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C6280C1-2F48-4C25-BE3A-2B21E0AF8242}" xr6:coauthVersionLast="47" xr6:coauthVersionMax="47" xr10:uidLastSave="{00000000-0000-0000-0000-000000000000}"/>
  <bookViews>
    <workbookView xWindow="-108" yWindow="-108" windowWidth="23256" windowHeight="12456" xr2:uid="{21FB544B-2416-4FAD-B383-3DD86D579645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14" i="1"/>
  <c r="E8" i="1"/>
  <c r="E9" i="1"/>
  <c r="E10" i="1"/>
  <c r="E11" i="1"/>
  <c r="E12" i="1"/>
  <c r="E13" i="1"/>
  <c r="E15" i="1"/>
  <c r="E16" i="1"/>
  <c r="E17" i="1"/>
  <c r="E18" i="1"/>
  <c r="E19" i="1"/>
  <c r="E20" i="1"/>
  <c r="E21" i="1"/>
  <c r="E22" i="1"/>
  <c r="E23" i="1"/>
  <c r="E24" i="1"/>
  <c r="E25" i="1"/>
  <c r="E26" i="1"/>
  <c r="E28" i="1"/>
  <c r="E29" i="1"/>
  <c r="B28" i="1"/>
  <c r="C28" i="1"/>
  <c r="B10" i="1"/>
  <c r="C10" i="1"/>
  <c r="B20" i="1"/>
  <c r="C20" i="1"/>
  <c r="B29" i="1"/>
  <c r="C23" i="1"/>
  <c r="C19" i="1"/>
  <c r="C12" i="1"/>
  <c r="C9" i="1"/>
  <c r="B25" i="1"/>
  <c r="C25" i="1" s="1"/>
  <c r="B22" i="1"/>
  <c r="C22" i="1" s="1"/>
  <c r="B19" i="1"/>
  <c r="B12" i="1"/>
  <c r="B9" i="1"/>
  <c r="C26" i="1"/>
  <c r="C8" i="1"/>
  <c r="E14" i="1"/>
  <c r="D25" i="1" l="1"/>
  <c r="D12" i="1"/>
  <c r="B6" i="1"/>
  <c r="C27" i="1"/>
  <c r="E27" i="1" s="1"/>
  <c r="D22" i="1"/>
  <c r="D19" i="1"/>
  <c r="D9" i="1" l="1"/>
  <c r="C18" i="1"/>
  <c r="D18" i="1" s="1"/>
  <c r="C6" i="1" l="1"/>
  <c r="D6" i="1"/>
</calcChain>
</file>

<file path=xl/sharedStrings.xml><?xml version="1.0" encoding="utf-8"?>
<sst xmlns="http://schemas.openxmlformats.org/spreadsheetml/2006/main" count="31" uniqueCount="31">
  <si>
    <t>Pasākums</t>
  </si>
  <si>
    <t>Plānotās izmaksas</t>
  </si>
  <si>
    <t>Budžeta līdzfinansējums</t>
  </si>
  <si>
    <t>Jaunpiebalgas apvienība</t>
  </si>
  <si>
    <t>Līgatnes apvienība</t>
  </si>
  <si>
    <t>Pārgaujas apvienība</t>
  </si>
  <si>
    <t>Priekuļu apvienība</t>
  </si>
  <si>
    <t>Vecpiebalgas apvienība</t>
  </si>
  <si>
    <t>Kredīts</t>
  </si>
  <si>
    <t>(EUR)</t>
  </si>
  <si>
    <t>IZDEVUMI KOPĀ</t>
  </si>
  <si>
    <t>Amatas apvienība</t>
  </si>
  <si>
    <t>Cēsis un Vaive</t>
  </si>
  <si>
    <t>Putru ielas seguma pārbūve, Līvi, Drabešu pagasts</t>
  </si>
  <si>
    <t>Nitaure – Pakauši – 5.3km (ieskaitot tilta remontu) - turpinās no 2024.gada</t>
  </si>
  <si>
    <t>Pureņu un Pīlādžu ielu pārbūve</t>
  </si>
  <si>
    <t>Izmēģinātāju un Dārza ielu posmu atjaunošana Priekuļos</t>
  </si>
  <si>
    <t>Ceļa "Vecais ceļš" Dzērbenes pagastā pārbūve</t>
  </si>
  <si>
    <t>Kungu ielas pārbūve Cēsīs</t>
  </si>
  <si>
    <t>Divkārtu ielu apstrāde Augšlīgatnes ciemā  -  Dārza, Pļavas, Krasta , Ķiršu, 
Ozolu, Liepu, Druvas, Ceriņu ielas - turpinās no 2024.gada</t>
  </si>
  <si>
    <t>Stalbes un Rozulas ciemu ielu divkātu apstrāde - turpinās no 2024.gada</t>
  </si>
  <si>
    <t>Liepas bērnudārza stāvlaukums - turpinās no 2024.gada</t>
  </si>
  <si>
    <t>Gaujas iela Taurenē (256 metri) - turpinās no 2024.gada</t>
  </si>
  <si>
    <t>Cēsu viduslaiku pils ziemeļu torņa atjaunošana - turpinās no 2024.gada</t>
  </si>
  <si>
    <t>Siltumtrases pārbūve Liepā</t>
  </si>
  <si>
    <t>Projekta "Nītaures mūzikas un mākslas pamatskolas pārbūve energoefektivitātes paaugstināšanai” ārpus projekta izmaksas</t>
  </si>
  <si>
    <t>Dubultās virsmas apstrāde Cēsīs un Vaives pagastā - turpinās no 2024.gada</t>
  </si>
  <si>
    <t xml:space="preserve">Projekta "Cēsu Pilsētas vidusskolas pārbūve" ārpusprojekta izmaksas </t>
  </si>
  <si>
    <t>1. pielikums paskaidrojuma rakstam</t>
  </si>
  <si>
    <t>2025. GADA PLĀNS INVESTĪCIJU PROGRAMMAI, PIESAISTOT AIZŅĒMUMA LĪDZEKĻUS</t>
  </si>
  <si>
    <t>Inženierkomunikāciju jaunbūve projekta "Ilgtspējīgas daudzveidu mobilitātes veicināšana Cēsīs" realizācijai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</si>
</sst>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b/>
      <sz val="9"/>
      <color rgb="FF000000"/>
      <name val="Calibri"/>
      <family val="2"/>
      <charset val="186"/>
    </font>
    <font>
      <sz val="10"/>
      <color rgb="FF000000"/>
      <name val="Calibri"/>
      <family val="2"/>
      <charset val="186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  <charset val="186"/>
    </font>
    <font>
      <sz val="9"/>
      <color rgb="FF242424"/>
      <name val="Calibri"/>
      <family val="2"/>
    </font>
    <font>
      <sz val="9"/>
      <name val="Calibri"/>
      <family val="2"/>
    </font>
    <font>
      <b/>
      <sz val="10"/>
      <color rgb="FF000000"/>
      <name val="Calibri"/>
      <family val="2"/>
      <charset val="186"/>
    </font>
    <font>
      <sz val="8"/>
      <color theme="1"/>
      <name val="Calibri"/>
      <family val="2"/>
      <charset val="186"/>
    </font>
    <font>
      <sz val="10"/>
      <name val="Calibri"/>
      <family val="2"/>
    </font>
    <font>
      <b/>
      <sz val="10"/>
      <color indexed="8"/>
      <name val="Calibri"/>
      <family val="2"/>
      <charset val="186"/>
    </font>
    <font>
      <sz val="7"/>
      <color theme="1"/>
      <name val="Calibri"/>
      <family val="2"/>
      <charset val="186"/>
    </font>
    <font>
      <sz val="8"/>
      <color rgb="FF00000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10" fillId="0" borderId="0" xfId="1" applyNumberFormat="1" applyFont="1" applyAlignment="1">
      <alignment horizontal="right"/>
    </xf>
    <xf numFmtId="164" fontId="13" fillId="0" borderId="0" xfId="1" applyNumberFormat="1" applyFont="1" applyAlignment="1">
      <alignment horizontal="right"/>
    </xf>
    <xf numFmtId="0" fontId="3" fillId="0" borderId="0" xfId="0" applyFont="1"/>
    <xf numFmtId="164" fontId="4" fillId="0" borderId="1" xfId="1" applyNumberFormat="1" applyFont="1" applyFill="1" applyBorder="1"/>
    <xf numFmtId="164" fontId="3" fillId="0" borderId="1" xfId="1" applyNumberFormat="1" applyFont="1" applyFill="1" applyBorder="1"/>
    <xf numFmtId="164" fontId="5" fillId="0" borderId="1" xfId="1" applyNumberFormat="1" applyFont="1" applyFill="1" applyBorder="1"/>
    <xf numFmtId="164" fontId="6" fillId="0" borderId="1" xfId="1" applyNumberFormat="1" applyFont="1" applyFill="1" applyBorder="1"/>
    <xf numFmtId="164" fontId="8" fillId="0" borderId="1" xfId="1" applyNumberFormat="1" applyFont="1" applyFill="1" applyBorder="1"/>
    <xf numFmtId="0" fontId="11" fillId="0" borderId="0" xfId="0" applyFont="1"/>
    <xf numFmtId="0" fontId="2" fillId="0" borderId="1" xfId="0" applyFont="1" applyBorder="1" applyAlignment="1">
      <alignment horizontal="left"/>
    </xf>
    <xf numFmtId="164" fontId="9" fillId="0" borderId="1" xfId="1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164" fontId="14" fillId="0" borderId="1" xfId="1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indent="1"/>
    </xf>
    <xf numFmtId="0" fontId="7" fillId="0" borderId="1" xfId="0" applyFont="1" applyBorder="1" applyAlignment="1">
      <alignment horizontal="left" indent="1"/>
    </xf>
    <xf numFmtId="0" fontId="5" fillId="0" borderId="1" xfId="0" applyFont="1" applyBorder="1" applyAlignment="1">
      <alignment horizontal="left" wrapText="1" indent="1"/>
    </xf>
    <xf numFmtId="0" fontId="8" fillId="0" borderId="1" xfId="0" applyFont="1" applyBorder="1" applyAlignment="1">
      <alignment horizontal="left" indent="1"/>
    </xf>
    <xf numFmtId="0" fontId="6" fillId="0" borderId="1" xfId="0" applyFont="1" applyBorder="1" applyAlignment="1">
      <alignment horizontal="left" indent="1"/>
    </xf>
    <xf numFmtId="0" fontId="7" fillId="0" borderId="1" xfId="0" applyFont="1" applyBorder="1" applyAlignment="1">
      <alignment horizontal="left" wrapText="1" indent="1"/>
    </xf>
    <xf numFmtId="0" fontId="6" fillId="0" borderId="1" xfId="0" applyFont="1" applyBorder="1" applyAlignment="1">
      <alignment horizontal="left" wrapText="1" indent="1"/>
    </xf>
    <xf numFmtId="164" fontId="0" fillId="0" borderId="0" xfId="0" applyNumberFormat="1"/>
    <xf numFmtId="0" fontId="12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C70C5-1796-4334-8184-7E4A38DC99CB}">
  <sheetPr>
    <pageSetUpPr fitToPage="1"/>
  </sheetPr>
  <dimension ref="A1:E29"/>
  <sheetViews>
    <sheetView tabSelected="1" zoomScaleNormal="100" workbookViewId="0">
      <selection activeCell="A29" sqref="A29"/>
    </sheetView>
  </sheetViews>
  <sheetFormatPr defaultRowHeight="13.8" x14ac:dyDescent="0.3"/>
  <cols>
    <col min="1" max="1" width="65.6640625" customWidth="1"/>
    <col min="2" max="2" width="13.109375" style="1" customWidth="1"/>
    <col min="3" max="3" width="14.109375" style="1" customWidth="1"/>
    <col min="4" max="4" width="13.109375" style="1" customWidth="1"/>
  </cols>
  <sheetData>
    <row r="1" spans="1:5" x14ac:dyDescent="0.3">
      <c r="A1" s="2"/>
      <c r="B1" s="3"/>
      <c r="D1" s="4" t="s">
        <v>28</v>
      </c>
    </row>
    <row r="2" spans="1:5" ht="7.5" customHeight="1" x14ac:dyDescent="0.3">
      <c r="A2" s="2"/>
      <c r="B2" s="3"/>
    </row>
    <row r="3" spans="1:5" ht="16.5" customHeight="1" x14ac:dyDescent="0.3">
      <c r="A3" s="28" t="s">
        <v>29</v>
      </c>
      <c r="B3" s="28"/>
      <c r="C3" s="28"/>
      <c r="D3" s="28"/>
    </row>
    <row r="4" spans="1:5" x14ac:dyDescent="0.3">
      <c r="A4" s="2"/>
      <c r="B4" s="3"/>
      <c r="C4" s="5"/>
      <c r="D4" s="5" t="s">
        <v>9</v>
      </c>
    </row>
    <row r="5" spans="1:5" s="18" customFormat="1" ht="20.399999999999999" x14ac:dyDescent="0.3">
      <c r="A5" s="15" t="s">
        <v>0</v>
      </c>
      <c r="B5" s="16" t="s">
        <v>1</v>
      </c>
      <c r="C5" s="16" t="s">
        <v>2</v>
      </c>
      <c r="D5" s="16" t="s">
        <v>8</v>
      </c>
      <c r="E5" s="17"/>
    </row>
    <row r="6" spans="1:5" ht="18.75" customHeight="1" x14ac:dyDescent="0.3">
      <c r="A6" s="19" t="s">
        <v>10</v>
      </c>
      <c r="B6" s="14">
        <f>SUM(B7:B27)</f>
        <v>4181599</v>
      </c>
      <c r="C6" s="14">
        <f>SUM(C7:C27)</f>
        <v>644583.9</v>
      </c>
      <c r="D6" s="14">
        <f>SUM(D7:D27)</f>
        <v>3537015.1</v>
      </c>
      <c r="E6" s="6"/>
    </row>
    <row r="7" spans="1:5" x14ac:dyDescent="0.3">
      <c r="A7" s="13" t="s">
        <v>11</v>
      </c>
      <c r="B7" s="7"/>
      <c r="C7" s="8"/>
      <c r="D7" s="8"/>
    </row>
    <row r="8" spans="1:5" x14ac:dyDescent="0.3">
      <c r="A8" s="20" t="s">
        <v>14</v>
      </c>
      <c r="B8" s="9">
        <v>404646</v>
      </c>
      <c r="C8" s="10">
        <f>+B8-D8</f>
        <v>60699</v>
      </c>
      <c r="D8" s="10">
        <v>343947</v>
      </c>
      <c r="E8" s="27">
        <f t="shared" ref="E8:E28" si="0">+D8+C8-B8</f>
        <v>0</v>
      </c>
    </row>
    <row r="9" spans="1:5" x14ac:dyDescent="0.3">
      <c r="A9" s="21" t="s">
        <v>13</v>
      </c>
      <c r="B9" s="9">
        <f>500000-311403</f>
        <v>188597</v>
      </c>
      <c r="C9" s="10">
        <f>+B9*0.15+46710</f>
        <v>74999.55</v>
      </c>
      <c r="D9" s="10">
        <f t="shared" ref="D9" si="1">+B9-C9</f>
        <v>113597.45</v>
      </c>
      <c r="E9" s="27">
        <f t="shared" si="0"/>
        <v>0</v>
      </c>
    </row>
    <row r="10" spans="1:5" ht="24.6" x14ac:dyDescent="0.3">
      <c r="A10" s="25" t="s">
        <v>25</v>
      </c>
      <c r="B10" s="9">
        <f>685684+18112+11979+152422</f>
        <v>868197</v>
      </c>
      <c r="C10" s="10">
        <f>68568+1811+1198+15243</f>
        <v>86820</v>
      </c>
      <c r="D10" s="10">
        <v>781377</v>
      </c>
      <c r="E10" s="27">
        <f t="shared" si="0"/>
        <v>0</v>
      </c>
    </row>
    <row r="11" spans="1:5" x14ac:dyDescent="0.3">
      <c r="A11" s="13" t="s">
        <v>3</v>
      </c>
      <c r="B11" s="7"/>
      <c r="C11" s="10"/>
      <c r="D11" s="10"/>
      <c r="E11" s="27">
        <f t="shared" si="0"/>
        <v>0</v>
      </c>
    </row>
    <row r="12" spans="1:5" x14ac:dyDescent="0.3">
      <c r="A12" s="21" t="s">
        <v>15</v>
      </c>
      <c r="B12" s="9">
        <f>124171-21766</f>
        <v>102405</v>
      </c>
      <c r="C12" s="10">
        <f>+B12*0.15+3265</f>
        <v>18625.75</v>
      </c>
      <c r="D12" s="10">
        <f t="shared" ref="D12" si="2">+B12-C12</f>
        <v>83779.25</v>
      </c>
      <c r="E12" s="27">
        <f t="shared" si="0"/>
        <v>0</v>
      </c>
    </row>
    <row r="13" spans="1:5" x14ac:dyDescent="0.3">
      <c r="A13" s="13" t="s">
        <v>4</v>
      </c>
      <c r="B13" s="7"/>
      <c r="C13" s="10"/>
      <c r="D13" s="10"/>
      <c r="E13" s="27">
        <f t="shared" si="0"/>
        <v>0</v>
      </c>
    </row>
    <row r="14" spans="1:5" ht="24.6" x14ac:dyDescent="0.3">
      <c r="A14" s="22" t="s">
        <v>19</v>
      </c>
      <c r="B14" s="9">
        <v>321496</v>
      </c>
      <c r="C14" s="10">
        <f>+B14-D14</f>
        <v>48224</v>
      </c>
      <c r="D14" s="10">
        <v>273272</v>
      </c>
      <c r="E14" s="27">
        <f t="shared" si="0"/>
        <v>0</v>
      </c>
    </row>
    <row r="15" spans="1:5" x14ac:dyDescent="0.3">
      <c r="A15" s="13" t="s">
        <v>5</v>
      </c>
      <c r="B15" s="7"/>
      <c r="C15" s="10"/>
      <c r="D15" s="10"/>
      <c r="E15" s="27">
        <f t="shared" si="0"/>
        <v>0</v>
      </c>
    </row>
    <row r="16" spans="1:5" x14ac:dyDescent="0.3">
      <c r="A16" s="20" t="s">
        <v>20</v>
      </c>
      <c r="B16" s="9">
        <v>176624</v>
      </c>
      <c r="C16" s="10">
        <f>+B16-D16</f>
        <v>31527</v>
      </c>
      <c r="D16" s="10">
        <v>145097</v>
      </c>
      <c r="E16" s="27">
        <f t="shared" si="0"/>
        <v>0</v>
      </c>
    </row>
    <row r="17" spans="1:5" x14ac:dyDescent="0.3">
      <c r="A17" s="13" t="s">
        <v>6</v>
      </c>
      <c r="B17" s="7"/>
      <c r="C17" s="10"/>
      <c r="D17" s="10"/>
      <c r="E17" s="27">
        <f t="shared" si="0"/>
        <v>0</v>
      </c>
    </row>
    <row r="18" spans="1:5" s="12" customFormat="1" x14ac:dyDescent="0.3">
      <c r="A18" s="23" t="s">
        <v>21</v>
      </c>
      <c r="B18" s="11">
        <v>250427</v>
      </c>
      <c r="C18" s="11">
        <f t="shared" ref="C18" si="3">+B18*0.15</f>
        <v>37564.049999999996</v>
      </c>
      <c r="D18" s="11">
        <f>+B18-C18</f>
        <v>212862.95</v>
      </c>
      <c r="E18" s="27">
        <f t="shared" si="0"/>
        <v>0</v>
      </c>
    </row>
    <row r="19" spans="1:5" x14ac:dyDescent="0.3">
      <c r="A19" s="23" t="s">
        <v>16</v>
      </c>
      <c r="B19" s="11">
        <f>182600+194061</f>
        <v>376661</v>
      </c>
      <c r="C19" s="10">
        <f>+B19*0.15-29109</f>
        <v>27390.15</v>
      </c>
      <c r="D19" s="10">
        <f t="shared" ref="D19" si="4">+B19-C19</f>
        <v>349270.85</v>
      </c>
      <c r="E19" s="27">
        <f t="shared" si="0"/>
        <v>0</v>
      </c>
    </row>
    <row r="20" spans="1:5" x14ac:dyDescent="0.3">
      <c r="A20" s="23" t="s">
        <v>24</v>
      </c>
      <c r="B20" s="11">
        <f>152911+5734</f>
        <v>158645</v>
      </c>
      <c r="C20" s="10">
        <f>15291+5734</f>
        <v>21025</v>
      </c>
      <c r="D20" s="10">
        <v>137620</v>
      </c>
      <c r="E20" s="27">
        <f t="shared" si="0"/>
        <v>0</v>
      </c>
    </row>
    <row r="21" spans="1:5" x14ac:dyDescent="0.3">
      <c r="A21" s="13" t="s">
        <v>7</v>
      </c>
      <c r="B21" s="7"/>
      <c r="C21" s="10"/>
      <c r="D21" s="10"/>
      <c r="E21" s="27">
        <f t="shared" si="0"/>
        <v>0</v>
      </c>
    </row>
    <row r="22" spans="1:5" x14ac:dyDescent="0.3">
      <c r="A22" s="20" t="s">
        <v>17</v>
      </c>
      <c r="B22" s="9">
        <f>387000+6156</f>
        <v>393156</v>
      </c>
      <c r="C22" s="10">
        <f>+B22*0.15-924</f>
        <v>58049.399999999994</v>
      </c>
      <c r="D22" s="10">
        <f>+B22-C22</f>
        <v>335106.59999999998</v>
      </c>
      <c r="E22" s="27">
        <f t="shared" si="0"/>
        <v>0</v>
      </c>
    </row>
    <row r="23" spans="1:5" x14ac:dyDescent="0.3">
      <c r="A23" s="20" t="s">
        <v>22</v>
      </c>
      <c r="B23" s="9">
        <v>131161</v>
      </c>
      <c r="C23" s="10">
        <f>8284+18432</f>
        <v>26716</v>
      </c>
      <c r="D23" s="10">
        <v>104445</v>
      </c>
      <c r="E23" s="27">
        <f t="shared" si="0"/>
        <v>0</v>
      </c>
    </row>
    <row r="24" spans="1:5" x14ac:dyDescent="0.3">
      <c r="A24" s="13" t="s">
        <v>12</v>
      </c>
      <c r="B24" s="7"/>
      <c r="C24" s="10"/>
      <c r="D24" s="10"/>
      <c r="E24" s="27">
        <f t="shared" si="0"/>
        <v>0</v>
      </c>
    </row>
    <row r="25" spans="1:5" x14ac:dyDescent="0.3">
      <c r="A25" s="24" t="s">
        <v>18</v>
      </c>
      <c r="B25" s="10">
        <f>600000-134500</f>
        <v>465500</v>
      </c>
      <c r="C25" s="10">
        <f>+B25*0.15+3588</f>
        <v>73413</v>
      </c>
      <c r="D25" s="10">
        <f>+B25-C25</f>
        <v>392087</v>
      </c>
      <c r="E25" s="27">
        <f t="shared" si="0"/>
        <v>0</v>
      </c>
    </row>
    <row r="26" spans="1:5" x14ac:dyDescent="0.3">
      <c r="A26" s="24" t="s">
        <v>26</v>
      </c>
      <c r="B26" s="10">
        <v>247869</v>
      </c>
      <c r="C26" s="10">
        <f>+B26-D26</f>
        <v>59397</v>
      </c>
      <c r="D26" s="10">
        <v>188472</v>
      </c>
      <c r="E26" s="27">
        <f t="shared" si="0"/>
        <v>0</v>
      </c>
    </row>
    <row r="27" spans="1:5" x14ac:dyDescent="0.3">
      <c r="A27" s="24" t="s">
        <v>23</v>
      </c>
      <c r="B27" s="10">
        <v>96215</v>
      </c>
      <c r="C27" s="10">
        <f>+B27-D27</f>
        <v>20134</v>
      </c>
      <c r="D27" s="10">
        <v>76081</v>
      </c>
      <c r="E27" s="27">
        <f t="shared" si="0"/>
        <v>0</v>
      </c>
    </row>
    <row r="28" spans="1:5" x14ac:dyDescent="0.3">
      <c r="A28" s="24" t="s">
        <v>27</v>
      </c>
      <c r="B28" s="10">
        <f>12870+3184+1003037+5808</f>
        <v>1024899</v>
      </c>
      <c r="C28" s="10">
        <f>78262+24228</f>
        <v>102490</v>
      </c>
      <c r="D28" s="10">
        <v>922409</v>
      </c>
      <c r="E28" s="27">
        <f t="shared" si="0"/>
        <v>0</v>
      </c>
    </row>
    <row r="29" spans="1:5" ht="24.6" x14ac:dyDescent="0.3">
      <c r="A29" s="26" t="s">
        <v>30</v>
      </c>
      <c r="B29" s="10">
        <f>+C29+D29</f>
        <v>189132</v>
      </c>
      <c r="C29" s="10">
        <v>18913</v>
      </c>
      <c r="D29" s="10">
        <v>170219</v>
      </c>
      <c r="E29" s="27">
        <f>+D29+C29-B29</f>
        <v>0</v>
      </c>
    </row>
  </sheetData>
  <mergeCells count="1">
    <mergeCell ref="A3:D3"/>
  </mergeCells>
  <pageMargins left="1.1811023622047245" right="0.59055118110236227" top="0.78740157480314965" bottom="0.78740157480314965" header="0.31496062992125984" footer="0.31496062992125984"/>
  <pageSetup paperSize="9" scale="8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Sanita Djadela</cp:lastModifiedBy>
  <cp:lastPrinted>2024-02-12T10:54:04Z</cp:lastPrinted>
  <dcterms:created xsi:type="dcterms:W3CDTF">2024-02-12T08:00:35Z</dcterms:created>
  <dcterms:modified xsi:type="dcterms:W3CDTF">2025-11-21T08:34:37Z</dcterms:modified>
</cp:coreProperties>
</file>