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105" yWindow="-105" windowWidth="25890" windowHeight="13080" activeTab="1"/>
  </bookViews>
  <sheets>
    <sheet name="INVESTĪCIJU PLĀNS 2025" sheetId="1" r:id="rId1"/>
    <sheet name="IELAS UN CEĻI 2025" sheetId="2" r:id="rId2"/>
    <sheet name="APGAISMOJUMS 2025" sheetId="4" r:id="rId3"/>
    <sheet name="MELIORĀCIJA 2025" sheetId="6" r:id="rId4"/>
    <sheet name="MKP_2025" sheetId="9" r:id="rId5"/>
    <sheet name="VELO INFRASTRUKTŪRA" sheetId="7" r:id="rId6"/>
    <sheet name="Ēku saraksts" sheetId="10" r:id="rId7"/>
    <sheet name="cenas_piedavajums" sheetId="11" r:id="rId8"/>
    <sheet name="Sheet1" sheetId="12" r:id="rId9"/>
  </sheets>
  <definedNames>
    <definedName name="_xlnm._FilterDatabase" localSheetId="6" hidden="1">'Ēku saraksts'!$Z$1:$AC$49</definedName>
    <definedName name="_xlnm.Print_Area" localSheetId="1">'IELAS UN CEĻI 2025'!$A$1:$M$210</definedName>
    <definedName name="_xlnm.Print_Area" localSheetId="0">'INVESTĪCIJU PLĀNS 2025'!$A$1:$R$573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11" i="9" l="1"/>
  <c r="L291" i="1"/>
  <c r="L563" i="1"/>
  <c r="L449" i="1"/>
  <c r="L414" i="1"/>
  <c r="G25" i="11"/>
  <c r="G26" i="11" s="1"/>
  <c r="G27" i="11" s="1"/>
  <c r="AA53" i="10"/>
  <c r="Y53" i="10"/>
  <c r="X53" i="10"/>
  <c r="W53" i="10"/>
  <c r="V53" i="10"/>
  <c r="U53" i="10"/>
  <c r="T53" i="10"/>
  <c r="AA52" i="10"/>
  <c r="V49" i="10"/>
  <c r="V48" i="10"/>
  <c r="V47" i="10"/>
  <c r="V46" i="10"/>
  <c r="V45" i="10"/>
  <c r="V44" i="10"/>
  <c r="V43" i="10"/>
  <c r="V42" i="10"/>
  <c r="V41" i="10"/>
  <c r="V40" i="10"/>
  <c r="V39" i="10"/>
  <c r="V38" i="10"/>
  <c r="V37" i="10"/>
  <c r="V36" i="10"/>
  <c r="V35" i="10"/>
  <c r="V34" i="10"/>
  <c r="V33" i="10"/>
  <c r="V32" i="10"/>
  <c r="V31" i="10"/>
  <c r="V30" i="10"/>
  <c r="V29" i="10"/>
  <c r="V28" i="10"/>
  <c r="V27" i="10"/>
  <c r="V26" i="10"/>
  <c r="V25" i="10"/>
  <c r="V24" i="10"/>
  <c r="W24" i="10" s="1"/>
  <c r="X24" i="10" s="1"/>
  <c r="T24" i="10"/>
  <c r="U24" i="10" s="1"/>
  <c r="E24" i="10"/>
  <c r="V23" i="10"/>
  <c r="W23" i="10" s="1"/>
  <c r="X23" i="10" s="1"/>
  <c r="T23" i="10"/>
  <c r="U23" i="10" s="1"/>
  <c r="Y23" i="10" s="1"/>
  <c r="V22" i="10"/>
  <c r="W22" i="10" s="1"/>
  <c r="X22" i="10" s="1"/>
  <c r="T22" i="10"/>
  <c r="U22" i="10" s="1"/>
  <c r="Y22" i="10" s="1"/>
  <c r="V21" i="10"/>
  <c r="W21" i="10" s="1"/>
  <c r="X21" i="10" s="1"/>
  <c r="T21" i="10"/>
  <c r="U21" i="10" s="1"/>
  <c r="V20" i="10"/>
  <c r="W20" i="10" s="1"/>
  <c r="X20" i="10" s="1"/>
  <c r="T20" i="10"/>
  <c r="U20" i="10" s="1"/>
  <c r="V19" i="10"/>
  <c r="W19" i="10" s="1"/>
  <c r="X19" i="10" s="1"/>
  <c r="T19" i="10"/>
  <c r="U19" i="10" s="1"/>
  <c r="Y19" i="10" s="1"/>
  <c r="V18" i="10"/>
  <c r="W18" i="10" s="1"/>
  <c r="X18" i="10" s="1"/>
  <c r="T18" i="10"/>
  <c r="U18" i="10" s="1"/>
  <c r="Y18" i="10" s="1"/>
  <c r="V17" i="10"/>
  <c r="W17" i="10" s="1"/>
  <c r="X17" i="10" s="1"/>
  <c r="T17" i="10"/>
  <c r="U17" i="10" s="1"/>
  <c r="V16" i="10"/>
  <c r="W16" i="10" s="1"/>
  <c r="X16" i="10" s="1"/>
  <c r="T16" i="10"/>
  <c r="U16" i="10" s="1"/>
  <c r="Y16" i="10" s="1"/>
  <c r="V15" i="10"/>
  <c r="W15" i="10" s="1"/>
  <c r="X15" i="10" s="1"/>
  <c r="T15" i="10"/>
  <c r="U15" i="10" s="1"/>
  <c r="Y15" i="10" s="1"/>
  <c r="V14" i="10"/>
  <c r="W14" i="10" s="1"/>
  <c r="X14" i="10" s="1"/>
  <c r="T14" i="10"/>
  <c r="U14" i="10" s="1"/>
  <c r="Y14" i="10" s="1"/>
  <c r="V13" i="10"/>
  <c r="W13" i="10" s="1"/>
  <c r="X13" i="10" s="1"/>
  <c r="T13" i="10"/>
  <c r="U13" i="10" s="1"/>
  <c r="V12" i="10"/>
  <c r="W12" i="10" s="1"/>
  <c r="X12" i="10" s="1"/>
  <c r="T12" i="10"/>
  <c r="U12" i="10" s="1"/>
  <c r="V11" i="10"/>
  <c r="W11" i="10" s="1"/>
  <c r="X11" i="10" s="1"/>
  <c r="T11" i="10"/>
  <c r="U11" i="10" s="1"/>
  <c r="Y11" i="10" s="1"/>
  <c r="V10" i="10"/>
  <c r="W10" i="10" s="1"/>
  <c r="X10" i="10" s="1"/>
  <c r="T10" i="10"/>
  <c r="U10" i="10" s="1"/>
  <c r="Y10" i="10" s="1"/>
  <c r="V9" i="10"/>
  <c r="W9" i="10" s="1"/>
  <c r="X9" i="10" s="1"/>
  <c r="T9" i="10"/>
  <c r="U9" i="10" s="1"/>
  <c r="V8" i="10"/>
  <c r="W8" i="10" s="1"/>
  <c r="X8" i="10" s="1"/>
  <c r="T8" i="10"/>
  <c r="U8" i="10" s="1"/>
  <c r="Y8" i="10" s="1"/>
  <c r="V7" i="10"/>
  <c r="W7" i="10" s="1"/>
  <c r="X7" i="10" s="1"/>
  <c r="T7" i="10"/>
  <c r="U7" i="10" s="1"/>
  <c r="Y7" i="10" s="1"/>
  <c r="V6" i="10"/>
  <c r="W6" i="10" s="1"/>
  <c r="X6" i="10" s="1"/>
  <c r="T6" i="10"/>
  <c r="U6" i="10" s="1"/>
  <c r="Y6" i="10" s="1"/>
  <c r="V5" i="10"/>
  <c r="W5" i="10" s="1"/>
  <c r="X5" i="10" s="1"/>
  <c r="T5" i="10"/>
  <c r="U5" i="10" s="1"/>
  <c r="V4" i="10"/>
  <c r="W4" i="10" s="1"/>
  <c r="X4" i="10" s="1"/>
  <c r="T4" i="10"/>
  <c r="U4" i="10" s="1"/>
  <c r="V3" i="10"/>
  <c r="W3" i="10" s="1"/>
  <c r="X3" i="10" s="1"/>
  <c r="T3" i="10"/>
  <c r="U3" i="10" s="1"/>
  <c r="Y3" i="10" s="1"/>
  <c r="V2" i="10"/>
  <c r="T2" i="10"/>
  <c r="U2" i="10" s="1"/>
  <c r="V52" i="10" l="1"/>
  <c r="W2" i="10"/>
  <c r="Y5" i="10"/>
  <c r="Y9" i="10"/>
  <c r="Y13" i="10"/>
  <c r="Y17" i="10"/>
  <c r="Y21" i="10"/>
  <c r="U52" i="10"/>
  <c r="Y24" i="10"/>
  <c r="Y4" i="10"/>
  <c r="Y12" i="10"/>
  <c r="Y20" i="10"/>
  <c r="T52" i="10"/>
  <c r="W26" i="10"/>
  <c r="X26" i="10" s="1"/>
  <c r="Y26" i="10" s="1"/>
  <c r="W28" i="10"/>
  <c r="X28" i="10" s="1"/>
  <c r="Y28" i="10" s="1"/>
  <c r="W30" i="10"/>
  <c r="X30" i="10" s="1"/>
  <c r="Y30" i="10" s="1"/>
  <c r="W32" i="10"/>
  <c r="X32" i="10" s="1"/>
  <c r="Y32" i="10" s="1"/>
  <c r="W34" i="10"/>
  <c r="X34" i="10" s="1"/>
  <c r="Y34" i="10" s="1"/>
  <c r="W36" i="10"/>
  <c r="X36" i="10" s="1"/>
  <c r="Y36" i="10" s="1"/>
  <c r="W38" i="10"/>
  <c r="X38" i="10" s="1"/>
  <c r="Y38" i="10" s="1"/>
  <c r="W40" i="10"/>
  <c r="X40" i="10" s="1"/>
  <c r="Y40" i="10" s="1"/>
  <c r="W42" i="10"/>
  <c r="X42" i="10" s="1"/>
  <c r="Y42" i="10" s="1"/>
  <c r="W44" i="10"/>
  <c r="X44" i="10" s="1"/>
  <c r="Y44" i="10" s="1"/>
  <c r="W46" i="10"/>
  <c r="X46" i="10" s="1"/>
  <c r="Y46" i="10" s="1"/>
  <c r="W48" i="10"/>
  <c r="X48" i="10" s="1"/>
  <c r="Y48" i="10" s="1"/>
  <c r="X2" i="10"/>
  <c r="W25" i="10"/>
  <c r="X25" i="10" s="1"/>
  <c r="Y25" i="10" s="1"/>
  <c r="W29" i="10"/>
  <c r="X29" i="10" s="1"/>
  <c r="Y29" i="10" s="1"/>
  <c r="W31" i="10"/>
  <c r="X31" i="10" s="1"/>
  <c r="Y31" i="10" s="1"/>
  <c r="W35" i="10"/>
  <c r="X35" i="10" s="1"/>
  <c r="Y35" i="10" s="1"/>
  <c r="W39" i="10"/>
  <c r="X39" i="10" s="1"/>
  <c r="Y39" i="10" s="1"/>
  <c r="W41" i="10"/>
  <c r="X41" i="10" s="1"/>
  <c r="Y41" i="10" s="1"/>
  <c r="W45" i="10"/>
  <c r="X45" i="10" s="1"/>
  <c r="Y45" i="10" s="1"/>
  <c r="W47" i="10"/>
  <c r="X47" i="10" s="1"/>
  <c r="Y47" i="10" s="1"/>
  <c r="W49" i="10"/>
  <c r="X49" i="10" s="1"/>
  <c r="Y49" i="10" s="1"/>
  <c r="W27" i="10"/>
  <c r="X27" i="10" s="1"/>
  <c r="Y27" i="10" s="1"/>
  <c r="W33" i="10"/>
  <c r="X33" i="10" s="1"/>
  <c r="Y33" i="10" s="1"/>
  <c r="W37" i="10"/>
  <c r="X37" i="10" s="1"/>
  <c r="Y37" i="10" s="1"/>
  <c r="W43" i="10"/>
  <c r="X43" i="10" s="1"/>
  <c r="Y43" i="10" s="1"/>
  <c r="W52" i="10" l="1"/>
  <c r="X52" i="10"/>
  <c r="Y2" i="10"/>
  <c r="Y52" i="10" s="1"/>
  <c r="Z52" i="10"/>
  <c r="Y54" i="10" l="1"/>
  <c r="Y51" i="10"/>
  <c r="L241" i="1" l="1"/>
  <c r="S270" i="1" l="1"/>
  <c r="L550" i="1"/>
  <c r="R273" i="1"/>
  <c r="I166" i="2"/>
  <c r="M136" i="2"/>
  <c r="I5" i="2"/>
  <c r="L73" i="1" l="1"/>
  <c r="I9" i="7"/>
  <c r="I8" i="7"/>
  <c r="I7" i="7"/>
  <c r="I4" i="7"/>
  <c r="I3" i="7"/>
  <c r="L541" i="1"/>
  <c r="L160" i="1"/>
  <c r="I58" i="6"/>
  <c r="I51" i="6"/>
  <c r="I43" i="6"/>
  <c r="I32" i="6"/>
  <c r="I28" i="6"/>
  <c r="I26" i="6"/>
  <c r="I21" i="6"/>
  <c r="I15" i="6"/>
  <c r="I9" i="6"/>
  <c r="I4" i="6"/>
  <c r="M74" i="4"/>
  <c r="M71" i="4"/>
  <c r="M58" i="4"/>
  <c r="M47" i="4"/>
  <c r="M43" i="4"/>
  <c r="M35" i="4"/>
  <c r="M32" i="4"/>
  <c r="M29" i="4"/>
  <c r="M16" i="4"/>
  <c r="M13" i="4"/>
  <c r="M8" i="4"/>
  <c r="M4" i="4"/>
  <c r="M3" i="4" s="1"/>
  <c r="I206" i="2"/>
  <c r="I171" i="2"/>
  <c r="I153" i="2"/>
  <c r="I136" i="2"/>
  <c r="I121" i="2"/>
  <c r="I103" i="2"/>
  <c r="I98" i="2"/>
  <c r="I90" i="2"/>
  <c r="I61" i="2"/>
  <c r="I55" i="2"/>
  <c r="I39" i="2"/>
  <c r="I36" i="2"/>
  <c r="I31" i="2"/>
  <c r="I27" i="2"/>
  <c r="I21" i="2"/>
  <c r="I17" i="2"/>
  <c r="I12" i="2"/>
  <c r="I3" i="2" s="1"/>
  <c r="L568" i="1"/>
  <c r="L561" i="1"/>
  <c r="L555" i="1"/>
  <c r="L546" i="1"/>
  <c r="L533" i="1"/>
  <c r="L526" i="1"/>
  <c r="L521" i="1"/>
  <c r="L518" i="1"/>
  <c r="L513" i="1"/>
  <c r="L508" i="1"/>
  <c r="L505" i="1"/>
  <c r="L500" i="1"/>
  <c r="L496" i="1"/>
  <c r="L493" i="1"/>
  <c r="L486" i="1"/>
  <c r="L479" i="1"/>
  <c r="L477" i="1"/>
  <c r="L472" i="1"/>
  <c r="L470" i="1"/>
  <c r="L468" i="1"/>
  <c r="L466" i="1"/>
  <c r="L463" i="1"/>
  <c r="L462" i="1"/>
  <c r="L457" i="1"/>
  <c r="L456" i="1"/>
  <c r="L446" i="1"/>
  <c r="L442" i="1"/>
  <c r="L436" i="1"/>
  <c r="L430" i="1"/>
  <c r="L429" i="1"/>
  <c r="L428" i="1"/>
  <c r="L426" i="1"/>
  <c r="L422" i="1"/>
  <c r="L419" i="1"/>
  <c r="L415" i="1"/>
  <c r="L413" i="1"/>
  <c r="L411" i="1"/>
  <c r="L406" i="1"/>
  <c r="L404" i="1"/>
  <c r="L400" i="1"/>
  <c r="L397" i="1"/>
  <c r="L394" i="1"/>
  <c r="L381" i="1"/>
  <c r="L380" i="1"/>
  <c r="L375" i="1"/>
  <c r="L374" i="1"/>
  <c r="L369" i="1"/>
  <c r="L364" i="1"/>
  <c r="L350" i="1"/>
  <c r="L340" i="1"/>
  <c r="L337" i="1"/>
  <c r="L335" i="1"/>
  <c r="L332" i="1"/>
  <c r="L318" i="1"/>
  <c r="L315" i="1"/>
  <c r="L304" i="1"/>
  <c r="L302" i="1"/>
  <c r="L296" i="1"/>
  <c r="L293" i="1"/>
  <c r="L292" i="1"/>
  <c r="L278" i="1"/>
  <c r="L273" i="1"/>
  <c r="L262" i="1"/>
  <c r="L256" i="1"/>
  <c r="L255" i="1"/>
  <c r="L248" i="1"/>
  <c r="L238" i="1"/>
  <c r="L235" i="1"/>
  <c r="L231" i="1"/>
  <c r="L228" i="1"/>
  <c r="L226" i="1"/>
  <c r="L221" i="1"/>
  <c r="L216" i="1"/>
  <c r="L208" i="1"/>
  <c r="L202" i="1"/>
  <c r="L192" i="1"/>
  <c r="L184" i="1"/>
  <c r="L172" i="1"/>
  <c r="L166" i="1"/>
  <c r="L147" i="1"/>
  <c r="L138" i="1"/>
  <c r="L132" i="1"/>
  <c r="L131" i="1"/>
  <c r="L116" i="1"/>
  <c r="L111" i="1"/>
  <c r="L108" i="1"/>
  <c r="L100" i="1"/>
  <c r="L91" i="1"/>
  <c r="L87" i="1"/>
  <c r="L84" i="1"/>
  <c r="L64" i="1"/>
  <c r="L58" i="1"/>
  <c r="L54" i="1"/>
  <c r="L51" i="1"/>
  <c r="L46" i="1"/>
  <c r="L41" i="1"/>
  <c r="L33" i="1"/>
  <c r="L29" i="1"/>
  <c r="L25" i="1"/>
  <c r="L5" i="1"/>
  <c r="L252" i="1"/>
  <c r="L72" i="1"/>
  <c r="L23" i="1"/>
  <c r="L22" i="1"/>
  <c r="L16" i="1"/>
  <c r="K272" i="1"/>
  <c r="M462" i="1"/>
  <c r="M430" i="1"/>
  <c r="M568" i="1"/>
  <c r="M546" i="1"/>
  <c r="M533" i="1"/>
  <c r="M513" i="1"/>
  <c r="M496" i="1"/>
  <c r="M479" i="1"/>
  <c r="M477" i="1"/>
  <c r="M472" i="1"/>
  <c r="M463" i="1"/>
  <c r="M457" i="1"/>
  <c r="M456" i="1"/>
  <c r="M449" i="1"/>
  <c r="M436" i="1"/>
  <c r="M381" i="1"/>
  <c r="N381" i="1"/>
  <c r="M369" i="1"/>
  <c r="M340" i="1"/>
  <c r="M332" i="1"/>
  <c r="M318" i="1"/>
  <c r="M304" i="1"/>
  <c r="M302" i="1"/>
  <c r="M296" i="1"/>
  <c r="M184" i="1"/>
  <c r="M172" i="1"/>
  <c r="M166" i="1"/>
  <c r="M160" i="1"/>
  <c r="M147" i="1"/>
  <c r="M143" i="1"/>
  <c r="N143" i="1"/>
  <c r="M138" i="1"/>
  <c r="M111" i="1"/>
  <c r="N111" i="1"/>
  <c r="M58" i="1"/>
  <c r="N58" i="1"/>
  <c r="M46" i="1"/>
  <c r="N46" i="1"/>
  <c r="M33" i="1"/>
  <c r="N33" i="1"/>
  <c r="N147" i="1"/>
  <c r="O147" i="1"/>
  <c r="M563" i="1"/>
  <c r="M561" i="1"/>
  <c r="M555" i="1"/>
  <c r="M550" i="1"/>
  <c r="M541" i="1"/>
  <c r="M531" i="1"/>
  <c r="M526" i="1"/>
  <c r="M521" i="1"/>
  <c r="M518" i="1"/>
  <c r="M508" i="1"/>
  <c r="M505" i="1"/>
  <c r="M500" i="1"/>
  <c r="M493" i="1"/>
  <c r="M446" i="1"/>
  <c r="M442" i="1"/>
  <c r="M429" i="1"/>
  <c r="M428" i="1"/>
  <c r="M426" i="1"/>
  <c r="M425" i="1"/>
  <c r="M422" i="1"/>
  <c r="M419" i="1"/>
  <c r="M415" i="1"/>
  <c r="M413" i="1"/>
  <c r="M411" i="1"/>
  <c r="M406" i="1"/>
  <c r="M404" i="1"/>
  <c r="M400" i="1"/>
  <c r="M397" i="1"/>
  <c r="M394" i="1"/>
  <c r="M380" i="1"/>
  <c r="M375" i="1"/>
  <c r="M374" i="1"/>
  <c r="M364" i="1"/>
  <c r="M350" i="1"/>
  <c r="M337" i="1"/>
  <c r="M335" i="1"/>
  <c r="M315" i="1"/>
  <c r="M293" i="1"/>
  <c r="M292" i="1"/>
  <c r="M278" i="1"/>
  <c r="M273" i="1"/>
  <c r="M262" i="1"/>
  <c r="M256" i="1"/>
  <c r="M255" i="1"/>
  <c r="M252" i="1"/>
  <c r="M248" i="1"/>
  <c r="M241" i="1"/>
  <c r="M238" i="1"/>
  <c r="M235" i="1"/>
  <c r="M231" i="1"/>
  <c r="M228" i="1"/>
  <c r="M226" i="1"/>
  <c r="M221" i="1"/>
  <c r="M216" i="1"/>
  <c r="M215" i="1"/>
  <c r="M213" i="1"/>
  <c r="M208" i="1"/>
  <c r="M202" i="1"/>
  <c r="M192" i="1"/>
  <c r="M132" i="1"/>
  <c r="M131" i="1"/>
  <c r="M129" i="1"/>
  <c r="M116" i="1"/>
  <c r="M108" i="1"/>
  <c r="M100" i="1"/>
  <c r="M91" i="1"/>
  <c r="M87" i="1"/>
  <c r="M84" i="1"/>
  <c r="M73" i="1"/>
  <c r="M72" i="1"/>
  <c r="M64" i="1"/>
  <c r="M54" i="1"/>
  <c r="M51" i="1"/>
  <c r="M41" i="1"/>
  <c r="M29" i="1"/>
  <c r="M25" i="1"/>
  <c r="M23" i="1"/>
  <c r="M22" i="1"/>
  <c r="M16" i="1"/>
  <c r="M5" i="1"/>
  <c r="J272" i="1"/>
  <c r="N477" i="1"/>
  <c r="N493" i="1"/>
  <c r="N166" i="1"/>
  <c r="N449" i="1"/>
  <c r="H11" i="9"/>
  <c r="M291" i="1" s="1"/>
  <c r="N291" i="1" l="1"/>
  <c r="L268" i="1"/>
  <c r="I3" i="6"/>
  <c r="L295" i="1" s="1"/>
  <c r="L267" i="1"/>
  <c r="N132" i="1"/>
  <c r="N131" i="1"/>
  <c r="N129" i="1"/>
  <c r="N116" i="1"/>
  <c r="N108" i="1"/>
  <c r="N100" i="1"/>
  <c r="N91" i="1"/>
  <c r="N563" i="1"/>
  <c r="N561" i="1"/>
  <c r="N555" i="1"/>
  <c r="N550" i="1"/>
  <c r="N546" i="1"/>
  <c r="N533" i="1"/>
  <c r="N531" i="1"/>
  <c r="N526" i="1"/>
  <c r="N521" i="1"/>
  <c r="N518" i="1"/>
  <c r="N508" i="1"/>
  <c r="N505" i="1"/>
  <c r="N500" i="1"/>
  <c r="N469" i="1" l="1"/>
  <c r="N446" i="1"/>
  <c r="N442" i="1"/>
  <c r="N436" i="1"/>
  <c r="N429" i="1"/>
  <c r="N428" i="1"/>
  <c r="N426" i="1"/>
  <c r="N425" i="1"/>
  <c r="N422" i="1"/>
  <c r="N419" i="1"/>
  <c r="N415" i="1"/>
  <c r="N413" i="1"/>
  <c r="N411" i="1"/>
  <c r="N406" i="1"/>
  <c r="N404" i="1"/>
  <c r="N400" i="1"/>
  <c r="N397" i="1"/>
  <c r="N394" i="1"/>
  <c r="N380" i="1"/>
  <c r="N375" i="1"/>
  <c r="N374" i="1"/>
  <c r="N364" i="1"/>
  <c r="N350" i="1"/>
  <c r="N340" i="1"/>
  <c r="N337" i="1"/>
  <c r="N335" i="1"/>
  <c r="N332" i="1"/>
  <c r="N318" i="1"/>
  <c r="N315" i="1"/>
  <c r="N293" i="1"/>
  <c r="N292" i="1"/>
  <c r="N278" i="1"/>
  <c r="N273" i="1"/>
  <c r="N262" i="1"/>
  <c r="N256" i="1"/>
  <c r="N255" i="1"/>
  <c r="N252" i="1"/>
  <c r="N248" i="1"/>
  <c r="N241" i="1"/>
  <c r="N238" i="1"/>
  <c r="N235" i="1"/>
  <c r="N231" i="1"/>
  <c r="N228" i="1"/>
  <c r="N226" i="1"/>
  <c r="N221" i="1"/>
  <c r="N216" i="1"/>
  <c r="N215" i="1"/>
  <c r="N213" i="1"/>
  <c r="N208" i="1"/>
  <c r="N202" i="1"/>
  <c r="N192" i="1"/>
  <c r="N184" i="1"/>
  <c r="N172" i="1"/>
  <c r="N160" i="1"/>
  <c r="J206" i="2"/>
  <c r="J171" i="2"/>
  <c r="J153" i="2"/>
  <c r="J136" i="2"/>
  <c r="J121" i="2"/>
  <c r="J103" i="2"/>
  <c r="J98" i="2"/>
  <c r="J90" i="2"/>
  <c r="J61" i="2"/>
  <c r="J55" i="2"/>
  <c r="J39" i="2"/>
  <c r="J36" i="2"/>
  <c r="J31" i="2"/>
  <c r="J27" i="2"/>
  <c r="J21" i="2"/>
  <c r="J17" i="2"/>
  <c r="J12" i="2"/>
  <c r="M5" i="2"/>
  <c r="J5" i="2"/>
  <c r="N74" i="4"/>
  <c r="N71" i="4"/>
  <c r="N58" i="4"/>
  <c r="N47" i="4"/>
  <c r="N43" i="4"/>
  <c r="N32" i="4"/>
  <c r="N35" i="4"/>
  <c r="N29" i="4"/>
  <c r="N16" i="4"/>
  <c r="N13" i="4"/>
  <c r="N8" i="4"/>
  <c r="N4" i="4"/>
  <c r="J51" i="6"/>
  <c r="J54" i="6"/>
  <c r="J58" i="6"/>
  <c r="J43" i="6"/>
  <c r="J32" i="6"/>
  <c r="J28" i="6"/>
  <c r="J26" i="6"/>
  <c r="J21" i="6"/>
  <c r="J15" i="6"/>
  <c r="J9" i="6"/>
  <c r="J4" i="6"/>
  <c r="K5" i="7"/>
  <c r="K4" i="7"/>
  <c r="K3" i="7"/>
  <c r="N3" i="4" l="1"/>
  <c r="J3" i="2"/>
  <c r="M267" i="1" s="1"/>
  <c r="N268" i="1"/>
  <c r="M268" i="1"/>
  <c r="J3" i="6"/>
  <c r="N296" i="1"/>
  <c r="N568" i="1"/>
  <c r="N456" i="1"/>
  <c r="N430" i="1"/>
  <c r="N302" i="1"/>
  <c r="N457" i="1"/>
  <c r="N304" i="1"/>
  <c r="N463" i="1"/>
  <c r="N138" i="1"/>
  <c r="N541" i="1"/>
  <c r="N496" i="1"/>
  <c r="N479" i="1"/>
  <c r="N472" i="1"/>
  <c r="N369" i="1"/>
  <c r="N513" i="1"/>
  <c r="N267" i="1" l="1"/>
  <c r="N295" i="1"/>
  <c r="M295" i="1"/>
  <c r="R58" i="1"/>
  <c r="N87" i="1" l="1"/>
  <c r="N84" i="1"/>
  <c r="N73" i="1"/>
  <c r="N72" i="1"/>
  <c r="N51" i="1"/>
  <c r="N23" i="1"/>
  <c r="N25" i="1"/>
  <c r="N29" i="1"/>
  <c r="N41" i="1"/>
  <c r="N54" i="1"/>
  <c r="N64" i="1"/>
  <c r="O58" i="1"/>
  <c r="Q58" i="1"/>
  <c r="O64" i="1"/>
  <c r="N22" i="1"/>
  <c r="N16" i="1"/>
  <c r="N14" i="1"/>
  <c r="N5" i="1"/>
  <c r="I272" i="1"/>
  <c r="O422" i="1"/>
  <c r="Q422" i="1"/>
  <c r="O5" i="1"/>
  <c r="Q488" i="1"/>
  <c r="O318" i="1"/>
  <c r="O533" i="1"/>
  <c r="O563" i="1"/>
  <c r="O561" i="1"/>
  <c r="O555" i="1"/>
  <c r="O550" i="1"/>
  <c r="O546" i="1"/>
  <c r="O541" i="1"/>
  <c r="O531" i="1"/>
  <c r="O526" i="1"/>
  <c r="O521" i="1"/>
  <c r="O518" i="1"/>
  <c r="O513" i="1"/>
  <c r="O508" i="1"/>
  <c r="O505" i="1"/>
  <c r="O500" i="1"/>
  <c r="O496" i="1"/>
  <c r="O493" i="1"/>
  <c r="O486" i="1"/>
  <c r="O479" i="1"/>
  <c r="O472" i="1"/>
  <c r="O456" i="1"/>
  <c r="O449" i="1"/>
  <c r="O446" i="1"/>
  <c r="O436" i="1"/>
  <c r="O435" i="1"/>
  <c r="O428" i="1"/>
  <c r="O429" i="1"/>
  <c r="O430" i="1"/>
  <c r="O426" i="1"/>
  <c r="O425" i="1"/>
  <c r="O419" i="1"/>
  <c r="O415" i="1"/>
  <c r="O413" i="1"/>
  <c r="O411" i="1"/>
  <c r="O406" i="1"/>
  <c r="O404" i="1"/>
  <c r="O397" i="1"/>
  <c r="O400" i="1"/>
  <c r="O394" i="1"/>
  <c r="O381" i="1"/>
  <c r="O380" i="1"/>
  <c r="O375" i="1"/>
  <c r="O374" i="1"/>
  <c r="O369" i="1"/>
  <c r="O364" i="1"/>
  <c r="O350" i="1"/>
  <c r="O340" i="1"/>
  <c r="O337" i="1"/>
  <c r="O335" i="1"/>
  <c r="O332" i="1"/>
  <c r="O315" i="1" l="1"/>
  <c r="O304" i="1"/>
  <c r="O302" i="1"/>
  <c r="O296" i="1"/>
  <c r="O293" i="1"/>
  <c r="O292" i="1"/>
  <c r="O278" i="1"/>
  <c r="O273" i="1"/>
  <c r="O262" i="1"/>
  <c r="O256" i="1"/>
  <c r="O255" i="1"/>
  <c r="O252" i="1"/>
  <c r="O248" i="1"/>
  <c r="O241" i="1"/>
  <c r="O238" i="1"/>
  <c r="O235" i="1"/>
  <c r="O231" i="1"/>
  <c r="O228" i="1"/>
  <c r="O226" i="1"/>
  <c r="O221" i="1"/>
  <c r="O216" i="1"/>
  <c r="O215" i="1"/>
  <c r="O213" i="1"/>
  <c r="O208" i="1"/>
  <c r="O202" i="1"/>
  <c r="O192" i="1"/>
  <c r="O184" i="1"/>
  <c r="O172" i="1"/>
  <c r="O160" i="1"/>
  <c r="O155" i="1"/>
  <c r="O143" i="1"/>
  <c r="O138" i="1"/>
  <c r="O132" i="1"/>
  <c r="O131" i="1"/>
  <c r="O129" i="1"/>
  <c r="O116" i="1"/>
  <c r="O111" i="1"/>
  <c r="O108" i="1"/>
  <c r="O100" i="1"/>
  <c r="O91" i="1"/>
  <c r="O87" i="1"/>
  <c r="O84" i="1"/>
  <c r="O73" i="1"/>
  <c r="O54" i="1"/>
  <c r="O51" i="1"/>
  <c r="O46" i="1"/>
  <c r="O41" i="1"/>
  <c r="O33" i="1"/>
  <c r="O29" i="1"/>
  <c r="O25" i="1"/>
  <c r="O22" i="1"/>
  <c r="O16" i="1"/>
  <c r="O14" i="1"/>
  <c r="K58" i="6"/>
  <c r="K54" i="6"/>
  <c r="K51" i="6"/>
  <c r="K43" i="6"/>
  <c r="K32" i="6"/>
  <c r="K28" i="6"/>
  <c r="K26" i="6"/>
  <c r="K21" i="6"/>
  <c r="K15" i="6"/>
  <c r="K9" i="6"/>
  <c r="K4" i="6"/>
  <c r="K12" i="2"/>
  <c r="K5" i="2"/>
  <c r="K21" i="2"/>
  <c r="K17" i="2"/>
  <c r="K27" i="2"/>
  <c r="K31" i="2"/>
  <c r="K36" i="2"/>
  <c r="K39" i="2"/>
  <c r="K55" i="2"/>
  <c r="K61" i="2"/>
  <c r="K90" i="2"/>
  <c r="K98" i="2"/>
  <c r="K103" i="2"/>
  <c r="K121" i="2"/>
  <c r="K136" i="2"/>
  <c r="K153" i="2"/>
  <c r="K171" i="2"/>
  <c r="H272" i="1"/>
  <c r="Q5" i="1"/>
  <c r="Q91" i="1"/>
  <c r="K3" i="6" l="1"/>
  <c r="O295" i="1" s="1"/>
  <c r="K3" i="2"/>
  <c r="O267" i="1" s="1"/>
  <c r="M43" i="6"/>
  <c r="M54" i="6"/>
  <c r="Q248" i="1"/>
  <c r="Q374" i="1"/>
  <c r="Q318" i="1"/>
  <c r="Q550" i="1"/>
  <c r="M155" i="2"/>
  <c r="L155" i="2"/>
  <c r="P318" i="1"/>
  <c r="Q350" i="1"/>
  <c r="Q256" i="1"/>
  <c r="Q84" i="1"/>
  <c r="Q450" i="1"/>
  <c r="Q160" i="1" l="1"/>
  <c r="Q213" i="1"/>
  <c r="Q41" i="1" l="1"/>
  <c r="J13" i="4" l="1"/>
  <c r="O13" i="4" s="1"/>
  <c r="R284" i="1" l="1"/>
  <c r="S284" i="1"/>
  <c r="N54" i="6" l="1"/>
  <c r="N40" i="6"/>
  <c r="N37" i="6"/>
  <c r="P83" i="4"/>
  <c r="O83" i="4"/>
  <c r="O58" i="4"/>
  <c r="Q25" i="1"/>
  <c r="Q221" i="1"/>
  <c r="S364" i="1"/>
  <c r="Q381" i="1"/>
  <c r="R364" i="1"/>
  <c r="Q364" i="1"/>
  <c r="Q155" i="1"/>
  <c r="Q546" i="1"/>
  <c r="P546" i="1"/>
  <c r="P505" i="1"/>
  <c r="Q505" i="1"/>
  <c r="S505" i="1"/>
  <c r="L36" i="2" l="1"/>
  <c r="F36" i="2"/>
  <c r="L153" i="2"/>
  <c r="F153" i="2"/>
  <c r="J11" i="9"/>
  <c r="I11" i="9"/>
  <c r="J61" i="9"/>
  <c r="I61" i="9"/>
  <c r="F61" i="9"/>
  <c r="E61" i="9"/>
  <c r="D61" i="9"/>
  <c r="C61" i="9"/>
  <c r="K60" i="9"/>
  <c r="M60" i="9" s="1"/>
  <c r="K59" i="9"/>
  <c r="M59" i="9" s="1"/>
  <c r="K58" i="9"/>
  <c r="M58" i="9" s="1"/>
  <c r="K57" i="9"/>
  <c r="M51" i="9"/>
  <c r="J51" i="9"/>
  <c r="I51" i="9"/>
  <c r="F51" i="9"/>
  <c r="E51" i="9"/>
  <c r="D51" i="9"/>
  <c r="C51" i="9"/>
  <c r="K50" i="9"/>
  <c r="L50" i="9" s="1"/>
  <c r="K49" i="9"/>
  <c r="L49" i="9" s="1"/>
  <c r="K48" i="9"/>
  <c r="L48" i="9" s="1"/>
  <c r="E47" i="9"/>
  <c r="K47" i="9" s="1"/>
  <c r="M41" i="9"/>
  <c r="L41" i="9"/>
  <c r="J41" i="9"/>
  <c r="F41" i="9"/>
  <c r="E41" i="9"/>
  <c r="D41" i="9"/>
  <c r="C41" i="9"/>
  <c r="K40" i="9"/>
  <c r="K39" i="9"/>
  <c r="K38" i="9"/>
  <c r="K37" i="9"/>
  <c r="M31" i="9"/>
  <c r="L31" i="9"/>
  <c r="J31" i="9"/>
  <c r="I31" i="9"/>
  <c r="F31" i="9"/>
  <c r="D31" i="9"/>
  <c r="C31" i="9"/>
  <c r="K30" i="9"/>
  <c r="K29" i="9"/>
  <c r="K28" i="9"/>
  <c r="K27" i="9"/>
  <c r="J21" i="9"/>
  <c r="I21" i="9"/>
  <c r="D21" i="9"/>
  <c r="C21" i="9"/>
  <c r="F20" i="9"/>
  <c r="E20" i="9"/>
  <c r="F19" i="9"/>
  <c r="E19" i="9"/>
  <c r="E18" i="9"/>
  <c r="K18" i="9" s="1"/>
  <c r="M18" i="9" s="1"/>
  <c r="K17" i="9"/>
  <c r="R381" i="1"/>
  <c r="Q555" i="1"/>
  <c r="R278" i="1"/>
  <c r="H291" i="1" l="1"/>
  <c r="O291" i="1" s="1"/>
  <c r="R291" i="1"/>
  <c r="K20" i="9"/>
  <c r="M20" i="9" s="1"/>
  <c r="K19" i="9"/>
  <c r="M19" i="9" s="1"/>
  <c r="K51" i="9"/>
  <c r="K31" i="9"/>
  <c r="F21" i="9"/>
  <c r="K61" i="9"/>
  <c r="E21" i="9"/>
  <c r="K41" i="9"/>
  <c r="L17" i="9"/>
  <c r="L21" i="9" s="1"/>
  <c r="M57" i="9"/>
  <c r="M61" i="9" s="1"/>
  <c r="L47" i="9"/>
  <c r="L51" i="9" s="1"/>
  <c r="S546" i="1"/>
  <c r="M21" i="9" l="1"/>
  <c r="K21" i="9"/>
  <c r="L32" i="6"/>
  <c r="M26" i="6"/>
  <c r="L26" i="6"/>
  <c r="N21" i="6"/>
  <c r="M21" i="6"/>
  <c r="L21" i="6"/>
  <c r="Q304" i="1" l="1"/>
  <c r="P304" i="1"/>
  <c r="R360" i="1"/>
  <c r="M4" i="6"/>
  <c r="P40" i="4"/>
  <c r="P62" i="4"/>
  <c r="M180" i="2"/>
  <c r="L27" i="2"/>
  <c r="M73" i="2"/>
  <c r="F21" i="2" l="1"/>
  <c r="R244" i="1"/>
  <c r="Q216" i="1"/>
  <c r="P216" i="1"/>
  <c r="R216" i="1"/>
  <c r="R208" i="1"/>
  <c r="Q208" i="1"/>
  <c r="R205" i="1"/>
  <c r="R198" i="1"/>
  <c r="R189" i="1"/>
  <c r="R171" i="1"/>
  <c r="R147" i="1"/>
  <c r="Q147" i="1"/>
  <c r="R78" i="1"/>
  <c r="L28" i="6"/>
  <c r="L15" i="6"/>
  <c r="Q425" i="1"/>
  <c r="M44" i="2"/>
  <c r="M49" i="2"/>
  <c r="M115" i="2"/>
  <c r="M141" i="2"/>
  <c r="M147" i="2"/>
  <c r="R355" i="1" l="1"/>
  <c r="Q337" i="1"/>
  <c r="Q335" i="1"/>
  <c r="Q332" i="1"/>
  <c r="M190" i="2"/>
  <c r="L171" i="2"/>
  <c r="M171" i="2"/>
  <c r="Q54" i="1" l="1"/>
  <c r="Q406" i="1"/>
  <c r="Q87" i="4"/>
  <c r="Q83" i="4"/>
  <c r="Q78" i="4"/>
  <c r="Q74" i="4"/>
  <c r="Q71" i="4"/>
  <c r="Q66" i="4"/>
  <c r="Q62" i="4"/>
  <c r="Q58" i="4"/>
  <c r="Q55" i="4"/>
  <c r="Q50" i="4"/>
  <c r="Q47" i="4"/>
  <c r="Q43" i="4"/>
  <c r="Q40" i="4"/>
  <c r="Q35" i="4"/>
  <c r="Q32" i="4"/>
  <c r="Q29" i="4"/>
  <c r="Q23" i="4"/>
  <c r="Q19" i="4"/>
  <c r="Q16" i="4"/>
  <c r="Q13" i="4"/>
  <c r="Q8" i="4"/>
  <c r="Q4" i="4"/>
  <c r="M121" i="2"/>
  <c r="N206" i="2"/>
  <c r="N201" i="2"/>
  <c r="N195" i="2"/>
  <c r="N190" i="2"/>
  <c r="N184" i="2"/>
  <c r="N180" i="2"/>
  <c r="N171" i="2"/>
  <c r="N161" i="2"/>
  <c r="N155" i="2"/>
  <c r="N147" i="2"/>
  <c r="N141" i="2"/>
  <c r="N136" i="2"/>
  <c r="N121" i="2"/>
  <c r="N115" i="2"/>
  <c r="N108" i="2"/>
  <c r="N103" i="2"/>
  <c r="N98" i="2"/>
  <c r="N94" i="2"/>
  <c r="N90" i="2"/>
  <c r="N82" i="2"/>
  <c r="N77" i="2"/>
  <c r="N73" i="2"/>
  <c r="N67" i="2"/>
  <c r="N61" i="2"/>
  <c r="N55" i="2"/>
  <c r="N49" i="2"/>
  <c r="N44" i="2"/>
  <c r="N39" i="2"/>
  <c r="N31" i="2"/>
  <c r="N27" i="2"/>
  <c r="N21" i="2"/>
  <c r="N17" i="2"/>
  <c r="N12" i="2"/>
  <c r="N5" i="2"/>
  <c r="S292" i="1"/>
  <c r="R103" i="1"/>
  <c r="S531" i="1"/>
  <c r="S526" i="1"/>
  <c r="S521" i="1"/>
  <c r="S518" i="1"/>
  <c r="S513" i="1"/>
  <c r="S508" i="1"/>
  <c r="S500" i="1"/>
  <c r="S496" i="1"/>
  <c r="S493" i="1"/>
  <c r="S488" i="1"/>
  <c r="S486" i="1"/>
  <c r="S563" i="1"/>
  <c r="S561" i="1"/>
  <c r="S555" i="1"/>
  <c r="S550" i="1"/>
  <c r="S533" i="1"/>
  <c r="Q292" i="1" l="1"/>
  <c r="L121" i="2" l="1"/>
  <c r="N43" i="6"/>
  <c r="P4" i="4"/>
  <c r="O4" i="4"/>
  <c r="M201" i="2"/>
  <c r="M195" i="2"/>
  <c r="M108" i="2"/>
  <c r="M94" i="2"/>
  <c r="M77" i="2"/>
  <c r="M61" i="2"/>
  <c r="L61" i="2"/>
  <c r="M55" i="2"/>
  <c r="L55" i="2"/>
  <c r="M21" i="2"/>
  <c r="L21" i="2"/>
  <c r="L5" i="2"/>
  <c r="S484" i="1"/>
  <c r="S483" i="1"/>
  <c r="S479" i="1"/>
  <c r="S472" i="1"/>
  <c r="S471" i="1"/>
  <c r="S468" i="1"/>
  <c r="S467" i="1"/>
  <c r="S465" i="1"/>
  <c r="S464" i="1"/>
  <c r="S463" i="1"/>
  <c r="S459" i="1"/>
  <c r="S460" i="1"/>
  <c r="S461" i="1"/>
  <c r="S458" i="1"/>
  <c r="S457" i="1"/>
  <c r="S456" i="1"/>
  <c r="S455" i="1"/>
  <c r="S454" i="1"/>
  <c r="S446" i="1"/>
  <c r="S442" i="1"/>
  <c r="S436" i="1"/>
  <c r="S435" i="1"/>
  <c r="S434" i="1"/>
  <c r="S431" i="1"/>
  <c r="S432" i="1"/>
  <c r="S433" i="1"/>
  <c r="S430" i="1"/>
  <c r="S426" i="1"/>
  <c r="S422" i="1"/>
  <c r="S421" i="1"/>
  <c r="S419" i="1"/>
  <c r="S413" i="1"/>
  <c r="S415" i="1"/>
  <c r="S412" i="1"/>
  <c r="S411" i="1"/>
  <c r="S410" i="1"/>
  <c r="S400" i="1"/>
  <c r="S397" i="1"/>
  <c r="S394" i="1"/>
  <c r="S380" i="1"/>
  <c r="S375" i="1"/>
  <c r="S369" i="1"/>
  <c r="S360" i="1"/>
  <c r="S350" i="1"/>
  <c r="S345" i="1"/>
  <c r="S340" i="1"/>
  <c r="S318" i="1"/>
  <c r="S302" i="1"/>
  <c r="S296" i="1"/>
  <c r="S293" i="1"/>
  <c r="S291" i="1"/>
  <c r="S272" i="1"/>
  <c r="S269" i="1"/>
  <c r="S256" i="1"/>
  <c r="S304" i="1"/>
  <c r="S255" i="1"/>
  <c r="S252" i="1"/>
  <c r="S250" i="1"/>
  <c r="S216" i="1"/>
  <c r="S215" i="1"/>
  <c r="S178" i="1"/>
  <c r="S172" i="1"/>
  <c r="S171" i="1"/>
  <c r="S155" i="1"/>
  <c r="S147" i="1"/>
  <c r="S143" i="1"/>
  <c r="S138" i="1"/>
  <c r="S23" i="1"/>
  <c r="S22" i="1"/>
  <c r="S16" i="1"/>
  <c r="S14" i="1"/>
  <c r="S10" i="1"/>
  <c r="S5" i="1"/>
  <c r="R178" i="1" l="1"/>
  <c r="R412" i="1"/>
  <c r="Q192" i="1"/>
  <c r="Q184" i="1"/>
  <c r="Q235" i="1"/>
  <c r="P302" i="1" l="1"/>
  <c r="Q293" i="1"/>
  <c r="P293" i="1"/>
  <c r="Q493" i="1"/>
  <c r="Q132" i="1"/>
  <c r="Q131" i="1"/>
  <c r="Q129" i="1"/>
  <c r="Q64" i="1" l="1"/>
  <c r="Q108" i="1"/>
  <c r="R421" i="1" l="1"/>
  <c r="Q563" i="1"/>
  <c r="R563" i="1"/>
  <c r="R434" i="1"/>
  <c r="R432" i="1"/>
  <c r="R433" i="1"/>
  <c r="Q429" i="1"/>
  <c r="Q375" i="1"/>
  <c r="R345" i="1"/>
  <c r="Q116" i="1" l="1"/>
  <c r="Q111" i="1"/>
  <c r="Q51" i="1"/>
  <c r="Q428" i="1"/>
  <c r="Q426" i="1"/>
  <c r="Q315" i="1" l="1"/>
  <c r="Q100" i="1" l="1"/>
  <c r="M58" i="6" l="1"/>
  <c r="Q250" i="1"/>
  <c r="Q33" i="1"/>
  <c r="P33" i="1"/>
  <c r="Q23" i="1"/>
  <c r="Q255" i="1" l="1"/>
  <c r="F121" i="2" l="1"/>
  <c r="O32" i="4"/>
  <c r="J32" i="4"/>
  <c r="L43" i="6" l="1"/>
  <c r="M51" i="6"/>
  <c r="N32" i="6"/>
  <c r="M32" i="6"/>
  <c r="M9" i="6"/>
  <c r="N4" i="6"/>
  <c r="Q456" i="1" l="1"/>
  <c r="P456" i="1"/>
  <c r="Q479" i="1"/>
  <c r="Q446" i="1"/>
  <c r="Q442" i="1"/>
  <c r="P442" i="1"/>
  <c r="P5" i="1" l="1"/>
  <c r="Q531" i="1"/>
  <c r="Q500" i="1"/>
  <c r="Q496" i="1"/>
  <c r="R472" i="1"/>
  <c r="Q472" i="1"/>
  <c r="Q435" i="1"/>
  <c r="Q238" i="1" l="1"/>
  <c r="P238" i="1"/>
  <c r="Q296" i="1" l="1"/>
  <c r="Q241" i="1" l="1"/>
  <c r="K7" i="9" l="1"/>
  <c r="G291" i="1" s="1"/>
  <c r="Q291" i="1" s="1"/>
  <c r="K3" i="9"/>
  <c r="G272" i="1" s="1"/>
  <c r="R272" i="1" l="1"/>
  <c r="Q202" i="1" l="1"/>
  <c r="Q87" i="1" l="1"/>
  <c r="R91" i="1"/>
  <c r="Q231" i="1"/>
  <c r="Q228" i="1"/>
  <c r="Q226" i="1"/>
  <c r="Q533" i="1"/>
  <c r="P533" i="1"/>
  <c r="Q73" i="1"/>
  <c r="Q172" i="1" l="1"/>
  <c r="P172" i="1"/>
  <c r="Q138" i="1"/>
  <c r="R138" i="1"/>
  <c r="Q46" i="1" l="1"/>
  <c r="P46" i="1"/>
  <c r="R410" i="1" l="1"/>
  <c r="Q404" i="1"/>
  <c r="P404" i="1"/>
  <c r="Q400" i="1"/>
  <c r="P400" i="1"/>
  <c r="Q397" i="1"/>
  <c r="P397" i="1"/>
  <c r="Q394" i="1"/>
  <c r="P394" i="1"/>
  <c r="Q29" i="1"/>
  <c r="Q252" i="1" l="1"/>
  <c r="Q14" i="1"/>
  <c r="O74" i="4" l="1"/>
  <c r="O71" i="4"/>
  <c r="J58" i="4"/>
  <c r="P55" i="4"/>
  <c r="O47" i="4"/>
  <c r="O43" i="4"/>
  <c r="O29" i="4"/>
  <c r="O16" i="4"/>
  <c r="O8" i="4"/>
  <c r="F171" i="2"/>
  <c r="P3" i="4" l="1"/>
  <c r="R268" i="1" s="1"/>
  <c r="L103" i="2"/>
  <c r="L98" i="2"/>
  <c r="L136" i="2"/>
  <c r="L90" i="2"/>
  <c r="M67" i="2"/>
  <c r="F55" i="2"/>
  <c r="L39" i="2"/>
  <c r="L31" i="2"/>
  <c r="F17" i="2"/>
  <c r="M12" i="2"/>
  <c r="L12" i="2"/>
  <c r="F12" i="2"/>
  <c r="M3" i="2" l="1"/>
  <c r="R267" i="1" s="1"/>
  <c r="R571" i="1" s="1"/>
  <c r="Q430" i="1"/>
  <c r="Q380" i="1"/>
  <c r="Q262" i="1"/>
  <c r="P419" i="1" l="1"/>
  <c r="P561" i="1"/>
  <c r="Q561" i="1" s="1"/>
  <c r="L51" i="6"/>
  <c r="M28" i="6"/>
  <c r="M15" i="6"/>
  <c r="L9" i="6"/>
  <c r="J71" i="4"/>
  <c r="J47" i="4"/>
  <c r="J43" i="4"/>
  <c r="J29" i="4"/>
  <c r="O35" i="4"/>
  <c r="O3" i="4" s="1"/>
  <c r="O268" i="1" s="1"/>
  <c r="J16" i="4"/>
  <c r="F90" i="2"/>
  <c r="F39" i="2"/>
  <c r="L17" i="2"/>
  <c r="L3" i="2" s="1"/>
  <c r="F5" i="2"/>
  <c r="Q486" i="1"/>
  <c r="P563" i="1"/>
  <c r="F3" i="2" l="1"/>
  <c r="L3" i="6"/>
  <c r="M3" i="6"/>
  <c r="Q295" i="1" s="1"/>
  <c r="J3" i="4"/>
  <c r="Q267" i="1"/>
  <c r="Q513" i="1"/>
  <c r="Q518" i="1"/>
  <c r="Q521" i="1"/>
  <c r="Q526" i="1"/>
  <c r="Q508" i="1"/>
  <c r="P500" i="1"/>
  <c r="P496" i="1"/>
  <c r="P493" i="1"/>
  <c r="P488" i="1"/>
  <c r="Q419" i="1"/>
  <c r="Q411" i="1"/>
  <c r="P413" i="1"/>
  <c r="Q413" i="1" s="1"/>
  <c r="P415" i="1"/>
  <c r="Q415" i="1" s="1"/>
  <c r="P340" i="1"/>
  <c r="P335" i="1"/>
  <c r="P337" i="1"/>
  <c r="P332" i="1"/>
  <c r="P147" i="1"/>
  <c r="Q143" i="1"/>
  <c r="P138" i="1"/>
  <c r="P295" i="1" l="1"/>
  <c r="P268" i="1"/>
  <c r="P267" i="1"/>
  <c r="Q268" i="1"/>
  <c r="F10" i="7"/>
  <c r="F6" i="7"/>
  <c r="G10" i="7"/>
  <c r="G6" i="7"/>
  <c r="H10" i="7" l="1"/>
  <c r="H6" i="7"/>
  <c r="J6" i="7" l="1"/>
  <c r="I6" i="7"/>
  <c r="K10" i="7"/>
  <c r="P270" i="1"/>
  <c r="I10" i="7"/>
  <c r="N269" i="1"/>
  <c r="P269" i="1"/>
  <c r="K6" i="7"/>
  <c r="M269" i="1" s="1"/>
  <c r="P571" i="1"/>
  <c r="N3" i="6"/>
  <c r="M270" i="1" l="1"/>
  <c r="N270" i="1"/>
  <c r="N571" i="1" s="1"/>
  <c r="I11" i="7"/>
  <c r="L269" i="1" s="1"/>
  <c r="L571" i="1" s="1"/>
  <c r="M571" i="1"/>
  <c r="Q571" i="1"/>
  <c r="O571" i="1"/>
  <c r="E3" i="4"/>
  <c r="C3" i="4"/>
  <c r="L573" i="1" l="1"/>
  <c r="M573" i="1"/>
  <c r="N573" i="1"/>
  <c r="D3" i="4"/>
  <c r="F3" i="4"/>
</calcChain>
</file>

<file path=xl/sharedStrings.xml><?xml version="1.0" encoding="utf-8"?>
<sst xmlns="http://schemas.openxmlformats.org/spreadsheetml/2006/main" count="1873" uniqueCount="1301">
  <si>
    <t>Nr.</t>
  </si>
  <si>
    <t>Projekta nosaukums</t>
  </si>
  <si>
    <t>Sasaiste ar Rīcības plāna pasākumiem</t>
  </si>
  <si>
    <t xml:space="preserve">Atbildīgā iestāde vai struktūrvienība </t>
  </si>
  <si>
    <t>Cits finansējuma avots</t>
  </si>
  <si>
    <t>Priekšlikumi 2025.gada investīciju plānam</t>
  </si>
  <si>
    <t>Finansējums</t>
  </si>
  <si>
    <t>Grozījumi, septembris</t>
  </si>
  <si>
    <t>Grozījumi, jūnijs</t>
  </si>
  <si>
    <t>Grozījumi maijs</t>
  </si>
  <si>
    <t>Grozījumi, februāris</t>
  </si>
  <si>
    <t>Pārejošais finansējums</t>
  </si>
  <si>
    <t>1.prioritāte</t>
  </si>
  <si>
    <t>2.prioritāte</t>
  </si>
  <si>
    <t>Punktu skaits kopā</t>
  </si>
  <si>
    <t>VĒRTĒŠANAS KRITĒRIJI</t>
  </si>
  <si>
    <t>Noslēgts līgums/ saistības (pārejošs līgums, saistošie noteikumi)</t>
  </si>
  <si>
    <t>Izstrādāts un spēkā esošs būvprojekts</t>
  </si>
  <si>
    <t>ES fondu vai cits ārējais līdzfinansējums</t>
  </si>
  <si>
    <t>Iedzīvotāju iniciatīvas projekts</t>
  </si>
  <si>
    <t>stratēģiski nozīmīgs investīciju projekts (vairāk kā vienā apkaimē)</t>
  </si>
  <si>
    <t>Vides pieejamība</t>
  </si>
  <si>
    <t>iekļauts aktuālajā trīs gadu investīciju plānā</t>
  </si>
  <si>
    <t>VTP1 SABIEDRISKI AKTĪVS IEDZĪVOTĀJS</t>
  </si>
  <si>
    <t>RV1 IZGLĪTĪBA</t>
  </si>
  <si>
    <t>Paaugstināt pirmsskolas izglītības pakalpojumu pieejamību</t>
  </si>
  <si>
    <t>R1.1</t>
  </si>
  <si>
    <t>IKSP, II, PĪP, APP</t>
  </si>
  <si>
    <r>
      <t xml:space="preserve">ERAF 4 000 000
</t>
    </r>
    <r>
      <rPr>
        <strike/>
        <sz val="9"/>
        <color rgb="FFFF0000"/>
        <rFont val="Calibri"/>
        <family val="2"/>
        <charset val="186"/>
        <scheme val="minor"/>
      </rPr>
      <t>Aizņēmums/ 2 346 887 EUR</t>
    </r>
  </si>
  <si>
    <t>1) SAM 4.2.1.7. projekta "Pirmsskolas izglītības iestādes būvniecība Tīrainē, Mārupes novadā" īstenošana (Nr.4.2.1.7./1/23/A/006)</t>
  </si>
  <si>
    <r>
      <rPr>
        <i/>
        <sz val="9"/>
        <color rgb="FF000000"/>
        <rFont val="Calibri"/>
        <scheme val="minor"/>
      </rPr>
      <t xml:space="preserve">Bērnudārza un Kungu ielas pagarinājuma būvniecība - (05.03.2025. līgums ar SIA ARČERS, līguma Nr.1/4-2.2/13-2025) 12 594 464 EUR (2025.gads - 8 062 730 EUR (ERAF - 4 000 000 EUR, </t>
    </r>
    <r>
      <rPr>
        <i/>
        <sz val="9"/>
        <color rgb="FFFF0000"/>
        <rFont val="Calibri"/>
        <scheme val="minor"/>
      </rPr>
      <t>PB 4 040 264 EUR</t>
    </r>
    <r>
      <rPr>
        <i/>
        <sz val="9"/>
        <color rgb="FF000000"/>
        <rFont val="Calibri"/>
        <scheme val="minor"/>
      </rPr>
      <t>,</t>
    </r>
    <r>
      <rPr>
        <i/>
        <strike/>
        <sz val="9"/>
        <color rgb="FFFF0000"/>
        <rFont val="Calibri"/>
        <scheme val="minor"/>
      </rPr>
      <t xml:space="preserve"> aizņēmums - 2 346 887 EUR</t>
    </r>
    <r>
      <rPr>
        <i/>
        <sz val="9"/>
        <color rgb="FF000000"/>
        <rFont val="Calibri"/>
        <scheme val="minor"/>
      </rPr>
      <t xml:space="preserve">) , 2026.gadā 4 531 734 EUR (ERAF 1 000 000 EUR, </t>
    </r>
    <r>
      <rPr>
        <i/>
        <sz val="9"/>
        <color rgb="FFFF0000"/>
        <rFont val="Calibri"/>
        <scheme val="minor"/>
      </rPr>
      <t>PB - 3 554 208 EUR</t>
    </r>
    <r>
      <rPr>
        <i/>
        <sz val="9"/>
        <color rgb="FF000000"/>
        <rFont val="Calibri"/>
        <scheme val="minor"/>
      </rPr>
      <t>)</t>
    </r>
  </si>
  <si>
    <t>Sadales gāzes vada izbūve (23.02.2025. līgums Nr. 1/4-2.1/62/2025, GASO, AS, summa 4088)</t>
  </si>
  <si>
    <r>
      <rPr>
        <i/>
        <sz val="9"/>
        <color rgb="FF000000"/>
        <rFont val="Calibri"/>
        <scheme val="minor"/>
      </rPr>
      <t xml:space="preserve">Autoruzraudzība 40 838 EUR (13.07.23.gada līgums Nr.1/4-2/316-2023 ar SIA "AR 4") - </t>
    </r>
    <r>
      <rPr>
        <i/>
        <sz val="9"/>
        <color rgb="FFFF0000"/>
        <rFont val="Calibri"/>
        <scheme val="minor"/>
      </rPr>
      <t>2025.gadā 30 000 EUR, 2026.gadā 10 838 EUR</t>
    </r>
    <r>
      <rPr>
        <i/>
        <sz val="9"/>
        <color rgb="FF000000"/>
        <rFont val="Calibri"/>
        <scheme val="minor"/>
      </rPr>
      <t>)</t>
    </r>
  </si>
  <si>
    <r>
      <rPr>
        <i/>
        <sz val="9"/>
        <color rgb="FF000000"/>
        <rFont val="Calibri"/>
        <scheme val="minor"/>
      </rPr>
      <t xml:space="preserve">Būvuzraudzība (06.03.2025.līgums ar SIA "Prokrial" </t>
    </r>
    <r>
      <rPr>
        <i/>
        <sz val="9"/>
        <color rgb="FFFF0000"/>
        <rFont val="Calibri"/>
        <scheme val="minor"/>
      </rPr>
      <t>23 595 EUR (2025.gadā - 10 000 EUR, 2026.gadā - 13 595 EUR)</t>
    </r>
  </si>
  <si>
    <t>2) Piņķu pirmsskolas izglītības iestādes būvprojekta izstrāde</t>
  </si>
  <si>
    <t>Projektēšana 250 000 EUR (lēmums pēc izpētes veikšanas) - 2.prioritāte</t>
  </si>
  <si>
    <t>Ekspertīze  10 000 EUR (2026)</t>
  </si>
  <si>
    <t>Autoruzraudzība 35 000 EUR (2026)</t>
  </si>
  <si>
    <t>ESF/  316 054 EUR</t>
  </si>
  <si>
    <t>3) Projekta "Bērnu pieskatīšanas pakalpojumi Mārupes novadā" īstenošana 
Kopējais finansējums līdz 2029.gadam 1 890 000 EUR (ESF 1 375 920 EUR, PB 514 080 EUR)</t>
  </si>
  <si>
    <r>
      <rPr>
        <i/>
        <sz val="9"/>
        <color rgb="FF000000"/>
        <rFont val="Calibri"/>
        <scheme val="minor"/>
      </rPr>
      <t xml:space="preserve">ESF finansējums - </t>
    </r>
    <r>
      <rPr>
        <i/>
        <sz val="9"/>
        <color rgb="FFFF0000"/>
        <rFont val="Calibri"/>
        <scheme val="minor"/>
      </rPr>
      <t>316 054 EUR</t>
    </r>
    <r>
      <rPr>
        <i/>
        <sz val="9"/>
        <color rgb="FF000000"/>
        <rFont val="Calibri"/>
        <scheme val="minor"/>
      </rPr>
      <t>, PB līdzfinansējums 80 000 EUR un PB priekšfinansējums - 50 000 EUR</t>
    </r>
  </si>
  <si>
    <t>Paaugstināt pamata un vidējās izglītības pieejamību</t>
  </si>
  <si>
    <t>R1.2</t>
  </si>
  <si>
    <t>IKSP, II, PĪP</t>
  </si>
  <si>
    <t xml:space="preserve">1) Skultes sākumskolas un sporta laukuma būvniecība </t>
  </si>
  <si>
    <t>Projektēšana 230 000 EUR (meta konkurss 2025.gadam - 50 000 EUR un projektēšanas uzsākšana, projektēšanas turpināšana 2.prioritāte)</t>
  </si>
  <si>
    <t>Būvprojekta ekspertīze 2.prioritāte</t>
  </si>
  <si>
    <t>Autoruzraudzība 2 300 EUR (2026.gads)</t>
  </si>
  <si>
    <t xml:space="preserve">Būvniecība 8 000 000 EUR (2026.gads) </t>
  </si>
  <si>
    <t>Būvuzraudzība 70 000 EUR (2026.gads)</t>
  </si>
  <si>
    <t>2) Zemes iegāde "Boļi-A" un "Boļi-B" ar platību 93979 m2 vispārējās izglītības iestādes būvniecības vajadzībām</t>
  </si>
  <si>
    <t>Zināšanu veicināšana pedagogiem un izglītojamajiem</t>
  </si>
  <si>
    <t>R1.9, R12.8</t>
  </si>
  <si>
    <t>IKSP</t>
  </si>
  <si>
    <t>VISC/ 54 127 EUR</t>
  </si>
  <si>
    <t>ESF+/ 121 900 EUR</t>
  </si>
  <si>
    <t>Nodrošināt kvalitatīvu izglītības vidi un materiāltehnisko bāzi pirmsskolas, vispārējās un interešu izglītības īstenošanai</t>
  </si>
  <si>
    <t>R1.7</t>
  </si>
  <si>
    <t>PII Saimīte, PĪP</t>
  </si>
  <si>
    <t>Āra rotaļu laukuma iekārtu nomaiņa</t>
  </si>
  <si>
    <t>Materiāltehniskai bāzei nav vērtējums, katru gadu šai sadaļai sniedz priekšlikumus pēc nepieciešamības. Šobrīd kopējais materiāltehniskās bāzes finansējums izglītības iestādēm veido 849 468 EUR. Trīs gadu plānā uz trim gadiem norādītais finansējums šobrīd ir 900 000 EUR, respektīvi katru kadu pa 300 000 EUR.</t>
  </si>
  <si>
    <t>Uzstādīšanas izmaksas</t>
  </si>
  <si>
    <t>Babītes PII, PĪP</t>
  </si>
  <si>
    <t>Gumijas seguma izveidošana</t>
  </si>
  <si>
    <t>Izpilduzmērījums</t>
  </si>
  <si>
    <t>Iekārtu izmaksas</t>
  </si>
  <si>
    <t>Lienīte, PĪP</t>
  </si>
  <si>
    <t xml:space="preserve">1) 4 ieejas kāpņu pārbūve Amatas ielā 2 </t>
  </si>
  <si>
    <t>Paskaidrojuma raksts</t>
  </si>
  <si>
    <t>Autoruzraudzība</t>
  </si>
  <si>
    <t>Būvniecība</t>
  </si>
  <si>
    <t xml:space="preserve">Būvuzraudzība </t>
  </si>
  <si>
    <t xml:space="preserve">Projekta izmaiņas un papildus darbi (Līgums 1/4-2/464-2024 no 21.08.2024.) </t>
  </si>
  <si>
    <t>Kāpņu jumtiņu ekspertīze</t>
  </si>
  <si>
    <t>Pacēlāja iegāde (vai cits risinājums vides pieejamības nodrošināšanai)</t>
  </si>
  <si>
    <t>2) Gumijas seguma ieklāšana rotaļu laukumā Pērses ielā 16A</t>
  </si>
  <si>
    <t>3) Gumijas seguma ieklāšana rotaļu laukumā Amatas ielā 2</t>
  </si>
  <si>
    <t>4) Rotaļu iekārtu nomaiņa Amatas ielā 2</t>
  </si>
  <si>
    <t>5) Bruģa ieklāšana pretim pārādes ieejai Amatas ielā 2 (120m2)</t>
  </si>
  <si>
    <t>6) Sensorās istabas aprīkošana</t>
  </si>
  <si>
    <t>JPSK, PĪP</t>
  </si>
  <si>
    <t>1) Dzesēšanas sistēmas inspekcija, projekta risinājuma un dokumentācijas aktualizācija un čilleru uzstādīšana</t>
  </si>
  <si>
    <t>Dzesēšanas sistēmas inspekcija, projekta risinājuma un dokumentācijas aktualizācija/izstrāde 11.11.2024. LĪGUMS Nr. 1/4-2/622-2024 ar SIA "Baltvent"</t>
  </si>
  <si>
    <r>
      <rPr>
        <i/>
        <sz val="9"/>
        <color rgb="FF000000"/>
        <rFont val="Calibri"/>
        <scheme val="minor"/>
      </rPr>
      <t xml:space="preserve">Autoruzraudzība  </t>
    </r>
    <r>
      <rPr>
        <i/>
        <sz val="9"/>
        <color rgb="FFFF0000"/>
        <rFont val="Calibri"/>
        <scheme val="minor"/>
      </rPr>
      <t>(2025.gadam - 400 EUR; 2026.gadam - 1 600 EUR)</t>
    </r>
  </si>
  <si>
    <r>
      <rPr>
        <i/>
        <sz val="9"/>
        <color rgb="FF000000"/>
        <rFont val="Calibri"/>
        <scheme val="minor"/>
      </rPr>
      <t xml:space="preserve">Būvniecība </t>
    </r>
    <r>
      <rPr>
        <i/>
        <sz val="9"/>
        <color rgb="FFFF0000"/>
        <rFont val="Calibri"/>
        <scheme val="minor"/>
      </rPr>
      <t>(2025.gadam 33 300 EUR, 2026.gadam - 133 200 EUR)</t>
    </r>
  </si>
  <si>
    <r>
      <rPr>
        <i/>
        <sz val="9"/>
        <color rgb="FF000000"/>
        <rFont val="Calibri"/>
        <scheme val="minor"/>
      </rPr>
      <t xml:space="preserve">Būvuzraudzība </t>
    </r>
    <r>
      <rPr>
        <i/>
        <sz val="9"/>
        <color rgb="FFFF0000"/>
        <rFont val="Calibri"/>
        <scheme val="minor"/>
      </rPr>
      <t xml:space="preserve">(2025.gadam - 600 EUR; 2026.gadam - 2 400 EUR)  </t>
    </r>
  </si>
  <si>
    <t>2) Atkritumu tvertņu nojumes uzstādīšana</t>
  </si>
  <si>
    <t>Projektēšana, ieceres dokumentācijas izstrāde, paskaidrojuma raksts</t>
  </si>
  <si>
    <r>
      <t xml:space="preserve">Būvdarbi </t>
    </r>
    <r>
      <rPr>
        <i/>
        <sz val="9"/>
        <color rgb="FFFF0000"/>
        <rFont val="Calibri"/>
        <family val="2"/>
        <charset val="186"/>
        <scheme val="minor"/>
      </rPr>
      <t>(07.07.2025. LĪGUMS Nr. 1/4-2.1/299-2025 ar SIA NEO)</t>
    </r>
  </si>
  <si>
    <t>3) Materiāltehniskās bāzes iegāde</t>
  </si>
  <si>
    <t>3D printeris</t>
  </si>
  <si>
    <t>Lapu pūtējs</t>
  </si>
  <si>
    <t>Traktors sniega tīrīšanai, kaste/piekabe</t>
  </si>
  <si>
    <t>Salas sākumskola, PĪP</t>
  </si>
  <si>
    <t>1) Salas sākumskolas ēkas nojumu rekonstrukcija 4 nojumu rekonstrukcija, t.sk. tehniskā dokumentācija - 2.prioritāte</t>
  </si>
  <si>
    <t>2) Salas sākumskolas kopējās teritorijas rekonstrukcija, atbisltoši izstrādātajam projektam - 2.prioritāte</t>
  </si>
  <si>
    <t>3) Energoefektivitātes paaugstināšana, inženiertīklu un ventilācijas sistēmu pārbūve (ar dalījumu kārtās) Salas sākumskolas (Spuņciema iela 9) un Spuņciema sporta halles (Mazā Spuņciema iela 2) ēkām</t>
  </si>
  <si>
    <t>Padziļināta tehniskā apsekošana</t>
  </si>
  <si>
    <t>Būvprojekta izstrāde (2.prioritāte)</t>
  </si>
  <si>
    <t>4) Āra sporta infrastruktūras attīstība mācību procesa nodrošināšanai - āra sporta laukums - 2.prioritāte</t>
  </si>
  <si>
    <t>5) Materiāltehniskās bāzes iegāde:</t>
  </si>
  <si>
    <t>Datoruzlādes skapis- 1gab.</t>
  </si>
  <si>
    <t>Interaktīvie ekrāni - 2gab.</t>
  </si>
  <si>
    <t>Datortehnikas iegāde mācību procesa nodrošinājumam 15 gab.(18 000 EUR)</t>
  </si>
  <si>
    <t>Plaukti nojumēs</t>
  </si>
  <si>
    <t xml:space="preserve">Rotaļu laukuma nomaiņa (t.sk. dokumentācijas izstrāde un vecā demontāža) - 37 000 EUR pārcelt no datortehnikas, 4000 EUR no interaktīvajiem ekrāniem un "Sporto visa klase" finansējuma pārcelšana </t>
  </si>
  <si>
    <t xml:space="preserve">Divi darbagaldi dizaina kabinetam 2 gab. </t>
  </si>
  <si>
    <t>Galda griezējploteri 3 gab.</t>
  </si>
  <si>
    <t>LOK/ 5 000 EUR</t>
  </si>
  <si>
    <t>6) Projekta "Sporto visa klase" ietvaros iegādāts sporta inventārs - 5 000 EUR</t>
  </si>
  <si>
    <t>Zeltrīti</t>
  </si>
  <si>
    <t>1) Interaktīvais ekrāns - digitālais mācību līdzeklis pirmsskolas skolotājam "Sākam mācīties!" 2 gab.</t>
  </si>
  <si>
    <t xml:space="preserve">2) Manico interaktīvs galds FunTable, 1 gab. </t>
  </si>
  <si>
    <t>3) Interaktīvā grīda izglītībai FunFlour MOBILE, 1gab.</t>
  </si>
  <si>
    <t>4) Sekcija Pilsēta 2030/5400/320mm  x 1 gab.</t>
  </si>
  <si>
    <t>5) Statīvs Interaktīvai grīdai FunFlour Mobile 1 gab. (Palielinājums tiek segts no pamatbudžeta)</t>
  </si>
  <si>
    <t>BVSK, PĪP</t>
  </si>
  <si>
    <t>Babītes vidusskolas Kāpņu un iekšpagalma pārbūve ieskaitot inženierkomunikāciju nomaiņu 2.prioritāte</t>
  </si>
  <si>
    <t>Būvniecība 1.kārta</t>
  </si>
  <si>
    <t>Būvniecība 2.kārta (vēlama realizēcija pēc 1.kārtas vai vienlaicīgi)</t>
  </si>
  <si>
    <t xml:space="preserve">Autoruzraudzība </t>
  </si>
  <si>
    <t>Būvuzraudzība 1.kārta</t>
  </si>
  <si>
    <t>Būvuzraudzība 2.kārta</t>
  </si>
  <si>
    <t>Materiāltehniskās bāzes iegāde</t>
  </si>
  <si>
    <t xml:space="preserve">2 lāzerfrēzes </t>
  </si>
  <si>
    <t xml:space="preserve">2 portatīvie datori darbam ar CNC iekārtām </t>
  </si>
  <si>
    <t>Babītes mūzikas skola</t>
  </si>
  <si>
    <t>1) Ksilofons, 4 gab.</t>
  </si>
  <si>
    <t>2) Klarnete Yamaha YCL 2555, 2 gab.</t>
  </si>
  <si>
    <t>3) Orķestra zvaniņi</t>
  </si>
  <si>
    <t>Mārupes mūzikas un mākslas skola</t>
  </si>
  <si>
    <t>1) Kabineta flīģelis</t>
  </si>
  <si>
    <t>2) Skatuves apgaismojums</t>
  </si>
  <si>
    <t>3) Skatuves flīģelis (2.prioritāte)</t>
  </si>
  <si>
    <t xml:space="preserve">4) Mūzikas datorklases ierīkošana </t>
  </si>
  <si>
    <t>5) Alta saksafoni 2 gab.</t>
  </si>
  <si>
    <t>6) Obojas 2 gab.</t>
  </si>
  <si>
    <t>7) Flautas 2 gab.</t>
  </si>
  <si>
    <t>8) Grīdas mazgājamā mašīna</t>
  </si>
  <si>
    <t>Mārzemīte, PĪP</t>
  </si>
  <si>
    <t>1) Siltumnīcas iegāde un uzstādīšana</t>
  </si>
  <si>
    <t>Paziņojums par būviecību</t>
  </si>
  <si>
    <t>Būvdarbi</t>
  </si>
  <si>
    <t>2) Gaisa dzesēšanas iekārtu uzstādīšana  2.prioritāte</t>
  </si>
  <si>
    <t>Projektēšana</t>
  </si>
  <si>
    <t>Iekārtu uzstādīšana</t>
  </si>
  <si>
    <t>Būvuzraudzība</t>
  </si>
  <si>
    <t>Skultes sākumskola</t>
  </si>
  <si>
    <t xml:space="preserve">VEX GO robotikas konstruktora Vidējais klases komplekts . Komplekts paredzēts 1.-6. klašu izglītojamiem prasmju attīstībai un pilnveidošanai STEM priekšmetos. </t>
  </si>
  <si>
    <t>Lāzerprinteris</t>
  </si>
  <si>
    <t>MVĢ, PĪP</t>
  </si>
  <si>
    <t>1) Ķīmijas kabineta labiekārtošana</t>
  </si>
  <si>
    <r>
      <t xml:space="preserve">Remonts un labiekārtošana </t>
    </r>
    <r>
      <rPr>
        <i/>
        <sz val="9"/>
        <color rgb="FFFF0000"/>
        <rFont val="Calibri"/>
        <family val="2"/>
        <charset val="186"/>
        <scheme val="minor"/>
      </rPr>
      <t>(23.05.2025. līgums Nr. 1/4-2.1/225-2025)</t>
    </r>
  </si>
  <si>
    <t>2) Lifta izbūves un ventilācijas/ siltināšanas priekšizpēte centrālā korpusa vecajā ēkā</t>
  </si>
  <si>
    <t>MVĢ</t>
  </si>
  <si>
    <r>
      <t xml:space="preserve">3) IT stikla tāfele, </t>
    </r>
    <r>
      <rPr>
        <b/>
        <sz val="9"/>
        <color rgb="FFFF0000"/>
        <rFont val="Calibri"/>
        <family val="2"/>
        <charset val="186"/>
        <scheme val="minor"/>
      </rPr>
      <t xml:space="preserve"> datortehnika 7 gab. (jaunajiem skolotājiem)</t>
    </r>
  </si>
  <si>
    <t>Mārupes pamatskola, PĪP</t>
  </si>
  <si>
    <t>1) Akustikas uzlabošana zālē</t>
  </si>
  <si>
    <t>Projekts</t>
  </si>
  <si>
    <t>Ierīkošana</t>
  </si>
  <si>
    <t>2) Kondicionieru iekārtu izveide</t>
  </si>
  <si>
    <t>Mārupes pamatskola</t>
  </si>
  <si>
    <t>Datorklases ierīkošana (30 datori, monitori)</t>
  </si>
  <si>
    <t>Krāsains printeris</t>
  </si>
  <si>
    <t>Digitālās klavieres</t>
  </si>
  <si>
    <t>Jauni ploteri 2 gab.</t>
  </si>
  <si>
    <t>8 šķirojamās atkritumu tvertnes</t>
  </si>
  <si>
    <t>Āra tenisa galds</t>
  </si>
  <si>
    <t>Panna futbols</t>
  </si>
  <si>
    <t>Zīļuks</t>
  </si>
  <si>
    <t>Katlutelpas vēdināšanas ierīkošana</t>
  </si>
  <si>
    <t>Ūdens mīkstināšnas filtra uzstādīšana (apkures katlam)</t>
  </si>
  <si>
    <t>Zāles pļāvējs-robots Husqvarna Automower® 435X AWD 2. gab</t>
  </si>
  <si>
    <t>Skarifikators Husqvarna S500 PRO 2024</t>
  </si>
  <si>
    <t xml:space="preserve">Putekļusūcējs robots iekštelpām </t>
  </si>
  <si>
    <t>Digitālie ekrāni  grupās 4. gab</t>
  </si>
  <si>
    <t>RV2 SPORTS UN AKTĪVĀ ATPŪTA</t>
  </si>
  <si>
    <t>Sporta un aktīvās atpūtas infrastruktūras būvju būvniecība</t>
  </si>
  <si>
    <t>MSC, PĪP</t>
  </si>
  <si>
    <r>
      <t xml:space="preserve">1)  Multifunkcionāls sporta laukums Sniķeru ielā 31, Mārupē </t>
    </r>
    <r>
      <rPr>
        <sz val="9"/>
        <color theme="1"/>
        <rFont val="Calibri"/>
        <family val="2"/>
        <charset val="186"/>
        <scheme val="minor"/>
      </rPr>
      <t>(jārealizē kopā ar -Sniķeru ielas pārbūve  ar ietves un autostāvvietu izbūvi  no Valsts vietējā autoceļa V15 (Rīgas robeža - Silnieki - Puķulejas) līdz Paleju ielai 420m )</t>
    </r>
  </si>
  <si>
    <t>Projektēšana 17 666 EUR  (03.03.2-25. līgums ar SIA DDP, Nr.1/4-2.2/11-2025)</t>
  </si>
  <si>
    <t>Būvniecība 100 000 EUR (2.prioritāte)</t>
  </si>
  <si>
    <t>Autoruzraudzība 2 420 EUR (03.03.2025. līgums ar SIA DDP, līgums Nr.1/4-2.2/12-2025) (nepieciešams pie izbūves -2026)</t>
  </si>
  <si>
    <t>Būvuzraudzība 4000 EUR (2.prioritāte)</t>
  </si>
  <si>
    <t>PĪP, APP</t>
  </si>
  <si>
    <t>ERAF/ 590 128 EUR</t>
  </si>
  <si>
    <t>2) Asfaltētas skrituļošanas trases būvniecība un labiekārtošana Tīrainē, Mārupes novadā</t>
  </si>
  <si>
    <r>
      <t xml:space="preserve">Autoruzraudzība </t>
    </r>
    <r>
      <rPr>
        <i/>
        <sz val="9"/>
        <color rgb="FFFF0000"/>
        <rFont val="Calibri"/>
        <family val="2"/>
        <charset val="186"/>
        <scheme val="minor"/>
      </rPr>
      <t>(09.06.2025. līgums Nr. 1/4-2.1/255-2025 ar SIA S.O.S. Projekti)</t>
    </r>
  </si>
  <si>
    <r>
      <rPr>
        <i/>
        <sz val="9"/>
        <color rgb="FFFF0000"/>
        <rFont val="Calibri"/>
        <family val="2"/>
        <charset val="186"/>
        <scheme val="minor"/>
      </rPr>
      <t>Būvniecība - 983 546.37  EUR</t>
    </r>
    <r>
      <rPr>
        <i/>
        <sz val="9"/>
        <color theme="1"/>
        <rFont val="Calibri"/>
        <family val="2"/>
        <charset val="186"/>
        <scheme val="minor"/>
      </rPr>
      <t>, 60 % ERAF finansējums, 40 % PB finansējums (</t>
    </r>
    <r>
      <rPr>
        <i/>
        <sz val="9"/>
        <color rgb="FFFF0000"/>
        <rFont val="Calibri"/>
        <family val="2"/>
        <charset val="186"/>
        <scheme val="minor"/>
      </rPr>
      <t>ERAF - 590 127.82 EUR, PB - 420 000 EUR = 420 000 EUR + 42 000 EUR</t>
    </r>
    <r>
      <rPr>
        <i/>
        <sz val="9"/>
        <color theme="1"/>
        <rFont val="Calibri"/>
        <family val="2"/>
        <charset val="186"/>
        <scheme val="minor"/>
      </rPr>
      <t xml:space="preserve"> (10% ieturējuma maksājums)). Kopā: 2025.gadā PB 462 000 EUR (pašvaldības daļa šobrīd ielikta lielāka, jo būs jāsedz no būvniecības tāmē iekļautajām elektrības izmaksām, kuras nevar tikt attiecinātas, bet ERAF finansējuma apjoms atstāts plānotajā apmērā. Tā darīts, ir ERAF piešķirtais finansējums, kuru elektrības izmaksu dēļ nevaram visu izmantot, bet to vajadzētu darīt - kad noslēdzas būvniecība un ir skaidras visas izmaksas, tad vajadzētu piedāvāt CFLA, ka iesniedzam būvuzraudzības, projektēšanas vai kādas citas izmaksas, lai sasniegtu ERAF piešķirto finansējumu. Diemžēl līdz tam sanāk PB daļa lielāka nekā 40% (jo tāmē ir elektrība)</t>
    </r>
  </si>
  <si>
    <r>
      <t>Būvuzraudzība (</t>
    </r>
    <r>
      <rPr>
        <i/>
        <sz val="9"/>
        <color rgb="FFFF0000"/>
        <rFont val="Calibri"/>
        <family val="2"/>
        <charset val="186"/>
        <scheme val="minor"/>
      </rPr>
      <t>15.05.2025.līgums ar SIA "PRO VIA", Nr.1/4-2.2/37- 2025</t>
    </r>
    <r>
      <rPr>
        <i/>
        <sz val="9"/>
        <color theme="1"/>
        <rFont val="Calibri"/>
        <family val="2"/>
        <charset val="186"/>
        <scheme val="minor"/>
      </rPr>
      <t xml:space="preserve">) </t>
    </r>
  </si>
  <si>
    <t>PĪP</t>
  </si>
  <si>
    <t>3) Aktīvās atpūtas parks Piņķos  (Pump track un skrituļošanas trase Piņķos)</t>
  </si>
  <si>
    <t>Paskaidrojuma raksta izstrāde (11.03.2025. līgums ar SIA EW BUILD PARKS, Nr. 	1/4-2.2/15-2025)</t>
  </si>
  <si>
    <t>Autoruzraudzība (11.03.2025. līgums ar SIA WE BUILD PARKS par kopējo summu 4 574 EUR) 1.kārta - 2.prioritāte</t>
  </si>
  <si>
    <t>Būvniecība (1.kārta) - 2.prioritāte</t>
  </si>
  <si>
    <t>Būvuzraudzība (1.kārta) - 2.prioritāte</t>
  </si>
  <si>
    <t>Būvniecība  (2.kārta) - 2.prioritāte</t>
  </si>
  <si>
    <t>Būvuzraudzība  (2.kārta) - 2.prioritāte</t>
  </si>
  <si>
    <t>Autoruzraudzība (2. kārta) - 2.prioritāte</t>
  </si>
  <si>
    <t>SS, PĪP</t>
  </si>
  <si>
    <t>4) Sporta būves izveide, kas piemērojama dažādiem sporta veidiem (3x3 basketbols, florbols, futbols) Kantora ielā 97, Mārupē</t>
  </si>
  <si>
    <t>Tehniskās specifikācijas izstrāde (projektē+būvē) 15 000 EUR</t>
  </si>
  <si>
    <t>Autoruzraudzība 1 000 EUR (2026)</t>
  </si>
  <si>
    <t>Būvniecība 435 841 EUR (2026)</t>
  </si>
  <si>
    <t>Būvuzraudzība 5 000 EUR (2026)</t>
  </si>
  <si>
    <t>5) Jaunmārupes Sporta centrs, Mazcenu alejā 4a, Jaunmārupē, Mārupes novadā Jumta seguma pārbūve, (koka apakškonstrukciju un latojuma virs sporta zāles nomaiņa)</t>
  </si>
  <si>
    <t>Projektēšana un autoruzraudzība (02.04.2025. līgums Nr. 1/4-2.2/26-2025 ar SIA AR.4)</t>
  </si>
  <si>
    <t>Būvprojekta ekspertīze -</t>
  </si>
  <si>
    <r>
      <t>Būvniecība</t>
    </r>
    <r>
      <rPr>
        <i/>
        <sz val="9"/>
        <color rgb="FFFF0000"/>
        <rFont val="Aptos"/>
        <family val="2"/>
      </rPr>
      <t xml:space="preserve"> (03.07.2025. Līgums Nr. 1/4-.2/60-2025 ar SIA LVS BUILDING, līguma summa  447 431 eur)</t>
    </r>
  </si>
  <si>
    <t xml:space="preserve">Autoruzraudzība 2904 EUR (noslēgts līgums - nepieciešams pie būvniecības) </t>
  </si>
  <si>
    <r>
      <t>Būvuzraudzība</t>
    </r>
    <r>
      <rPr>
        <i/>
        <sz val="9"/>
        <color rgb="FFFF0000"/>
        <rFont val="Aptos"/>
        <family val="2"/>
      </rPr>
      <t xml:space="preserve"> (10.07.2025. līgums Nr. 1/4-2.1/303-2025 ar SIA Ingenia)</t>
    </r>
  </si>
  <si>
    <t>Jaunmārupē Mazcenu aleja 4a jumta seguma pārbūve Jaunmārupes pamatskolas daļai</t>
  </si>
  <si>
    <t>Būvdarbi (2026)</t>
  </si>
  <si>
    <t>Autoruzraudzība (2026)</t>
  </si>
  <si>
    <t>Būvuzraudzība (2026)</t>
  </si>
  <si>
    <t>IKSP, PĪP</t>
  </si>
  <si>
    <t>6) Piepūšamās futbola halles (13 000 m2, augstums 21m) izveide 600 000 - 1 200 000 EUR - 2.prioritāte</t>
  </si>
  <si>
    <t>BSK, PĪP</t>
  </si>
  <si>
    <t>7) Babītes Sporta kompleksa ēkas Jūrmalas ielā 17, Piņķos peldbaseina zonas ar dušas telpām, tualetēm, ģērbtuvēm, tehnisko telpu un iekārtu atjaunošana</t>
  </si>
  <si>
    <t>Būvprojekta izstrāde (18.09.2024. Līgums Nr. 1/4-2/503-2024 Jaunrīga, SIA- pārejošs finansējums)</t>
  </si>
  <si>
    <t>Autoruzraudzība 4151 EUR (18.09.2024. līgums Nr. 1/4-2/504-2024 Jaunrīga, SIA)</t>
  </si>
  <si>
    <t>Būvprojekta ekspertīze 3000 EUR (27.03.2025. līgums Nr. 1/4-2.1/127-2025)</t>
  </si>
  <si>
    <t xml:space="preserve">Būvniecība </t>
  </si>
  <si>
    <t>8) Āra futbola laukuma tribīņu jumta izbūve (200 vietām), Rīgas ielā 1C, Piņķos (2.prioritāte)</t>
  </si>
  <si>
    <t>3. grupas būves ekspertīze</t>
  </si>
  <si>
    <t>Sporta un aktīvās atpūtas objektu nepieciešamā aprīkojuma nodrošināšana</t>
  </si>
  <si>
    <t>MSC</t>
  </si>
  <si>
    <t>1) Materiāltehniskās bāzes iegāde Mārupes sporta centram:</t>
  </si>
  <si>
    <t>Materiāltehniskai bāzei nav vērtējums, katru gadu šai sadaļai sniedz priekšlikumus pēc nepieciešamības. Šobrīd kopējais materiāltehniskās bāzes finansējums  veido 100 915  EUR. Trīs gadu plānā uz trim gadiem norādītais finansējums šobrīd ir 450 000 EUR.</t>
  </si>
  <si>
    <t>Traktors ar kabīni stadionu uzkopšanas darbu veikšanai Jaunmārupes stadionā, vecā traktora aizvietošana</t>
  </si>
  <si>
    <t xml:space="preserve">Metāla skapis ķīmijai </t>
  </si>
  <si>
    <t>Video kameras uzstādīšana Īvju ielā 5/7 (Jaunmārupes stadionā – blakus jaunajiem sporta laukumiem) un BMX trasē Tīrainē</t>
  </si>
  <si>
    <t xml:space="preserve">Metāla skapis uzkopšanas inventāra uzglabāšanai </t>
  </si>
  <si>
    <t>2) Moduļveida konteinera iegāde Tīraines sporta kompleksam (noliktava) - 2.prioritāte</t>
  </si>
  <si>
    <t>Ieceres dokumentācijas izstrāde</t>
  </si>
  <si>
    <t>Moduļveida siltināts konteineris noliktavas izveidei</t>
  </si>
  <si>
    <t>BSK</t>
  </si>
  <si>
    <t>3) Materiāltehniskā bāze Babītes sporta kompleksam:</t>
  </si>
  <si>
    <t>1) Velonovietņu 4-vietīgu iegāde - 4 gab.</t>
  </si>
  <si>
    <t>2) Grīdas mazgājamā masšīna</t>
  </si>
  <si>
    <t>3) Telts pasākumiem (3x3m)</t>
  </si>
  <si>
    <t>4) Skandu iegāde</t>
  </si>
  <si>
    <t>5) Pinķu multifunkcionālā stadionā 4 jauni futbola vārti</t>
  </si>
  <si>
    <t>4) Āra futbola laukuma sintētiskā seguma maiņa - 2.prioritāte</t>
  </si>
  <si>
    <t>5) Aizsargnožogujuma izveide Babītes Sporta kompleksa publiskajos objektos - Āra  badmintona laukumā (Sila ielā 14,Babītē) un Diska golfa laukumā (Rīgas ielā 1, Piņķi)</t>
  </si>
  <si>
    <t>1) Aizsargnožogojums</t>
  </si>
  <si>
    <t>2) Aizsargnožogojums</t>
  </si>
  <si>
    <t>6) Moduļa-noliktavas (6x3m) piegāde un uzstādīšana Babītes Sporta kompleksa, Piņķu multifunkcionālā stadionā, Jūrmalas ielā 17, Piņķi (2.prioritāte)</t>
  </si>
  <si>
    <t>Modulis</t>
  </si>
  <si>
    <t>SS</t>
  </si>
  <si>
    <t>7) Materiāltehniskās bāzes iegāde Mārupes novada Sporta skolai:</t>
  </si>
  <si>
    <t>1) Skatītāju tribīnes 280 vietas, MNSS sporta zāle</t>
  </si>
  <si>
    <t>2) Pārvietojami basketbola sacensību grozi -2 gab. - 2.prioritāte</t>
  </si>
  <si>
    <t>3) LED ekrāns sporta zālē 2.prioritāte</t>
  </si>
  <si>
    <t>4) Apskaņošanas sistēmas modernizācija - 2.prioritāte</t>
  </si>
  <si>
    <r>
      <rPr>
        <b/>
        <sz val="9"/>
        <color rgb="FF000000"/>
        <rFont val="Calibri"/>
        <scheme val="minor"/>
      </rPr>
      <t xml:space="preserve">8) Sporta skolas slēgta kabineta izveidošana </t>
    </r>
    <r>
      <rPr>
        <b/>
        <sz val="9"/>
        <color rgb="FFFF0000"/>
        <rFont val="Calibri"/>
        <scheme val="minor"/>
      </rPr>
      <t>un labiekārtošana</t>
    </r>
    <r>
      <rPr>
        <b/>
        <sz val="9"/>
        <color rgb="FF000000"/>
        <rFont val="Calibri"/>
        <scheme val="minor"/>
      </rPr>
      <t xml:space="preserve"> Kantora ielā </t>
    </r>
    <r>
      <rPr>
        <b/>
        <sz val="9"/>
        <color rgb="FFFF0000"/>
        <rFont val="Calibri"/>
        <scheme val="minor"/>
      </rPr>
      <t>10 000 EUR</t>
    </r>
    <r>
      <rPr>
        <b/>
        <sz val="9"/>
        <color rgb="FF000000"/>
        <rFont val="Calibri"/>
        <scheme val="minor"/>
      </rPr>
      <t xml:space="preserve"> </t>
    </r>
    <r>
      <rPr>
        <b/>
        <strike/>
        <sz val="9"/>
        <color rgb="FFFF0000"/>
        <rFont val="Calibri"/>
        <scheme val="minor"/>
      </rPr>
      <t>(1.prioritāte - 5 000 EUR, 2.prioritāte - 8 000 EUR)</t>
    </r>
  </si>
  <si>
    <t>RV3 KULTŪRA</t>
  </si>
  <si>
    <t>Kultūras infrastruktūras objektu būvniecība un pilnveidošana</t>
  </si>
  <si>
    <t>R3.1</t>
  </si>
  <si>
    <r>
      <rPr>
        <sz val="9"/>
        <color rgb="FF000000"/>
        <rFont val="Calibri"/>
        <scheme val="minor"/>
      </rPr>
      <t xml:space="preserve">1) Multifunkcionāls kultūrizglītības centrs Tīrainē, Mārupes pagastā- meta konkurss </t>
    </r>
    <r>
      <rPr>
        <sz val="9"/>
        <color rgb="FFFF0000"/>
        <rFont val="Calibri"/>
        <scheme val="minor"/>
      </rPr>
      <t>(20 000 EUR - pārcelts uz 2026.gadu)</t>
    </r>
  </si>
  <si>
    <t>Būvprojekts (23.04.2024. līgums Nr. 1/4-2/227-2024 ar PS ZGT)</t>
  </si>
  <si>
    <t>Autoruzraudzība 18 150 EUR (23.04.2024. līgums Nr. 1/4-2/228-2024 ar ZGT, PS) - būs nepieciešams pie būvniecības)</t>
  </si>
  <si>
    <t>Būvniecība 726 000 EUR (2026-2027)</t>
  </si>
  <si>
    <t>Būvuzraudzība 20 000 EUR (2026-2027)</t>
  </si>
  <si>
    <t>Kultūras objektu materiāltehniskās bāzes nodrošinājums</t>
  </si>
  <si>
    <t>R3.2</t>
  </si>
  <si>
    <t>BKIC, PĪP</t>
  </si>
  <si>
    <t>1) Babītes KIC Lielās zāles skatuves pārveidošana</t>
  </si>
  <si>
    <t>Materiāltehniskai bāzei nav vērtējums, katru gadu šai sadaļai sniedz priekšlikumus pēc nepieciešamības. Šobrīd kopējais materiāltehniskās bāzes finansējums  veido 106 630  EUR. Trīs gadu plānā uz trim gadiem norādītais finansējums šobrīd ir 200 000 EUR.</t>
  </si>
  <si>
    <t>Rūpnieciski ražota, sertificēta aluminīja kopņu konstrukcija, pielāgota esošajai skatuves arhitektūrai, veidota no 290x290mm kopnēm, nokomplektēta ar audio iekares punktiem, stangām skatuves priekškara, fona auduma un kulišu stiprināšanai</t>
  </si>
  <si>
    <t>Skatuves priekškara un fona auduma atvēršanas mehānismi, atverami no vienas malas, ar pārklājumu vidū</t>
  </si>
  <si>
    <t>Skatuves priekškara un fona audums, 6 kulises un priekškara arlekīns no ugusndroša auduma</t>
  </si>
  <si>
    <t>BKIC</t>
  </si>
  <si>
    <t>2) Materiāltehniskās bāzes iegāde</t>
  </si>
  <si>
    <t>Koncertkokle</t>
  </si>
  <si>
    <t>3) Slēdzama atkritumu konteineru novietnes izveide</t>
  </si>
  <si>
    <t>BKIC "Vietvalži"</t>
  </si>
  <si>
    <t>4) Materiāltehniskās bāzes iegāde</t>
  </si>
  <si>
    <t>Lielformāta dokumentu skapis SR 101 - 2 gab., nopērkams EIS</t>
  </si>
  <si>
    <t>A&amp;H Stage Box un datu kabelis (audio signāla pārraidei)</t>
  </si>
  <si>
    <t>In-Ear monitoru sistēma 2 kanāli+austiņas</t>
  </si>
  <si>
    <t>Mārupes Kultūras nams</t>
  </si>
  <si>
    <t>5) Materiāltehniskās bāzes iegāde</t>
  </si>
  <si>
    <t>8 podesti iekštelpām</t>
  </si>
  <si>
    <t>Skaņas galds</t>
  </si>
  <si>
    <t>Centrālā bibliotēka</t>
  </si>
  <si>
    <t>6) Grāmatas "Babītes vārdam 800" izstrāde</t>
  </si>
  <si>
    <t>Autoratlīdzības līgumi autoram un līdzautoram, līgums literārajam redaktoram</t>
  </si>
  <si>
    <t>Fotopakalpojumi, maketēšana, korektūra, tipogrāfija</t>
  </si>
  <si>
    <t xml:space="preserve">7) Bibliomāts Mārupes pilsētā </t>
  </si>
  <si>
    <t>Bibliomāts grāmatu saņemšanai un nodošanas iekārta</t>
  </si>
  <si>
    <t>Grāmatu nodošanas iekārta</t>
  </si>
  <si>
    <t>8) Mārupes novada Piņķu bibliotēkas pagalma labiekārtošana  - 2.prioritāte</t>
  </si>
  <si>
    <t>Skaņu izolējošās sienas banera (pie žoga) projektēšana</t>
  </si>
  <si>
    <t>Būvdarbi (pagalma bruģēšana) 2026.gads 4 000 EUR</t>
  </si>
  <si>
    <t>Podesti (6 gab) mobilai un transformējamai āra skatuvei 5 000 EUR (2026)</t>
  </si>
  <si>
    <t>9) Materiāltehniskās bāzes iegāde</t>
  </si>
  <si>
    <t>TV ekrāna iegāde Mazcenu bibliotēkai</t>
  </si>
  <si>
    <t>IKSP, APP</t>
  </si>
  <si>
    <t>RV4 VESELĪBAS APRŪPE UN SOCIĀLIE PAKALPOJUMI</t>
  </si>
  <si>
    <t>Sociālā atbalsta nodrošināšana</t>
  </si>
  <si>
    <t>R4.1</t>
  </si>
  <si>
    <t>SD, APP</t>
  </si>
  <si>
    <t>ANM/ 54 897 EUR
Valsts budžets/ 11 529 EUR</t>
  </si>
  <si>
    <t>Īstenots projekts "Atbalsta pasākumi cilvēkiem ar invaliditāti mājokļu vides pieejamības nodrošināšana" - 3 personām
Būvniecības dokumentācijas izstrāde 1/4-2.1/48-2025 (1633.50 EUR), 1/4-2.1/47-2025 (2916 eur), 1/4-2.1/50-2025 (2105.40), 
kopējās būvdarbu izmaksas 13186, 
BŪVUZRAUDZĪBA 2000, pārējie līdzekļi palīglīdzekļiem</t>
  </si>
  <si>
    <t>ANM finansējums 54 897 EUR (PB priekšfinansējums)</t>
  </si>
  <si>
    <t xml:space="preserve">VB sedz PVN apmēru - 11 529 EUR </t>
  </si>
  <si>
    <t>Veselības veicināšanas un veselīga dzīvesveida pasākumu īstenošana</t>
  </si>
  <si>
    <t>R4.5</t>
  </si>
  <si>
    <t>ESF/ 71 557 EUR
VB/ 40 737 EUR</t>
  </si>
  <si>
    <t>Veselības aprūpes infrastruktūras attīstība un
ārstniecības pakalpojumu pieejamības
nodrošināšana</t>
  </si>
  <si>
    <t>R4.4</t>
  </si>
  <si>
    <t>Doktorāta telpu pieejamības nodrošināšana Amatas ielā 14 (labierīcību izbūve)</t>
  </si>
  <si>
    <t>Projektēšana (paskaidrojuma raksts)</t>
  </si>
  <si>
    <t>VTP2 AUGSTU DZĪVES KVALITĀTI VEICINOŠA INFRASTRUKTŪRAS ATTĪSTĪBA</t>
  </si>
  <si>
    <t>RV5 DROŠA VIDE</t>
  </si>
  <si>
    <t>Infrastruktūra sabiedriskās kārtības uzlabošanai</t>
  </si>
  <si>
    <t>R5.1</t>
  </si>
  <si>
    <t>PP</t>
  </si>
  <si>
    <t>materiāltehniskā bāze pašvaldības policijas darba nodrošināšanai</t>
  </si>
  <si>
    <r>
      <t xml:space="preserve">Darbinieku drošības uzlabošanai Vieglās taktiskās bruņu vestes  </t>
    </r>
    <r>
      <rPr>
        <b/>
        <sz val="9"/>
        <color theme="1"/>
        <rFont val="Calibri"/>
        <family val="2"/>
        <charset val="186"/>
        <scheme val="minor"/>
      </rPr>
      <t>6gab iegāde</t>
    </r>
  </si>
  <si>
    <r>
      <t>Rezerves akumulatora baterija  pārvietojamajam fotoradaram (</t>
    </r>
    <r>
      <rPr>
        <b/>
        <sz val="9"/>
        <color theme="1"/>
        <rFont val="Calibri"/>
        <family val="2"/>
        <charset val="186"/>
        <scheme val="minor"/>
      </rPr>
      <t>Lai nodrošinātu darbu papildus 5 stundas</t>
    </r>
    <r>
      <rPr>
        <sz val="9"/>
        <color theme="1"/>
        <rFont val="Calibri"/>
        <family val="2"/>
        <charset val="186"/>
        <scheme val="minor"/>
      </rPr>
      <t>)</t>
    </r>
  </si>
  <si>
    <r>
      <t>Operatīvā transportlīdzekļa aprīkošana ar stacionāro fotoradaru (</t>
    </r>
    <r>
      <rPr>
        <b/>
        <sz val="9"/>
        <color theme="1"/>
        <rFont val="Calibri"/>
        <family val="2"/>
        <charset val="186"/>
        <scheme val="minor"/>
      </rPr>
      <t xml:space="preserve"> Lai operatīvi reaģētu uz saņemto informāciju par ātruma pārkāpumiem ikdienā</t>
    </r>
    <r>
      <rPr>
        <sz val="9"/>
        <color theme="1"/>
        <rFont val="Calibri"/>
        <family val="2"/>
        <charset val="186"/>
        <scheme val="minor"/>
      </rPr>
      <t xml:space="preserve">) - </t>
    </r>
  </si>
  <si>
    <t>RV6 PIEEJAMĪBA UN MOBILITĀTE</t>
  </si>
  <si>
    <t>Pašvaldības ieviesta ielu un ceļu izbūves un pārbūves programma</t>
  </si>
  <si>
    <t>R6.1; R6.3; R6.4;  R9.3; R11.6; R15.3; R15.4</t>
  </si>
  <si>
    <t>Izbūvētas un pārbūvētas ielas un ceļi, veikti satiksmes drošības pasākumi, izbūvēto gājēju ceļi un veloceļi, saskaņā ar pielikumā pievienoto ielu un ceļu programmu.</t>
  </si>
  <si>
    <t>Ierīkots ielu un ceļu apgaismojums</t>
  </si>
  <si>
    <t>R6.2; R6.2; R9.3; R15.3; R15.4</t>
  </si>
  <si>
    <t>Ierīkots ielu un ceļu apgaismojums novadā, saskaņā ar pielikumā pievienoto ielu un ceļu apgaismojuma programmu</t>
  </si>
  <si>
    <t>Reģionāla mēroga veloinfrastruktūras un gājēju infrastruktūras izveide</t>
  </si>
  <si>
    <t>R6.4</t>
  </si>
  <si>
    <t>ANM/ 2 319 788 EUR</t>
  </si>
  <si>
    <r>
      <rPr>
        <b/>
        <sz val="9"/>
        <color rgb="FFFF0000"/>
        <rFont val="Calibri"/>
        <family val="2"/>
        <charset val="186"/>
        <scheme val="minor"/>
      </rPr>
      <t xml:space="preserve">Reģionāla mēroga veloinfrastruktūras izveide
1) </t>
    </r>
    <r>
      <rPr>
        <sz val="9"/>
        <color rgb="FFFF0000"/>
        <rFont val="Calibri"/>
        <family val="2"/>
        <charset val="186"/>
        <scheme val="minor"/>
      </rPr>
      <t xml:space="preserve">virzienā (V7) Rīga (pilsētas robeža) – Mārupe – Jaunmārupe (detalizētāk pa pozīcijām pielikumā "Velo infrastruktūra")
2)  virzienā (V8) Rīga (pilsētas robeža) – Babīte – Piņķi (Piņķu ūdenskrātuve) (detalizētāk pa pozīcijām pielikumā "Velo infrastruktūra")
</t>
    </r>
    <r>
      <rPr>
        <b/>
        <sz val="9"/>
        <color rgb="FFFF0000"/>
        <rFont val="Calibri"/>
        <family val="2"/>
        <charset val="186"/>
        <scheme val="minor"/>
      </rPr>
      <t>KOPĀ 2025.gadā: 2 919 054 EUR
PB - 2 059 314 EUR (13 164 EUR - pārejošais finansējums)
ANM - 2 319 788 EUR</t>
    </r>
  </si>
  <si>
    <t>ANM/ 689 599 EUR</t>
  </si>
  <si>
    <r>
      <t xml:space="preserve">Reģionāla mēroga veloinfrastruktūras izveide virzienā (V8) Rīga (pilsētas robeža) – Babīte – Piņķi (Piņķu ūdenskrātuve) (detalizētāk pa pozīcijām pielikumā "Velo infrastruktūra")
</t>
    </r>
    <r>
      <rPr>
        <b/>
        <strike/>
        <sz val="9"/>
        <color rgb="FFFF0000"/>
        <rFont val="Calibri"/>
        <family val="2"/>
        <charset val="186"/>
        <scheme val="minor"/>
      </rPr>
      <t>KOPĀ: 1 406 641 EUR
PB - 717 042 EUR (pārejošais finansējums - 6 025 EUR, 2025.gadā - 711 017 EUR)
ANM - 689 599 EUR</t>
    </r>
  </si>
  <si>
    <t>RV7 INŽENIERTEHNISKĀS INFRASTRUKTŪRAS NODROŠINĀJUMS</t>
  </si>
  <si>
    <t>Ūdenssaimniecības pakalpojumu attīstība Mārupes pagastā</t>
  </si>
  <si>
    <t>R7.1</t>
  </si>
  <si>
    <t>MKP</t>
  </si>
  <si>
    <t>MKP/ 107 225 EUR</t>
  </si>
  <si>
    <r>
      <t>Ūdenssaimniecības pakalpojumu attīstība Mārupes pagastā atbilstoši pielikumam.</t>
    </r>
    <r>
      <rPr>
        <strike/>
        <sz val="9"/>
        <color theme="1"/>
        <rFont val="Calibri"/>
        <family val="2"/>
        <charset val="186"/>
        <scheme val="minor"/>
      </rPr>
      <t xml:space="preserve"> </t>
    </r>
    <r>
      <rPr>
        <sz val="9"/>
        <color theme="1"/>
        <rFont val="Calibri"/>
        <family val="2"/>
        <charset val="186"/>
        <scheme val="minor"/>
      </rPr>
      <t xml:space="preserve">Dzeramā ūdens apgādes un kanalizācijas infrastruktūras tehniskā projekta izstrāde. </t>
    </r>
  </si>
  <si>
    <t>Pieslēgums pie centralizētiem kanalizācijas tīkliem Konrādu iela 5/1 un Konrādu iela 5/2  (tai skaitā iekšējo tīklu pārbūve)</t>
  </si>
  <si>
    <t>Projektēšana (09.07.2025. līgums Nr. 1/4-2.2/61-2025 ar SIA BME)</t>
  </si>
  <si>
    <t>Būvniecība 2.prioritāte</t>
  </si>
  <si>
    <r>
      <t xml:space="preserve">Autoruzraudzība </t>
    </r>
    <r>
      <rPr>
        <i/>
        <sz val="9"/>
        <color rgb="FFFF0000"/>
        <rFont val="Calibri"/>
        <family val="2"/>
        <charset val="186"/>
        <scheme val="minor"/>
      </rPr>
      <t>(09.07.2025. līgums Nr. 1/4-2.2/62-2025 ar SIA BME)</t>
    </r>
    <r>
      <rPr>
        <i/>
        <sz val="9"/>
        <color theme="1"/>
        <rFont val="Calibri"/>
        <family val="2"/>
        <charset val="186"/>
        <scheme val="minor"/>
      </rPr>
      <t>2.prioritāte</t>
    </r>
  </si>
  <si>
    <t>Būvuzraudzība 2.prioritāte</t>
  </si>
  <si>
    <t>Sadzīves kanalizācijas tīklu izbūve "Mežciems"</t>
  </si>
  <si>
    <t>Autoruzraudzība 2.prioritāte</t>
  </si>
  <si>
    <t>Sadzīves kanalizācijas tīklu izbūve 2.prioritāte</t>
  </si>
  <si>
    <t>Seguma izbūves darbi 2.prioritāte</t>
  </si>
  <si>
    <t>Lapiņu dambja un Zeltrītu ielas ūdensvada un kanalizācijas savienojuma izbūves 1. kārta (2.prioritāte)</t>
  </si>
  <si>
    <t>Seguma demontāža, atjaunošana</t>
  </si>
  <si>
    <t>Kanalizācijas izbūve</t>
  </si>
  <si>
    <t>Ūdensvada izbūve</t>
  </si>
  <si>
    <t>Ūdenssaimniecības pakalpojumu attīstība Babītes un Salas pagastos</t>
  </si>
  <si>
    <t>MKP/ 120 000 EUR</t>
  </si>
  <si>
    <r>
      <rPr>
        <sz val="9"/>
        <color rgb="FF000000"/>
        <rFont val="Calibri"/>
        <scheme val="minor"/>
      </rPr>
      <t xml:space="preserve">Ūdenssaimniecības pakalpojumu attīstība Babītes un Salas pagastos atbilstoši pielikumam. 
1) Spilves ciema ūdensapgādes un kanalizācijas tīklu būvniecība (Kopējā summa: 4 845 508 EUR; 2025.gads - </t>
    </r>
    <r>
      <rPr>
        <sz val="9"/>
        <color rgb="FFFF0000"/>
        <rFont val="Calibri"/>
        <scheme val="minor"/>
      </rPr>
      <t>100 000 EUR</t>
    </r>
    <r>
      <rPr>
        <sz val="9"/>
        <color rgb="FF000000"/>
        <rFont val="Calibri"/>
        <scheme val="minor"/>
      </rPr>
      <t xml:space="preserve"> (MNP finansējums); 2026.gads - 4 345 508 EUR (MNP finansējums). 
2) Babītes – Piņķu kanalizācijas sistēmas tīklu pieslēgšanas pie Jūrmalas – Rīgas kanalizācijas spiedvada, t.sk. rezerves spiedvada, būvprojekta izstrāde (2025.gads - 100 000 EUR (MKP aizņēmums)). 
</t>
    </r>
    <r>
      <rPr>
        <strike/>
        <sz val="9"/>
        <color rgb="FF000000"/>
        <rFont val="Calibri"/>
        <scheme val="minor"/>
      </rPr>
      <t xml:space="preserve">3) Kanalizācijas aku (28 gab.) pārbūve Rīgas ielā, Piņķos </t>
    </r>
    <r>
      <rPr>
        <strike/>
        <sz val="9"/>
        <color rgb="FFFF0000"/>
        <rFont val="Calibri"/>
        <scheme val="minor"/>
      </rPr>
      <t>(2025.gads - 145 260 EUR (MKP finansējums PVN izmaksas - 25 210 EUR, MNP finansējums - 120 050 EUR)).</t>
    </r>
    <r>
      <rPr>
        <strike/>
        <sz val="9"/>
        <color rgb="FF000000"/>
        <rFont val="Calibri"/>
        <scheme val="minor"/>
      </rPr>
      <t xml:space="preserve"> 
</t>
    </r>
    <r>
      <rPr>
        <sz val="9"/>
        <color rgb="FF000000"/>
        <rFont val="Calibri"/>
        <scheme val="minor"/>
      </rPr>
      <t>4) Piņķu NAI notekūdeņu attīrīšanas jaudas palielināšana (2025.gads - 83 600 EUR).</t>
    </r>
  </si>
  <si>
    <t>Ūdenssaimniecības pakalpojumu attīstība</t>
  </si>
  <si>
    <t>PĪP, MKP</t>
  </si>
  <si>
    <t>Brīvkrānu uzstādīšana (3 gab.)</t>
  </si>
  <si>
    <t>Kanalizācijas un ūdensapgādes pieslēgumu nodrošināšana mājsaimniecībām</t>
  </si>
  <si>
    <t>PĪP, APP, MKP</t>
  </si>
  <si>
    <t>Līdzfinansējums kanalizācijas un ūdensapgādes pieslēgumu izveidošanai mājsaimniecībām</t>
  </si>
  <si>
    <t>Pārejošs finansējums no 2024.gada</t>
  </si>
  <si>
    <t>Meliorācijas sistēmu sakārtošana novadā</t>
  </si>
  <si>
    <t>R7.3</t>
  </si>
  <si>
    <t>Meliorācijas sistēmas sakārtošana atbilstoši pielikumam "Meliorācija 2024".</t>
  </si>
  <si>
    <t>ERAF/68 000 EUR</t>
  </si>
  <si>
    <t>Projektēšana, tai skaitā autoruzraudzība - 191 180 EUR (ERAF - 162 503 EUR, PB - 28 677 EUR) (40% 80 000 EUR; ERAF 68 000 EUR; PB 12 000 EUR, PB priekšfinansējums 68 000 EUR)</t>
  </si>
  <si>
    <t xml:space="preserve">Autoruzraudzība (nepieciešams pie būvniecības) 9 680 EUR </t>
  </si>
  <si>
    <t>Būvdarbi+rezerves izmaksas kopā (3 025 363 EUR ERAF 85% - 2 571 559 EUR, PB (15%) - 453 804 EUR; 2026.g. būs 60 % būvdarbu apjoms / 2027.g. – 40 % būvdarbu apjoms)</t>
  </si>
  <si>
    <t>Būvuzraudzība 30 250 EUR
(2026.g. būs 60 % - 18 150 EUR / 2027.g. – 40 % - 12 100 EUR)</t>
  </si>
  <si>
    <t>RV8 VIDE UN PUBLISKĀ ĀRTELPA</t>
  </si>
  <si>
    <t>Atkritumu apsaimniekošanas infrastruktūras attīstība</t>
  </si>
  <si>
    <t>R8.4</t>
  </si>
  <si>
    <t>APP, PĪP</t>
  </si>
  <si>
    <t>1) Ar pašvaldības atbalstu izbūvētas slēgtu atkritumu konteineru novietnes daudzdzīvokļu māju apsaimniekotājiem/iedzīvotājiem atkritumu šķirošanas veicināšanai</t>
  </si>
  <si>
    <t>Būvprojekta aktualizācija (10.03.2025. līgums ar SIA BM-projekts)</t>
  </si>
  <si>
    <t>Ūdensapgādes tīklu izbūves projektēšana</t>
  </si>
  <si>
    <t>Ūdensapgādes tīklu izbūve</t>
  </si>
  <si>
    <t>Ūdensapgādes tīklu izbūves autorurzuadzība</t>
  </si>
  <si>
    <t>Ūdensapgādes tīklu izbūves būvuzraudzība</t>
  </si>
  <si>
    <t>1.kārta</t>
  </si>
  <si>
    <t>Autoruzraudzība 500 EUR (2025- līgums Nr. 1/4-2/307-2023)
(2026.gadā nepieciešams pie būvniecības)</t>
  </si>
  <si>
    <t>Būvdarbi 2026.g. 739 426 EUR (PB (45%) - 389 426 EUR, KF - 350 000 EUR)</t>
  </si>
  <si>
    <r>
      <t xml:space="preserve">Elektropieslēguma būvniecība 2 751 EUR 
</t>
    </r>
    <r>
      <rPr>
        <i/>
        <strike/>
        <sz val="9"/>
        <color rgb="FFFF0000"/>
        <rFont val="Calibri"/>
        <family val="2"/>
        <charset val="186"/>
        <scheme val="minor"/>
      </rPr>
      <t>(2025.gadā 20% 551 EUR)
(2026.gadā 80% 2 200 EUR)</t>
    </r>
  </si>
  <si>
    <t>Sabiedrības informēšanas pasākumi 40 000 EUR (2025.gadā 20% 8 000 EUR)
2026.gadā 60% 24 000 EUR
2027.gadā 20% 8 000 EUR)</t>
  </si>
  <si>
    <t>PĪP,CP</t>
  </si>
  <si>
    <t>3) Atkritumu konteineru novietnes izbūve Daugavas ielā 29, Mārupe</t>
  </si>
  <si>
    <t>Materiāltehniskā bāze pašvaldības ēkai</t>
  </si>
  <si>
    <t>Izbūve</t>
  </si>
  <si>
    <t>Izveidotas un labiekārtotas publiskās ārtelpas un rekreācijas teritorijas novadā</t>
  </si>
  <si>
    <t>1) Labiekārtošanas projekta izstrādei Konrādu ielas skvēram (ietvju novietojuma, apstādījumu, labiekārtojuma elementu maiņa), tai skaitā apgaismojums un stāvvietas Konrādu ielā</t>
  </si>
  <si>
    <t>Projektēšana 42 229 EUR (11.07.2024. līgums Nr. 1/4-2/400-2024 ar BM-Projekt, SIA) - 2024.gads- 12 669 EUR; 2025. gads - 29 561EUR, papildus vienošanās 3 993 EUR</t>
  </si>
  <si>
    <t>Autoruzraudzība 1. kārta 2178 EUR (līgums Nr. 1/4-2/401-2024, nepieciešams pie būvniecības)</t>
  </si>
  <si>
    <t xml:space="preserve"> Konrādu skvēra rotaļu iekārtu nomaiņa </t>
  </si>
  <si>
    <t>Būvniecība 1.kārta (2025.gads - 100 000 EUR, 2026.gads 274 603 EUR)</t>
  </si>
  <si>
    <t>Būvuzraudzība 1. kārta (2025.gads 2 000 EUR, 2026.gads 5 500 EUR)</t>
  </si>
  <si>
    <t>2.kārta</t>
  </si>
  <si>
    <t>Autoruzraudzība 2. kārta 2904 EUR (līgums Nr. 1/4-2/401-2024, nepieciešams pie būvniecības)</t>
  </si>
  <si>
    <t>Būvniecība 2.kārta 350 000 EUR (2026)</t>
  </si>
  <si>
    <t>Būvuzraudzība 2. kārta 7000 EUR (2026)</t>
  </si>
  <si>
    <t>3.kārta</t>
  </si>
  <si>
    <t>Autoruzraudzība 3. kārta 2178 EUR (līgums Nr. 1/4-2/401-2024, nepieciešams pie būvniecības)</t>
  </si>
  <si>
    <t>Būvniecība 3.kārta 245 488 EUR (2026)</t>
  </si>
  <si>
    <t>Būvuzraudzība 3. kārta 5000 EUR (2026)</t>
  </si>
  <si>
    <t>2) Kāpņu pārbūve:</t>
  </si>
  <si>
    <t xml:space="preserve">2.1.) Kāpņu pārbūves projekta izstrāde un izbūve Daugavas ielā 29, Mārupē. Paskaidrojuma rakstu jaunu kāpņu (4 gb.) un pandusu ( 2gb.) izbūvei. </t>
  </si>
  <si>
    <t>Projektēšana, autoruzraudzība un būvniecība 54 325 EUR (22.03.2024. līgums Nr. 1/4-2/145-2024 ar LATIBŪVE SIA)</t>
  </si>
  <si>
    <t>2.2.) Kāpņu pārbūves projekta izstrāde + būvdarbi  Mārupes novada pašvaldības ēkai Konrādu ielā 5</t>
  </si>
  <si>
    <t xml:space="preserve">Būvuzraudzība 2500  EUR </t>
  </si>
  <si>
    <t>2.3.)Kāpņu pārbūves projekta izstrāde + būvdarbi  Mārupes novada pašvaldības ēkai, Amatas iela 14</t>
  </si>
  <si>
    <t>Paskaidrojuma raksts(autoruzraudziba) + Būvdarbi  24 424  EUR (03.06.2024. Līgums Nr. 1/4-2/323-2024  ar BK MĀJA, SIA)</t>
  </si>
  <si>
    <t xml:space="preserve">Būvuzraudzība 1513  EUR </t>
  </si>
  <si>
    <t xml:space="preserve">2.4.)   Skultes doktorāta ieejas mezgla (laukuma) pārbūve, lai nodrošinātu vides pieejamību cilvēkiem ar funkcionāliem traucējumiem                                                                                                                                                                                                                                                                                   </t>
  </si>
  <si>
    <t>Projektēšana (17.10.2024.līgums Nr. 1/4-2/568-2024 ar SIA Sensibil)</t>
  </si>
  <si>
    <t>2.5.) Bērnu laukuma "Pavasari" kāpnes ar tērauda margām (divās vietās 2m*9m un 1.5m*4m) - 2.prioritāte</t>
  </si>
  <si>
    <t xml:space="preserve">Projektēšana </t>
  </si>
  <si>
    <t xml:space="preserve">3) Mārupes novada Domes iekšpagalma sakārtošana Daugavas ielā 29, Mārupē </t>
  </si>
  <si>
    <r>
      <t xml:space="preserve">Projektēšana </t>
    </r>
    <r>
      <rPr>
        <i/>
        <sz val="9"/>
        <color rgb="FFFF0000"/>
        <rFont val="Calibri"/>
        <family val="2"/>
        <charset val="186"/>
        <scheme val="minor"/>
      </rPr>
      <t>24 034 EUR (SIA BM-projekts)</t>
    </r>
  </si>
  <si>
    <t xml:space="preserve">Būvniecība 100 000 EUR (2026)  </t>
  </si>
  <si>
    <t xml:space="preserve">Autoruzraudzība 1500 EUR (2026)   </t>
  </si>
  <si>
    <t xml:space="preserve">Būvuzraudzība   3000 EUR (2026) </t>
  </si>
  <si>
    <t xml:space="preserve">4) Bērnu rotaļu laukums Mārupē (Vecozolu dārzi - 2, Tīrainē)                                                                                                                                                                                                                                                                              </t>
  </si>
  <si>
    <t>Projektēšana (3. kārtām) - 2.prioritāte</t>
  </si>
  <si>
    <t xml:space="preserve">Būvniecība 1. kārta 450 000 EUR (2026)  </t>
  </si>
  <si>
    <t xml:space="preserve">Autoruzraudzība 1. kārta 5000 EUR (2026)   </t>
  </si>
  <si>
    <t xml:space="preserve">Būvuzraudzība   1. kārta 13000 EUR (2026) </t>
  </si>
  <si>
    <t>4) Bērnu laukuma pārbūve Priedaines ielā 1a, Piņķos - 2.prioritāte</t>
  </si>
  <si>
    <t>Projektēšana un būvē</t>
  </si>
  <si>
    <t xml:space="preserve">Autoruzraudzība   </t>
  </si>
  <si>
    <t xml:space="preserve">Būvuzraudzība  </t>
  </si>
  <si>
    <t>4) Pūpes dendraloģiskā parka Zaļumi labiekartojuma pārbūve</t>
  </si>
  <si>
    <t>Projekta aktualizācija (05.03.2025. līgums ar SIA Livland Group, līgums Nr.</t>
  </si>
  <si>
    <t xml:space="preserve">Būvdarbu izmaksas 523 683 EUR (ERAF - 445 131 EUR, PB - 78 552 EUR (2026. gads) </t>
  </si>
  <si>
    <t>Autoruzraudzība - 10 474 EUR (2026.gads)</t>
  </si>
  <si>
    <t>Būvuzraudzība - 15 711 EUR (2026.gads)</t>
  </si>
  <si>
    <t>Aktīvās atpūtas parks Babītē - projekta aktualizācija</t>
  </si>
  <si>
    <t>Kapu infrastruktūras attīstība</t>
  </si>
  <si>
    <t>R8.8</t>
  </si>
  <si>
    <t>Jauna apbedījumu sektora sagatavošana Beberbeķu kapsētā (1000 m2 ietves, 550 m2 autostāvvietas, zemes darbi, apauguma noņemšana)</t>
  </si>
  <si>
    <t>Projekta aktualizācija (2012.gadā izstrādāts un akceptēts būvprojekts, būvniecības 3.kārta)</t>
  </si>
  <si>
    <t>Būvniecība 90 800 EUR (2026)</t>
  </si>
  <si>
    <t xml:space="preserve">Autoruzraudzība 1 500 EUR (2026)  </t>
  </si>
  <si>
    <t xml:space="preserve">Būvuzraudzība 2 700 EUR (2026)  </t>
  </si>
  <si>
    <t>Daudzdzīvokļu māju teritorijas labiekārtošana</t>
  </si>
  <si>
    <t>R8.6</t>
  </si>
  <si>
    <t xml:space="preserve"> PĪP, APP</t>
  </si>
  <si>
    <t xml:space="preserve">Ar pašvaldības atbalstu veikta daudzdzīvokļu dzīvojamo māju teritorijas labiekārtošana </t>
  </si>
  <si>
    <t>Materiāltehniskās bāzes nodrošināšana  publiskās ārtelpas saglabāšanai un rekreācijas teritoriju apsaimniekošanai</t>
  </si>
  <si>
    <t>R8.9</t>
  </si>
  <si>
    <t>Materiāltehniskā bāze</t>
  </si>
  <si>
    <t>Materiāltehniskai bāzei katru gadu tiek sniegti priekšlikumi. Trīs gadu plānā iezīmēti 400 000 EUR.</t>
  </si>
  <si>
    <t xml:space="preserve">1) Gadskārtas svētku dekoru iegāde (Lieldienu olas (1/4-2.1/94-2025 Scan-plast Latvija 12 100), Gaismas elementi, virtenes kokos, trīs (Skulte, Jaunmārupe, Babīte) eglēm dekori, prožektori Daugavas ielas 29 ēkas izgaismošanai) </t>
  </si>
  <si>
    <t xml:space="preserve">2) Drēbju žāvēšanas skapji un plaukti  ( 4 gab. 750 karogu žāvēšanai un uzglabāšanai,kā arī 1 gab. strādnieku drēbju zāvēšanai)  </t>
  </si>
  <si>
    <t>3) Jaunu ūdens ņemšanas vietu izbūve Anna (1 gab.), Salas (1 gab.) un Beberbeķu (2 gab.), kapsētās (31.03.2025. līgums Nr. 1/4-2.1/138-2025</t>
  </si>
  <si>
    <t>4) Lapu sūcējs (stiprināms uz mašīnas)</t>
  </si>
  <si>
    <t>5) Kondicioniera uzstādīšana Vecozolu ielā 45</t>
  </si>
  <si>
    <t xml:space="preserve">6) Traktors MASSEY FERGUSON MF8S.265 EFFICIENT DYNA-7 aprīkots ar Tālās sniedzamības pļaujmašīnu HYMACH EXTREME TDH G1200 TC un sniega lāpstu (2.prioritāte)  </t>
  </si>
  <si>
    <t>7) Komunālā tehnika ar agregātiem (traktors)</t>
  </si>
  <si>
    <t xml:space="preserve">Sarga moduļa uzstādīša kompostēšanas laukumā "Notekas", Piņķos </t>
  </si>
  <si>
    <t>Moduļa izmaksas</t>
  </si>
  <si>
    <t>VTP3 EKONOMISKĀS AKTIVITĀTES VEICINĀŠANA UN VIETAS POTENCIĀLA IZMANTOŠANA</t>
  </si>
  <si>
    <t>RV9 UZŅĒMĒJDARBĪBA</t>
  </si>
  <si>
    <t>Veicināta uzņēmējdarbības uzsākšana jaunajiem uzņēmējiem un jaunajām māmiņām. Biznesa uzsākšana jaunajiem uzņēmējiem - Granta programma</t>
  </si>
  <si>
    <t>R9.1</t>
  </si>
  <si>
    <t>TUAA</t>
  </si>
  <si>
    <t>1) Granta programma "(ie)dvesma" konkurss (sadarbībā ar SEB un kaimiņu pašvaldībām)</t>
  </si>
  <si>
    <t>Pārejošs finansējums no 2023.gada</t>
  </si>
  <si>
    <t>Jaunā granta finansējums</t>
  </si>
  <si>
    <t>2) Sociālās uzņēmējdarbības grants</t>
  </si>
  <si>
    <t>2023. un 2024.gada granta saņēmēju izmaksa</t>
  </si>
  <si>
    <t>3) Biznesa ideju konkurss "Mammu bizness Mārupē"</t>
  </si>
  <si>
    <t>Pārejošs finansējums 2024.granta saņēmējiem</t>
  </si>
  <si>
    <r>
      <t xml:space="preserve">Jaunā granta finansējums </t>
    </r>
    <r>
      <rPr>
        <i/>
        <sz val="9"/>
        <color rgb="FFFF0000"/>
        <rFont val="Calibri"/>
        <family val="2"/>
        <charset val="186"/>
        <scheme val="minor"/>
      </rPr>
      <t xml:space="preserve">(finansējuma izmaksa plānota 2026.gadā- 12 000 EUR) </t>
    </r>
  </si>
  <si>
    <t>RV10 ZĪMOLVEDĪBA UN VIETAS MĀRKETINGS</t>
  </si>
  <si>
    <t>Iedzīvotājiem un uzņēmējiem nodrošināta informācijas pieejamība un komunikācijas kvalitāte</t>
  </si>
  <si>
    <t>R10.3</t>
  </si>
  <si>
    <t>TUAA, CP</t>
  </si>
  <si>
    <t>Tūrisma un uzņēmējdarbības atbalsta aģentūras mājas lapas izveide</t>
  </si>
  <si>
    <t>materiāltehniskā bāze MUST darbības nodrošināšanai</t>
  </si>
  <si>
    <t>Pārejošs finansējums (07.11.2024 līgums Nr. 2-14/33-2024)</t>
  </si>
  <si>
    <t>Profesionāla fotokamera</t>
  </si>
  <si>
    <t>VR brilles projekta Mārupes novads 360 izrādīšanai</t>
  </si>
  <si>
    <t>RV11 TŪRISMS</t>
  </si>
  <si>
    <t>Maza mēroga infrastruktūras attīstība</t>
  </si>
  <si>
    <t>R11.7</t>
  </si>
  <si>
    <t>TUAA, PĪP</t>
  </si>
  <si>
    <t>1) LED ekrāns Bebru ielas 10 ārtelpā 2.prioritāte</t>
  </si>
  <si>
    <t>2) Vides objektu uzstādīšana par godu Mārupes vārdam un Babītes vārdam</t>
  </si>
  <si>
    <t>3) Jaunās identitātes reklāmas stendi (2.prioritāte)</t>
  </si>
  <si>
    <t>Tūrisma objektu izveidošana, attīstīšana un pilnveidošana</t>
  </si>
  <si>
    <t>R11.5</t>
  </si>
  <si>
    <t>1) Uzstādīts novada talismans -lielformāta vides objekts Mārupes pilsētā (pārejošs līgums)</t>
  </si>
  <si>
    <t>2) Uzstādīts novada talismans -lielformāta vides objekts Babītes pagastā 9 870 EUR (2025.gadā - 1 974 EUR, 2026.gadā - 7 896 EUR)</t>
  </si>
  <si>
    <t>Dabas teritoriju saglabāšana un rekreācijas infrastruktūras izveidošana</t>
  </si>
  <si>
    <t>R11.4; R11.7</t>
  </si>
  <si>
    <t>PĪP, APP, TUAA</t>
  </si>
  <si>
    <t xml:space="preserve">1) Medema purva takas labiekārtošana </t>
  </si>
  <si>
    <t>2) Medema purva takas labiekārtošanas 3.kārtas (projektēt+būvēt, 2025.gadā 16 000 EUR, 2026.gadā 25 000 EUR)</t>
  </si>
  <si>
    <t>VTP4 EFEKTĪVA UN UZ SADARBĪBU VĒRSTA VALSTS PĀRVALDE</t>
  </si>
  <si>
    <t>RV12 PAŠVALDĪBAS PĀRVALDE</t>
  </si>
  <si>
    <t>Teritorijas attīstības plānošanas dokumentu izstrāde</t>
  </si>
  <si>
    <t>R12.3, R8.5</t>
  </si>
  <si>
    <t>APP</t>
  </si>
  <si>
    <r>
      <t>1) Stratēģiskā ietekmes uz vidi novērtējuma (SIVN) procedūras nodrošināšana Mārupes novada teritorijas plānojumam 11 181 EUR (Līgums Nr. 1/4-2/448-2022 -</t>
    </r>
    <r>
      <rPr>
        <b/>
        <sz val="9"/>
        <color rgb="FFFF0000"/>
        <rFont val="Calibri"/>
        <family val="2"/>
        <charset val="186"/>
        <scheme val="minor"/>
      </rPr>
      <t xml:space="preserve"> 2025.gads - 5 591 EUR, 2026.gads - 5 590 EUR</t>
    </r>
    <r>
      <rPr>
        <b/>
        <sz val="9"/>
        <color theme="1"/>
        <rFont val="Calibri"/>
        <family val="2"/>
        <charset val="186"/>
        <scheme val="minor"/>
      </rPr>
      <t>)</t>
    </r>
  </si>
  <si>
    <t>Pārejošais finansējums 2025.gadam</t>
  </si>
  <si>
    <t>2) Detālplānojuma izstrāde nekustamajam īpašuma "Jaungraviņas" un Stīpnieku ceļs 23 (Ekspertu piesaiste (inženiertehnisko ceļa būvju pievienojumam LVC, biotopu eksperts, meža inventarizācija) ) - 10 000 EUR (2.prioritāte)</t>
  </si>
  <si>
    <r>
      <t xml:space="preserve">4) Babītes ezera dabas aizsardzības plāna (DAP) izstrāde </t>
    </r>
    <r>
      <rPr>
        <b/>
        <sz val="9"/>
        <color rgb="FFFF0000"/>
        <rFont val="Calibri"/>
        <family val="2"/>
        <charset val="186"/>
        <scheme val="minor"/>
      </rPr>
      <t>215 864 EUR  (PB - 37 364 EUR, ERAF - 178 500 EUR)</t>
    </r>
  </si>
  <si>
    <t>ERAF/43 172 EUR</t>
  </si>
  <si>
    <t>2025. gads - 107 932 EUR (PB līdzfinansējums 37 364 EUR,  ERAF - 43  172 EUR, PB priekšfinansējums - 27 396 EUR)</t>
  </si>
  <si>
    <r>
      <t xml:space="preserve">2026. gads - </t>
    </r>
    <r>
      <rPr>
        <sz val="9"/>
        <color rgb="FFFF0000"/>
        <rFont val="Calibri"/>
        <family val="2"/>
        <charset val="186"/>
        <scheme val="minor"/>
      </rPr>
      <t>156 915 EUR</t>
    </r>
    <r>
      <rPr>
        <sz val="9"/>
        <color theme="1"/>
        <rFont val="Calibri"/>
        <family val="2"/>
        <charset val="186"/>
        <scheme val="minor"/>
      </rPr>
      <t xml:space="preserve"> (</t>
    </r>
    <r>
      <rPr>
        <strike/>
        <sz val="9"/>
        <color rgb="FFFF0000"/>
        <rFont val="Calibri"/>
        <family val="2"/>
        <charset val="186"/>
        <scheme val="minor"/>
      </rPr>
      <t>PB līdzfinansējums 16 500 EUR</t>
    </r>
    <r>
      <rPr>
        <sz val="9"/>
        <color theme="1"/>
        <rFont val="Calibri"/>
        <family val="2"/>
        <charset val="186"/>
        <scheme val="minor"/>
      </rPr>
      <t xml:space="preserve">, </t>
    </r>
    <r>
      <rPr>
        <sz val="9"/>
        <color rgb="FFFF0000"/>
        <rFont val="Calibri"/>
        <family val="2"/>
        <charset val="186"/>
        <scheme val="minor"/>
      </rPr>
      <t>ERAF - 135 328 EUR, PB priekšfinansējums gala maksājumam 10% - 21 587 EUR)</t>
    </r>
  </si>
  <si>
    <r>
      <t xml:space="preserve">5) Beberbeķu dabas parka dabas aizsardzības plāna izstrāde, gatavojot pieteikumu ES līdzfinansējumam </t>
    </r>
    <r>
      <rPr>
        <sz val="9"/>
        <color rgb="FFFF0000"/>
        <rFont val="Calibri"/>
        <family val="2"/>
        <charset val="186"/>
        <scheme val="minor"/>
      </rPr>
      <t>162 712 EUR</t>
    </r>
    <r>
      <rPr>
        <sz val="9"/>
        <color theme="1"/>
        <rFont val="Calibri"/>
        <family val="2"/>
        <charset val="186"/>
        <scheme val="minor"/>
      </rPr>
      <t xml:space="preserve"> </t>
    </r>
    <r>
      <rPr>
        <sz val="9"/>
        <color rgb="FFFF0000"/>
        <rFont val="Calibri"/>
        <family val="2"/>
        <charset val="186"/>
        <scheme val="minor"/>
      </rPr>
      <t>( 2025.gadam - 10 000 EUR, 2026.gadam - ERAF 138 305 EUR, PB - 14 407 EUR)</t>
    </r>
  </si>
  <si>
    <t>6) Pētījums par drošas un ērtas autoceļa infrastruktūras izveidi un mobilitātes uzlabošanu Mārupē</t>
  </si>
  <si>
    <t>Pašvaldības sniegto pakalpojumu kvalitātes paaugstināšana</t>
  </si>
  <si>
    <t>R12.1, R4.2</t>
  </si>
  <si>
    <t>SD</t>
  </si>
  <si>
    <t>ES/ 3 681 EUR</t>
  </si>
  <si>
    <t>Projekta "Labklājības nozares un pašvaldību sociālās sfēras platformas "Digisoc"</t>
  </si>
  <si>
    <t>Materiāltehniskās bāzes nodrošināšana un infrastruktūras uzlabošana pašvaldības pakalpojumu paaugstināšanai</t>
  </si>
  <si>
    <t>R12.5</t>
  </si>
  <si>
    <t>1) Dzeramā ūdens punktu izveide pašvaldības iestādēs</t>
  </si>
  <si>
    <t>PĪP, CP</t>
  </si>
  <si>
    <t>2) Signalizācijas ierīkošans projekta izstrāde Daugavas iela 29, Mārupe</t>
  </si>
  <si>
    <t>Energopārvaldes risinājumu ieviešana novadā</t>
  </si>
  <si>
    <t>R12.6; R12.7</t>
  </si>
  <si>
    <r>
      <t xml:space="preserve">1) Sniegts pašvaldības atbalsts dzīvojamo māju energoefektivitātes pasākumu īstenošanai - </t>
    </r>
    <r>
      <rPr>
        <b/>
        <sz val="9"/>
        <color theme="1"/>
        <rFont val="Calibri"/>
        <family val="2"/>
        <charset val="186"/>
        <scheme val="minor"/>
      </rPr>
      <t>16 000 EUR</t>
    </r>
  </si>
  <si>
    <t>2) Energodatu  monitoringa risinājumi datu attālinātai nolasīšanai un automatizētai kontrolei (Esošās GIS sistēmas pielāgošana un papildus datu platformu piesaiste vai vienotas datu platformas abonēšana) 2.prioritāte</t>
  </si>
  <si>
    <t>3) Attālināti nolasāmu skaitītāju apkures (prioritāri ēkās ar siltumsūkņiem: Konrādu 5/1, Konrādu 5/2, Bebru iela 10, Dreimaņu iela 12, Ozolu iela 2) un karstā ūdens patēriņa monitorēšanai (prioritāri - izglītības iestādes) uzstādīšana un papildus attālināti nolasāmu sensoru (telpu temperatūras, relatīvā mitruma un CO2 monitorēšanai) iegāde (prioritāri - pirmsskolas - PII Babītes, PII Saimīte, PII Lienīte (Pērses ielā 16A), PII Mārzemīte, Salas sākumskola, Skultes sākumskola) un esošo sistēmu modernizācija vai pārbūve (1000 x4 dabasgāzes skaitītāji (Daugavas iela 29, Mārupe; Mazcenu aleja 33/3, Jaunmārupe; Pērses iela 16A, Mārupe; Rožu iela 35, Mārupe); + papildus skaitītāji objektu sadalīšanai  no projekta DataWise; Viskalnu iela 7 - Mārupes sporta centra patēriņa uzskaitei, Mazcenu aleja 4a - Mārupes sporta centra pārziņā esošo telpu/patērētāju nodalīšanai)) - 2.prioritāte</t>
  </si>
  <si>
    <t>5) Pašvaldības īpašumu energoefektivitātes celšana - ēku vienkāršotās atjaunošanas projektu izstrāde energoefektivitātes mērķu sasniegšanai (energoneefektīvākās ēkas: F klase apkurei - Viskalnu iela 3, Tīraine; Konrādu  iela 5/2, Mārupe) - 2.prioritāte</t>
  </si>
  <si>
    <t>6) Pētījums - izglītības iestāžu dažādi orientētu tipveida telpu (skola un bērnudārzs) mikro  klimata nodrošināšana, izmantojot primāri pasīvos risinājumus un papildus izmantojot mūsdienīgus inženiertehniskos risinājumus (Kopējais EUCF finasnējums 60 000 EUR, no kuriem pēc līguma parakstīšanas EUCF priekšfinansējumu 65% apmērā 39 000 EUR, atlikušais EUCF finansējums 21 000 EUR pēc līguma izpildes (2026.gads) , PB prekšfinansējums 21 000 EUR). Projekts nesaņēma finansējumu</t>
  </si>
  <si>
    <t>7) Pašvaldības policijas ēkas atjaunošana Emisijas kvotu izsolīšanas instrumenta finansēto projektu atklāta konkursa "Siltumnīcefekta gāzu emisiju samazināšana Iekšlietu ministrijas sistēmas iestāžu un pašvaldību policijas institūciju ēkās" ietvaros</t>
  </si>
  <si>
    <t>Pašvaldības policijas ēkas tehniskā apsekošana, energoaudita veikšana un projekta pieteikuma sagatavošana 31.01.2025. līgums Nr. 1/4-2.2/1-2025, Barakuda RS, SIA</t>
  </si>
  <si>
    <t xml:space="preserve">Būvprojekta izstrāde 45 980 EUR </t>
  </si>
  <si>
    <t>Autoruzraudzība 2 000 EUR (2026.gads)</t>
  </si>
  <si>
    <t>Būvdarbi 1 500 000 EUR (PB līdzfinansējums 20% - 300 000 EUR, ES finansējums 1 200 000 EUR)(2026)</t>
  </si>
  <si>
    <t>Būvuzraudzība 6 000 EUR (2026)</t>
  </si>
  <si>
    <t>EKII/ 81 331 EUR</t>
  </si>
  <si>
    <t xml:space="preserve"> Saules elektrostaciju uzstādīšana</t>
  </si>
  <si>
    <t>Autoruzraudzība (Līgums Nr.1/4-2/258-2022, noslēgts ar SIA "MON projekts")</t>
  </si>
  <si>
    <t>EKII/ 45 575 EUR</t>
  </si>
  <si>
    <t>ALTUM/ 45 149 EUR</t>
  </si>
  <si>
    <t xml:space="preserve">"ALTUM energogrants Mārupes novada pašvaldības ēkām un infrastruktūrai" īstenošana - ALTUM grants 45 149 EUR, Pašvaldības līdzfinansējums 17 809 EUR (2025.gadā - 7248 EUR, 2026.gads- 10 561 EUR) kopā 62 957 EUR </t>
  </si>
  <si>
    <t>Materiāltehniskā bāze pašvaldības iestādēm</t>
  </si>
  <si>
    <t>BV</t>
  </si>
  <si>
    <t>Gaisa kondicionēšanas SPLIT sistēmas uzstādīšana, 3 iekšējo bloki, 1 ārējais</t>
  </si>
  <si>
    <t>Kondicioniera iegāde Centra ielā 4, Piņķos</t>
  </si>
  <si>
    <t xml:space="preserve">Kondicioniera uzstādīšana Konrādu ielai </t>
  </si>
  <si>
    <t>CP</t>
  </si>
  <si>
    <t>Pasākumu teltis 2.gab (SIM nodaļai)</t>
  </si>
  <si>
    <t>Dalība starptautiskajos pārrobežu sadarbības projektos</t>
  </si>
  <si>
    <t>R11.10; R12.8</t>
  </si>
  <si>
    <t>JPSK</t>
  </si>
  <si>
    <t>ESF/ 8 595 EUR</t>
  </si>
  <si>
    <r>
      <t xml:space="preserve">1) ERASMUS+ "Climate Actions at Local Level" JPSK - 8 595 EUR </t>
    </r>
    <r>
      <rPr>
        <sz val="9"/>
        <color rgb="FFFF0000"/>
        <rFont val="Calibri"/>
        <family val="2"/>
        <charset val="186"/>
        <scheme val="minor"/>
      </rPr>
      <t>(No EKK 2122  pārcelt 352 eur uz EKK 1147)</t>
    </r>
  </si>
  <si>
    <t>VB/ 102 020 EUR</t>
  </si>
  <si>
    <t>2) ESF projektam "Skolas soma" 102 020 EUR</t>
  </si>
  <si>
    <t>APP, IKSP</t>
  </si>
  <si>
    <t>NB8/ 918 EUR</t>
  </si>
  <si>
    <t>3) Ziemeļvalstu mobilitātes projekts "Exchange of knowledge transfer in integrating innovation and technology into the education process and school construction" -  5 339 EUR (PB - 4 421 EUR un PB priekšfinansējums 918 EUR, NB8 - 918 EUR)</t>
  </si>
  <si>
    <t>NB8/8 000 EUR</t>
  </si>
  <si>
    <r>
      <rPr>
        <sz val="9"/>
        <color rgb="FF000000"/>
        <rFont val="Calibri"/>
        <scheme val="minor"/>
      </rPr>
      <t xml:space="preserve">4) Ziemeļvalstu mobilitātes projekts (sabiedrības līdzdalība, atkritumu šķirošana, ĢIS, klimata jautājumi, teritorijas plānošana) 15 000 EUR </t>
    </r>
    <r>
      <rPr>
        <sz val="9"/>
        <color rgb="FFFF0000"/>
        <rFont val="Calibri"/>
        <scheme val="minor"/>
      </rPr>
      <t xml:space="preserve"> (NB8 finansējums - 8000 EUR, PB -7 600 EUR,</t>
    </r>
    <r>
      <rPr>
        <sz val="9"/>
        <color rgb="FF000000"/>
        <rFont val="Calibri"/>
        <scheme val="minor"/>
      </rPr>
      <t xml:space="preserve"> PB priekšfinansējums gala maksājuma saņemšanai  (15%)</t>
    </r>
    <r>
      <rPr>
        <sz val="9"/>
        <color rgb="FFFF0000"/>
        <rFont val="Calibri"/>
        <scheme val="minor"/>
      </rPr>
      <t>1 200 EUR</t>
    </r>
    <r>
      <rPr>
        <sz val="9"/>
        <color rgb="FF000000"/>
        <rFont val="Calibri"/>
        <scheme val="minor"/>
      </rPr>
      <t>)</t>
    </r>
  </si>
  <si>
    <t>ESF/ 40 463 EUR</t>
  </si>
  <si>
    <t>ESF/ 52 824 EUR</t>
  </si>
  <si>
    <t>7) ERASMUS+ "Personu mobilitātes mācību nolūkos" MVĢ - 52 824 EUR (PB priekšfinansējums 11 225 EUR)</t>
  </si>
  <si>
    <t>ESF/ 4 274 EUR</t>
  </si>
  <si>
    <t>8) ERASMUS+ "Laipnībā spēks, mobings ir grēks! – esi daļa no pārmaiņām." - MVĢ - 4 274 EUR (PB priekšfinansējums 3 606 EUR)</t>
  </si>
  <si>
    <t>ESF/ 9 477 EUR</t>
  </si>
  <si>
    <t>9) ERASMUS+ "Personu mobilitātes mācību nolūkos" 9 477 EUR</t>
  </si>
  <si>
    <t>ESF/ 49 731 EUR</t>
  </si>
  <si>
    <t>10) ERASMUS + "Personu mobilitātes macību nolūkos" 49 731 EUR (priekšfinansējums 20% - 9947 EUR)</t>
  </si>
  <si>
    <t>ESF/ 23 175 EUR</t>
  </si>
  <si>
    <t>11) ERASMUS+ projekts "Laimīga skola" - 23 175 EUR (PB priekšfinansējums - 4 635 EUR)</t>
  </si>
  <si>
    <t>Babītes vidusskola</t>
  </si>
  <si>
    <t>ESF/ 13 413 EUR</t>
  </si>
  <si>
    <t xml:space="preserve">12) ERASMUS+ "Personu mobilitātes mācību nolūkos" Babītes vidusskola - 34 869 EUR (2024.gadā - 21 456 EUR, priekšfinansējums 6 974 EUR, 2025.gadā - 13 413 EUR) </t>
  </si>
  <si>
    <t>ESF/ 4 900 EUR</t>
  </si>
  <si>
    <t>13) Erasmus+ "Uzvedība un labklājība skolā un reālajā dzīvē" 8000 EUR</t>
  </si>
  <si>
    <t>ESF/ 6 240 EUR</t>
  </si>
  <si>
    <t>Babītes PII</t>
  </si>
  <si>
    <t>ESF/ 5 065 EUR</t>
  </si>
  <si>
    <t>14) ERASMUS+ "Personu mobilitātes mācību nolūkos"  -  5 065 EUR</t>
  </si>
  <si>
    <t>ESF/6 090 EUR</t>
  </si>
  <si>
    <t>15) ERASMUS+ "Personu mobilitātes mācību nolūkos" 11 660 EUR ( 2025.gadā - 6 090 EUR, PB priekšfinansējums - 2 332 EUR, 2026.gadā - 5 570EUR)</t>
  </si>
  <si>
    <t>16) Erasmus+ KA122-SCH personāla īstermiņa mobilitātes "Mentālās veselības rīki un to pieejamība skolēnu un skolotāju labbūtības veicināšanai" 23 159 EUR (2026. gads, priekšfinansējums 4 632 EUR)</t>
  </si>
  <si>
    <t>PII Zīļuks</t>
  </si>
  <si>
    <t>ESF/ 9 960 EUR</t>
  </si>
  <si>
    <t>18)  ERASMUS + peagogu dalībai programmā 31 674 EUR (2025.gadā - 9 960 EUR, PB priekšfinansējums 6 335 EUR, 2026.gadā - 17 694 EUR, 2027.gadā 4 020 EUR)</t>
  </si>
  <si>
    <t>19) Sadarbībā ar Bax veikta projekta pieteikuma sagatavošana un iesaiste sarunās ar Eiropas Investīciju banku līdzfinansējuma saņemšanai Eiropas Investīciju bankas ELENA fonda ietvaros - 2.prioritāte</t>
  </si>
  <si>
    <t xml:space="preserve">Jaunatnes politikas plāna aktualizācija un ieviešana. Jauniešu iniciētu projektu realizācija. Jauniešu domes darbības nodrošināšana. </t>
  </si>
  <si>
    <t>R12.10</t>
  </si>
  <si>
    <t>Projektēšana 16 819 EUR  (03.03.2-25. līgums ar SIA DDP, Nr.1/4-2.2/9-2025)</t>
  </si>
  <si>
    <t>Būvniecība 100 000 EUR (2026)</t>
  </si>
  <si>
    <t>Autoruzraudzība  (2026) (03.03.2-25. līgums ar SIA DDP, Nr.1/4-2.2/10-2025))</t>
  </si>
  <si>
    <t>Būvuzraudzība 4000 EUR (2026)</t>
  </si>
  <si>
    <t>Jauniešu centra "Hēlijs" materiāltehniskā bāze</t>
  </si>
  <si>
    <t>Izgaismots logo</t>
  </si>
  <si>
    <t>Sabiedrības digitālo prasmju attīstība</t>
  </si>
  <si>
    <t>R12.2, R12.10</t>
  </si>
  <si>
    <t>JSPA/59 577 EUR</t>
  </si>
  <si>
    <t>Projekta "Digitālā darba ar jaunatni sistēmas attīstība pašvaldībās" (JSPA finansējums 59 577 EUR)</t>
  </si>
  <si>
    <t>PB priekšfinansējums (avansa maksājums 24 000 EUR un 10% no kopējā finansējuma 5 957 EUR)</t>
  </si>
  <si>
    <t>PB līdzfinansējums - PVN izmaksas</t>
  </si>
  <si>
    <t>RV13 VIEDĀ PILSĒTVIDE</t>
  </si>
  <si>
    <t>Viedās infrastruktūras ierīkošana novadā</t>
  </si>
  <si>
    <t>APP, PĪP, IKSP</t>
  </si>
  <si>
    <t>APP, PĪP, II</t>
  </si>
  <si>
    <t>Dalība projektā "DATAWiSE Vieda un ilgtspējīga ēku pārvaldība, kas balstās starpnozaru sadarbībā" sadarbībā ar Rīgas plānošanas reģionu (18 000 EUR RPR finansējums)</t>
  </si>
  <si>
    <t>RV 14 SABIEDRĪBAS LĪDZDARBĪBA</t>
  </si>
  <si>
    <t>Projektu konkursa "Mārupe - mūsu mājas" jaunu iniciatīvu realizēšana</t>
  </si>
  <si>
    <t>R14.2</t>
  </si>
  <si>
    <t xml:space="preserve">Projektu konkursa "Mārupe - mūsu mājas" jaunu iniciatīvu realizēšana </t>
  </si>
  <si>
    <t>Līdzdalības budžetēšanas ieviešana un īstenošana</t>
  </si>
  <si>
    <t>R14.3</t>
  </si>
  <si>
    <t>2024.gada pārejošie līdzdalības budžeta projekti</t>
  </si>
  <si>
    <t>1) Nojume sporta parkā (BMX, Tīrainē). Izbūvēt nojumi slidotavai un hokejam ziemā, skrituļošanai, velo braukšanai, futbolam, florbolam, basketbolam, velo polo un citām sporta un aktīvās atpūtas aktivitātēm vasarā - KOPĀ: 100 000 EUR (2.prioritāte)</t>
  </si>
  <si>
    <t>2) Stāvlaukuma sakārtošana Skultes ciemā. Labiekārtot stāvlaukums, lai nebūtu jānovieto mašīnas zaļajā zonā starp kokiem - KOPĀ:  73 363 EUR</t>
  </si>
  <si>
    <t>Autoruzraudzība (28.03.2024. līgums Nr. 1/4-2/156-2024 ar SIA Evollution Latvija)</t>
  </si>
  <si>
    <t>Būvniecība (27.02.2025. LĪGUMS Nr. 1/4-2.2/8-2025 ar SIA Ceļinieks01)</t>
  </si>
  <si>
    <t>3) Publiski pieejamu pludmales volejbola laukumu izbūve Jaunmārupē - KOPĀ: 53 186 EUR</t>
  </si>
  <si>
    <t xml:space="preserve">Būvniecība (27.02.2025. LĪGUMA Nr. 1/4-2.1/84-2025, SIA Certa Būve) </t>
  </si>
  <si>
    <t>Būvuzraudzība (11.03.2025. līgums ar SIA PRO VIA Nr.1/4-2.2/17-2025)</t>
  </si>
  <si>
    <t>4) Dzeramā ūdens brīvkrāns uz Mārupītes gatves promenādes - KOPĀ: 15 000 EUR</t>
  </si>
  <si>
    <t xml:space="preserve">Paskaidrojuma raksts 2 000  EUR </t>
  </si>
  <si>
    <t>Krān:s 3 000 EUR</t>
  </si>
  <si>
    <t>Būvniecība: 9 000 EUR</t>
  </si>
  <si>
    <t>Būvuzraudzība: 1 000  EUR</t>
  </si>
  <si>
    <t>5) Šūpoles bērniem ar īpašām vajadzībām - 11 000 EUR</t>
  </si>
  <si>
    <t>Projekrēšana/ būvdarbi (16.12.2024. līgums Nr. 1/4-2/676-2024 ar SIA LEGĀTS, līgums summa 10854 EUR)</t>
  </si>
  <si>
    <t>2025.gada līdzdalības budžeta idejas</t>
  </si>
  <si>
    <t>1) Piņķu ūdenskrātuves labiekārtošana - 100 000 EUR</t>
  </si>
  <si>
    <t>Būvniecība 83 000 EUR (2026.gads)</t>
  </si>
  <si>
    <t>Būvuzraudzība 5 000 EUR (2026.gads)</t>
  </si>
  <si>
    <t>2) Autostāvvietu izveidošana Mazcenu alejā 19, Jaunmārupē - 85 000 EUR</t>
  </si>
  <si>
    <t>Projektēšana (05.03.2025. līgums ar SIA Evolution Road, Nr. 1/4-2.1/92-2025)</t>
  </si>
  <si>
    <t>Būvniecība 72 355 EUR (2026.gads)</t>
  </si>
  <si>
    <t>Autoruzraudzība  61 EUR (05.03.2025.līgums ar SIA Evolution Road Nr.1/4-2.1/93-2025) nevpieciešams pie izbūves - 2026.gads)</t>
  </si>
  <si>
    <t>Būvuzraudzība 3 570 EUR (2026.gads)</t>
  </si>
  <si>
    <t>3) Āra spēka trenažieri sporta parkā Tīrainē - 100 000 EUR</t>
  </si>
  <si>
    <t>Dokumentācijas izstrāde un uzstādīšana, tai skaitā apgaismojums</t>
  </si>
  <si>
    <t>4) Bērnu spēļu laukuma izveidošana Tīraines apkaimē - 50 000 EUR</t>
  </si>
  <si>
    <t>5) Dzeramā ūdens brīvkrāns pie Mārupes Valsts ģimnāzijas stadiona - 15 000 EUR</t>
  </si>
  <si>
    <t>6) Laivu ielaišanas vietas labiekārtošana Lielupē, Salas apkaimē - 15 000 EUR (veikti darbi uzturēšanas ietvaros)</t>
  </si>
  <si>
    <t>RV15 SADARBĪBAS UN PRIVĀTĀS LĪDZDALĪBAS  PROJEKTI</t>
  </si>
  <si>
    <t>C - 19 ceļa pārbūve</t>
  </si>
  <si>
    <t>R15.3; R6.1</t>
  </si>
  <si>
    <t>ERAF/ 1 436 474 EUR</t>
  </si>
  <si>
    <t>Uzņēmējdarbībai nepieciešamās infrastruktūras attīstība Mārupes pagastā lidostas apkārtnē - veikta ceļa C-19 būvprojekta pārstrāde un tā pārbūve</t>
  </si>
  <si>
    <t>Būvprojekta izstrāde (Līgums 1/4-2/238-2023 ar Transporbūvju konsultācijas, SIA - pārejošs finansējums)</t>
  </si>
  <si>
    <r>
      <t xml:space="preserve">Autoruzraudzība </t>
    </r>
    <r>
      <rPr>
        <i/>
        <sz val="9"/>
        <color rgb="FFFF0000"/>
        <rFont val="Calibri"/>
        <family val="2"/>
        <charset val="186"/>
        <scheme val="minor"/>
      </rPr>
      <t>13 213 EUR</t>
    </r>
    <r>
      <rPr>
        <i/>
        <sz val="9"/>
        <color theme="1"/>
        <rFont val="Calibri"/>
        <family val="2"/>
        <charset val="186"/>
        <scheme val="minor"/>
      </rPr>
      <t xml:space="preserve"> 2024.gads - (līgums Nr. 1/4-2/239-2023 ar Transporbūvju konsultācijas, SIA)</t>
    </r>
  </si>
  <si>
    <t>Būvniecības izmaksas 1.kārta 1 294 068 (ERAF 85% - 1 099 958 EUR, PB (15%) - 194 111 EUR un PB 10% priekšfinansējums gala maksājuma saņemšanai - 129 406 EUR, kopā PB -323 518 EUR)</t>
  </si>
  <si>
    <t>Būvuzraudzība 1.un 2.kārta 2025.gads Līgums  Nr. 1/4-2.2/29-2025</t>
  </si>
  <si>
    <t>Būvniecība 2.kārta 2025.gads LĪGUMS Nr. 1/4-2.2/33-2025</t>
  </si>
  <si>
    <t>Būvuzraudzība 2. kārta 2025.gads</t>
  </si>
  <si>
    <t>Uzņēmējdarbībai nepieciešamās infrastruktūras attīstība Jaunmārupē</t>
  </si>
  <si>
    <r>
      <t xml:space="preserve">Uzņēmējdarbībai nepieciešamās infrastruktūras attīstība Jaunmārupē - Ozolu ielas pārbūve posmā no Loka ceļa līdz Ziedkalnu ielai </t>
    </r>
    <r>
      <rPr>
        <b/>
        <sz val="9"/>
        <color theme="1"/>
        <rFont val="Calibri"/>
        <family val="2"/>
        <charset val="186"/>
      </rPr>
      <t>(Kopējā summa 2 790 532 EUR, ERAF 85% - 2 371 952 EUR, PB 15% - 418 580 ER)</t>
    </r>
  </si>
  <si>
    <t>Lietus ūdens kanalizācijas projekta sadaļas izstrāde (1/4-2.2/28-2025 līgums ar Vertex Projekti, SIA)</t>
  </si>
  <si>
    <t>Būvniecība 2 797 338 EUR (ERAF finansējums 85% jeb 2 377 738 EUR (2026.gads), PB - 15% jeb 419 600 EUR (2025.gads 200 000 EUR, 2026.gads - 219 600 EUR))</t>
  </si>
  <si>
    <t>Lielās ielas un Kantoru ielas krustojuma pārbūve</t>
  </si>
  <si>
    <t>Luksafora objektu izbūve un Lielās ielas/Kantora ielas krustojuma pārbūve (LVC/ 297 943 EUR)</t>
  </si>
  <si>
    <t>Būvniecība 512 953 EUR (PB - 241 840 EUR, LVC - 271 113 EUR) - 01.07.2024. līgums Nr. 1/4-2/375-2024 ar Baltijas Būve, SIA</t>
  </si>
  <si>
    <t>Būvuzraudzība 5 898 EUR ( LVC – 3 125, PB – 2 773) - 23.07.2024. LĪGUMS Nr. 1/4-2/413-2024 ar RS BŪVNIEKS, SIA</t>
  </si>
  <si>
    <t>Autoruzraudzība - 1210 EUR kopējā līguma summa ( LVC – 641, PB – 569).  Līgums noslēgts ar Vertex projekti, SIA; Latvijas Valsts ceļi, VSIA</t>
  </si>
  <si>
    <t>Plieņciema, Kantora ielas, Stīpnieku krustojuma pārbūve</t>
  </si>
  <si>
    <t>Plieņciema, Kantora ielas, Stīpnieku krustojuma būvprojekta izstrādes uzsākšana sadarbībā ar VSIA Latvijas Valsts ceļi - 2.prioritāte</t>
  </si>
  <si>
    <r>
      <t xml:space="preserve">Projektēšana </t>
    </r>
    <r>
      <rPr>
        <i/>
        <sz val="9"/>
        <color rgb="FFFF0000"/>
        <rFont val="Calibri"/>
        <family val="2"/>
        <charset val="186"/>
        <scheme val="minor"/>
      </rPr>
      <t xml:space="preserve">(30.07.2025. līgums Nr. 1/4-2.2/68-2025 ar SIA Hisner solutions, līguma summa 27 447 EUR, 2025.gadā - 5 490 EUR) </t>
    </r>
  </si>
  <si>
    <r>
      <t xml:space="preserve">Autoruzraudzība </t>
    </r>
    <r>
      <rPr>
        <i/>
        <sz val="9"/>
        <color rgb="FFFF0000"/>
        <rFont val="Calibri"/>
        <family val="2"/>
        <charset val="186"/>
        <scheme val="minor"/>
      </rPr>
      <t xml:space="preserve">(30.07.2025. līgums Nr. 1/4-2.2/69-2025 ar SIA Hisner solutions)-nepieciešams pie būvniecības </t>
    </r>
  </si>
  <si>
    <t>R15.3; R6.2</t>
  </si>
  <si>
    <t>Satiksmes drošības uzlabošana (Luksofora objekts) Valsts reģionālā autoceļa P132 (Rīga - Jaunmārupe) un autoceļa V-22 (Bašēni – Mežgaļi), autoceļa C-30 krustojumā"</t>
  </si>
  <si>
    <t>Projektēšana (līgums Nr.1/4-2/8-2025, BM-projekts, SIA)</t>
  </si>
  <si>
    <t>Projektēšana pilnā apjomā 30 000 EUR (līgumu plāno noslēgt šogad, izmaksa 2026.gadā)</t>
  </si>
  <si>
    <t>Izglītības iestāžu pieejamības nodrošināšana</t>
  </si>
  <si>
    <t>R15.3</t>
  </si>
  <si>
    <t>IKSP, APP,  PĪP</t>
  </si>
  <si>
    <t>Finanšu un ekonomiskā aprēķina izstrāde jaunas izglītības iestādes būvniecībai 29 040 EUR (līgums ar Deloitte Latvia, SIA Nr. 1/4-2/237-2024)</t>
  </si>
  <si>
    <t xml:space="preserve">AM/ 1 892 699 EUR </t>
  </si>
  <si>
    <t xml:space="preserve">Projektēšana (18.12.2024. līgums SIA "Global Project") </t>
  </si>
  <si>
    <r>
      <rPr>
        <i/>
        <sz val="9"/>
        <color rgb="FF000000"/>
        <rFont val="Calibri"/>
        <scheme val="minor"/>
      </rPr>
      <t xml:space="preserve">Būvniecība </t>
    </r>
    <r>
      <rPr>
        <i/>
        <sz val="9"/>
        <color rgb="FFFF0000"/>
        <rFont val="Calibri"/>
        <scheme val="minor"/>
      </rPr>
      <t xml:space="preserve">(2025. gads 1 543 910 EUR (AM 1 267 000 EUR, Pašvaldība 276 911 EUR) 2026. gads 689002 (589002 AM, Pašvaldība 100 000))
1.kārtas būvniecība 1 934 688 EUR (AM finansējums 1 267 000 eur, PB finansējums 78 687 eur – 2025.gadā x EUR, 2026.gadā AM finansējums 594 226 EUR)
2.kārtas būvniecība 138 231 EUR (PB finansējums – 2025.gadā 89 231 EUR, 2026.gadā 49 000 EUR)
3.kārtas būvniecība 159 993 EUR (PB finansējums – 2025.gadā 108 993  EUR, 2026.gadā 51 000 EUR)
</t>
    </r>
  </si>
  <si>
    <r>
      <rPr>
        <i/>
        <sz val="9"/>
        <color rgb="FF000000"/>
        <rFont val="Calibri"/>
        <scheme val="minor"/>
      </rPr>
      <t xml:space="preserve">Būvuzraudzība </t>
    </r>
    <r>
      <rPr>
        <i/>
        <sz val="9"/>
        <color rgb="FFFF0000"/>
        <rFont val="Calibri"/>
        <scheme val="minor"/>
      </rPr>
      <t>(2025. gads 8500 EUR, 2026. gads 4505 EUR sedz AM)</t>
    </r>
    <r>
      <rPr>
        <i/>
        <sz val="9"/>
        <color rgb="FF000000"/>
        <rFont val="Calibri"/>
        <scheme val="minor"/>
      </rPr>
      <t xml:space="preserve">  - </t>
    </r>
    <r>
      <rPr>
        <i/>
        <sz val="9"/>
        <color rgb="FFFF0000"/>
        <rFont val="Calibri"/>
        <scheme val="minor"/>
      </rPr>
      <t xml:space="preserve">"Marčuks" SIA </t>
    </r>
  </si>
  <si>
    <r>
      <rPr>
        <i/>
        <sz val="9"/>
        <color rgb="FF000000"/>
        <rFont val="Calibri"/>
        <scheme val="minor"/>
      </rPr>
      <t xml:space="preserve">Autoruzraudzība 1 551 EUR  (18.12.2024. līgums SIA "Global Project") </t>
    </r>
    <r>
      <rPr>
        <i/>
        <sz val="9"/>
        <color rgb="FFFF0000"/>
        <rFont val="Calibri"/>
        <scheme val="minor"/>
      </rPr>
      <t>(2025. gadā 800 EUR un 2026. gadā 751 EUR sedz AM</t>
    </r>
    <r>
      <rPr>
        <i/>
        <sz val="9"/>
        <color rgb="FF000000"/>
        <rFont val="Calibri"/>
        <scheme val="minor"/>
      </rPr>
      <t>)</t>
    </r>
  </si>
  <si>
    <t>Mobilitātes punktu attīstība novadā</t>
  </si>
  <si>
    <t>R15.5, R6.6</t>
  </si>
  <si>
    <t>Projektēšana Tīraines stacijai</t>
  </si>
  <si>
    <t>Projektēšana Babītes stacijai</t>
  </si>
  <si>
    <t>Kopā</t>
  </si>
  <si>
    <t>Priekšlikumi 2025.gadam</t>
  </si>
  <si>
    <t>Grozījumi, maijs</t>
  </si>
  <si>
    <t>PUNKTU SKAITS KOPĀ</t>
  </si>
  <si>
    <t>Ielu un ceļu infrastruktūras izbūve un pārbūve Mārupes novadā 2025.gadā</t>
  </si>
  <si>
    <t>I  Ielu un ceļu infrastruktūras sakārtošana</t>
  </si>
  <si>
    <t>Gājēju pāreju, ātrumvaļņu un citu drošības pasākumu veikšana</t>
  </si>
  <si>
    <t>Gaujas ielas (caurtekas) pārbūve novadgrāvja 41312:P:21 šķērsojumā</t>
  </si>
  <si>
    <t>Ieceres dokumentācijas izstrāde (09.12.2024. līgums Nr.1/4-2/666-2024 ar SIA “Ceļu inženieri”)</t>
  </si>
  <si>
    <t>Autoruzraudzība 1000 EUR</t>
  </si>
  <si>
    <t>Būvniecība 111 591 EUR (plānots atkārtots iepirkums, 2025.gadā paredzēt 20% - 22 319 EUR)</t>
  </si>
  <si>
    <t>Būvuzraudzība 2000 EUR</t>
  </si>
  <si>
    <t>II Gājēju un veloceļu infrastruktūras sakārtošana</t>
  </si>
  <si>
    <t>MĀRUPES APKAIME</t>
  </si>
  <si>
    <t>Gājēju – veloceliņa ceļa izbūve Lielajā ielā no Daugavas ielas līdz Kantora ielai</t>
  </si>
  <si>
    <t>Lielā iela no Valsts reģionālā autoceļa P132 (Rīga – Jaunmārupe) līdz Valsts vietējam autoceļam V15 (Rīgas robeža – Silnieki – Puķulejas) - projektētais garums – 2 225m</t>
  </si>
  <si>
    <r>
      <rPr>
        <i/>
        <sz val="9"/>
        <color rgb="FF000000"/>
        <rFont val="Calibri"/>
        <scheme val="minor"/>
      </rPr>
      <t xml:space="preserve">Projektēšana (28.12.2023. līgums Nr. 1/4-2/654-2023 - pārejošs finansējums, </t>
    </r>
    <r>
      <rPr>
        <i/>
        <sz val="9"/>
        <color rgb="FFFF0000"/>
        <rFont val="Calibri"/>
        <scheme val="minor"/>
      </rPr>
      <t>piemērots līgumsods 3 610 EUR)</t>
    </r>
    <r>
      <rPr>
        <i/>
        <sz val="9"/>
        <color rgb="FF000000"/>
        <rFont val="Calibri"/>
        <scheme val="minor"/>
      </rPr>
      <t>)</t>
    </r>
  </si>
  <si>
    <t>Autruzraudzība (28.12.2023. līgums Nr. 1/4-2/655-2023 nepieciešams pie būvniecības)</t>
  </si>
  <si>
    <t xml:space="preserve">Būvniecība 2. prioritāte </t>
  </si>
  <si>
    <t xml:space="preserve">Būvuzraudzība 2. prioritāte  </t>
  </si>
  <si>
    <t>Gājēju-velosipēdistu ceļa izbūve gar pašvaldības ceļu C – 30 “Vizmas- Vecais Mārupes ceļš” no Rožu ielas līdz Valsts autoceļam P132</t>
  </si>
  <si>
    <t>Gājēju-velosipēdistu ceļa izbūve gar pašvaldības ceļu C – 30 “Vizmas- Vecais Mārupes ceļš” no Rožu ielas līdz Valsts autoceļam P132 (garums  - 0.532 m)</t>
  </si>
  <si>
    <t>Autoruzraudzība - 2469 (pārejošais finansējums) (27.11.2023. līgums Nr. 1/4-2/578-2023, Ceļu inženieri, SIA))</t>
  </si>
  <si>
    <t>Būvniecība (23.10.2024. līgums Nr. 1/4-2/575-2024, GP Holding, SIA)</t>
  </si>
  <si>
    <t>Būvuzraudzība (23.10.2024. līgums Nr. 1/4-2/579-2024, PRO VIA, SIA)</t>
  </si>
  <si>
    <t>Ventas ielas (posmā no Dzelzceļa ielas līdz Kurmales ielai) gājēju celiņa pārbūve</t>
  </si>
  <si>
    <t>Gājēju celiņa izbūve Ventas ielas posmā no Kurmales līdz Dzelzceļa ielai</t>
  </si>
  <si>
    <r>
      <rPr>
        <i/>
        <sz val="9"/>
        <color rgb="FF000000"/>
        <rFont val="Calibri"/>
        <scheme val="minor"/>
      </rPr>
      <t>Projektēšana 19 481 EUR (25.04.2024. līgums Nr. 1/4-2/240-2024 ar Global Projekt, SIA) - (</t>
    </r>
    <r>
      <rPr>
        <i/>
        <sz val="9"/>
        <color rgb="FFFF0000"/>
        <rFont val="Calibri"/>
        <scheme val="minor"/>
      </rPr>
      <t>līgumsods 1948 EUR)</t>
    </r>
  </si>
  <si>
    <t>Autoruzraudzība 1 949 EUR (2025.gads - 25.04.2024. līgums Nr. 1/4-2/241-2024 ar Global Projekt, SIA)</t>
  </si>
  <si>
    <t>SPILVES APKAIME</t>
  </si>
  <si>
    <t>Gājēju ietves un apgaismojuma izbūve Kleistu ielas posmā no Klusās ielas līdz kalēju ielai, Mežāres</t>
  </si>
  <si>
    <t>Gājēju ietves un apgaismojuma izbūve Kleistu ielas posmā no Klusās ielas līdz Kalēju ielai ~0.34km,  Mežāres</t>
  </si>
  <si>
    <t>Būvdarbi (07.08.2025. līgums Nr. 1/4-2.2/72-2025 ar SIA Certa Būve)</t>
  </si>
  <si>
    <t>Gājēju ceļa izbūve Kleistu ielas posmā no Alstu ielas līdz C-57, Spilve</t>
  </si>
  <si>
    <t xml:space="preserve">Izbūvēts savienojums ar esošajiem gājēju ceļu posmiem Kleistu ielas posmā no Alstu ielas līdz C-57 (~0,6km) </t>
  </si>
  <si>
    <t>Projektēšana (23.07.2025. līgums Nr. 1/4-2.2/64-2025 ar SIA Varg Industries)</t>
  </si>
  <si>
    <t>Autoruzraudzība 3 715 EUR (23.07.2025. līgums Nr. 1/4-2.2/65-2025 ar SIA Varg Industries - nepieciešams pie būvniecības)</t>
  </si>
  <si>
    <t>Būvdarbi 300 000 EUR (2026.gads)</t>
  </si>
  <si>
    <t>Būvuzraudzība 8 000 EUR (2026.gads)</t>
  </si>
  <si>
    <t>Gājēju – veloceliņa un apgaismojuma izbūve Gravu ielas posmā no valsts vietējā autoceļa V10 Babītes stacija – Vārnukrogs līdz Žubīšu ielai, Spilvē</t>
  </si>
  <si>
    <t xml:space="preserve">Izbūvēts apgaismots gājēju-veloceļa posms Gravu ielā, Spilvē, Babītes pagastā </t>
  </si>
  <si>
    <t>Būvuzraudzība - 845 EUR (līg. 02.10.2023., Nr.1/4-2/464-2023)  pārejošais finansējums</t>
  </si>
  <si>
    <t>PIŅĶU APKAIME</t>
  </si>
  <si>
    <t>Gājēju - veloceļa un apgaismojuma izbūve starp Piņķu un Vīkuļu ciemiem</t>
  </si>
  <si>
    <t xml:space="preserve">Gājēju - veloceļa un apgaismojuma izbūve starp Piņķu un Vīkuļu ciemiem, Babītes pagastā, ~2,2km </t>
  </si>
  <si>
    <t>Autoruzraudzība (līg. 29.08.2023. Nr.1/4-2/387-2023, SIA BM-Projekts- pārejošais finansējums)</t>
  </si>
  <si>
    <t>Būvdarbi (05.07.2024. Līgums Nr. 1/4-2/392-2024  ar CERTA BŪVE, SIA UN ASPHAMIT, SIA - pārejošais finansējums)</t>
  </si>
  <si>
    <t>Būvuzraudzība (04.07.2024. Līgums nr. 1/4-2/387-2024 - pārejošais finansējums)</t>
  </si>
  <si>
    <t>TĪRAINES APKAIME</t>
  </si>
  <si>
    <t>Gājēju ietves izbūve no Kungu ielas rotācijas apļa līdz "Pamp Track" trasei</t>
  </si>
  <si>
    <t>Gājēju ietves no Kungu ielas rotācijas apļa līdz "Pamp Track" trasei projektēšana un izbūve (2.prioritāte)</t>
  </si>
  <si>
    <t>Autoruzraudzība 700 EUR (nepieciešams pie būvniecības - 2026.gads)</t>
  </si>
  <si>
    <t>Būvuzraudzība 2 500 EUR (2026.gads)</t>
  </si>
  <si>
    <t>Būvniecība 40 000 EUR (2026.gads)</t>
  </si>
  <si>
    <t>Gājēju ietves izbūve ar apgaismojumu gar dzelzceļu no Tīraines stacijas līdz gājēju pārejai Viskalnu ielas un Jelgavas ceļa krustojumā</t>
  </si>
  <si>
    <t>Gājēju ietve ar apgaismojumu gar dzelzceļu no Tīraines stacijas līdz gājēju pārejai Viskalnu ielas un Jelgavas ceļa krustojumā (155 m). (2.prioritāte)</t>
  </si>
  <si>
    <t>Zemes atsavināšana</t>
  </si>
  <si>
    <t>Projektēšana 25 000 EUR (2026.gads)</t>
  </si>
  <si>
    <t>Autoruzraudzība 700 EUR (2027.gads)</t>
  </si>
  <si>
    <t>Būvdarbi 70 000 EUR (2027.gads)</t>
  </si>
  <si>
    <t>Būvuzraudzība 3 000 EUR (2027.gads)</t>
  </si>
  <si>
    <t xml:space="preserve">Mārupītes gatves (posmā no Vecozolu ielas līdz Lapiņu dambim) gājēju celiņa izbūve </t>
  </si>
  <si>
    <t>Mārupītes gatves (posmā no Vecozolu ielas līdz Lapiņu dambim) gājēju celiņa izbūve (garums - 1 206 m)</t>
  </si>
  <si>
    <r>
      <t xml:space="preserve"> Nekustamā īpašuma "Rīgas pilsētas meža fonds" kad.Nr.8076 013 0001 ietilpstošās zemes vienības ar kadastra apzīmējumu 80760150005 atsavināšana aptuveni 3128 m</t>
    </r>
    <r>
      <rPr>
        <i/>
        <vertAlign val="superscript"/>
        <sz val="9"/>
        <color theme="1"/>
        <rFont val="Calibri"/>
        <family val="2"/>
        <charset val="186"/>
        <scheme val="minor"/>
      </rPr>
      <t>2</t>
    </r>
    <r>
      <rPr>
        <i/>
        <sz val="9"/>
        <color theme="1"/>
        <rFont val="Calibri"/>
        <family val="2"/>
        <charset val="186"/>
        <scheme val="minor"/>
      </rPr>
      <t xml:space="preserve"> platībā (2.prioritāte)</t>
    </r>
  </si>
  <si>
    <t>Projektēšana (līgums Nr. 1/4-2/646-2023 ar SIA DDP - pārejošs finansējums)</t>
  </si>
  <si>
    <t>Autoruzraudzība (līgums Nr. 1/4-2/647-2023 ar SIA DDP - nepieciešams pie būvniecības)</t>
  </si>
  <si>
    <t>Būvniecība (2.prioritāte)</t>
  </si>
  <si>
    <t>Būvuzraudzība (2.prioritāte)</t>
  </si>
  <si>
    <t>Ietves izbūve no Viskalnu ielas ietves izbūve</t>
  </si>
  <si>
    <t>Ietves izbūve no Viskalnu ielas 35 m, kas savieno skolu ar jauno pirmskolas izglītības iestādi</t>
  </si>
  <si>
    <r>
      <t>Projektēšana</t>
    </r>
    <r>
      <rPr>
        <i/>
        <sz val="9"/>
        <color rgb="FFFF0000"/>
        <rFont val="Calibri"/>
        <family val="2"/>
        <charset val="186"/>
        <scheme val="minor"/>
      </rPr>
      <t xml:space="preserve"> (16.06.2025.līgums Nr. 1/4-2.1/266-2025)</t>
    </r>
  </si>
  <si>
    <r>
      <t xml:space="preserve">Autoruzraudzība </t>
    </r>
    <r>
      <rPr>
        <i/>
        <sz val="9"/>
        <color rgb="FFFF0000"/>
        <rFont val="Calibri"/>
        <family val="2"/>
        <charset val="186"/>
        <scheme val="minor"/>
      </rPr>
      <t xml:space="preserve">85 EUR (16.06.2025.līgums Nr. 1/4-2.1/265-2025, nepieciešams pie būvniecības) </t>
    </r>
    <r>
      <rPr>
        <i/>
        <sz val="9"/>
        <color theme="1"/>
        <rFont val="Calibri"/>
        <family val="2"/>
        <charset val="186"/>
        <scheme val="minor"/>
      </rPr>
      <t>(2.prioritāte)</t>
    </r>
  </si>
  <si>
    <t>Būvdarbi (2.prioritāte)</t>
  </si>
  <si>
    <t>SKULTES APKAIME</t>
  </si>
  <si>
    <t>Gājēju ietves izbūve gar Aviācijas muzeju līdz skatu laukumam</t>
  </si>
  <si>
    <t>Veikta ietves izbūve gar Aviācijas muzeju līdz skatu laukumam (400m)</t>
  </si>
  <si>
    <t>Projektēšana (2.prioritāte)</t>
  </si>
  <si>
    <t>Autoruzraudzība 2 500 EUR(2026.gads)</t>
  </si>
  <si>
    <t>Būvdarbi 250 000 EUR (2026.gads)</t>
  </si>
  <si>
    <t>DZILNUCIEMA APKAIME</t>
  </si>
  <si>
    <t>Gājēju - velo posma izbūve C-26 Vecais Liepājas ceļš</t>
  </si>
  <si>
    <t>Veikta gājēju-veloceļa posma izbūve C-26, Vecais Liepājas ceļš (trase ~360m, apgaismojums ~100m) (2.prioritāte)</t>
  </si>
  <si>
    <t>Autoruzraudzība (11.06.2024. līgums ar JLD, SIA - pārejošs finansējums)</t>
  </si>
  <si>
    <t>Gājēju pārejas un gājēju ietves izbūve starp Sēbruciemu un Dzilnuciemu</t>
  </si>
  <si>
    <t>Gājēju -  velosipēdistu celiņa izbūve  a/c C-65, Dzilnuciems-Piņķi posmā no Sēbruciema līdz Dzilnuciemam (2.prioritāte)</t>
  </si>
  <si>
    <t xml:space="preserve">Autoruzraudzība - 4840 EUR ( līg.1/4-2/564-2023 SIA 3C - pārejošs finasējums) </t>
  </si>
  <si>
    <t>JAUNMĀRUPES APKAIME</t>
  </si>
  <si>
    <t>Gājēju celiņa izbūve no Jaunmārupes pamatskolas gar Dabas parku līdz pagriezienam uz rotaļu laukumiem</t>
  </si>
  <si>
    <t>Gājēju celiņa izbūve no Jaunmārupes pamatskolas gar Dabas parku līdz pagriezienam uz rotaļu laukumiem 230 m (nekustamajā īpašumā kad. Nr.80760110643, 80760111209)</t>
  </si>
  <si>
    <t xml:space="preserve">Projektēšana (2.prioritāte) </t>
  </si>
  <si>
    <t>Autoruzraudzība (2.prioritāte)</t>
  </si>
  <si>
    <t>III Ielu un ceļu pārbūve</t>
  </si>
  <si>
    <t>Pededzes ielas pārbūve posmā no Daugavas ielas līdz Lielajai ielai (tai skaitā gājēju ietves izbūve)</t>
  </si>
  <si>
    <t>Pededzes ielas pārbūve posmā no Daugavas ielas līdz Rožleju ielai</t>
  </si>
  <si>
    <t>1.kārta Pededzes ielas pārbūve posmā no Daugavas ielas līdz Rožleju ielai - Garums – 640 m.</t>
  </si>
  <si>
    <t>Autoruzraudzība (līgums Nr. 1/4-2/145-2023 - pārejošs finansējums)</t>
  </si>
  <si>
    <t>Būvniecība (27.06.2024. līgums Nr. 1/4-2/369-2024 ar Igate, SIA - pārejošs finansējums)</t>
  </si>
  <si>
    <t>Būvuzraudzība (04.07.2024. līgums Nr. 1/4-2/386-2024 ar RS Būvnieks - pārejošs finansējums)</t>
  </si>
  <si>
    <t>2.kārta Pededzes ielas pārbūve posmā no Rožleju ielas līdz Lielajai ielai - Garums – 660 m. (2.prioritāte)</t>
  </si>
  <si>
    <t>Ielas brauktuves pārbūve un gājēju – veloceļa izbūve Lielajā ielā no Valsts reģionālā autoceļa P132 (Rīga – Jaunmārupe) līdz Rožu ielai</t>
  </si>
  <si>
    <t xml:space="preserve">Ielas brauktuves pārbūve, gājēju – veloceļa izbūve Lielajā ielā no Valsts reģionālā autoceļa P132 (Rīga – Jaunmārupe) līdz Rožu ielai, Mārupē 640 m </t>
  </si>
  <si>
    <t xml:space="preserve">Projektēšana (23.04.2025. līgums Nr. 1/4-2.2/30-2025 ar SIA DDP) </t>
  </si>
  <si>
    <t>Autoruzraudzība 1 452 EUR (2026) (23.04.2025. līgums Nr. 1/4-2.2/31-2025 ar SIA DDP)</t>
  </si>
  <si>
    <t>Būvdarbi 900 000 EUR (2026)</t>
  </si>
  <si>
    <t>Būvuzraudzība 25 000 EUR (2026)</t>
  </si>
  <si>
    <t>Ielas un gājēju – veloceļa pārbūve Lielajā ielā no Vārpu ielas līdz Daibes ielai</t>
  </si>
  <si>
    <t>Ielas un gājēju – veloceļa pārbūve Lielajā ielā no Vārpu ielas līdz Daibes ielai, Mārupē (garums  - 0.430 m)</t>
  </si>
  <si>
    <t>Autoruzraudzība 3 000 EUR (2026)</t>
  </si>
  <si>
    <t>Būvdarbi 700 000 EUR (2026)</t>
  </si>
  <si>
    <t>Būvuzraudzība 20 000 EUR (2026)</t>
  </si>
  <si>
    <t>Vārpu ielas un gājēju ietves izbūve no Lielās ielas līdz Plieņciema ielai</t>
  </si>
  <si>
    <t>Vārpu ielas un gājēju ietves izbūve no Lielās ielas līdz Plieņciema ielai 1,38km garumā (2.prioritāte)</t>
  </si>
  <si>
    <t>Caurtekas izbūve novadgrāvī ar tā aizbēršanu 700m x1200</t>
  </si>
  <si>
    <t>Elekto apgaismojums (posmā no Plieņciema līdz Ziedleju ) 615m x 72,60</t>
  </si>
  <si>
    <t>Velo/gājēju ceļa izbūve 1380m x 300</t>
  </si>
  <si>
    <t>Amatas ielas un ietves pārbūve no Gaujas ielas līdz Mārupītes gatvei</t>
  </si>
  <si>
    <r>
      <t xml:space="preserve">Amatas ielas un ietves pārbūve no Gaujas ielas līdz Mārupītes gatvei pārbūve un autostāvvietu izbūve pie PII "Lienīte" (405 m) </t>
    </r>
    <r>
      <rPr>
        <sz val="10"/>
        <color theme="1"/>
        <rFont val="Calibri"/>
        <family val="2"/>
        <charset val="186"/>
        <scheme val="minor"/>
      </rPr>
      <t>(2.prioritāte)</t>
    </r>
  </si>
  <si>
    <t>Autoruzraudzība 3000 EUR (2026)</t>
  </si>
  <si>
    <t>Būvdarbi 500 000 EUR (2026)</t>
  </si>
  <si>
    <t>Būvuzraudzība 15 000 EUR (2026)</t>
  </si>
  <si>
    <t>TĒRIŅU APKAIME</t>
  </si>
  <si>
    <t xml:space="preserve">Zeltiņu ielas pārbūve (posmā no Lielās ielas līdz Stīpnieku ceļam V-15) </t>
  </si>
  <si>
    <t>Zeltiņu ielas pārbūve (posmā no Lielās ielas līdz Valsts vietējam autoceļam V15 (Rīgas robeža – Silnieki – Puķulejas)), kas ietver meliorācijas pārbūvi un luksafora izbūvi</t>
  </si>
  <si>
    <t xml:space="preserve">Projektēšana - 74 440 EUR (14.03.2024. līgums Nr. 1/4-2/126-2024 ar Ceļu inženieri, SIA) </t>
  </si>
  <si>
    <t>Elektroapgādes projektēšanas izmaksas 327 EUR</t>
  </si>
  <si>
    <t>Elektroapgādes pieslēguma izbūve (AS”Sadales tīkls” tehniskie  noteikumi ) – 782 EUR</t>
  </si>
  <si>
    <t>Autoruzraudzība 7 460 EUR (14.03.2024. līgums Nr. 1/4-2/127-2024 ar Ceļu inženieri, SIA, būs nepieciešami pie izbūves)</t>
  </si>
  <si>
    <t xml:space="preserve">Būvdarbi 1. kārta </t>
  </si>
  <si>
    <t xml:space="preserve">Būvdarbi 2. kārta </t>
  </si>
  <si>
    <t xml:space="preserve">Būvdarbi 3. kārta </t>
  </si>
  <si>
    <t xml:space="preserve">Būvdarbi 4. kārta (2026) </t>
  </si>
  <si>
    <t xml:space="preserve">Būvdarbi 5. kārta (2026) </t>
  </si>
  <si>
    <t>Būvuzraudzība 1. kārta</t>
  </si>
  <si>
    <t>Būvuzraudzība 2. kārta</t>
  </si>
  <si>
    <t>Būvuzraudzība 3. kārta</t>
  </si>
  <si>
    <t>Būvuzraudzība 4. kārta (2026)</t>
  </si>
  <si>
    <t>Būvuzraudzība 5. kārta (2026)</t>
  </si>
  <si>
    <t>Sniķeru ielas pārbūve no Valsts vietējā autoceļa V15 (Rīgas robeža - Silnieki - Puķulejas) līdz Paleju ielai</t>
  </si>
  <si>
    <t>Sniķeru ielas pārbūve  ar ietves un autostāvvietu izbūvi s no Valsts vietējā autoceļa V15 (Rīgas robeža - Silnieki - Puķulejas) līdz Paleju ielai 420m</t>
  </si>
  <si>
    <r>
      <t>Projektēšana</t>
    </r>
    <r>
      <rPr>
        <i/>
        <sz val="9"/>
        <color rgb="FFFF0000"/>
        <rFont val="Calibri"/>
        <family val="2"/>
        <charset val="186"/>
        <scheme val="minor"/>
      </rPr>
      <t xml:space="preserve"> (18.06.2025. līgums Nr. 1/4-2.2/55-2025 ar SIA DDP)</t>
    </r>
  </si>
  <si>
    <r>
      <t xml:space="preserve">Autoruzraudzība </t>
    </r>
    <r>
      <rPr>
        <i/>
        <sz val="9"/>
        <color rgb="FFFF0000"/>
        <rFont val="Calibri"/>
        <family val="2"/>
        <charset val="186"/>
        <scheme val="minor"/>
      </rPr>
      <t>2 420 EUR (18.06.2025. līgums Nr. 1/4-2.2/56-2025 ar SIA DDP - nepieciešams pie izbūves)</t>
    </r>
    <r>
      <rPr>
        <i/>
        <sz val="9"/>
        <color theme="1"/>
        <rFont val="Calibri"/>
        <family val="2"/>
        <charset val="186"/>
        <scheme val="minor"/>
      </rPr>
      <t>(2.prioritāte)</t>
    </r>
  </si>
  <si>
    <t>Silnieku ielas pārbūve no pašvaldības autoceļa C-18 (Saltupi-Turaidas-Rutki) līdz pašvaldības autoceļam C-16 (Noras-Dumpji-Rutki)</t>
  </si>
  <si>
    <t>Silnieku ielas pārbūve no pašvaldības autoceļa C-18 (Saltupi-Turaidas-Rutki) līdz pašvaldības autoceļam C-16 (Noras-Dumpji-Rutki) (840 m) (2.prioritāte)</t>
  </si>
  <si>
    <t xml:space="preserve">Projektēšana  </t>
  </si>
  <si>
    <t>Būvuzraudzība 20 000 EUR  (2026)</t>
  </si>
  <si>
    <t>Tīraines ielas pārbūve (Tīraines iela 9, 10, 11)</t>
  </si>
  <si>
    <t>Tīraines ielas pārbūve (Tīraines iela 9, 10, 11) (betona plākšņu demontāža) 220 m</t>
  </si>
  <si>
    <t>Autoruzraudzība 1 500 EUR (2026)</t>
  </si>
  <si>
    <t>Būvdarbi 350 000 EUR (2026)</t>
  </si>
  <si>
    <t>Būvuzraudzība 10 000 EUR (2026)</t>
  </si>
  <si>
    <t>Mazcenu alejas pārbūve</t>
  </si>
  <si>
    <t>Seguma atjaunošanai Mazcenu alejas posmam no Meža ielas līdz Ošu ielai ar autobusu apgriešanās laukuma, pieturvietas un auto stāvlaukuma izbūvi pie mūzikas un mākslas skolas</t>
  </si>
  <si>
    <t>Būvniecība (līgums Nr.1/4-2/317-2024 Igate SIA)</t>
  </si>
  <si>
    <t xml:space="preserve">Ozolu ielas pārbūve (posmā no Loka ceļa līdz Ziedkalnu ielai)  </t>
  </si>
  <si>
    <t>Ozolu ielas pārbūve posmā no Loka ceļa līdz Ziedkalnu ielai</t>
  </si>
  <si>
    <t>Lietus ūdens kanalizācijas projekta sadaļas izstrāde</t>
  </si>
  <si>
    <t>Tilta pār Neriņu un a/c C-30, Vīkuļi-Egļuciems  posma pārbūve Vīkuļos(~0,42km)</t>
  </si>
  <si>
    <t>Autoruzraudzība 4 000 EUR (2026)</t>
  </si>
  <si>
    <t>Būvdarbi 600 000 EUR (2026)</t>
  </si>
  <si>
    <t>Būvuzraudzība 13 000 EUR (2026)</t>
  </si>
  <si>
    <t>Caurtekas pār Neriņu Rīgas ielā, Piņķos, Babītes pagastā pārbūve</t>
  </si>
  <si>
    <t xml:space="preserve">Caurtekas pār Neriņu Rīgas ielā pārbūve(esošās caurtekas demontāža, lielizmēra caurtekas izbūve, brauktuves, gājēju ietvju  pārbūve, seguma atjaunošana pieejās caurtekai, projektējamās gājēju ietves augštecē savienojums ar esošo gājēju/velo infrastruktūru) </t>
  </si>
  <si>
    <t xml:space="preserve">Projektēšana 25 000 EUR </t>
  </si>
  <si>
    <t>Būvdarbi 180  000 EUR (2026)</t>
  </si>
  <si>
    <t>Saules ielas pievienojuma izbūve Skolas ielai gar Babītes vidusskolas stadionu</t>
  </si>
  <si>
    <t xml:space="preserve">Saules ielas pievienojums Skolas ielai, Piņķi, Babītes pagastā, ~0,27 km </t>
  </si>
  <si>
    <t>projektēšana (17.04.2024. noslēgts līgums Nr. 1/4-2/209-2024 ar SIA "PROJEKTS 3" - pārejošais finansējums)</t>
  </si>
  <si>
    <t>Autoruzraudzība 1.kārta (17.04.2024. noslēgts līgums Nr. 1/4-2/210-2024 ar SIA "PROJEKTS 3" - pārejošs finansējums)</t>
  </si>
  <si>
    <r>
      <t xml:space="preserve">Būvdarbi 1.kārta (posms gar stadionu no Skolas ielas līdz skrejceļam) - </t>
    </r>
    <r>
      <rPr>
        <i/>
        <sz val="9"/>
        <color rgb="FFFF0000"/>
        <rFont val="Calibri"/>
        <family val="2"/>
        <charset val="186"/>
        <scheme val="minor"/>
      </rPr>
      <t>29.05.2025. līgums NR. 1/4-2.2/52-2025 AR SIA Kvinta BCL</t>
    </r>
  </si>
  <si>
    <r>
      <t xml:space="preserve">Būvuzraudzība 1.kārta </t>
    </r>
    <r>
      <rPr>
        <i/>
        <sz val="9"/>
        <color rgb="FFFF0000"/>
        <rFont val="Calibri"/>
        <family val="2"/>
        <charset val="186"/>
        <scheme val="minor"/>
      </rPr>
      <t>(20.05.2025. līgums Nr. 1/4-2.2/46-2025)</t>
    </r>
  </si>
  <si>
    <t>Būvdarbi 2.kārta, 2. prioritāte (posms gar skolu un Jūrmalas un Saules ielas krustojuma pārbūve)</t>
  </si>
  <si>
    <t>Autoruzraudzība 2.kārta (17.04.2024. noslēgts līgums Nr. 1/4-2/210-2024 ar SIA "PROJEKTS 3" - pārejošs finansējums)</t>
  </si>
  <si>
    <t>BABĪTES APKAIME</t>
  </si>
  <si>
    <t>Babītes ielas posma seguma atjaunošana (posmā no Rožu ielas līdz Rīgas robežai)</t>
  </si>
  <si>
    <t>Babītes ielas posma seguma atjaunošana posmā no Rožu ielas līdz Rīgas robežai, 0,60km -2.prioritāte</t>
  </si>
  <si>
    <t>Piebraucamās ielas posma (pie Mētrām) no Sila ielas pārbūve</t>
  </si>
  <si>
    <t>Piebraucamās ielas posma pārbūve (pie "Mētrām"~ 0,24km) no Sila ielas</t>
  </si>
  <si>
    <t>Būvdarbi 180 000 EUR (2026)</t>
  </si>
  <si>
    <t xml:space="preserve">Būvuzraudzība 5 000 EUR (2026)  </t>
  </si>
  <si>
    <t>Kleistu ielas atjaunošana</t>
  </si>
  <si>
    <t>Kleistu ielas atjaunošana Babītes pagastā, Mārupes novadā 2.prioritāte</t>
  </si>
  <si>
    <t>2. kārta:</t>
  </si>
  <si>
    <t>Būvdarbi - 274495 EUR (2025)</t>
  </si>
  <si>
    <t>Būvuzraudzība - 10 000 EUR (2025)</t>
  </si>
  <si>
    <t>Autoruzraudzība (līg.22.03.2023. Nr.1/4-2/88-2023 SIA PRO VIA - pārejošs finansējums, nepieciešams pie būvdarbiem)</t>
  </si>
  <si>
    <t>Gravu ielas paplašināšana</t>
  </si>
  <si>
    <t>Gravu ielas posma pārbūve (brauktuves paplašināšana, grāvja aizstāšana ar kolektoru), Spilve, Babītes pagastā, ~1 km</t>
  </si>
  <si>
    <t>Projektēšana 2.prioritāte</t>
  </si>
  <si>
    <t>Būvdarbi - 600 000 EUR (2026)</t>
  </si>
  <si>
    <t>Autoceļa C-21, Božu ceļa posma pārbūve Dzilnuciemā</t>
  </si>
  <si>
    <r>
      <t xml:space="preserve">Veikta a/c C-21, Božu ceļa posma asfalta brauktuves izbūve Dzilnuciema robežās 0,6km (projekts salāgots ar VSIA LVC projektu" Satiksmes drošības uzlabošanas pasākumi a/c A9 Rīga - Liepāja posmā no km 0,00 - 9,90") </t>
    </r>
    <r>
      <rPr>
        <b/>
        <sz val="10"/>
        <color theme="1"/>
        <rFont val="Calibri"/>
        <family val="2"/>
        <charset val="186"/>
        <scheme val="minor"/>
      </rPr>
      <t>(2.prioritāte)</t>
    </r>
  </si>
  <si>
    <t>SALAS APKAIME</t>
  </si>
  <si>
    <t>Sila ielas un Griķu ceļa  posma pārbūve un labiekārtošana Spuņciemā</t>
  </si>
  <si>
    <t>Veikta asfalta seguma un ietves izbūve Sila ielas posmam Spuņciemā, Salas pagastā (0,60 km  no Pļavu ielas līdz Griķu ceļam) un Griķu ceļa posma (0,17km no Sila ielas līdz autoceļa A10) asfalta seguma izbūve</t>
  </si>
  <si>
    <t>Būvdarbi 400 000 EUR (2026)</t>
  </si>
  <si>
    <t>Provizoriskās projekta kopējās izmaksas (EUR)
2023.-2025.gadā</t>
  </si>
  <si>
    <t>Plānotie finanšu avoti</t>
  </si>
  <si>
    <t>Projekta rezultatīvie rādītāji 2025. - 2027.gadam</t>
  </si>
  <si>
    <t>ES 
finansējums</t>
  </si>
  <si>
    <t>Pašvaldības finansējums</t>
  </si>
  <si>
    <t>Citi</t>
  </si>
  <si>
    <t>Ielu un ceļu apgaismojuma izbūves un pārbūve Mārupes novadā 2023. - 2025. gadam</t>
  </si>
  <si>
    <t>Pašvaldības objekti (suņu pastaigas, bērnu, trenažieru laukumi un atpūtas laukumi un parki)</t>
  </si>
  <si>
    <t>Pašvaldības objektu apgaismojuma izbūve (Suņu pastaigu laukumi Tīrainē un Piņķos, Trenažieru laukums Piņķos pie ūdenskrātuves, Babītē pie dzelzceļa stacijas, Dzilnuciems Kungu iela, bērnu laukumi Meldriņu ielā un Liepu alejā, Pūpes parks )</t>
  </si>
  <si>
    <r>
      <t xml:space="preserve">Projektēšana </t>
    </r>
    <r>
      <rPr>
        <i/>
        <sz val="9"/>
        <color rgb="FFFF0000"/>
        <rFont val="Calibri"/>
        <family val="2"/>
        <charset val="186"/>
        <scheme val="minor"/>
      </rPr>
      <t>(01.08.2025. līgums Nr. 1/4-2.2/71-2025 ar SIA MON Projekti)</t>
    </r>
  </si>
  <si>
    <t xml:space="preserve">Gājēju pāreju -speciālā apgaismojuma uzstādīšana </t>
  </si>
  <si>
    <t>Speciālo gājēju pāreju apgaismojuma ZEBRA Calipso izbūve (Gājēju pāreju -speciālā apgaismojuma uzstādīšana Jelgavas ceļš, Gaujas iela, Mārupītes gatve, Ventas iela, Kleistu iela, Babītes iela, Jūrmalas iela, Rīgas iela, Sēbruciems)</t>
  </si>
  <si>
    <t>Būvniecība (2025.gads - 12 500 EUR, 2026.gads - 12 500 EUR)</t>
  </si>
  <si>
    <t>Autoruzraudzība (2025. gads 375 EUR, 2026.gads - 375 EUR)</t>
  </si>
  <si>
    <t>Mauriņu ielas posma no Ventas ielas līdz Trenču ielai apgaismojuma izbūve</t>
  </si>
  <si>
    <t xml:space="preserve">Veikta apgaismojuma izbūve Mauriņu ielas posma (330m) no Ventas ielas līdz Trenču ielai. </t>
  </si>
  <si>
    <t>Veikta apgaismojuma izbūve Mauriņu ielas posma (330m) no Ventas ielas līdz Trenču ielai</t>
  </si>
  <si>
    <t>Būvniecība 19 091 EUR (10.06.2024. līgums Nr. 1/4-2/338-2024 ar  Latgales sakaru serviss, SIA)</t>
  </si>
  <si>
    <t>Autoruzraudzība 100 EUR (līgums Nr. 1/4-2/633-2024)</t>
  </si>
  <si>
    <t>Mārupītes gatves posma no esošā apgaismojuma balsta līdz Lapiņu dambim apgaismojuma izbūve</t>
  </si>
  <si>
    <t xml:space="preserve">Veikta apgaismojuma izbūve Mārupītes gatves posma (300m) no esošā apgaismojuma balsta līdz Lapiņu dambim. </t>
  </si>
  <si>
    <t>Veikta apgaismojuma izbūve Mārupītes gatves posma (300m) no esošā apgaismojuma balsta līdz Lapiņu dambim</t>
  </si>
  <si>
    <t>Būvniecība 19 288 EUR (10.06.2024. līgums Nr. 1/4-2/338-2024 ar  Latgales sakaru serviss, SIA)</t>
  </si>
  <si>
    <t xml:space="preserve">Veikta apgaismojuma izbūve Kokles ielā (300m) </t>
  </si>
  <si>
    <t>Veikta apgaismojuma izbūve Kokles ielā (300m)</t>
  </si>
  <si>
    <t xml:space="preserve">Būvniecība 34 000 EUR (2026) </t>
  </si>
  <si>
    <t>Autoruzraudzība 510 EUR (2026)</t>
  </si>
  <si>
    <t>Veikta apgaismojuma izbūve Brīvnieku ielas posmā no Kurmales ielas līdz īpašumam Brīvnieku iela 1 (200m)</t>
  </si>
  <si>
    <t>Veikta apgaismojuma līnijas projekta izstrāde Brīvnieku ielas posmā no Kurmales ielas līdz īpašumam Brīvnieku iela 1 (200m)</t>
  </si>
  <si>
    <t>Veikta apgaismojuma izbūve Māliņu ielas posmam</t>
  </si>
  <si>
    <t>Māliņu ielas posma (220m) apgaismojuma izbūve</t>
  </si>
  <si>
    <t>Izbūve 20 000 EUR (2026-2027)</t>
  </si>
  <si>
    <t>Palejas ielas posma no esošās apgaismojuma līnijas pie Sniķeru ielas līdz Meldriņu ielai apgaismojuma izbūve</t>
  </si>
  <si>
    <t>Veikti projektēšanas darbi Palejas ielas posma no esošās apgaismojuma līnijas pie Sniķeru ielas līdz Meldriņu ielai apgaismojuma izbūvei.</t>
  </si>
  <si>
    <t xml:space="preserve">Veikta apgaismojuma izbūve Palejas ielas posma no esošās apgaismojuma līnijas pie Sniķeru ielas līdz Meldriņu ielai apgaismojuma izbūvei </t>
  </si>
  <si>
    <t>Būvniecība 36 024 EUR (10.06.2024. līgums Nr. 1/4-2/338-2024 ar  Latgales sakaru serviss, SIA)</t>
  </si>
  <si>
    <t>Ziedleju ielas posms no Daibes līdz Vārpu ielai un Vārpu ielas posms no Ziedleju līdz Lielai ielai apgaismojuma projektēšana (1000m)</t>
  </si>
  <si>
    <t>Veikta Ziedleju ielas posma no Daibes līdz Vārpu ielai un Vārpu ielas posma no Ziedleju līdz Lielai ielai apgaismojuma izbūve</t>
  </si>
  <si>
    <t>Ziedleju ielas posms no Daibes līdz Vārpu ielai un Vārpu ielas posms no Ziedleju līdz Lielai ielai apgaismojuma  (1000m)</t>
  </si>
  <si>
    <r>
      <t xml:space="preserve">Būvniecība </t>
    </r>
    <r>
      <rPr>
        <i/>
        <sz val="9"/>
        <color rgb="FFFF0000"/>
        <rFont val="Calibri"/>
        <family val="2"/>
        <charset val="186"/>
        <scheme val="minor"/>
      </rPr>
      <t>(10.06.2025. līgums Nr. 1/7-2.2/54-2025 ar SIA DELTA EM, SIA)</t>
    </r>
  </si>
  <si>
    <t>Autoruzraudzība (līgums Nr. 1/4-2/193-2024 ar Ceļu inženieru birojs, SIA)</t>
  </si>
  <si>
    <t>Ozolkalna ielas posma no Stīpnieku ceļa līdz Robežnieku ielai apgaismojuma izbūve</t>
  </si>
  <si>
    <t>Ozolkalna ielas posma no Stīpnieku ceļa līdz Robežnieku ielai apgaismojuma izbūve (līdz izprojektētajam atkritumu šķirošanas laukumam) (500m)</t>
  </si>
  <si>
    <t>Projektēšana (01.04.2025. Līgums Nr. 1/42.1/139-2025 SIA "K2 Projekts")</t>
  </si>
  <si>
    <t>Autoruzraudzība 484 EUR (01.04.2025. Līgums Nr. 1/42.1/140-2025 SIA "K2 Projekts") nepieciešams pie būvniecības</t>
  </si>
  <si>
    <t>Stūnīšu ielas posma no Lapiņu dambja līdz Olaines novada robežai apgaismojuma izbūve</t>
  </si>
  <si>
    <t>Veikta apgaismojuma izbūve Stūnīšu ielas posma (150m) no Lapiņu dambja līdz Olaines novada robežai.</t>
  </si>
  <si>
    <t>Veikta apgaismojuma izbūve  Stūnīšu ielas posma (150m) no Lapiņu dambja līdz Olaines novada robežai (2.prioritāte)</t>
  </si>
  <si>
    <t>Viršu ielas apgaismojuma izbūve posmā no Jelgavas ceļa gar daudzdzīvokļu mājām Nr.1, Nr.2, Nr3, Nr.4, Nr.5, Nr.15</t>
  </si>
  <si>
    <t xml:space="preserve">Veikti projektēšanas darbi un izbūvēts Viršu ielas apgaismojums posmā no Jelgavas ceļa gar daudzdzīvokļu mājām Nr.1, Nr.2, Nr3, Nr.4, Nr.5, Nr.15. </t>
  </si>
  <si>
    <t xml:space="preserve">Veikta apgaismojuma izbūve Viršu ielas apgaismojums posmā no Jelgavas ceļa gar daudzdzīvokļu mājām Nr.1, Nr.2, Nr3, Nr.4, Nr.5, Nr.15. </t>
  </si>
  <si>
    <t>Būvniecība 25 024 EUR (10.06.2024. līgums Nr. 1/4-2/338-2024 ar  Latgales sakaru serviss, SIA)</t>
  </si>
  <si>
    <t>Autoruzraudzība  (līgums Nr. 1/4-2/633-2024)</t>
  </si>
  <si>
    <t>Mazcenu alejas posma apgaismojuma izbūve no Mazcenu alejas 3 (Jaunmārupes pamatskola) gar Dabas parku līdz Mazcenu alejas daudzdzīvokļu mājām Nr.13, Nr.23, Nr.29</t>
  </si>
  <si>
    <t>Veikta apgaismojuma izbūve Mazcenu alejas posma (500m) no Mazcenu alejas 3 (Jaunmārupes pamatskola) gar Dabas parku līdz Mazcenu alejas daudzdzīvokļu mājām Nr.13, Nr.23, Nr.29.</t>
  </si>
  <si>
    <t xml:space="preserve">Veikta apgaismojuma izbūve Mazcenu alejas posma (500m) no Mazcenu alejas 3 (Jaunmārupes pamatskola) gar Dabas parku līdz Mazcenu alejas daudzdzīvokļu mājām Nr.13, Nr.23, Nr.29 </t>
  </si>
  <si>
    <t>Būvniecība 26 751 EUR (10.06.2024. līgums Nr. 1/4-2/338-2024 ar  Latgales sakaru serviss, SIA)</t>
  </si>
  <si>
    <t xml:space="preserve">Autoruzraudzība  (līgums Nr. 1/4-2/634-2024) </t>
  </si>
  <si>
    <t xml:space="preserve">Loka ceļa apgaismojuma izbūve no Ozolu ielas līdz Kārkliņu ielai </t>
  </si>
  <si>
    <t>Loka ceļa apgaismojuma izbūve posmā no Ozolu ielas līdz Kārkliņu ielai (1300m)</t>
  </si>
  <si>
    <t xml:space="preserve">Būvniecība 75 000 EUR (2026) </t>
  </si>
  <si>
    <t>Autoruzraudzība 700 EUR (2026)</t>
  </si>
  <si>
    <t xml:space="preserve">Skultes ielas posma no īpašuma Skultes iela 1 līdz lidostas skatu laukumam ( 500m ) apgaismojuma izbūve </t>
  </si>
  <si>
    <t>Veikta apgaismojuma izbūve Skultes ielas posmā (500m) no īpašuma Skulte iela 1 līdz lidostas skatu laukumam.</t>
  </si>
  <si>
    <t>Veikta apgaismojuma izbūve Skultes ielas posmā (500m) no īpašuma Skulte iela 1 līdz lidostas skatu laukumam</t>
  </si>
  <si>
    <t>Skultes ielas posma no  Skultes iela 32 gar mājām Skultes iela 10, 11, gar Skultes sākumskolu Skultes iela 25 pašvaldības īpašuma Skultes iela 23 (pirts telpas) apgaismojuma projektēšana (500m)</t>
  </si>
  <si>
    <t>Veikta Skultes ielas posma no  Skultes iela 32  gar mājām Skultes iela 10, 11, gar Skultes sākumskolu Skultes iela 25 pašvaldības īpašuma Skultes iela 23 apgaismojuma izbūve</t>
  </si>
  <si>
    <t>Skultes ielas posma no  Skultes iela 32 gar mājām Skultes iela 10, 11, gar Skultes sākumskolu Skultes iela 25 pašvaldības īpašuma Skultes iela 23  (500m)</t>
  </si>
  <si>
    <t>Autoruzraudzība (12.04.2024. līgums Nr. 1/4-2/193-2024 ar Ceļu inženieru birojs, SIA)</t>
  </si>
  <si>
    <t>Ceļa uz Dižbārdiem apgaismojuma izbūve</t>
  </si>
  <si>
    <t>Veikta apgaismojuma izbūve ceļam uz Dižbārdiem</t>
  </si>
  <si>
    <t>Veikta apgaismojuma izbūve  ceļam uz Dižbārdiem 1.12 km (2.prioritāte)</t>
  </si>
  <si>
    <t>Jauna AS"Sadales tīkls" elektropieslēguma projektēšana un izbūve</t>
  </si>
  <si>
    <t>`18</t>
  </si>
  <si>
    <t>Veikta apgaismojuma izbūve Ķiršu ielas posmā no Liepu alejas līdz vecajam Kalnciema ceļam</t>
  </si>
  <si>
    <t>Apgaismojuma izbūve Ķiršu ielas posmā no Liepu alejas līdz vecajam Kalnciema ceļam (200m)</t>
  </si>
  <si>
    <t>Būvniecība 12 000 EUR (2026)</t>
  </si>
  <si>
    <t>Autoruzraudzība 900 EUR (2026)</t>
  </si>
  <si>
    <t>Dzilnuciema ceļa apgaismojuma izbūve</t>
  </si>
  <si>
    <t xml:space="preserve">Veikta apgaismojuma izbūve Dzilnuciema ceļam (420m). </t>
  </si>
  <si>
    <t>Veikta apgaismojuma izbūve Dzilnuciema ceļam (420m)</t>
  </si>
  <si>
    <t>Būvniecība 23 865 EUR (10.06.2024. līgums Nr. 1/4-2/338-2024 ar  Latgales sakaru serviss, SIA)</t>
  </si>
  <si>
    <t>Autoruzraudzība 100 EUR (līgums Nr. 1/4-2/634-2024)</t>
  </si>
  <si>
    <t>Lapsu ceļa apgaismojuma izbūve</t>
  </si>
  <si>
    <t xml:space="preserve">Veikta apgaismojuma izbūve Lapsu ceļam 1.56 km. </t>
  </si>
  <si>
    <t>Veikta apgaismojuma izbūve Lapsu ceļam 1.56 km</t>
  </si>
  <si>
    <r>
      <t>Būvniecība</t>
    </r>
    <r>
      <rPr>
        <i/>
        <sz val="9"/>
        <color rgb="FFFF0000"/>
        <rFont val="Calibri"/>
        <family val="2"/>
        <charset val="186"/>
        <scheme val="minor"/>
      </rPr>
      <t xml:space="preserve"> (10.06.2025. līgums Nr. 1/7-2.2/54-2025 ar SIA DELTA EM, SIA)</t>
    </r>
  </si>
  <si>
    <t>Autoruzraudzība (01.04.2025. Līgums Nr. 1/4-2.1/140-2025 SIA "K2 Projekts")</t>
  </si>
  <si>
    <t>Apgaismojuma izbūve Vārpu cela posmā no vecā Liepājas ceļa līdz ceļam uz Božām</t>
  </si>
  <si>
    <t>Apgaismojuma izbūve Vārpu ceļa posmā no vecā Liepājas ceļa līdz ceļam uz Božām (700m)</t>
  </si>
  <si>
    <t>Būvniecība 50 000 EUR (2026)</t>
  </si>
  <si>
    <t>Autoruzraudzība 750 EUR (2026)</t>
  </si>
  <si>
    <t>Gātes ceļš C-108</t>
  </si>
  <si>
    <t>Veikta Gātes ceļa C-108 apgaismojuma izbūve</t>
  </si>
  <si>
    <t>Gātes ceļš C-108 veikta apgaismojuma izbūve 2 km  (2026)</t>
  </si>
  <si>
    <t>Autoruzraudzība nepieciešama pie būvniecības (12.04.2024. līgums Nr. 1/4-2/193-2024 ar Ceļu inženieru birojs, SIA)</t>
  </si>
  <si>
    <t xml:space="preserve">Apgaismojuma izbūve Bražu ceļa posmā no autoceļa A10 līdz Spuņciema ielai </t>
  </si>
  <si>
    <t>Apgaismojuma izbūve Bražu ceļa posmā no autoceļa A10 līdz Spuņciema ielai (350m) (2.prioritāte)</t>
  </si>
  <si>
    <t xml:space="preserve">Būvniecība 17 000 EUR (2026) </t>
  </si>
  <si>
    <t>Autoruzraudzība 300 EUR (2026)</t>
  </si>
  <si>
    <t>Investīciju plāns 2025.gadam</t>
  </si>
  <si>
    <r>
      <rPr>
        <b/>
        <sz val="9"/>
        <color theme="1"/>
        <rFont val="Calibri"/>
        <family val="2"/>
        <scheme val="minor"/>
      </rPr>
      <t>Sūkņu stacijas izbūve uz Pašvaldības nozīmes koplietošanas ūdens notekas Nr 41312:P:2</t>
    </r>
    <r>
      <rPr>
        <sz val="9"/>
        <color theme="1"/>
        <rFont val="Calibri"/>
        <family val="2"/>
        <scheme val="minor"/>
      </rPr>
      <t xml:space="preserve">                                            (novietojums tiek precizēts)</t>
    </r>
  </si>
  <si>
    <r>
      <rPr>
        <b/>
        <sz val="9"/>
        <color theme="1"/>
        <rFont val="Calibri"/>
        <family val="2"/>
        <scheme val="minor"/>
      </rPr>
      <t xml:space="preserve">Sūkņu stacijas izbūve uz Pašvaldības nozīmes koplietošanas ūdens notekas Nr 41312:P:2 </t>
    </r>
    <r>
      <rPr>
        <i/>
        <sz val="9"/>
        <color theme="1"/>
        <rFont val="Calibri"/>
        <family val="2"/>
        <scheme val="minor"/>
      </rPr>
      <t xml:space="preserve">
</t>
    </r>
  </si>
  <si>
    <t>Zemes iegāde</t>
  </si>
  <si>
    <t>Projekta izstrāde  (2.prioritāte)</t>
  </si>
  <si>
    <t>Būvuzraudzība 4 000 EUR (2026)</t>
  </si>
  <si>
    <r>
      <rPr>
        <b/>
        <sz val="9"/>
        <color theme="1"/>
        <rFont val="Calibri"/>
        <family val="2"/>
        <scheme val="minor"/>
      </rPr>
      <t>Rožu ielas Babītē lietusūdens kanalizācijas pārbūve</t>
    </r>
    <r>
      <rPr>
        <sz val="9"/>
        <color theme="1"/>
        <rFont val="Calibri"/>
        <family val="2"/>
        <scheme val="minor"/>
      </rPr>
      <t xml:space="preserve">                          (novietojums pie dzelzceļa pretī Babītes stacijai)</t>
    </r>
  </si>
  <si>
    <t>Rožu ielas Babītē lietus kanalizācijas pārbūve</t>
  </si>
  <si>
    <t>Būvprojekta izstrāde</t>
  </si>
  <si>
    <t>Elektropiegādes projekta izstrāde sūkņu stacijai</t>
  </si>
  <si>
    <t>Elektroapgādes izbūve sūkņu stacijai 1 895 EUR</t>
  </si>
  <si>
    <t>Būvuzraudzība 3 000 EUR</t>
  </si>
  <si>
    <t xml:space="preserve">Būvniecība 50 000 EUR </t>
  </si>
  <si>
    <r>
      <rPr>
        <b/>
        <sz val="9"/>
        <color theme="1"/>
        <rFont val="Calibri"/>
        <family val="2"/>
        <scheme val="minor"/>
      </rPr>
      <t>Notekas 41312:4 posma piketi 06/40-11/80 pārbūve, aizvietojot ar liela izmēra kolektoru.</t>
    </r>
    <r>
      <rPr>
        <sz val="9"/>
        <color theme="1"/>
        <rFont val="Calibri"/>
        <family val="2"/>
        <scheme val="minor"/>
      </rPr>
      <t xml:space="preserve">                           (novietojums gar Paleju ielu.) </t>
    </r>
  </si>
  <si>
    <t>Notekas 41312:4 posma (Palejas ielas posms) piketi 06/40-11/80 pārbūve, aizvietojot ar liela izmēra kolektoru</t>
  </si>
  <si>
    <t xml:space="preserve">Projektēšana 6 474 EUR (līgums ar IK AL MELIOR, 16.12.2024., Nr. 1/4-2/677-2024) </t>
  </si>
  <si>
    <t xml:space="preserve">Būvuzraudzība 1.kārta 3500 EUR (2026)                                                                                                        </t>
  </si>
  <si>
    <t xml:space="preserve">Būvuzraudzība 2.kārta 3500 EUR (2026)   </t>
  </si>
  <si>
    <t xml:space="preserve">Būvniecība 1.kārta  90 000 EUR(2026)  </t>
  </si>
  <si>
    <t xml:space="preserve">Būvniecība 2.kārta  90 000 EUR (2026)  </t>
  </si>
  <si>
    <r>
      <rPr>
        <b/>
        <sz val="9"/>
        <color theme="1"/>
        <rFont val="Calibri"/>
        <family val="2"/>
        <scheme val="minor"/>
      </rPr>
      <t>Notekas 41312:7 posma piketi 00/00-15/05, 1.505km pārbūve.</t>
    </r>
    <r>
      <rPr>
        <sz val="9"/>
        <color theme="1"/>
        <rFont val="Calibri"/>
        <family val="2"/>
        <scheme val="minor"/>
      </rPr>
      <t xml:space="preserve"> (novietojums gar Lapiņu dambi Tīrainē)</t>
    </r>
  </si>
  <si>
    <t>Notekas 41312:7 posma piketi 00/00-15/05, 1.505km pārbūve</t>
  </si>
  <si>
    <t>Projektēšana 4 526 EUR (27.12.2023. līgums Nr. 1/4-2/648-2023, AL MELIOR, SIA) - 2024.gads</t>
  </si>
  <si>
    <t>Projektēšana EPK kabeļa pārbūves projekts (17.12.2024. līgums Nr. 1/4-2/682-2024, Ceļu inženieru birojs, SIA)</t>
  </si>
  <si>
    <r>
      <rPr>
        <b/>
        <sz val="9"/>
        <color theme="1"/>
        <rFont val="Calibri"/>
        <family val="2"/>
        <scheme val="minor"/>
      </rPr>
      <t>Notekas 3812223:P:26 posma pik. 39/00-56/90 1,79km pārbūve</t>
    </r>
    <r>
      <rPr>
        <sz val="9"/>
        <color theme="1"/>
        <rFont val="Calibri"/>
        <family val="2"/>
        <scheme val="minor"/>
      </rPr>
      <t xml:space="preserve"> (novietojums gar Bieriņu purvu, turpinājums  paralēli Zeltiņu ielai gar Bieriņu purva malu)</t>
    </r>
  </si>
  <si>
    <r>
      <rPr>
        <b/>
        <sz val="9"/>
        <color theme="1"/>
        <rFont val="Calibri"/>
        <family val="2"/>
        <scheme val="minor"/>
      </rPr>
      <t xml:space="preserve">Notekas 3812223:P:26 posma pik. 39/00-56/90 1,79km pārbūve  </t>
    </r>
    <r>
      <rPr>
        <sz val="9"/>
        <color theme="1"/>
        <rFont val="Calibri"/>
        <family val="2"/>
        <scheme val="minor"/>
      </rPr>
      <t xml:space="preserve">                                                                                       </t>
    </r>
  </si>
  <si>
    <t>Projektēšana 5 276 EUR (27.12.2023. līgums Nr. 1/4-2/648-2023, AL MELIOR, SIA)</t>
  </si>
  <si>
    <r>
      <rPr>
        <b/>
        <sz val="9"/>
        <color theme="1"/>
        <rFont val="Calibri"/>
        <family val="2"/>
        <scheme val="minor"/>
      </rPr>
      <t>Notekas 3812223:P:85 pik. 00/00-05/94,  0.594km pārbūve</t>
    </r>
    <r>
      <rPr>
        <sz val="9"/>
        <color theme="1"/>
        <rFont val="Calibri"/>
        <family val="2"/>
        <scheme val="minor"/>
      </rPr>
      <t>. (novietojums sākas no Lībiešu ielas, šķērso Lielās ielas D galu)</t>
    </r>
  </si>
  <si>
    <r>
      <rPr>
        <b/>
        <sz val="9"/>
        <color theme="1"/>
        <rFont val="Calibri"/>
        <family val="2"/>
        <scheme val="minor"/>
      </rPr>
      <t>Notekas 3812223:P:85 pik. 00/00-05/94,  0.594km pārbūve</t>
    </r>
    <r>
      <rPr>
        <sz val="9"/>
        <color theme="1"/>
        <rFont val="Calibri"/>
        <family val="2"/>
        <scheme val="minor"/>
      </rPr>
      <t xml:space="preserve">                                                                             </t>
    </r>
  </si>
  <si>
    <t xml:space="preserve">Projektēšana (līgums ar IK AL MELIOR) </t>
  </si>
  <si>
    <t>Būvuzraudzība 2 000 EUR (2026)</t>
  </si>
  <si>
    <t>Būvniecība 30 000 EUR (2026)</t>
  </si>
  <si>
    <t>Zeltiņu un Liliju ielas krustojuma  caurtekas pārbūve</t>
  </si>
  <si>
    <t>Projektēšana 1 967 EUR (27.12.2023. līgums Nr. 1/4-2/648-2023,  AL MELIOR, SIA)</t>
  </si>
  <si>
    <t xml:space="preserve">Projektēšana Tet optiskā kabeļa pārbūvei </t>
  </si>
  <si>
    <t>Būvuzraudzība 2 000 EUR (2.prioritāte)</t>
  </si>
  <si>
    <t>Būvniecība 24 000 EUR (2.prioritāte)</t>
  </si>
  <si>
    <r>
      <t xml:space="preserve"> Liliju ielas posma drenāžas ierīkošana                     </t>
    </r>
    <r>
      <rPr>
        <sz val="9"/>
        <color theme="1"/>
        <rFont val="Calibri"/>
        <family val="2"/>
        <scheme val="minor"/>
      </rPr>
      <t>(novietojums Liliju un Pededzes ielas krustojums)</t>
    </r>
  </si>
  <si>
    <t xml:space="preserve"> Liliju ielas posma drenāžas ierīkošana</t>
  </si>
  <si>
    <r>
      <rPr>
        <b/>
        <sz val="9"/>
        <color theme="1"/>
        <rFont val="Calibri"/>
        <family val="2"/>
        <scheme val="minor"/>
      </rPr>
      <t xml:space="preserve"> Upesgrīvas ielas  posma drenāžas ierīkošana                                     </t>
    </r>
    <r>
      <rPr>
        <sz val="9"/>
        <color theme="1"/>
        <rFont val="Calibri"/>
        <family val="2"/>
        <scheme val="minor"/>
      </rPr>
      <t xml:space="preserve">(novietojums no Palejas ielas krustojuma līdz Rīgas valstspilsētas robežai) </t>
    </r>
  </si>
  <si>
    <r>
      <rPr>
        <b/>
        <sz val="9"/>
        <color theme="1"/>
        <rFont val="Calibri"/>
        <family val="2"/>
        <scheme val="minor"/>
      </rPr>
      <t>Upesgrīvas ielas  posma drenāžas ierīkošana</t>
    </r>
    <r>
      <rPr>
        <sz val="9"/>
        <color theme="1"/>
        <rFont val="Calibri"/>
        <family val="2"/>
        <scheme val="minor"/>
      </rPr>
      <t xml:space="preserve">                                                                                                       </t>
    </r>
  </si>
  <si>
    <r>
      <rPr>
        <b/>
        <sz val="9"/>
        <color theme="1"/>
        <rFont val="Calibri"/>
        <family val="2"/>
        <scheme val="minor"/>
      </rPr>
      <t>Liela izmēra, kolektora pārbūve un Sūkņu stacijas izbūve</t>
    </r>
    <r>
      <rPr>
        <sz val="9"/>
        <color theme="1"/>
        <rFont val="Calibri"/>
        <family val="2"/>
        <scheme val="minor"/>
      </rPr>
      <t>. 
Kolektora garums 0.650km un Sūkņu stacijas izbūve. Jaunmārupē (novietojums gar Kastaņu, Bērzu un Priežu ielām līdz Rudzu ielai, noteku 3812223:P:75; 3812223:P:58 un 3812223:P:91 ūdeņu uztveršanai un piespiedu ievadīšanai Neriņā)</t>
    </r>
  </si>
  <si>
    <r>
      <rPr>
        <b/>
        <sz val="9"/>
        <color theme="1"/>
        <rFont val="Calibri"/>
        <family val="2"/>
        <scheme val="minor"/>
      </rPr>
      <t>Liela izmēra, kolektora pārbūve un Sūkņu stacijas izbūve</t>
    </r>
    <r>
      <rPr>
        <sz val="9"/>
        <color theme="1"/>
        <rFont val="Calibri"/>
        <family val="2"/>
        <scheme val="minor"/>
      </rPr>
      <t xml:space="preserve">                         </t>
    </r>
  </si>
  <si>
    <t>Projektēšana 54 450 EUR (19.07.2024. Līgums Nr. 1/4-2/414-2024 ar Meliorprojekts, SIA)</t>
  </si>
  <si>
    <t xml:space="preserve">Autoruzraudzība 6 050 EUR (19.07.2024. Līgums Nr. 1/4-2/415-2024 ar Meliorprojekts, VSIA) </t>
  </si>
  <si>
    <t>Autoruzraudzība 2. kārta 3250 (2026)</t>
  </si>
  <si>
    <t>Būvuzraudzība 2. kārta 4 200 EUR (2026)</t>
  </si>
  <si>
    <t>Elektropieslēgums</t>
  </si>
  <si>
    <t xml:space="preserve">1. un 2.kārtas kārtas būvdarbi Neriņa-Ozolu iela, Ozolu iela-Rudzu iela </t>
  </si>
  <si>
    <r>
      <rPr>
        <b/>
        <sz val="9"/>
        <color theme="1"/>
        <rFont val="Calibri"/>
        <family val="2"/>
        <scheme val="minor"/>
      </rPr>
      <t>Mārupes novada pašvaldības nozīmes koplietošanas ūdensnotekas 3812223:34</t>
    </r>
    <r>
      <rPr>
        <sz val="9"/>
        <color theme="1"/>
        <rFont val="Calibri"/>
        <family val="2"/>
        <scheme val="minor"/>
      </rPr>
      <t xml:space="preserve"> (piketi 4/00-19/11) </t>
    </r>
    <r>
      <rPr>
        <b/>
        <sz val="9"/>
        <color theme="1"/>
        <rFont val="Calibri"/>
        <family val="2"/>
        <scheme val="minor"/>
      </rPr>
      <t>posma 1,51 km pārbūve</t>
    </r>
  </si>
  <si>
    <r>
      <rPr>
        <b/>
        <sz val="9"/>
        <color theme="1"/>
        <rFont val="Calibri"/>
        <family val="2"/>
        <scheme val="minor"/>
      </rPr>
      <t>Mārupes novada pašvaldības nozīmes koplietošanas ūdensnotekas</t>
    </r>
    <r>
      <rPr>
        <sz val="9"/>
        <color theme="1"/>
        <rFont val="Calibri"/>
        <family val="2"/>
        <scheme val="minor"/>
      </rPr>
      <t xml:space="preserve"> 3812223:34 (piketi 4/00-19/11) posma 1,51 km </t>
    </r>
    <r>
      <rPr>
        <b/>
        <sz val="9"/>
        <color theme="1"/>
        <rFont val="Calibri"/>
        <family val="2"/>
        <scheme val="minor"/>
      </rPr>
      <t>pārbūve</t>
    </r>
  </si>
  <si>
    <t>Būvdarbi 109591 EUR (11.07.2023. līgums Nr. 1/4-2/319-2023, Bauskas meliorācija, SIA)</t>
  </si>
  <si>
    <t>Būvuzraudzība 3 086 EUR (27.07.2023. līgums Nr. 1/4-2/343-2023, Keiser Truck. SIA, SIA)</t>
  </si>
  <si>
    <r>
      <rPr>
        <b/>
        <strike/>
        <sz val="9"/>
        <color rgb="FFFF0000"/>
        <rFont val="Calibri"/>
        <family val="2"/>
        <scheme val="minor"/>
      </rPr>
      <t>Caurteka pār Neriņu Rīgas ielā</t>
    </r>
    <r>
      <rPr>
        <strike/>
        <sz val="9"/>
        <color rgb="FFFF0000"/>
        <rFont val="Calibri"/>
        <family val="2"/>
        <scheme val="minor"/>
      </rPr>
      <t xml:space="preserve"> (novietojums Piņķos)</t>
    </r>
  </si>
  <si>
    <r>
      <t xml:space="preserve">Caurteka pār Neriņu Rīgas ielā </t>
    </r>
    <r>
      <rPr>
        <strike/>
        <sz val="9"/>
        <color rgb="FFFF0000"/>
        <rFont val="Calibri"/>
        <family val="2"/>
        <scheme val="minor"/>
      </rPr>
      <t>(esošā caurtekas demontāža, caurtekas pārbūve līdz ielas konstrukcijai)</t>
    </r>
  </si>
  <si>
    <t>Projektēšana, t.sk. autoruzraudzība</t>
  </si>
  <si>
    <r>
      <t xml:space="preserve">Paparžu, Celmu un Ķerpju ielas drenāžas kolektors </t>
    </r>
    <r>
      <rPr>
        <sz val="9"/>
        <color theme="1"/>
        <rFont val="Calibri"/>
        <family val="2"/>
      </rPr>
      <t>(posms no Ozolu ielas pa Paparžu, Celmu, Ķērpju ielām)</t>
    </r>
  </si>
  <si>
    <t>Paparžu, Celmu un Ķerpju ielas drenāžas kolektors (posms no Ozolu ielas pa Paparžu, Celmu, Ķērpju ielām)</t>
  </si>
  <si>
    <t>Projektēšana 5 808 EUR (11.02.2025. līgums Nr. 1/4-2.1/38-2025 ar SIA Meko V)</t>
  </si>
  <si>
    <t>Būvdarbi 110 000 EUR (2026)</t>
  </si>
  <si>
    <t xml:space="preserve">Būvuzraudzība 6 000 EUR (2026) </t>
  </si>
  <si>
    <t>Atbildīgā iestāde</t>
  </si>
  <si>
    <t>KOPĀ 2025.GADĀ</t>
  </si>
  <si>
    <r>
      <t>1) Jaunas ūdensgūtnes, ūdens sagatavošanas stacijas, ūdens rezervuāra un 2. pacēluma sūkņu stacijas izbūve Viršu ielā 20, Tīrainē
Projektēšana un būvdarbi (apvienotais līgums):</t>
    </r>
    <r>
      <rPr>
        <b/>
        <sz val="9"/>
        <rFont val="Calibri"/>
        <family val="2"/>
        <charset val="186"/>
        <scheme val="minor"/>
      </rPr>
      <t xml:space="preserve"> 
Kopējais finansējums: 4 085 800 EUR
2026.gads - 400 000 EUR (MNP finansējums)</t>
    </r>
    <r>
      <rPr>
        <sz val="9"/>
        <rFont val="Calibri"/>
        <family val="2"/>
        <charset val="186"/>
        <scheme val="minor"/>
      </rPr>
      <t xml:space="preserve">
</t>
    </r>
    <r>
      <rPr>
        <i/>
        <sz val="9"/>
        <rFont val="Calibri"/>
        <family val="2"/>
        <charset val="186"/>
        <scheme val="minor"/>
      </rPr>
      <t>2026.gads - 1 842 900 EUR (MKP finansējums 73 600 EUR, MNP - 1 769 300 EUR)
2027.gads - 1 842 900 EUR (MKP finansējums 73 600 EUR, MNP - 1 769 300 EUR)</t>
    </r>
  </si>
  <si>
    <t>MNP galvojums/ 140 000 EUR</t>
  </si>
  <si>
    <r>
      <t xml:space="preserve">2) Administratīvo telpu izbūve Viršu ielā 20, Tīrainē
Projektēšana un būvdarbi (apvienotais līgums):
Kopējā summa: 1 440 000 EUR
</t>
    </r>
    <r>
      <rPr>
        <b/>
        <sz val="9"/>
        <rFont val="Calibri"/>
        <family val="2"/>
        <charset val="186"/>
        <scheme val="minor"/>
      </rPr>
      <t>2026.gads - 140 000 EUR (MKP aizņēmums ar MNP galvojumu)</t>
    </r>
    <r>
      <rPr>
        <sz val="9"/>
        <rFont val="Calibri"/>
        <family val="2"/>
        <charset val="186"/>
        <scheme val="minor"/>
      </rPr>
      <t xml:space="preserve">
</t>
    </r>
    <r>
      <rPr>
        <i/>
        <sz val="9"/>
        <rFont val="Calibri"/>
        <family val="2"/>
        <charset val="186"/>
        <scheme val="minor"/>
      </rPr>
      <t>2026.gads - 600 000 EUR (MKP aizņēmums ar MNP galvojumu)
2027.gads - 700 000 EUR (MKP aizņēmums ar MNP galvojumu)</t>
    </r>
  </si>
  <si>
    <t>MKP/ 20 000 EUR</t>
  </si>
  <si>
    <r>
      <t xml:space="preserve">3) Uzsākta dzeramā ūdens apgādes tīklu tehniskā projekta izstrāde Mārupes pagastā.
</t>
    </r>
    <r>
      <rPr>
        <b/>
        <sz val="9"/>
        <rFont val="Calibri"/>
        <family val="2"/>
        <charset val="186"/>
        <scheme val="minor"/>
      </rPr>
      <t xml:space="preserve">2025.gads - 20 000 EUR (MKP finansējums)
</t>
    </r>
    <r>
      <rPr>
        <i/>
        <sz val="9"/>
        <rFont val="Calibri"/>
        <family val="2"/>
        <charset val="186"/>
        <scheme val="minor"/>
      </rPr>
      <t>2026.gads - 18 800 EUR (MKP finansējums)</t>
    </r>
  </si>
  <si>
    <t>MKP/ 30 000 EUR</t>
  </si>
  <si>
    <r>
      <t xml:space="preserve">4) Uzsākta sadzīves kanalizācijas infrastruktūras tīklu tehniskā projekta izstrāde Mārupes pagastā.
</t>
    </r>
    <r>
      <rPr>
        <b/>
        <sz val="9"/>
        <rFont val="Calibri"/>
        <family val="2"/>
        <charset val="186"/>
        <scheme val="minor"/>
      </rPr>
      <t>2025.gads - 30 000 EUR (MKP finansējums)</t>
    </r>
    <r>
      <rPr>
        <sz val="9"/>
        <rFont val="Calibri"/>
        <family val="2"/>
        <charset val="186"/>
        <scheme val="minor"/>
      </rPr>
      <t xml:space="preserve">
</t>
    </r>
    <r>
      <rPr>
        <i/>
        <sz val="9"/>
        <rFont val="Calibri"/>
        <family val="2"/>
        <charset val="186"/>
        <scheme val="minor"/>
      </rPr>
      <t>2026.gads - 38 425 EUR (MKP finansējums)</t>
    </r>
  </si>
  <si>
    <t>Ūdenssaimniecības pakalpojumu attīstība Babītes pagastā</t>
  </si>
  <si>
    <t>MKP/ 38 500 EUR</t>
  </si>
  <si>
    <r>
      <t xml:space="preserve">1)Ūdenssaimniecības attīstība Spilves ciemā, izbūvējot:
2.1) jaunus ūdensapgādes un kanalizācijas tīklus; 
2.2) jaunas un rekonstruētas kanalizācijas sūkņu stacijas).
Kopējā summa: 4 845 508 EUR
</t>
    </r>
    <r>
      <rPr>
        <b/>
        <sz val="9"/>
        <rFont val="Calibri"/>
        <family val="2"/>
        <charset val="186"/>
        <scheme val="minor"/>
      </rPr>
      <t xml:space="preserve">2025.gads - 538 500 EUR (MNP finansējums - 500 000 EUR, MKP finansējums - 38 500 EUR)
</t>
    </r>
    <r>
      <rPr>
        <i/>
        <sz val="9"/>
        <rFont val="Calibri"/>
        <family val="2"/>
        <charset val="186"/>
        <scheme val="minor"/>
      </rPr>
      <t>2026.gads - 2 820 400 EUR (MNP finansējums)
2027.gads - 1 504 708 EUR (MNP finansējums)</t>
    </r>
  </si>
  <si>
    <t>MKP/ 50 000 EUR</t>
  </si>
  <si>
    <r>
      <t xml:space="preserve">2) Babītes – Piņķu kanalizācijas sistēmas tīklu pieslēgšanas pie Jūrmalas – Rīgas kanalizācijas spiedvada, t.sk. rezerves spiedvada, būvprojekta izstrāde
Izbūvēti kanalizācijas spiedvadi  - 7500 m, KSS – 1 gab (KSS izbūves nepieciešamība tiks precizēta būvprojekta izstrādes laikā).
Kopējā summa: 2 600 000 EUR
</t>
    </r>
    <r>
      <rPr>
        <b/>
        <sz val="9"/>
        <rFont val="Calibri"/>
        <family val="2"/>
        <charset val="186"/>
        <scheme val="minor"/>
      </rPr>
      <t xml:space="preserve">2025.gads - 50 000 EUR (MKP aizņēmums)
</t>
    </r>
    <r>
      <rPr>
        <i/>
        <sz val="9"/>
        <rFont val="Calibri"/>
        <family val="2"/>
        <charset val="186"/>
        <scheme val="minor"/>
      </rPr>
      <t>2026.gads - 561 000 EUR (MNP finansējums - 511 000 EUR, MKP aizņēmums - 50 000 EUR)
2027.gads - 1 989 000 EUR (MNP finansējums)</t>
    </r>
  </si>
  <si>
    <r>
      <rPr>
        <strike/>
        <sz val="9"/>
        <color rgb="FF000000"/>
        <rFont val="Calibri"/>
        <scheme val="minor"/>
      </rPr>
      <t xml:space="preserve">3) Kanalizācijas aku (28 gab.) pārbūve Rīgas ielā, Piņķos, novēršot sērūdeņraža radītos aku konstrukcijas bojājumus
Kopējā summa: 350 000 EUR
</t>
    </r>
    <r>
      <rPr>
        <b/>
        <strike/>
        <sz val="9"/>
        <color rgb="FF000000"/>
        <rFont val="Calibri"/>
        <scheme val="minor"/>
      </rPr>
      <t xml:space="preserve">2025.gads - </t>
    </r>
    <r>
      <rPr>
        <b/>
        <strike/>
        <sz val="9"/>
        <color rgb="FFFF0000"/>
        <rFont val="Calibri"/>
        <scheme val="minor"/>
      </rPr>
      <t xml:space="preserve">145 260 EUR (MKP finansējums PVN izmaksas - 25 210 EUR, MNP finansējums - 120 050 EUR) (Noslēgusies iepirkuma procedūra. Līguma slēgšanas tiesības piešķirtas - SIA "AKR Group"; piedāvātā līguma cena - EUR 120 050,00 bez PVN (PVN izmaksas EUR 25 210.50 sedz MKP));
</t>
    </r>
    <r>
      <rPr>
        <i/>
        <strike/>
        <sz val="9"/>
        <color rgb="FF000000"/>
        <rFont val="Calibri"/>
        <scheme val="minor"/>
      </rPr>
      <t>2026.gads - 218 000 EUR (MNP finansējums)</t>
    </r>
  </si>
  <si>
    <r>
      <t xml:space="preserve">4) Piņķu NAI notekūdeņu attīrīšanas jaudas palielināšana (īstermiņa risinājums līdz spiedvada Piņķi - Jūrmala izbūvei, ņemot vērā, ka Piņķu NAI ir sasniegts notekūdeņu attīrīšanas limits)
</t>
    </r>
    <r>
      <rPr>
        <b/>
        <sz val="9"/>
        <rFont val="Calibri"/>
        <family val="2"/>
        <charset val="186"/>
        <scheme val="minor"/>
      </rPr>
      <t>2025.gads - 83 600 EUR (MNP finansējums)</t>
    </r>
    <r>
      <rPr>
        <sz val="9"/>
        <rFont val="Calibri"/>
        <family val="2"/>
        <charset val="186"/>
        <scheme val="minor"/>
      </rPr>
      <t xml:space="preserve">
</t>
    </r>
    <r>
      <rPr>
        <i/>
        <sz val="9"/>
        <rFont val="Calibri"/>
        <family val="2"/>
        <charset val="186"/>
        <scheme val="minor"/>
      </rPr>
      <t>2026.gads - 334 729 EUR (MNP finansējums)</t>
    </r>
  </si>
  <si>
    <t>KOPĀ</t>
  </si>
  <si>
    <t>ŪKT Spilve</t>
  </si>
  <si>
    <t>Izdevumu pozīcijas</t>
  </si>
  <si>
    <t>Finansējuma avoti</t>
  </si>
  <si>
    <t>MND</t>
  </si>
  <si>
    <t>ŪKT  būvdarbi</t>
  </si>
  <si>
    <t>ŪKT uzraudzība</t>
  </si>
  <si>
    <t>ŪKT autoruzraudzība</t>
  </si>
  <si>
    <t>Spiedvads Piņķi - Jūrmala/Rīga</t>
  </si>
  <si>
    <t>Kanalizācijas aku (28 gab) atjaunošana - Rīgas iela, Piņķi</t>
  </si>
  <si>
    <t>Tehniskā apsekošana /Projektēšana</t>
  </si>
  <si>
    <t>Apvienotais projektēt un būvēt līgums</t>
  </si>
  <si>
    <t>Aku atjaunošanas būvdarbi</t>
  </si>
  <si>
    <t>Aku atjaunošanas būvuzraudzība</t>
  </si>
  <si>
    <t>Aku atjaunošanas autoruzraudzība</t>
  </si>
  <si>
    <t>ŪKT Mārupe</t>
  </si>
  <si>
    <t>MKP ar MND galvojumu</t>
  </si>
  <si>
    <t>Piņķu NAI jaudas palielināsana (īstermiņa risinājums)</t>
  </si>
  <si>
    <t>Priekšlikumi 2024.gadam</t>
  </si>
  <si>
    <t>Grozījumi, Septembris</t>
  </si>
  <si>
    <t>Reģionāla mēroga veloinfrastruktūras izveide virzienā (V7) Rīga (pilsētas robeža) – Mārupe – Jaunmārupe</t>
  </si>
  <si>
    <t>ANM/ 1 630 189 EUR</t>
  </si>
  <si>
    <r>
      <rPr>
        <b/>
        <sz val="9"/>
        <rFont val="Calibri"/>
        <family val="2"/>
        <charset val="186"/>
        <scheme val="minor"/>
      </rPr>
      <t xml:space="preserve">MAZCENU POSMS
</t>
    </r>
    <r>
      <rPr>
        <sz val="9"/>
        <rFont val="Calibri"/>
        <family val="2"/>
        <charset val="186"/>
        <scheme val="minor"/>
      </rPr>
      <t xml:space="preserve">
1) Būvniecība.Līgums ar SIA "MITBAU AC", noslēgts 03.03.25.par summu 216 446 EUR  (ANM – 142 540 €, PB – 88 160 € (iekļauti 10% maks.piepras.priekšapmaksas ANM daļas segšanai))
</t>
    </r>
    <r>
      <rPr>
        <b/>
        <sz val="9"/>
        <rFont val="Calibri"/>
        <family val="2"/>
        <charset val="186"/>
        <scheme val="minor"/>
      </rPr>
      <t xml:space="preserve">Kopā 2025.gadā EUR 230 700 €
</t>
    </r>
    <r>
      <rPr>
        <sz val="9"/>
        <rFont val="Calibri"/>
        <family val="2"/>
        <charset val="186"/>
        <scheme val="minor"/>
      </rPr>
      <t xml:space="preserve">2) Būvuzraudzība. Līgums ar SIA "Marčuks", noslēgts 13.03.25.par summu 7 508.50 : (PB – 7 508.50 €). 
</t>
    </r>
    <r>
      <rPr>
        <b/>
        <sz val="9"/>
        <rFont val="Calibri"/>
        <family val="2"/>
        <charset val="186"/>
        <scheme val="minor"/>
      </rPr>
      <t>Kopā 2025.gadā 7 508.50 €</t>
    </r>
    <r>
      <rPr>
        <sz val="9"/>
        <rFont val="Calibri"/>
        <family val="2"/>
        <charset val="186"/>
        <scheme val="minor"/>
      </rPr>
      <t xml:space="preserve">
3)  Autoruzraudzība. Līgums ar SIA "BM PROJEKTS", noslēgts 18.08.2023. par summu 605 EUR (pārejošs finansējums EUR 605)
</t>
    </r>
    <r>
      <rPr>
        <b/>
        <sz val="9"/>
        <rFont val="Calibri"/>
        <family val="2"/>
        <charset val="186"/>
        <scheme val="minor"/>
      </rPr>
      <t>Kopā 2025.gadā 605 €</t>
    </r>
    <r>
      <rPr>
        <sz val="9"/>
        <rFont val="Calibri"/>
        <family val="2"/>
        <charset val="186"/>
        <scheme val="minor"/>
      </rPr>
      <t xml:space="preserve">
</t>
    </r>
    <r>
      <rPr>
        <b/>
        <sz val="9"/>
        <rFont val="Calibri"/>
        <family val="2"/>
        <charset val="186"/>
        <scheme val="minor"/>
      </rPr>
      <t>KOPĀ 2025.gadā (PB 96 668.05 EUR, ANM 142 540 EUR, pārejošs finansējums 605 EUR)</t>
    </r>
  </si>
  <si>
    <r>
      <rPr>
        <b/>
        <sz val="9"/>
        <rFont val="Calibri"/>
        <family val="2"/>
        <charset val="186"/>
        <scheme val="minor"/>
      </rPr>
      <t xml:space="preserve">VECOZOLU/ROŽU IELU POSMS
</t>
    </r>
    <r>
      <rPr>
        <sz val="9"/>
        <rFont val="Calibri"/>
        <family val="2"/>
        <charset val="186"/>
        <scheme val="minor"/>
      </rPr>
      <t xml:space="preserve">
1) Būvniecība. Līgums ar SIA "Baltijas Būve", noslēgts 21.02.25.par summu 1 264 874.09: (ANM – 585 118 €, PB – 738 269 € ((iekļauti 10% maks.piepras.priekšapmaksas ANM daļas segšanai))
</t>
    </r>
    <r>
      <rPr>
        <b/>
        <sz val="9"/>
        <rFont val="Calibri"/>
        <family val="2"/>
        <charset val="186"/>
        <scheme val="minor"/>
      </rPr>
      <t>Kopā 2025.gadā EUR 1 323 367 €</t>
    </r>
    <r>
      <rPr>
        <sz val="9"/>
        <rFont val="Calibri"/>
        <family val="2"/>
        <charset val="186"/>
        <scheme val="minor"/>
      </rPr>
      <t xml:space="preserve">
2) Būvuzraudzība PB – 21 614 EUR (11.03.2025. līgums ar SIA PRO VIA, Nr.	1/4-2.2/18-2025). 
</t>
    </r>
    <r>
      <rPr>
        <b/>
        <sz val="9"/>
        <rFont val="Calibri"/>
        <family val="2"/>
        <charset val="186"/>
        <scheme val="minor"/>
      </rPr>
      <t>Kopā 2025.gadā EUR 21 614 €</t>
    </r>
    <r>
      <rPr>
        <sz val="9"/>
        <rFont val="Calibri"/>
        <family val="2"/>
        <charset val="186"/>
        <scheme val="minor"/>
      </rPr>
      <t xml:space="preserve">
3) Autoruzraudzība. Līgums ar SIA "Ceļu Komforts Rīga", noslēgts 16.08.2023. par summu 3 630 EUR (pārejošs finansējums EUR 3 630)
</t>
    </r>
    <r>
      <rPr>
        <b/>
        <sz val="9"/>
        <rFont val="Calibri"/>
        <family val="2"/>
        <charset val="186"/>
        <scheme val="minor"/>
      </rPr>
      <t xml:space="preserve">Kopā 2025.gadā EUR 3 630 €
</t>
    </r>
    <r>
      <rPr>
        <sz val="9"/>
        <rFont val="Calibri"/>
        <family val="2"/>
        <charset val="186"/>
        <scheme val="minor"/>
      </rPr>
      <t xml:space="preserve">4) Elektrolīnijas pārbūve. Līgums ar AS "Sadales tīkli", noslēgts 10.05.25. par summu 63 623.94 EUR) PB - 64 000 EUR
</t>
    </r>
    <r>
      <rPr>
        <b/>
        <sz val="9"/>
        <rFont val="Calibri"/>
        <family val="2"/>
        <charset val="186"/>
        <scheme val="minor"/>
      </rPr>
      <t>Kopā 2025.gadā EUR 64 000 €</t>
    </r>
    <r>
      <rPr>
        <sz val="9"/>
        <rFont val="Calibri"/>
        <family val="2"/>
        <charset val="186"/>
        <scheme val="minor"/>
      </rPr>
      <t xml:space="preserve">
</t>
    </r>
    <r>
      <rPr>
        <b/>
        <sz val="9"/>
        <rFont val="Calibri"/>
        <family val="2"/>
        <charset val="186"/>
        <scheme val="minor"/>
      </rPr>
      <t>KOPĀ 2025.GADĀ (PB 827 513 EUR, ANM 585 118 EUR, pārejošs finansējums 3 630 EUR)</t>
    </r>
  </si>
  <si>
    <r>
      <rPr>
        <b/>
        <sz val="9"/>
        <rFont val="Calibri"/>
        <family val="2"/>
        <charset val="186"/>
        <scheme val="minor"/>
      </rPr>
      <t xml:space="preserve">TĪRAINES/DZELZCEĻA POSMS
</t>
    </r>
    <r>
      <rPr>
        <sz val="9"/>
        <rFont val="Calibri"/>
        <family val="2"/>
        <charset val="186"/>
        <scheme val="minor"/>
      </rPr>
      <t xml:space="preserve">
1) Būvniecība. Līgums ar SIA "Valkas ceļi", noslēgts 19.02.25.par summu 1 194 573.52 EUR (ANM – 902 531 €, PB – 382 298 € ((iekļauti 10% maks.piepras.priekšapmaksas ANM daļas segšanai))
</t>
    </r>
    <r>
      <rPr>
        <b/>
        <sz val="9"/>
        <rFont val="Calibri"/>
        <family val="2"/>
        <charset val="186"/>
        <scheme val="minor"/>
      </rPr>
      <t>Kopā 2025.gadā EUR 1 284 829 €</t>
    </r>
    <r>
      <rPr>
        <sz val="9"/>
        <rFont val="Calibri"/>
        <family val="2"/>
        <charset val="186"/>
        <scheme val="minor"/>
      </rPr>
      <t xml:space="preserve">
2) Būvuzraudzība. Līgums ar SIA "Marčuks", noslēgts 13.03.25.par summu 13 733.50 EUR : (PB – 13 740 €). 
</t>
    </r>
    <r>
      <rPr>
        <b/>
        <sz val="9"/>
        <rFont val="Calibri"/>
        <family val="2"/>
        <charset val="186"/>
        <scheme val="minor"/>
      </rPr>
      <t>Kopā 2025.gadā EUR 13 740 €</t>
    </r>
    <r>
      <rPr>
        <sz val="9"/>
        <rFont val="Calibri"/>
        <family val="2"/>
        <charset val="186"/>
        <scheme val="minor"/>
      </rPr>
      <t xml:space="preserve">
3) Autoruzraudzība. Līgums ar SIA "BM PROJEKTS", noslēgts 18.08.2023. par summu 2 904 EUR (pārejošs finansējums EUR 2 904)
</t>
    </r>
    <r>
      <rPr>
        <b/>
        <sz val="9"/>
        <rFont val="Calibri"/>
        <family val="2"/>
        <charset val="186"/>
        <scheme val="minor"/>
      </rPr>
      <t xml:space="preserve">Kopā 2025.gadā 2 904 EUR
</t>
    </r>
    <r>
      <rPr>
        <sz val="9"/>
        <rFont val="Calibri"/>
        <family val="2"/>
        <charset val="186"/>
        <scheme val="minor"/>
      </rPr>
      <t>4) Elektrolīnijas pārbuve. Līgums ar AS "Sadales tīkls", noslēgts 28.04.25.par summu 1 696.81 EUR.
5</t>
    </r>
    <r>
      <rPr>
        <sz val="9"/>
        <color rgb="FFFF0000"/>
        <rFont val="Calibri"/>
        <family val="2"/>
        <charset val="186"/>
        <scheme val="minor"/>
      </rPr>
      <t>) Zemes lietošanas atlīdzība VAS "Latvijas dzelzceļš", noslēgts 08.07.2025 par summu 942 EUR</t>
    </r>
    <r>
      <rPr>
        <sz val="9"/>
        <rFont val="Calibri"/>
        <family val="2"/>
        <charset val="186"/>
        <scheme val="minor"/>
      </rPr>
      <t xml:space="preserve">
</t>
    </r>
    <r>
      <rPr>
        <b/>
        <sz val="9"/>
        <rFont val="Calibri"/>
        <family val="2"/>
        <charset val="186"/>
        <scheme val="minor"/>
      </rPr>
      <t>Kopā 2025.gadā EUR 2 639 EUR</t>
    </r>
    <r>
      <rPr>
        <sz val="9"/>
        <rFont val="Calibri"/>
        <family val="2"/>
        <charset val="186"/>
        <scheme val="minor"/>
      </rPr>
      <t xml:space="preserve">
</t>
    </r>
    <r>
      <rPr>
        <b/>
        <sz val="9"/>
        <rFont val="Calibri"/>
        <family val="2"/>
        <charset val="186"/>
        <scheme val="minor"/>
      </rPr>
      <t>KOPĀ 2025.GADĀ (PB 402 000  EUR, ANM 902 531, pārejošs finansējums 2 904 EUR)</t>
    </r>
  </si>
  <si>
    <t>KOPĀ 2025.gadā: 2 800 000 EUR
PB - 1 332 932 EUR (7 139 EUR - pārejošais finansējums, 2025.gadā - 1 325 793 EUR)
ANM - 1 630 189 EUR</t>
  </si>
  <si>
    <t>Reģionāla mēroga veloinfrastruktūras izveide virzienā (V8) Rīga (pilsētas robeža) – Babīte – Piņķi (Piņķu ūdenskrātuve) (detalizētāk pa pozīcijām pielikumā "Velo infrastruktūra")</t>
  </si>
  <si>
    <r>
      <rPr>
        <b/>
        <sz val="9"/>
        <rFont val="Calibri"/>
        <family val="2"/>
        <charset val="186"/>
        <scheme val="minor"/>
      </rPr>
      <t>PIŅĶU POSMS</t>
    </r>
    <r>
      <rPr>
        <sz val="9"/>
        <rFont val="Calibri"/>
        <family val="2"/>
        <charset val="186"/>
        <scheme val="minor"/>
      </rPr>
      <t xml:space="preserve">
1) Būvniecība. Pirmais posms. Līgums ar SIA "Tilts", noslēgts 24.02.25. par summu 220 380.64 EUR (ANM –196 846 €, PB – 43 221 € (iekļauti 10% maks.piepras.priekšapmaksas ANM daļas segšanai))
</t>
    </r>
    <r>
      <rPr>
        <b/>
        <sz val="9"/>
        <rFont val="Calibri"/>
        <family val="2"/>
        <charset val="186"/>
        <scheme val="minor"/>
      </rPr>
      <t>Kopā 2025.gadā EUR 240 066 €</t>
    </r>
    <r>
      <rPr>
        <sz val="9"/>
        <rFont val="Calibri"/>
        <family val="2"/>
        <charset val="186"/>
        <scheme val="minor"/>
      </rPr>
      <t xml:space="preserve">
2) Būvuzraudzība. Līgums ar SIA "Baltline Globe" noslēgts 13.03.25.par summu 11824.12 EUR: (PB – 12 000 €).
</t>
    </r>
    <r>
      <rPr>
        <b/>
        <sz val="9"/>
        <rFont val="Calibri"/>
        <family val="2"/>
        <charset val="186"/>
        <scheme val="minor"/>
      </rPr>
      <t>Kopā 2025.gadā EUR 12 000 €</t>
    </r>
    <r>
      <rPr>
        <sz val="9"/>
        <rFont val="Calibri"/>
        <family val="2"/>
        <charset val="186"/>
        <scheme val="minor"/>
      </rPr>
      <t xml:space="preserve">
3) Autoruzraudzība. Līgums ar SIA "Global Project", noslēgts 17.08.2023. par summu 2 395 EUR (pārejošs finansējums EUR 2 395)
</t>
    </r>
    <r>
      <rPr>
        <b/>
        <sz val="9"/>
        <rFont val="Calibri"/>
        <family val="2"/>
        <charset val="186"/>
        <scheme val="minor"/>
      </rPr>
      <t xml:space="preserve">KOPĀ 2025.GADĀ (PB 57 700EUR, ANM 196 846 EUR, pārejošs finansējums 2 395 EUR)
</t>
    </r>
  </si>
  <si>
    <r>
      <rPr>
        <b/>
        <sz val="9"/>
        <rFont val="Calibri"/>
        <family val="2"/>
        <charset val="186"/>
        <scheme val="minor"/>
      </rPr>
      <t>PRIEŽCIEMA POSMS</t>
    </r>
    <r>
      <rPr>
        <sz val="9"/>
        <rFont val="Calibri"/>
        <family val="2"/>
        <charset val="186"/>
        <scheme val="minor"/>
      </rPr>
      <t xml:space="preserve">
1) Būvniecība. Līgums ar SIA "Mitbau AC" noslēgts 03.03.25. par summu 603 070 EUR: (ANM – 403 744 €, PB – 239 704 € (iekļauti 10% maks.piepras.priekšapmaksas ANM daļas segšanai))
</t>
    </r>
    <r>
      <rPr>
        <b/>
        <sz val="9"/>
        <rFont val="Calibri"/>
        <family val="2"/>
        <charset val="186"/>
        <scheme val="minor"/>
      </rPr>
      <t xml:space="preserve">Kopā 2025.gadā EUR 643 448 € 
</t>
    </r>
    <r>
      <rPr>
        <sz val="9"/>
        <rFont val="Calibri"/>
        <family val="2"/>
        <charset val="186"/>
        <scheme val="minor"/>
      </rPr>
      <t xml:space="preserve">2) Būvuzraudzība. Līgums ar SIA "Marčuks" noslēgts 13.03.25.par summu 11 117.48 EUR: (PB – 12 000 €). 
</t>
    </r>
    <r>
      <rPr>
        <b/>
        <sz val="9"/>
        <rFont val="Calibri"/>
        <family val="2"/>
        <charset val="186"/>
        <scheme val="minor"/>
      </rPr>
      <t xml:space="preserve">Kopā 2025.gadā EUR 12 000 € </t>
    </r>
    <r>
      <rPr>
        <sz val="9"/>
        <rFont val="Calibri"/>
        <family val="2"/>
        <charset val="186"/>
        <scheme val="minor"/>
      </rPr>
      <t xml:space="preserve">
3) Autoruzraudzība. Līgums ar SIA "BM PROJEKTS", noslēgts 18.08.2023. par summu 1 815 EUR (pārejošs finansējums EUR 1 815)
</t>
    </r>
    <r>
      <rPr>
        <b/>
        <sz val="9"/>
        <rFont val="Calibri"/>
        <family val="2"/>
        <charset val="186"/>
        <scheme val="minor"/>
      </rPr>
      <t>KOPĀ 2025.GADĀ (PB 254 704 EUR, ANM 403 744 EUR, pārejošs finansējums 1 815 EUR)</t>
    </r>
  </si>
  <si>
    <r>
      <rPr>
        <b/>
        <sz val="9"/>
        <rFont val="Calibri"/>
        <family val="2"/>
        <charset val="186"/>
        <scheme val="minor"/>
      </rPr>
      <t>BABĪTES POSMS</t>
    </r>
    <r>
      <rPr>
        <sz val="9"/>
        <rFont val="Calibri"/>
        <family val="2"/>
        <charset val="186"/>
        <scheme val="minor"/>
      </rPr>
      <t xml:space="preserve">
1) Būvniecība. Līgums ar SIA "Tilts" noslēgts 24.02.2025. par summu 476 760.39 EUR: (ANM – 89 010 €, PB – 396 653 €  (iekļauti 10% maks.piepras.priekšapmaksas ANM daļas segšanai))
</t>
    </r>
    <r>
      <rPr>
        <b/>
        <sz val="9"/>
        <rFont val="Calibri"/>
        <family val="2"/>
        <charset val="186"/>
        <scheme val="minor"/>
      </rPr>
      <t xml:space="preserve">Kopā 2025.gadā EUR 396 653 € 
</t>
    </r>
    <r>
      <rPr>
        <sz val="9"/>
        <rFont val="Calibri"/>
        <family val="2"/>
        <charset val="186"/>
        <scheme val="minor"/>
      </rPr>
      <t xml:space="preserve">2) Būvuzraudzība. Līgums ar SIA "Baltline Blobe" noslēgts 13.03.25.par summu 9 906 EUR: (PB – 10 000 €). 
</t>
    </r>
    <r>
      <rPr>
        <b/>
        <sz val="9"/>
        <rFont val="Calibri"/>
        <family val="2"/>
        <charset val="186"/>
        <scheme val="minor"/>
      </rPr>
      <t xml:space="preserve">Kopā 2025.gadā EUR 10 000 € </t>
    </r>
    <r>
      <rPr>
        <sz val="9"/>
        <rFont val="Calibri"/>
        <family val="2"/>
        <charset val="186"/>
        <scheme val="minor"/>
      </rPr>
      <t xml:space="preserve">
3) Autoruzraudzība. Līgums ar SIA "BM PROJEKTS", noslēgts 18.08.2023. par summu 1 815 EUR (pārejošs finansējums EUR 1 815)
4) Elektrolīnijas pārbūve. Līgums ar AS "Sadales tīkls" noslēgts 28.04.25.par summu 2 519.35 EUR (PB 2 520 EUR).
</t>
    </r>
    <r>
      <rPr>
        <b/>
        <sz val="9"/>
        <rFont val="Calibri"/>
        <family val="2"/>
        <charset val="186"/>
        <scheme val="minor"/>
      </rPr>
      <t>Kopā 2025.gadā 2 520 EUR
KOPĀ 2025.GADĀ (PB 409 173 EUR, ANM 89 010 EUR, pārejošs finansējums 1 815 EUR)</t>
    </r>
  </si>
  <si>
    <t>KOPĀ: 1 406 641 EUR
PB - 726 382 EUR (pārejošais finansējums - 6 025 EUR, 2025.gadā - 720 357 EUR)
ANM - 689 599 EUR</t>
  </si>
  <si>
    <t>Iestādes nosaukums</t>
  </si>
  <si>
    <t>Adrese</t>
  </si>
  <si>
    <t>Kadastra Nr.</t>
  </si>
  <si>
    <t>Ekspluatācijas uzsākšanas gads</t>
  </si>
  <si>
    <r>
      <t xml:space="preserve">Lietderīgā platība </t>
    </r>
    <r>
      <rPr>
        <sz val="11"/>
        <rFont val="Calibri"/>
        <family val="2"/>
        <scheme val="minor"/>
      </rPr>
      <t>(iekštelpu platība)</t>
    </r>
  </si>
  <si>
    <t>Apkures veids (Katliem norādīt jaudu un kurināmo)</t>
  </si>
  <si>
    <t>Mehāniskā ventilācija</t>
  </si>
  <si>
    <t>Karstā ūdens sagatavošanas veids</t>
  </si>
  <si>
    <t>Dzesēšana</t>
  </si>
  <si>
    <t>Fasāde siltināta</t>
  </si>
  <si>
    <t>Siltumskaitītājs/kurināma uzskaite (kādi pieejamie dati, laika griezums)</t>
  </si>
  <si>
    <t>Vai ir viedais elektroenerģijas skaitītājs (pieejami ikstundas dati)?</t>
  </si>
  <si>
    <t>Nepieciešams ēkas energosertifikāts</t>
  </si>
  <si>
    <t>Nepieciešama tehniskā apsekošana</t>
  </si>
  <si>
    <t>Pasākumi</t>
  </si>
  <si>
    <t>Specifiskās prasības</t>
  </si>
  <si>
    <t>Saules paneļu izvērtējums</t>
  </si>
  <si>
    <t>Jumta tehnisko stāvokļa novērtējums saules paneļiem</t>
  </si>
  <si>
    <t>Kolonna1</t>
  </si>
  <si>
    <t>Specifikācijas izstrāde - SIA "Ekodoma" 180 EUR bez PVN</t>
  </si>
  <si>
    <t>Pašvaldības izmaksas: PVN 21%</t>
  </si>
  <si>
    <t>Pašvaldības izmaksas: 10% (no summas bez PVN)</t>
  </si>
  <si>
    <t>ALTUM grants: 90% (no summas bez PVN)</t>
  </si>
  <si>
    <t>Pašvaldības izmaksas: 5% no granta summas</t>
  </si>
  <si>
    <t>Pašvaldības izmaksas KOPĀ (ieskaitot PVN)</t>
  </si>
  <si>
    <t>Iestādei rezervētā nauda 2025.gadā (līdz septembra grozījumiem)</t>
  </si>
  <si>
    <t>Komentāri</t>
  </si>
  <si>
    <t>Dzīvojamā ēka</t>
  </si>
  <si>
    <t>"Mildas", Babīte, Babītes pag., Mārupes nov., LV-2101</t>
  </si>
  <si>
    <t>80480040419009</t>
  </si>
  <si>
    <t>Dabasgāze (Junkers ZBR65-2L: 1x65kW)</t>
  </si>
  <si>
    <t>Daļēji (Lokālās nosūces)</t>
  </si>
  <si>
    <t>Dabasgāzes katls + akumulācijas tvertne</t>
  </si>
  <si>
    <t>Nē</t>
  </si>
  <si>
    <t>Jā</t>
  </si>
  <si>
    <t>Dabasgāzes uzskaite (3 gadi)</t>
  </si>
  <si>
    <t>Ir</t>
  </si>
  <si>
    <t>Tehniskās apsekošanas atzinums (periodiskais)</t>
  </si>
  <si>
    <t>Papildus - tehniski ekonomiskais pamatojums siltumapgādes pārejai no fosilā un atjaunīgo enerģiju; saules paneļu uzstādīšanas izvērtējums un slēdziens par jumta tehnisko stāvokli saules paneļu izvietošanai</t>
  </si>
  <si>
    <t xml:space="preserve">Jā </t>
  </si>
  <si>
    <t>MĀRUPES AMBULANCE 1, SIA</t>
  </si>
  <si>
    <t>Amatas iela 14, Mārupe, Mārupes novads, LV-2167</t>
  </si>
  <si>
    <t>80760070823001</t>
  </si>
  <si>
    <t>Dabasgāze (1x~25 kW)</t>
  </si>
  <si>
    <t>Dabasgāzes katls</t>
  </si>
  <si>
    <t>Pirmsskolas izglītības iestāde "Lienīte", filiāle</t>
  </si>
  <si>
    <t>Amatas iela 2, Mārupe, Mārupes novads, LV-2167</t>
  </si>
  <si>
    <t>80760070560001</t>
  </si>
  <si>
    <t>CSA</t>
  </si>
  <si>
    <t>Siltumenerģijas skaitītājs (kopā apkure un karstā ūdens sagatavošana)</t>
  </si>
  <si>
    <t>Tehniskās apsekošanas atzinums (periodiskais)  un padziļinātā - jumts</t>
  </si>
  <si>
    <t>Būvkonstruktora  slēdziens un risinājums saules PV paneļu izvietošanai uz jumta ar balastu (saules paneļu jaudas un saražotā aprēķins ir veikts)</t>
  </si>
  <si>
    <t>Mārupes novada pašvaldība (un citu iestāžu telpas)</t>
  </si>
  <si>
    <t>Daugavas iela 29, Mārupe, Mārupes novads, LV-2167</t>
  </si>
  <si>
    <t>80760070824001</t>
  </si>
  <si>
    <t>1947 (piebūve ap 2007)</t>
  </si>
  <si>
    <t>Dabasgāze (Vitodens 200-W: 2x60kW)</t>
  </si>
  <si>
    <t>Dabasgāzes katls + akumulācijas tvertne + elektriskie boileri (vasarā)</t>
  </si>
  <si>
    <t>Nē vecai daļai/ jā piebūvei</t>
  </si>
  <si>
    <t>Dabasgāzes uzskaite (5 gadi)</t>
  </si>
  <si>
    <t>Tehniskās apsekošanas atzinums (periodiskais) padziļināta izpēte (pārbūves iecere)</t>
  </si>
  <si>
    <t>Izvērtēt būvkonstrukciju tehnisko stāvokli un iespēju izbūvēt ēkai papildus stāvus, papildes starpstāvu pārsegumu, mainīt telpu plānojumu.</t>
  </si>
  <si>
    <t>Mārupes sporta centrs, tribīnes (t.sk. tiesnešu telpa 10,60 m2)</t>
  </si>
  <si>
    <t>Īvju iela 5, Jaunmārupe, Mārupes pag., Mārupes nov., LV-2166</t>
  </si>
  <si>
    <t>80760110084002</t>
  </si>
  <si>
    <t>EL</t>
  </si>
  <si>
    <t>nav</t>
  </si>
  <si>
    <t>Nē (kopējais elektroenerģijas skaitītājs sporta kompleksam)</t>
  </si>
  <si>
    <t>Papildus - saules paneļu uzstādīšanas izvērtējums un slēdziens par jumta tehnisko stāvokli saules paneļu izvietošanai</t>
  </si>
  <si>
    <t>Mārupes sporta centrs, ģērbtuvju ēka</t>
  </si>
  <si>
    <t>80760110084003</t>
  </si>
  <si>
    <t>2019</t>
  </si>
  <si>
    <t>Elektriskie boileri</t>
  </si>
  <si>
    <t>Mārupes Valsts ģimnāzija</t>
  </si>
  <si>
    <t>Kantora iela 97, Mārupe, Mārupes novads, LV-2167</t>
  </si>
  <si>
    <t>80760030456001</t>
  </si>
  <si>
    <t>1971 (piebūve 2019)</t>
  </si>
  <si>
    <t>Dabasgāze (vecā ēka EURONOM: 1x500kW; piebūve Vitoplex 100: 2x620kW)</t>
  </si>
  <si>
    <t>Nē (vecākā daļa)/ Jā (ar siltuma atguvi)</t>
  </si>
  <si>
    <t>Dabasgāzes katls + akumulācijas tvertne + elektriskie boileri</t>
  </si>
  <si>
    <t>Ventilācijas sistēmu audits; Ēkas atsevišķu daļu būvkonstrukciju siltumizolācijas audits; Tehniskās apsekošanas atzinums (periodiskais) padziļinātā izpēte (lifta un pacēlāja iebūve)</t>
  </si>
  <si>
    <t>Gaisa daudzuma atbilstība aktuālām normatīvām prasībām, iekārtu energoefektivitātes novērtējus un tehniski ekonomiskais pamatojums ventilācijas sistēmu nomaiņai/pārbūvei vai iekārtu nomaiņai; Siltumizolācijas problēmzonu apsekojums un tehniski ekonomiskais pamatojums defektu novēršanai; TAA - padziļinātā izpēte (lifta un pacēlāja iebūve); Papildus - tehniski ekonomiskais pamatojums siltumapgādes pārejai no fosilā un atjaunīgo enerģiju; saules paneļu uzstādīšanas izvērtējums un slēdziens par jumta tehnisko stāvokli saules paneļu izvietošanai</t>
  </si>
  <si>
    <r>
      <t xml:space="preserve">Mērķis: Lifta izbūves un ventilācijas/ siltināšanas priekšizpēte centrālā korpusa vecajā ēkā.    12 000 EUR. </t>
    </r>
    <r>
      <rPr>
        <i/>
        <sz val="11"/>
        <color rgb="FFFF0000"/>
        <rFont val="Calibri"/>
        <family val="2"/>
        <charset val="186"/>
        <scheme val="minor"/>
      </rPr>
      <t>Skolas vadībai ir nosūtīta informācija par ALTUM līdzfinansējuma summu - pārējo iestāde uz septembra grozījumiem prasīs citām vajadzībām</t>
    </r>
  </si>
  <si>
    <t>Mārupes novada Sporta skola</t>
  </si>
  <si>
    <t>80760030456011</t>
  </si>
  <si>
    <t>Dabasgāze (Vitoplex 200: 1x350 kW)</t>
  </si>
  <si>
    <t>Daļēji (kabinetos spilti)</t>
  </si>
  <si>
    <t>Izglītības, kultūras un sporta pārvalde (un citas iestādes)</t>
  </si>
  <si>
    <t>Konrādu iela 5, Mārupe, Mārupes novads, LV-2167 (pagalma pusē - 5/2)</t>
  </si>
  <si>
    <t>80760071770002</t>
  </si>
  <si>
    <t>Siltumsūknis gaiss/ūdens (Viessmann Vitocal 222-S.D16: 1x10.1kW)</t>
  </si>
  <si>
    <t>Siltumsūknis + akumulācijas tvertne</t>
  </si>
  <si>
    <t>Nav</t>
  </si>
  <si>
    <t>Babītes sporta kompleksa filiāle, Spuņciema sporta halle</t>
  </si>
  <si>
    <t>Mazā Spuņciema iela 2, Spuņciems, Salas pag., Mārupes nov., LV-2105</t>
  </si>
  <si>
    <t>80880050276004</t>
  </si>
  <si>
    <t>skat.Salas sākumskola - viena sistēma</t>
  </si>
  <si>
    <t>Daļēji</t>
  </si>
  <si>
    <t>Tehniskās apsekošanas atzinums (periodiskais) - padziļināta: Ventilācijas sistēmu audits; siltumapgādes un apkures sistēmas audits (sist. kopīga ar Salas s.sk.)</t>
  </si>
  <si>
    <t xml:space="preserve">Ventilācijas gaisa daudzuma atbilstība aktuālām normatīvām prasībām, iekārtu energoefektivitātes novērtējus un tehniski ekonomiskais pamatojums ventilācijas sistēmu nomaiņai/pārbūvei vai iekārtu nomaiņai;  Tehniski ekonomiskais pamatojums siltumapgādes pārejai no fosilā un atjaunīgo enerģiju; Apkures sistēmas audits; saules paneļu uzstādīšanas izvērtējums un slēdziens par jumta tehnisko stāvokli saules paneļu izvietošanai. </t>
  </si>
  <si>
    <t>Mazcenu aleja 39, Jaunmārupe, Mārupes pagasts, Mārupes novads, LV-2166</t>
  </si>
  <si>
    <t>80760110587001</t>
  </si>
  <si>
    <t>1978 (pārbūvēta 2022)</t>
  </si>
  <si>
    <t>CSA (200 kW)</t>
  </si>
  <si>
    <t>CSA (50 kW)</t>
  </si>
  <si>
    <t>Nē (izņemot dažas split iekārtas)</t>
  </si>
  <si>
    <t>Ēka pēc atjaunošanas nodota ekspluatācijā 2022.gadā, 12.2025. beidzas Ēkas pagaidu energosertifikāts. Papildus - saules paneļu uzstādīšanas izvērtējums un slēdziens par jumta tehnisko stāvokli saules paneļu izvietošanai</t>
  </si>
  <si>
    <t>Mērķis: Energosertifikās</t>
  </si>
  <si>
    <t>Dienas centrs "Švarcenieki"</t>
  </si>
  <si>
    <t>Mazcenu aleja 4, Jaunmārupe, Mārupes pagasts, Mārupes novads, LV-2166</t>
  </si>
  <si>
    <t>80760110628001</t>
  </si>
  <si>
    <t>1860</t>
  </si>
  <si>
    <t>Nē (kopējais elektroenerģijas skaitītājs)</t>
  </si>
  <si>
    <t>Būvkonstrukciju padziļināta izpēte: veikt ēkas konstrukciju, tajā skaitā, pamatu, sienu, starpstāvu pārsegumu, jumta tehnisko apsekošanu un padziļinātu tehnisko izpēti, sakarā ar novērotām deformācijām un atkārtotiem jumta remontiem. Izvērtēt vēsturiskā karniņu jumta seguma atjaunošanas iespējas.  Noteikt nepieciešamās darbības bēniņu pārbūvi, lai tajā izvietotu ekspluatējamas telpas, izveidojot jumta stāvu visā apjomā. Papildus - saules paneļu uzstādīšanas izvērtējums un slēdziens par jumta tehnisko stāvokli saules paneļu izvietošanai</t>
  </si>
  <si>
    <t>Babītes Pirmsskolas izglītības iestāde, modeļu tipa ēka</t>
  </si>
  <si>
    <t>Priežu iela 1, Babīte, Babītes pagasts, Mārupes novads, LV-2101</t>
  </si>
  <si>
    <t>80480040505001</t>
  </si>
  <si>
    <t>Moduļu māja</t>
  </si>
  <si>
    <t>Babītes sporta kompl. fil., ģērbtuvju ēka</t>
  </si>
  <si>
    <t>Rīgas iela 1C, Piņķi, Babītes pag., Mārupes nov., LV-2107</t>
  </si>
  <si>
    <t>80480030280001</t>
  </si>
  <si>
    <t>PII "Saimīte"</t>
  </si>
  <si>
    <t>Rīgas iela 7, Piņķi, Babītes pag., Mārupes nov., LV-2107</t>
  </si>
  <si>
    <t>80480030299005</t>
  </si>
  <si>
    <t>Daļēji (izņemot 1 kabinetu lokāla ventiekārta ar siltuma atguvi un lokālās nosūces)</t>
  </si>
  <si>
    <t>CSA + elektriskie boileri (vasarā)</t>
  </si>
  <si>
    <t>Nē (izņemot aktu zāli)</t>
  </si>
  <si>
    <t>80480030299007</t>
  </si>
  <si>
    <t>80480030299008</t>
  </si>
  <si>
    <t xml:space="preserve">Pirmsskolas izglītības iestāde “Mārzemīte” 
</t>
  </si>
  <si>
    <t>Rožu iela 35, Mārupe, Mārupes nov., LV-2167</t>
  </si>
  <si>
    <t>80760120403001</t>
  </si>
  <si>
    <t>Dabasgāze (WOLF CGB 100: 3x100 kW)</t>
  </si>
  <si>
    <t>Būvkonstruktora  slēdziens un risinājums saules PV paneļu izvietošanai uz jumta (saules paneļu jaudas un saražotā aprēķins ir veikts)</t>
  </si>
  <si>
    <t>Mārupes novada Sociālais dienests, Salas klientu apkalpošanas centrs</t>
  </si>
  <si>
    <t>Spuņciema iela 45, Spuņciems, Salas pag., Mārupes nov., LV-2105</t>
  </si>
  <si>
    <t>80880050397001</t>
  </si>
  <si>
    <t>nav datu (pirms 1990)</t>
  </si>
  <si>
    <t>Sašķidrinātā naftas gāze propāns (Viessmann Vitodens 100W (BIHF): 1x25kW)</t>
  </si>
  <si>
    <t>Elektrība (caurplūdes sildītājs)</t>
  </si>
  <si>
    <t>Patēriņa uzskaite (3 gadi)</t>
  </si>
  <si>
    <t>Iekļaujot ēkas energoavota (propāna gāze) nomaiņas tehniski ekonomisko pamatojumu. Papildus - saules paneļu uzstādīšanas izvērtējums un slēdziens par jumta tehnisko stāvokli saules paneļu izvietošanai</t>
  </si>
  <si>
    <t>Salas sākumskola</t>
  </si>
  <si>
    <t>Spuņciema iela 9, Spuņciems, Salas pag., Mārupes nov., LV-2105</t>
  </si>
  <si>
    <t>80880050276001</t>
  </si>
  <si>
    <t>Dīzeļdegviela (2x 430kW (100% rezervei))</t>
  </si>
  <si>
    <t>Daļēji ir aktu zālē ventilācija ar siltuma atguvi, ir lokālās nosūces, ir sporta zālē)</t>
  </si>
  <si>
    <t>Dīzeļdegvielas katls + akumulācijas tvertne + vasarā elektriskie boileri</t>
  </si>
  <si>
    <t>Nē (izņemot aktu zāles pieplūdes gaisu)</t>
  </si>
  <si>
    <t>Patēriņa uzskaite (5 gadi), atsevišķa uzskaite sporta zāles gāzes deglim</t>
  </si>
  <si>
    <t>Tehniskās apsekošanas atzinums (periodiskais) - padziļināta: Ēkas pamatu un citu būvkonstrukciju tehniskais stāvoklis un atbilstība ekspluatācijai un grunšu ģeotehniskā izpēte; Ventilācijas sistēmu audits; Ūdensapgādes un kanalizācijas, lietus ūdens kanalizācijas TA; siltumapgādes un apkures sistēmas audits</t>
  </si>
  <si>
    <t xml:space="preserve">Būvkonstrukciju padziļināta izpēte: veikt ēkas konstrukciju, tajā skaitā, pamatu, sienu, starpstāvu pārsegumu, jumta tehnisko apsekošanu un padziļinātu tehnisko izpēti, sakarā ar pamatu sēšanos atsevišķās zonās un plaisu veidošanos; Ventilācijas gaisa daudzuma atbilstība aktuālām normatīvām prasībām, iekārtu energoefektivitātes novērtējus un tehniski ekonomiskais pamatojums ventilācijas sistēmu nomaiņai/pārbūvei vai iekārtu nomaiņai;  Ūdensapgādes un kanalizācijas, lietus ūdens kanalizācijas TA; Tehniski ekonomiskais pamatojums (izvērtēt iespējas jaudas palielinājumma elektroenerģijas piegādei/apgādei, ja, piem., ierīkojam siltumsūkņus)  siltumapgādes pārejai no fosilā un atjaunīgo enerģiju; Apkures sistēmas audits; saules paneļu uzstādīšanas izvērtējums un slēdziens par jumta tehnisko stāvokli saules paneļu izvietošanai. </t>
  </si>
  <si>
    <t>Mērķis: 60 000 EUR Ventilācijas sistēmas rekonstrukcija Sporta kompleksa klašu telpās - 2.prioritāte. ALTUM darbi ietver apsekojumu un rekomendācijas. ALTUM neiekļauj, bet tālāk jāplāno - projekts vai tāme un izbūve</t>
  </si>
  <si>
    <t>Pagabs</t>
  </si>
  <si>
    <t>80880050276002</t>
  </si>
  <si>
    <t>-</t>
  </si>
  <si>
    <t>Pie Spuņciema ielas 9</t>
  </si>
  <si>
    <t>Babītes kultūrizglītības centra fil. "Vietvalži"</t>
  </si>
  <si>
    <t>Vietvalži, Spuņciems, Salas pagasts, Mārupes novads, LV-2105</t>
  </si>
  <si>
    <t>80880050277001</t>
  </si>
  <si>
    <t>1814 (2017 atjaunošana)</t>
  </si>
  <si>
    <t>Granulu katls (moduļveida katlu māja/ konteiners, 90 kW)</t>
  </si>
  <si>
    <t>Granulu katls + akumulācijas tvertne (kombinētais ūdens sildītājs 200 litri)</t>
  </si>
  <si>
    <t>Piegādes apjoms (5 gadi)</t>
  </si>
  <si>
    <t xml:space="preserve">Mārupes pamatskola, Mārupes Sporta centrs (būvniec. 2008) </t>
  </si>
  <si>
    <t>Viskalnu iela 7, Tīraine, Mārupes pag., Mārupes nov., LV-2167</t>
  </si>
  <si>
    <t>80760080039005</t>
  </si>
  <si>
    <t>2008 -A korp. kopā ar Sporta centru, 2015 - B korp., 2019 - C korp., 2020 - D korp.</t>
  </si>
  <si>
    <t>Dabasgāze (VITOCROSSAL CIB (A korpuss): 2x240kW; Viessman Vitocrossal 100 (D korpuss): 3x226 kW)</t>
  </si>
  <si>
    <t>Ēkai  nepieciešams energosertifikāts</t>
  </si>
  <si>
    <t>Summas EUR</t>
  </si>
  <si>
    <t>Kopā 23 objekti</t>
  </si>
  <si>
    <t>ALTUM Granta izmaksas kopā, EUR (ieskaitot PVN)</t>
  </si>
  <si>
    <t>Cenu aptaujas veidlapa*</t>
  </si>
  <si>
    <t>Nepieciešamā pakalpojuma apraksts (aizpilda pasūtītājs):</t>
  </si>
  <si>
    <t>Skatīt izklājlapu "darba_uzdevums"</t>
  </si>
  <si>
    <t>Lūdzam iesniegt piedāvājumu, aizpildot veidlapu:</t>
  </si>
  <si>
    <t>Piegādātāja nosaukums</t>
  </si>
  <si>
    <t>SIA energi</t>
  </si>
  <si>
    <t>Reģistrācijas numurs</t>
  </si>
  <si>
    <t>Pakalpojums**</t>
  </si>
  <si>
    <t>Pakalpojuma cena, EUR bez PVN</t>
  </si>
  <si>
    <t>Visu aprakstīto darbu veikšana</t>
  </si>
  <si>
    <t>Pakalpojuma kopējā cena, EUR bez PVN</t>
  </si>
  <si>
    <t>PVN</t>
  </si>
  <si>
    <t>Pakalpojuma kopējā cena, EUR ar PVN</t>
  </si>
  <si>
    <t>* Tiek aizpildīta, kad pasūtītājs ir izsludinājis cenu aptauju par konkrētu objektu</t>
  </si>
  <si>
    <t>** Veicamo darbu uzskaitījumu ar izcenojumu aizpilda izpildītājs</t>
  </si>
  <si>
    <t>Apliecinu, ka man ir zināms un saprotams veicamo darbu apjoms.</t>
  </si>
  <si>
    <t>ŠIS DOKUMENTS IR ELEKTRONISKI PARAKSTĪTS AR DROŠU ELEKTRONISKO PARAKSTU UN SATUR LAIKA ZĪMOGU</t>
  </si>
  <si>
    <t>Projekta "STEM un pilsoniskās līdzdalības norises plašākai izglītības pieredzei un karjeras izvēlei" īstenošana</t>
  </si>
  <si>
    <t>Programmas Vides un klimata pasākumi (LIFE-2022-CET) projektā "Jauniešu līdzdalības veicināšana enerģētikas kopienu pasākumos" Akronīms: POWERYOUTH</t>
  </si>
  <si>
    <t>Projekta "Mācību procesa kvalitātes pilnveide, īstenojot pedagogu profesionālās darbības atbalsta sistēmas attīstību, izglītojamo izcilības aktivitāšu nodrošināšanu un metodiskā atbalsta materiālu izstrādi pedagogam" īstenošana
Kopā līdz 2028.gadam 254 349 EUR
2025.gads - 54 127 EUR;
2026.gads - 87 255 EUR;
2027.gads - 87 255 EUR;
2028.gads - 36 336 EUR.</t>
  </si>
  <si>
    <t>Projekta dokumentācijas izstrāde (līgums Nr. 1/4-2.1/247-2025 SIA "Jūrmalas Mežaparki")</t>
  </si>
  <si>
    <t>Iekārtu izmaksas (līgums Nr. 1/4-2.1/247-2025 SIA "Jūrmalas Mežaparki")</t>
  </si>
  <si>
    <t xml:space="preserve">2) Publiskā laukuma ap Piņķu Sv. Nikolaja evaņģēliski luterisko baznīcu labiekārtošanas projekta izstrāde" </t>
  </si>
  <si>
    <t>Sagatavots projekta pieteikums ES kohēzijas politikas programmas 2021.-2027. gadam 4.3.2. SAM "Kultūras un tūrisma lomas palielināšana ekonomiskajā attīstībā, sociālajā iekļaušanā un sociālajās inovācijās"</t>
  </si>
  <si>
    <t xml:space="preserve">Projekta "Veselības veicināšanas un slimību profilakses pasākumi Mārupes novadā" īstenošana
 - ESF+ 230 842
Valsts budžeta finansējums 40 737
Kopējais finansējums līdz 2029.gadam 
Plānotais: 71 557 EUR (2025.gadam)
PB priekšfinansējums: 26 300 EUR (8 mēnešu aktivitātēm) </t>
  </si>
  <si>
    <t xml:space="preserve">Autotransporta iegāde, lai nodrošinātu pārvietojamā fotoradara efektīvu izmantošanu ikdienas darbā (vieglais ar kravas nodalījumu) (SIA  "Mūsa Motors Rīga "Līguma Nr 1/4-2.1/318-2025) </t>
  </si>
  <si>
    <t>Meliorācijas projekts SAM 2.1.3.  "Veicināt pielāgošanos klimata pārmaiņām, risku novēršanu un noturību pret katastrofām"  2.1.3.1. pasākuma "Pašvaldību pielāgošanās klimata pārmaiņām" ietvaros</t>
  </si>
  <si>
    <t>2) Atkritumu dalītā vākšana SAM 2.2.2.  "Pārejas uz aprites ekonomiku veicināšana" 2.2.2.2. pasākuma "Atkritumu dalītā vākšana" īstenošana Mārupē "Ozolkalni - 5"</t>
  </si>
  <si>
    <t>5) Projekta  "Teritorijas labiekārtošana pie Spuņņupes peldvietas, Spuņciemā, Salas pagastā, Mārupes novadā" īstenošana</t>
  </si>
  <si>
    <t>4) Saules paneļu uzstādīšanai pašvaldības objektos (Mārupes Valsts ģimnāzija (Kantora iela 97, Mārupe); PII "Zīļuks" (Ozolu iela 2, Jaunmārupe); Mārupes pamatskola (Viskalnu iela 7, Tīraine)) - 2.prioritāte</t>
  </si>
  <si>
    <t>8) Saules elektrostaciju uzstādīšana pirmsskolas izglītības iestādē "Lienīte" un Babītes vidusskolā
Faktiskās izmaksas: 121 390 EUR
EKII kopā: 81 331 EUR
PB: 40 059 EUR
KOPĀ: 2025.gadā EKII 81 331 EUR, PB 51 472 EUR (pēc projekts īstenošanas 10% priekšmaksājumu PB atgriež EUR 12 139 apmērā)</t>
  </si>
  <si>
    <t>9) Saules elektrostaciju uzstādīšana pirmsskolas izglītības iestādē "Mārzemīte"
Faktiskās izmaksas: 68 024 EUR
EKII kopā:  45 575 EUR
PB: 22 449 EUR
KOPĀ: 2025.gadā EKII 44 837 EUR, PB 29 524 EUR (pēc projekts īstenošanas 10% priekšmaksājumu PB atgriež EUR 6 760 EUR  apmērā)</t>
  </si>
  <si>
    <t>6) ERASMUS+ "Dari inovatīvi. Rīkojies atbildīgi. Cieni citādo." Zeltrīti - 40 463 EUR (ESF finansējums)</t>
  </si>
  <si>
    <t>14) Erasmus + "Personu mobilitātes mācību nolūkos" 25 400 EUR (2025.gadā 6 240 EUR, PB priekšfinansējums 5 080 EUR, 2026.gadā - 19 160 EUR)</t>
  </si>
  <si>
    <t>Labiekārtot esošo sporta un atpūtas teritoriju pie jauniešu centra "Hēlijs"</t>
  </si>
  <si>
    <t>AS"Sadales tīkls" īpašumā esošās gaisvadu līnijas (GVL) rekonstrukcijas (jaunas kabeļlīnijas izbūve un GVL demontāža) izbūve (11.02.2025. AS Sadales tīkls līgums Nr.1/4-2.1/41-2025)</t>
  </si>
  <si>
    <t>Autoceļa C-9 "Mazeiķi-Silkalēji" Mārupes novadā pārbūve (t. sk. tilta pār Neriņu)  posmā no militārās bāzes "Ceri" līdz valsts vietējam autoceļam V14 Jaunmārupe-Skulte</t>
  </si>
  <si>
    <t>Autoceļa C-9 "Mazeiķi-Silkalēji" Mārupes novadā pārbūve (t. sk. tilta pār Neriņu)  posmā no militārās bāzes "Ceri" līdz valsts vietējam autoceļam V14 Jaunmārupe-Skulte 1200 m garumā (AM finansējums 1 548 800 EUR)</t>
  </si>
  <si>
    <t xml:space="preserve">"SAM 2.3.1.2. "Multimodāls sabiedriskā transporta tīkls" ietvaros attīstāms mobilitāte punkts pie Tīraines un Babītes dzelzceļa stacijas" </t>
  </si>
  <si>
    <t>Vispārīgās vienošanās 1. pielikums</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</si>
</sst>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64" formatCode="_-* #,##0.00_-;\-* #,##0.00_-;_-* &quot;-&quot;??_-;_-@_-"/>
    <numFmt numFmtId="165" formatCode="0.0"/>
    <numFmt numFmtId="166" formatCode="0.0%"/>
  </numFmts>
  <fonts count="107">
    <font>
      <sz val="11"/>
      <color theme="1"/>
      <name val="Calibri"/>
      <family val="2"/>
      <charset val="186"/>
      <scheme val="minor"/>
    </font>
    <font>
      <b/>
      <sz val="9"/>
      <name val="Calibri"/>
      <family val="2"/>
      <charset val="186"/>
      <scheme val="minor"/>
    </font>
    <font>
      <sz val="9"/>
      <color theme="1"/>
      <name val="Calibri"/>
      <family val="2"/>
      <charset val="186"/>
      <scheme val="minor"/>
    </font>
    <font>
      <sz val="11"/>
      <color theme="1"/>
      <name val="Calibri"/>
      <family val="2"/>
      <charset val="186"/>
      <scheme val="minor"/>
    </font>
    <font>
      <sz val="9"/>
      <name val="Calibri"/>
      <family val="2"/>
      <charset val="186"/>
      <scheme val="minor"/>
    </font>
    <font>
      <sz val="10"/>
      <name val="Arial"/>
      <family val="2"/>
      <charset val="186"/>
    </font>
    <font>
      <sz val="8"/>
      <name val="Calibri"/>
      <family val="2"/>
      <charset val="186"/>
      <scheme val="minor"/>
    </font>
    <font>
      <sz val="11"/>
      <name val="Calibri"/>
      <family val="2"/>
      <charset val="186"/>
      <scheme val="minor"/>
    </font>
    <font>
      <sz val="11"/>
      <color rgb="FFFF0000"/>
      <name val="Calibri"/>
      <family val="2"/>
      <charset val="186"/>
      <scheme val="minor"/>
    </font>
    <font>
      <sz val="11"/>
      <color rgb="FF000000"/>
      <name val="Calibri"/>
      <family val="2"/>
      <charset val="186"/>
    </font>
    <font>
      <b/>
      <sz val="11"/>
      <color theme="1"/>
      <name val="Calibri"/>
      <family val="2"/>
      <scheme val="minor"/>
    </font>
    <font>
      <b/>
      <sz val="9"/>
      <color theme="1"/>
      <name val="Calibri"/>
      <family val="2"/>
      <charset val="186"/>
      <scheme val="minor"/>
    </font>
    <font>
      <sz val="9"/>
      <color rgb="FFFF0000"/>
      <name val="Calibri"/>
      <family val="2"/>
      <charset val="186"/>
      <scheme val="minor"/>
    </font>
    <font>
      <sz val="11"/>
      <name val="Calibri"/>
      <family val="2"/>
      <scheme val="minor"/>
    </font>
    <font>
      <sz val="8"/>
      <color theme="1"/>
      <name val="Calibri"/>
      <family val="2"/>
      <charset val="186"/>
      <scheme val="minor"/>
    </font>
    <font>
      <b/>
      <sz val="9"/>
      <color rgb="FFFF0000"/>
      <name val="Calibri"/>
      <family val="2"/>
      <charset val="186"/>
      <scheme val="minor"/>
    </font>
    <font>
      <b/>
      <sz val="11"/>
      <color theme="1"/>
      <name val="Calibri"/>
      <family val="2"/>
      <charset val="186"/>
      <scheme val="minor"/>
    </font>
    <font>
      <i/>
      <sz val="9"/>
      <color theme="1"/>
      <name val="Calibri"/>
      <family val="2"/>
      <charset val="186"/>
      <scheme val="minor"/>
    </font>
    <font>
      <sz val="10"/>
      <name val="Arial"/>
      <family val="2"/>
    </font>
    <font>
      <sz val="8"/>
      <name val="Calibri"/>
      <family val="2"/>
      <scheme val="minor"/>
    </font>
    <font>
      <i/>
      <sz val="9"/>
      <color theme="1"/>
      <name val="Aptos"/>
      <family val="2"/>
    </font>
    <font>
      <sz val="9"/>
      <color theme="1"/>
      <name val="Aptos"/>
      <family val="2"/>
    </font>
    <font>
      <b/>
      <sz val="9"/>
      <color theme="1"/>
      <name val="Calibri Light"/>
      <family val="1"/>
      <charset val="186"/>
      <scheme val="major"/>
    </font>
    <font>
      <b/>
      <sz val="9"/>
      <color theme="1"/>
      <name val="Calibri Light"/>
      <family val="2"/>
      <charset val="186"/>
      <scheme val="major"/>
    </font>
    <font>
      <sz val="9"/>
      <color theme="1"/>
      <name val="Calibri Light"/>
      <family val="1"/>
      <charset val="186"/>
      <scheme val="major"/>
    </font>
    <font>
      <b/>
      <sz val="9"/>
      <color theme="1"/>
      <name val="Aptos"/>
      <family val="2"/>
    </font>
    <font>
      <strike/>
      <sz val="9"/>
      <color theme="1"/>
      <name val="Calibri"/>
      <family val="2"/>
      <charset val="186"/>
      <scheme val="minor"/>
    </font>
    <font>
      <i/>
      <strike/>
      <sz val="9"/>
      <color theme="1"/>
      <name val="Calibri"/>
      <family val="2"/>
      <charset val="186"/>
      <scheme val="minor"/>
    </font>
    <font>
      <sz val="9"/>
      <color theme="1"/>
      <name val="Calibri"/>
      <family val="2"/>
      <scheme val="minor"/>
    </font>
    <font>
      <i/>
      <sz val="9"/>
      <color theme="1"/>
      <name val="Calibri"/>
      <family val="2"/>
      <charset val="186"/>
    </font>
    <font>
      <sz val="9"/>
      <color theme="1"/>
      <name val="Calibri"/>
      <family val="2"/>
      <charset val="186"/>
    </font>
    <font>
      <i/>
      <strike/>
      <sz val="9"/>
      <color theme="1"/>
      <name val="Calibri"/>
      <family val="2"/>
      <charset val="186"/>
    </font>
    <font>
      <strike/>
      <sz val="9"/>
      <color theme="1"/>
      <name val="Calibri"/>
      <family val="2"/>
      <charset val="186"/>
    </font>
    <font>
      <b/>
      <sz val="9"/>
      <color theme="1"/>
      <name val="Calibri"/>
      <family val="2"/>
    </font>
    <font>
      <b/>
      <sz val="9"/>
      <color theme="1"/>
      <name val="Calibri"/>
      <family val="2"/>
      <charset val="186"/>
    </font>
    <font>
      <sz val="9"/>
      <color theme="1"/>
      <name val="Calibri"/>
      <family val="2"/>
    </font>
    <font>
      <i/>
      <sz val="9"/>
      <color theme="1"/>
      <name val="Calibri"/>
      <family val="2"/>
      <scheme val="minor"/>
    </font>
    <font>
      <b/>
      <sz val="9"/>
      <color theme="1"/>
      <name val="Calibri"/>
      <family val="2"/>
      <scheme val="minor"/>
    </font>
    <font>
      <sz val="8"/>
      <color theme="1"/>
      <name val="Calibri"/>
      <family val="2"/>
      <scheme val="minor"/>
    </font>
    <font>
      <b/>
      <sz val="10"/>
      <color theme="1"/>
      <name val="Calibri"/>
      <family val="2"/>
      <charset val="186"/>
      <scheme val="minor"/>
    </font>
    <font>
      <b/>
      <sz val="9"/>
      <color theme="1"/>
      <name val="Times New Roman"/>
      <family val="1"/>
      <charset val="186"/>
    </font>
    <font>
      <i/>
      <vertAlign val="superscript"/>
      <sz val="9"/>
      <color theme="1"/>
      <name val="Calibri"/>
      <family val="2"/>
      <charset val="186"/>
      <scheme val="minor"/>
    </font>
    <font>
      <sz val="10"/>
      <color theme="1"/>
      <name val="Calibri"/>
      <family val="2"/>
      <charset val="186"/>
      <scheme val="minor"/>
    </font>
    <font>
      <strike/>
      <sz val="9"/>
      <color theme="1"/>
      <name val="Calibri"/>
      <family val="2"/>
      <scheme val="minor"/>
    </font>
    <font>
      <b/>
      <strike/>
      <sz val="10"/>
      <color theme="1"/>
      <name val="Calibri"/>
      <family val="2"/>
      <scheme val="minor"/>
    </font>
    <font>
      <i/>
      <strike/>
      <sz val="9"/>
      <color theme="1"/>
      <name val="Calibri"/>
      <family val="2"/>
      <scheme val="minor"/>
    </font>
    <font>
      <b/>
      <sz val="10"/>
      <color theme="1"/>
      <name val="Calibri"/>
      <family val="2"/>
      <scheme val="minor"/>
    </font>
    <font>
      <sz val="11"/>
      <color theme="1"/>
      <name val="Calibri"/>
      <family val="2"/>
      <scheme val="minor"/>
    </font>
    <font>
      <b/>
      <i/>
      <sz val="9"/>
      <color theme="1"/>
      <name val="Calibri"/>
      <family val="2"/>
      <scheme val="minor"/>
    </font>
    <font>
      <sz val="11"/>
      <color theme="1"/>
      <name val="Calibri"/>
      <family val="2"/>
    </font>
    <font>
      <i/>
      <sz val="9"/>
      <color theme="1"/>
      <name val="Calibri"/>
      <family val="2"/>
    </font>
    <font>
      <b/>
      <sz val="9"/>
      <name val="Calibri Light"/>
      <family val="1"/>
      <charset val="186"/>
      <scheme val="major"/>
    </font>
    <font>
      <b/>
      <sz val="9"/>
      <name val="Calibri Light"/>
      <family val="2"/>
      <charset val="186"/>
      <scheme val="major"/>
    </font>
    <font>
      <sz val="9"/>
      <name val="Aptos"/>
      <family val="2"/>
    </font>
    <font>
      <strike/>
      <sz val="9"/>
      <name val="Calibri"/>
      <family val="2"/>
      <charset val="186"/>
      <scheme val="minor"/>
    </font>
    <font>
      <sz val="9"/>
      <name val="Calibri"/>
      <family val="2"/>
      <charset val="186"/>
    </font>
    <font>
      <strike/>
      <sz val="9"/>
      <name val="Calibri"/>
      <family val="2"/>
      <charset val="186"/>
    </font>
    <font>
      <sz val="9"/>
      <name val="Calibri"/>
      <family val="2"/>
    </font>
    <font>
      <sz val="9"/>
      <name val="Calibri"/>
      <family val="2"/>
      <scheme val="minor"/>
    </font>
    <font>
      <b/>
      <sz val="9"/>
      <name val="Calibri"/>
      <family val="2"/>
      <charset val="186"/>
    </font>
    <font>
      <b/>
      <sz val="9"/>
      <color rgb="FFFF0000"/>
      <name val="Calibri Light"/>
      <family val="2"/>
      <charset val="186"/>
      <scheme val="major"/>
    </font>
    <font>
      <i/>
      <sz val="9"/>
      <name val="Calibri"/>
      <family val="2"/>
      <charset val="186"/>
      <scheme val="minor"/>
    </font>
    <font>
      <b/>
      <sz val="9"/>
      <name val="Calibri"/>
      <family val="2"/>
      <scheme val="minor"/>
    </font>
    <font>
      <b/>
      <sz val="11"/>
      <name val="Calibri"/>
      <family val="2"/>
      <scheme val="minor"/>
    </font>
    <font>
      <b/>
      <sz val="9"/>
      <color rgb="FFEE0000"/>
      <name val="Calibri"/>
      <family val="2"/>
      <charset val="186"/>
      <scheme val="minor"/>
    </font>
    <font>
      <b/>
      <sz val="9"/>
      <color rgb="FFEE0000"/>
      <name val="Calibri"/>
      <family val="2"/>
      <scheme val="minor"/>
    </font>
    <font>
      <sz val="9"/>
      <color rgb="FFEE0000"/>
      <name val="Calibri"/>
      <family val="2"/>
      <charset val="186"/>
      <scheme val="minor"/>
    </font>
    <font>
      <i/>
      <sz val="9"/>
      <color rgb="FFFF0000"/>
      <name val="Calibri"/>
      <family val="2"/>
      <scheme val="minor"/>
    </font>
    <font>
      <sz val="9"/>
      <color rgb="FFFF0000"/>
      <name val="Calibri"/>
      <family val="2"/>
      <scheme val="minor"/>
    </font>
    <font>
      <sz val="9"/>
      <color rgb="FFFF0000"/>
      <name val="Calibri"/>
      <family val="2"/>
    </font>
    <font>
      <strike/>
      <sz val="9"/>
      <color rgb="FFFF0000"/>
      <name val="Calibri"/>
      <family val="2"/>
      <charset val="186"/>
      <scheme val="minor"/>
    </font>
    <font>
      <i/>
      <sz val="9"/>
      <color rgb="FFFF0000"/>
      <name val="Calibri"/>
      <family val="2"/>
      <charset val="186"/>
      <scheme val="minor"/>
    </font>
    <font>
      <b/>
      <sz val="9"/>
      <color rgb="FFFF0000"/>
      <name val="Calibri"/>
      <family val="2"/>
      <scheme val="minor"/>
    </font>
    <font>
      <b/>
      <sz val="10"/>
      <color rgb="FFFF0000"/>
      <name val="Calibri"/>
      <family val="2"/>
      <charset val="186"/>
      <scheme val="minor"/>
    </font>
    <font>
      <i/>
      <strike/>
      <sz val="9"/>
      <color rgb="FFFF0000"/>
      <name val="Calibri"/>
      <family val="2"/>
      <charset val="186"/>
      <scheme val="minor"/>
    </font>
    <font>
      <b/>
      <strike/>
      <sz val="9"/>
      <color rgb="FFFF0000"/>
      <name val="Calibri"/>
      <family val="2"/>
      <charset val="186"/>
      <scheme val="minor"/>
    </font>
    <font>
      <b/>
      <sz val="10"/>
      <name val="Calibri"/>
      <family val="2"/>
      <charset val="186"/>
      <scheme val="minor"/>
    </font>
    <font>
      <strike/>
      <sz val="9"/>
      <color rgb="FFFF0000"/>
      <name val="Calibri"/>
      <family val="2"/>
      <scheme val="minor"/>
    </font>
    <font>
      <b/>
      <strike/>
      <sz val="9"/>
      <color rgb="FFFF0000"/>
      <name val="Calibri"/>
      <family val="2"/>
      <scheme val="minor"/>
    </font>
    <font>
      <strike/>
      <sz val="11"/>
      <color rgb="FFFF0000"/>
      <name val="Calibri"/>
      <family val="2"/>
      <scheme val="minor"/>
    </font>
    <font>
      <i/>
      <strike/>
      <sz val="9"/>
      <color rgb="FFFF0000"/>
      <name val="Calibri"/>
      <family val="2"/>
      <scheme val="minor"/>
    </font>
    <font>
      <i/>
      <sz val="9"/>
      <color rgb="FFFF0000"/>
      <name val="Aptos"/>
      <family val="2"/>
    </font>
    <font>
      <sz val="9"/>
      <color rgb="FFFF0000"/>
      <name val="Aptos"/>
      <family val="2"/>
    </font>
    <font>
      <i/>
      <sz val="9"/>
      <color rgb="FF000000"/>
      <name val="Calibri"/>
      <scheme val="minor"/>
    </font>
    <font>
      <i/>
      <strike/>
      <sz val="9"/>
      <color rgb="FFFF0000"/>
      <name val="Calibri"/>
      <scheme val="minor"/>
    </font>
    <font>
      <i/>
      <sz val="9"/>
      <color rgb="FFFF0000"/>
      <name val="Calibri"/>
      <scheme val="minor"/>
    </font>
    <font>
      <i/>
      <sz val="9"/>
      <color theme="1"/>
      <name val="Calibri"/>
      <scheme val="minor"/>
    </font>
    <font>
      <sz val="9"/>
      <color rgb="FF000000"/>
      <name val="Calibri"/>
      <scheme val="minor"/>
    </font>
    <font>
      <b/>
      <sz val="9"/>
      <color rgb="FF000000"/>
      <name val="Calibri"/>
      <scheme val="minor"/>
    </font>
    <font>
      <b/>
      <sz val="9"/>
      <color rgb="FFFF0000"/>
      <name val="Calibri"/>
      <scheme val="minor"/>
    </font>
    <font>
      <b/>
      <sz val="10"/>
      <color theme="1"/>
      <name val="Calibri"/>
      <scheme val="minor"/>
    </font>
    <font>
      <sz val="9"/>
      <color rgb="FFFF0000"/>
      <name val="Calibri"/>
      <scheme val="minor"/>
    </font>
    <font>
      <sz val="9"/>
      <color theme="1"/>
      <name val="Calibri"/>
      <scheme val="minor"/>
    </font>
    <font>
      <sz val="9"/>
      <color rgb="FF000000"/>
      <name val="Calibri"/>
      <family val="2"/>
      <charset val="186"/>
      <scheme val="minor"/>
    </font>
    <font>
      <i/>
      <sz val="11"/>
      <color rgb="FFFF0000"/>
      <name val="Calibri"/>
      <family val="2"/>
      <charset val="186"/>
      <scheme val="minor"/>
    </font>
    <font>
      <i/>
      <sz val="11"/>
      <name val="Calibri"/>
      <family val="2"/>
      <scheme val="minor"/>
    </font>
    <font>
      <sz val="11"/>
      <color rgb="FFFF0000"/>
      <name val="Calibri"/>
      <family val="2"/>
      <scheme val="minor"/>
    </font>
    <font>
      <b/>
      <sz val="11"/>
      <color rgb="FF00B050"/>
      <name val="Calibri"/>
      <family val="2"/>
      <charset val="186"/>
      <scheme val="minor"/>
    </font>
    <font>
      <b/>
      <sz val="11"/>
      <name val="Calibri"/>
      <family val="2"/>
      <charset val="186"/>
      <scheme val="minor"/>
    </font>
    <font>
      <b/>
      <strike/>
      <sz val="9"/>
      <color rgb="FFFF0000"/>
      <name val="Calibri"/>
      <scheme val="minor"/>
    </font>
    <font>
      <b/>
      <sz val="9"/>
      <color theme="1"/>
      <name val="Calibri"/>
      <scheme val="minor"/>
    </font>
    <font>
      <strike/>
      <sz val="9"/>
      <name val="Calibri"/>
      <scheme val="minor"/>
    </font>
    <font>
      <strike/>
      <sz val="9"/>
      <color rgb="FF000000"/>
      <name val="Calibri"/>
      <scheme val="minor"/>
    </font>
    <font>
      <b/>
      <strike/>
      <sz val="9"/>
      <color rgb="FF000000"/>
      <name val="Calibri"/>
      <scheme val="minor"/>
    </font>
    <font>
      <i/>
      <strike/>
      <sz val="9"/>
      <color rgb="FF000000"/>
      <name val="Calibri"/>
      <scheme val="minor"/>
    </font>
    <font>
      <strike/>
      <sz val="9"/>
      <name val="Calibri"/>
      <family val="2"/>
      <scheme val="minor"/>
    </font>
    <font>
      <strike/>
      <sz val="9"/>
      <color rgb="FFFF0000"/>
      <name val="Calibri"/>
      <scheme val="minor"/>
    </font>
  </fonts>
  <fills count="19">
    <fill>
      <patternFill patternType="none"/>
    </fill>
    <fill>
      <patternFill patternType="gray125"/>
    </fill>
    <fill>
      <patternFill patternType="solid">
        <fgColor theme="9" tint="0.79998168889431442"/>
        <bgColor indexed="64"/>
      </patternFill>
    </fill>
    <fill>
      <patternFill patternType="solid">
        <fgColor theme="5" tint="0.79998168889431442"/>
        <bgColor indexed="64"/>
      </patternFill>
    </fill>
    <fill>
      <patternFill patternType="solid">
        <fgColor theme="5" tint="0.59999389629810485"/>
        <bgColor indexed="64"/>
      </patternFill>
    </fill>
    <fill>
      <patternFill patternType="solid">
        <fgColor theme="0"/>
        <bgColor indexed="64"/>
      </patternFill>
    </fill>
    <fill>
      <patternFill patternType="solid">
        <fgColor theme="7" tint="0.79998168889431442"/>
        <bgColor indexed="64"/>
      </patternFill>
    </fill>
    <fill>
      <patternFill patternType="solid">
        <fgColor rgb="FFFFFFFF"/>
        <bgColor rgb="FFFFFFFF"/>
      </patternFill>
    </fill>
    <fill>
      <patternFill patternType="solid">
        <fgColor rgb="FFE2EFDA"/>
        <bgColor indexed="64"/>
      </patternFill>
    </fill>
    <fill>
      <patternFill patternType="solid">
        <fgColor theme="9" tint="0.59999389629810485"/>
        <bgColor indexed="64"/>
      </patternFill>
    </fill>
    <fill>
      <patternFill patternType="solid">
        <fgColor theme="0"/>
        <bgColor rgb="FFFFFFFF"/>
      </patternFill>
    </fill>
    <fill>
      <patternFill patternType="solid">
        <fgColor rgb="FFFFFFFF"/>
        <bgColor indexed="64"/>
      </patternFill>
    </fill>
    <fill>
      <patternFill patternType="solid">
        <fgColor theme="0" tint="-0.14999847407452621"/>
        <bgColor indexed="64"/>
      </patternFill>
    </fill>
    <fill>
      <patternFill patternType="solid">
        <fgColor theme="9" tint="0.39997558519241921"/>
        <bgColor indexed="64"/>
      </patternFill>
    </fill>
    <fill>
      <patternFill patternType="solid">
        <fgColor theme="4" tint="0.79998168889431442"/>
        <bgColor indexed="64"/>
      </patternFill>
    </fill>
    <fill>
      <patternFill patternType="solid">
        <fgColor theme="2" tint="-0.249977111117893"/>
        <bgColor indexed="64"/>
      </patternFill>
    </fill>
    <fill>
      <patternFill patternType="solid">
        <fgColor theme="9" tint="0.39997558519241921"/>
        <bgColor rgb="FFFFFFFF"/>
      </patternFill>
    </fill>
    <fill>
      <patternFill patternType="solid">
        <fgColor theme="8" tint="0.79998168889431442"/>
        <bgColor indexed="64"/>
      </patternFill>
    </fill>
    <fill>
      <patternFill patternType="solid">
        <fgColor rgb="FFFFFF00"/>
        <bgColor indexed="64"/>
      </patternFill>
    </fill>
  </fills>
  <borders count="81">
    <border>
      <left/>
      <right/>
      <top/>
      <bottom/>
      <diagonal/>
    </border>
    <border>
      <left style="medium">
        <color indexed="64"/>
      </left>
      <right style="medium">
        <color indexed="64"/>
      </right>
      <top style="medium">
        <color indexed="64"/>
      </top>
      <bottom/>
      <diagonal/>
    </border>
    <border>
      <left style="medium">
        <color indexed="64"/>
      </left>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right/>
      <top/>
      <bottom style="medium">
        <color indexed="64"/>
      </bottom>
      <diagonal/>
    </border>
    <border>
      <left style="medium">
        <color indexed="64"/>
      </left>
      <right/>
      <top/>
      <bottom/>
      <diagonal/>
    </border>
    <border>
      <left/>
      <right style="medium">
        <color indexed="64"/>
      </right>
      <top style="medium">
        <color indexed="64"/>
      </top>
      <bottom/>
      <diagonal/>
    </border>
    <border>
      <left style="medium">
        <color indexed="64"/>
      </left>
      <right style="medium">
        <color indexed="64"/>
      </right>
      <top/>
      <bottom/>
      <diagonal/>
    </border>
    <border>
      <left/>
      <right style="medium">
        <color indexed="64"/>
      </right>
      <top/>
      <bottom/>
      <diagonal/>
    </border>
    <border>
      <left style="thin">
        <color indexed="64"/>
      </left>
      <right style="thin">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style="thin">
        <color indexed="64"/>
      </top>
      <bottom/>
      <diagonal/>
    </border>
    <border>
      <left style="medium">
        <color indexed="64"/>
      </left>
      <right style="medium">
        <color indexed="64"/>
      </right>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top style="medium">
        <color indexed="64"/>
      </top>
      <bottom/>
      <diagonal/>
    </border>
    <border>
      <left style="medium">
        <color indexed="64"/>
      </left>
      <right/>
      <top/>
      <bottom style="thin">
        <color indexed="64"/>
      </bottom>
      <diagonal/>
    </border>
    <border>
      <left style="medium">
        <color indexed="64"/>
      </left>
      <right/>
      <top style="thin">
        <color indexed="64"/>
      </top>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right style="medium">
        <color indexed="64"/>
      </right>
      <top style="thin">
        <color indexed="64"/>
      </top>
      <bottom/>
      <diagonal/>
    </border>
    <border>
      <left/>
      <right/>
      <top style="thin">
        <color indexed="64"/>
      </top>
      <bottom style="thin">
        <color indexed="64"/>
      </bottom>
      <diagonal/>
    </border>
    <border>
      <left/>
      <right/>
      <top style="thin">
        <color indexed="64"/>
      </top>
      <bottom/>
      <diagonal/>
    </border>
    <border>
      <left style="medium">
        <color indexed="64"/>
      </left>
      <right style="medium">
        <color indexed="64"/>
      </right>
      <top/>
      <bottom style="medium">
        <color rgb="FF000000"/>
      </bottom>
      <diagonal/>
    </border>
    <border>
      <left style="medium">
        <color indexed="64"/>
      </left>
      <right style="medium">
        <color rgb="FF000000"/>
      </right>
      <top style="medium">
        <color indexed="64"/>
      </top>
      <bottom/>
      <diagonal/>
    </border>
    <border>
      <left style="medium">
        <color indexed="64"/>
      </left>
      <right style="medium">
        <color rgb="FF000000"/>
      </right>
      <top/>
      <bottom/>
      <diagonal/>
    </border>
    <border>
      <left style="medium">
        <color rgb="FF000000"/>
      </left>
      <right style="medium">
        <color indexed="64"/>
      </right>
      <top style="medium">
        <color indexed="64"/>
      </top>
      <bottom/>
      <diagonal/>
    </border>
    <border>
      <left style="medium">
        <color rgb="FF000000"/>
      </left>
      <right style="medium">
        <color indexed="64"/>
      </right>
      <top/>
      <bottom/>
      <diagonal/>
    </border>
    <border>
      <left style="medium">
        <color rgb="FF000000"/>
      </left>
      <right style="medium">
        <color indexed="64"/>
      </right>
      <top/>
      <bottom style="medium">
        <color rgb="FF000000"/>
      </bottom>
      <diagonal/>
    </border>
    <border>
      <left/>
      <right style="medium">
        <color rgb="FF000000"/>
      </right>
      <top style="medium">
        <color indexed="64"/>
      </top>
      <bottom/>
      <diagonal/>
    </border>
    <border>
      <left/>
      <right style="medium">
        <color rgb="FF000000"/>
      </right>
      <top/>
      <bottom/>
      <diagonal/>
    </border>
    <border>
      <left/>
      <right style="medium">
        <color rgb="FF000000"/>
      </right>
      <top/>
      <bottom style="medium">
        <color indexed="64"/>
      </bottom>
      <diagonal/>
    </border>
    <border>
      <left style="medium">
        <color indexed="64"/>
      </left>
      <right style="medium">
        <color indexed="64"/>
      </right>
      <top style="medium">
        <color rgb="FF000000"/>
      </top>
      <bottom/>
      <diagonal/>
    </border>
    <border>
      <left style="medium">
        <color indexed="64"/>
      </left>
      <right style="medium">
        <color rgb="FF000000"/>
      </right>
      <top/>
      <bottom style="medium">
        <color indexed="64"/>
      </bottom>
      <diagonal/>
    </border>
    <border>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right/>
      <top style="medium">
        <color indexed="64"/>
      </top>
      <bottom style="thin">
        <color indexed="64"/>
      </bottom>
      <diagonal/>
    </border>
    <border>
      <left/>
      <right style="thin">
        <color indexed="64"/>
      </right>
      <top style="thin">
        <color indexed="64"/>
      </top>
      <bottom/>
      <diagonal/>
    </border>
    <border>
      <left style="thin">
        <color indexed="64"/>
      </left>
      <right style="medium">
        <color indexed="64"/>
      </right>
      <top style="thin">
        <color indexed="64"/>
      </top>
      <bottom/>
      <diagonal/>
    </border>
    <border>
      <left/>
      <right style="thin">
        <color indexed="64"/>
      </right>
      <top style="medium">
        <color indexed="64"/>
      </top>
      <bottom style="thin">
        <color indexed="64"/>
      </bottom>
      <diagonal/>
    </border>
    <border>
      <left style="medium">
        <color indexed="64"/>
      </left>
      <right style="thin">
        <color indexed="64"/>
      </right>
      <top style="thin">
        <color indexed="64"/>
      </top>
      <bottom/>
      <diagonal/>
    </border>
    <border>
      <left/>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bottom style="thin">
        <color indexed="64"/>
      </bottom>
      <diagonal/>
    </border>
    <border>
      <left style="thin">
        <color indexed="64"/>
      </left>
      <right style="thin">
        <color indexed="64"/>
      </right>
      <top/>
      <bottom/>
      <diagonal/>
    </border>
    <border>
      <left style="thin">
        <color indexed="64"/>
      </left>
      <right/>
      <top/>
      <bottom/>
      <diagonal/>
    </border>
    <border>
      <left style="medium">
        <color indexed="64"/>
      </left>
      <right/>
      <top/>
      <bottom style="medium">
        <color rgb="FF000000"/>
      </bottom>
      <diagonal/>
    </border>
    <border>
      <left/>
      <right style="medium">
        <color indexed="64"/>
      </right>
      <top/>
      <bottom style="medium">
        <color rgb="FF000000"/>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
      <left style="medium">
        <color rgb="FF000000"/>
      </left>
      <right/>
      <top/>
      <bottom/>
      <diagonal/>
    </border>
    <border>
      <left/>
      <right/>
      <top/>
      <bottom style="thin">
        <color theme="1"/>
      </bottom>
      <diagonal/>
    </border>
    <border>
      <left/>
      <right/>
      <top style="thin">
        <color theme="1"/>
      </top>
      <bottom style="thin">
        <color theme="1"/>
      </bottom>
      <diagonal/>
    </border>
    <border>
      <left/>
      <right/>
      <top style="thin">
        <color theme="1"/>
      </top>
      <bottom/>
      <diagonal/>
    </border>
    <border>
      <left style="thin">
        <color indexed="64"/>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s>
  <cellStyleXfs count="7">
    <xf numFmtId="0" fontId="0" fillId="0" borderId="0"/>
    <xf numFmtId="0" fontId="3" fillId="0" borderId="0"/>
    <xf numFmtId="0" fontId="5" fillId="0" borderId="0"/>
    <xf numFmtId="0" fontId="9" fillId="0" borderId="0" applyNumberFormat="0" applyFont="0" applyBorder="0" applyProtection="0"/>
    <xf numFmtId="0" fontId="18" fillId="0" borderId="0"/>
    <xf numFmtId="164" fontId="3" fillId="0" borderId="0" applyFont="0" applyFill="0" applyBorder="0" applyAlignment="0" applyProtection="0"/>
    <xf numFmtId="9" fontId="3" fillId="0" borderId="0" applyFont="0" applyFill="0" applyBorder="0" applyAlignment="0" applyProtection="0"/>
  </cellStyleXfs>
  <cellXfs count="1527">
    <xf numFmtId="0" fontId="0" fillId="0" borderId="0" xfId="0"/>
    <xf numFmtId="0" fontId="0" fillId="0" borderId="0" xfId="0" applyAlignment="1">
      <alignment horizontal="center" vertical="center"/>
    </xf>
    <xf numFmtId="0" fontId="2" fillId="0" borderId="0" xfId="0" applyFont="1" applyAlignment="1">
      <alignment horizontal="center" vertical="center"/>
    </xf>
    <xf numFmtId="0" fontId="1" fillId="2" borderId="6" xfId="0" applyFont="1" applyFill="1" applyBorder="1" applyAlignment="1">
      <alignment horizontal="center" vertical="center" wrapText="1"/>
    </xf>
    <xf numFmtId="0" fontId="7" fillId="5" borderId="0" xfId="0" applyFont="1" applyFill="1"/>
    <xf numFmtId="0" fontId="4" fillId="0" borderId="0" xfId="0" applyFont="1"/>
    <xf numFmtId="0" fontId="7" fillId="0" borderId="0" xfId="0" applyFont="1"/>
    <xf numFmtId="0" fontId="4" fillId="0" borderId="0" xfId="0" applyFont="1" applyAlignment="1">
      <alignment horizontal="center" vertical="center"/>
    </xf>
    <xf numFmtId="0" fontId="8" fillId="0" borderId="0" xfId="0" applyFont="1"/>
    <xf numFmtId="0" fontId="8" fillId="5" borderId="0" xfId="0" applyFont="1" applyFill="1"/>
    <xf numFmtId="0" fontId="7" fillId="0" borderId="0" xfId="0" applyFont="1" applyAlignment="1">
      <alignment horizontal="center" vertical="center"/>
    </xf>
    <xf numFmtId="3" fontId="7" fillId="0" borderId="0" xfId="0" applyNumberFormat="1" applyFont="1" applyAlignment="1">
      <alignment horizontal="center" vertical="center"/>
    </xf>
    <xf numFmtId="0" fontId="0" fillId="0" borderId="0" xfId="0" applyAlignment="1">
      <alignment vertical="center" wrapText="1"/>
    </xf>
    <xf numFmtId="0" fontId="0" fillId="0" borderId="0" xfId="0" applyAlignment="1">
      <alignment wrapText="1"/>
    </xf>
    <xf numFmtId="3" fontId="0" fillId="0" borderId="16" xfId="0" applyNumberFormat="1" applyBorder="1" applyAlignment="1">
      <alignment horizontal="center" vertical="center"/>
    </xf>
    <xf numFmtId="0" fontId="10" fillId="0" borderId="0" xfId="0" applyFont="1" applyAlignment="1">
      <alignment horizontal="right" vertical="center"/>
    </xf>
    <xf numFmtId="3" fontId="0" fillId="0" borderId="0" xfId="0" applyNumberFormat="1" applyAlignment="1">
      <alignment horizontal="center" vertical="center"/>
    </xf>
    <xf numFmtId="3" fontId="2" fillId="0" borderId="9" xfId="0" applyNumberFormat="1" applyFont="1" applyBorder="1" applyAlignment="1">
      <alignment horizontal="center" vertical="center"/>
    </xf>
    <xf numFmtId="0" fontId="2" fillId="0" borderId="9" xfId="0" applyFont="1" applyBorder="1" applyAlignment="1">
      <alignment horizontal="center" vertical="center"/>
    </xf>
    <xf numFmtId="3" fontId="4" fillId="0" borderId="5" xfId="0" applyNumberFormat="1" applyFont="1" applyBorder="1" applyAlignment="1">
      <alignment horizontal="center" vertical="center" wrapText="1"/>
    </xf>
    <xf numFmtId="0" fontId="7" fillId="0" borderId="14" xfId="0" applyFont="1" applyBorder="1"/>
    <xf numFmtId="0" fontId="4" fillId="0" borderId="11" xfId="0" applyFont="1" applyBorder="1" applyAlignment="1">
      <alignment horizontal="center" vertical="center"/>
    </xf>
    <xf numFmtId="0" fontId="7" fillId="0" borderId="0" xfId="0" applyFont="1" applyAlignment="1">
      <alignment horizontal="center"/>
    </xf>
    <xf numFmtId="0" fontId="7" fillId="0" borderId="14" xfId="0" applyFont="1" applyBorder="1" applyAlignment="1">
      <alignment horizontal="center"/>
    </xf>
    <xf numFmtId="0" fontId="13" fillId="0" borderId="11" xfId="0" applyFont="1" applyBorder="1"/>
    <xf numFmtId="0" fontId="2" fillId="0" borderId="0" xfId="0" applyFont="1" applyAlignment="1">
      <alignment wrapText="1"/>
    </xf>
    <xf numFmtId="3" fontId="0" fillId="0" borderId="0" xfId="0" applyNumberFormat="1"/>
    <xf numFmtId="3" fontId="1" fillId="0" borderId="5" xfId="0" applyNumberFormat="1" applyFont="1" applyBorder="1" applyAlignment="1">
      <alignment horizontal="center" vertical="center" wrapText="1"/>
    </xf>
    <xf numFmtId="3" fontId="0" fillId="0" borderId="0" xfId="0" applyNumberFormat="1" applyAlignment="1">
      <alignment wrapText="1"/>
    </xf>
    <xf numFmtId="0" fontId="4" fillId="5" borderId="2" xfId="0" applyFont="1" applyFill="1" applyBorder="1" applyAlignment="1">
      <alignment horizontal="center" vertical="center" wrapText="1"/>
    </xf>
    <xf numFmtId="0" fontId="14" fillId="0" borderId="0" xfId="0" applyFont="1"/>
    <xf numFmtId="0" fontId="4" fillId="0" borderId="5" xfId="0" applyFont="1" applyBorder="1" applyAlignment="1">
      <alignment horizontal="left" vertical="center" wrapText="1"/>
    </xf>
    <xf numFmtId="0" fontId="7" fillId="0" borderId="0" xfId="0" applyFont="1" applyAlignment="1">
      <alignment horizontal="left" vertical="center"/>
    </xf>
    <xf numFmtId="3" fontId="7" fillId="0" borderId="0" xfId="0" applyNumberFormat="1" applyFont="1" applyAlignment="1">
      <alignment horizontal="left" vertical="center"/>
    </xf>
    <xf numFmtId="0" fontId="4" fillId="5" borderId="3" xfId="0" applyFont="1" applyFill="1" applyBorder="1" applyAlignment="1">
      <alignment horizontal="center" vertical="center" wrapText="1"/>
    </xf>
    <xf numFmtId="0" fontId="4" fillId="5" borderId="16" xfId="0" applyFont="1" applyFill="1" applyBorder="1" applyAlignment="1">
      <alignment horizontal="center" vertical="center" wrapText="1"/>
    </xf>
    <xf numFmtId="0" fontId="4" fillId="6" borderId="16" xfId="0" applyFont="1" applyFill="1" applyBorder="1" applyAlignment="1">
      <alignment horizontal="center" vertical="center" wrapText="1"/>
    </xf>
    <xf numFmtId="0" fontId="4" fillId="5" borderId="16" xfId="0" applyFont="1" applyFill="1" applyBorder="1" applyAlignment="1">
      <alignment horizontal="justify" vertical="center" wrapText="1"/>
    </xf>
    <xf numFmtId="3" fontId="4" fillId="5" borderId="16" xfId="0" applyNumberFormat="1" applyFont="1" applyFill="1" applyBorder="1" applyAlignment="1">
      <alignment horizontal="center" vertical="center" wrapText="1"/>
    </xf>
    <xf numFmtId="0" fontId="16" fillId="0" borderId="16" xfId="0" applyFont="1" applyBorder="1" applyAlignment="1">
      <alignment horizontal="center" vertical="center"/>
    </xf>
    <xf numFmtId="0" fontId="0" fillId="0" borderId="16" xfId="0" applyBorder="1" applyAlignment="1">
      <alignment horizontal="center" vertical="center"/>
    </xf>
    <xf numFmtId="0" fontId="10" fillId="0" borderId="16" xfId="0" applyFont="1" applyBorder="1" applyAlignment="1">
      <alignment horizontal="right" vertical="center"/>
    </xf>
    <xf numFmtId="0" fontId="2" fillId="0" borderId="22" xfId="0" applyFont="1" applyBorder="1" applyAlignment="1">
      <alignment horizontal="right" vertical="center"/>
    </xf>
    <xf numFmtId="0" fontId="2" fillId="0" borderId="19" xfId="0" applyFont="1" applyBorder="1" applyAlignment="1">
      <alignment horizontal="right" vertical="center"/>
    </xf>
    <xf numFmtId="0" fontId="2" fillId="0" borderId="20" xfId="0" applyFont="1" applyBorder="1" applyAlignment="1">
      <alignment horizontal="right" vertical="center"/>
    </xf>
    <xf numFmtId="0" fontId="0" fillId="5" borderId="0" xfId="0" applyFill="1"/>
    <xf numFmtId="0" fontId="2" fillId="12" borderId="9" xfId="0" applyFont="1" applyFill="1" applyBorder="1" applyAlignment="1">
      <alignment horizontal="center" vertical="center" wrapText="1"/>
    </xf>
    <xf numFmtId="3" fontId="14" fillId="12" borderId="0" xfId="0" applyNumberFormat="1" applyFont="1" applyFill="1"/>
    <xf numFmtId="0" fontId="14" fillId="12" borderId="0" xfId="0" applyFont="1" applyFill="1"/>
    <xf numFmtId="0" fontId="7" fillId="15" borderId="0" xfId="0" applyFont="1" applyFill="1" applyAlignment="1">
      <alignment horizontal="center" vertical="center"/>
    </xf>
    <xf numFmtId="0" fontId="19" fillId="15" borderId="0" xfId="0" applyFont="1" applyFill="1"/>
    <xf numFmtId="0" fontId="7" fillId="15" borderId="0" xfId="0" applyFont="1" applyFill="1" applyAlignment="1">
      <alignment horizontal="center"/>
    </xf>
    <xf numFmtId="0" fontId="17" fillId="0" borderId="19" xfId="0" applyFont="1" applyBorder="1" applyAlignment="1">
      <alignment horizontal="right" vertical="center" wrapText="1"/>
    </xf>
    <xf numFmtId="0" fontId="2" fillId="0" borderId="19" xfId="0" applyFont="1" applyBorder="1" applyAlignment="1">
      <alignment vertical="center" wrapText="1"/>
    </xf>
    <xf numFmtId="3" fontId="2" fillId="0" borderId="19" xfId="0" applyNumberFormat="1" applyFont="1" applyBorder="1" applyAlignment="1">
      <alignment horizontal="left" vertical="center" wrapText="1"/>
    </xf>
    <xf numFmtId="0" fontId="17" fillId="0" borderId="20" xfId="0" applyFont="1" applyBorder="1" applyAlignment="1">
      <alignment horizontal="right" vertical="center" wrapText="1"/>
    </xf>
    <xf numFmtId="0" fontId="2" fillId="0" borderId="20" xfId="0" applyFont="1" applyBorder="1" applyAlignment="1">
      <alignment vertical="center" wrapText="1"/>
    </xf>
    <xf numFmtId="3" fontId="0" fillId="0" borderId="62" xfId="0" applyNumberFormat="1" applyBorder="1" applyAlignment="1">
      <alignment horizontal="center" vertical="center"/>
    </xf>
    <xf numFmtId="0" fontId="0" fillId="0" borderId="16" xfId="0" applyBorder="1" applyAlignment="1">
      <alignment horizontal="center"/>
    </xf>
    <xf numFmtId="3" fontId="0" fillId="0" borderId="61" xfId="0" applyNumberFormat="1" applyBorder="1" applyAlignment="1">
      <alignment horizontal="center" vertical="center"/>
    </xf>
    <xf numFmtId="0" fontId="4" fillId="18" borderId="16" xfId="0" applyFont="1" applyFill="1" applyBorder="1" applyAlignment="1">
      <alignment horizontal="center" vertical="center" wrapText="1"/>
    </xf>
    <xf numFmtId="3" fontId="21" fillId="0" borderId="19" xfId="0" applyNumberFormat="1" applyFont="1" applyBorder="1" applyAlignment="1">
      <alignment vertical="center" wrapText="1"/>
    </xf>
    <xf numFmtId="0" fontId="11" fillId="0" borderId="12" xfId="0" applyFont="1" applyBorder="1" applyAlignment="1">
      <alignment horizontal="left" vertical="center" wrapText="1"/>
    </xf>
    <xf numFmtId="0" fontId="1" fillId="2" borderId="1" xfId="0" applyFont="1" applyFill="1" applyBorder="1" applyAlignment="1">
      <alignment horizontal="center" vertical="center" wrapText="1"/>
    </xf>
    <xf numFmtId="3" fontId="21" fillId="0" borderId="21" xfId="0" applyNumberFormat="1" applyFont="1" applyBorder="1" applyAlignment="1">
      <alignment vertical="center" wrapText="1"/>
    </xf>
    <xf numFmtId="0" fontId="17" fillId="13" borderId="19" xfId="0" applyFont="1" applyFill="1" applyBorder="1" applyAlignment="1">
      <alignment horizontal="right" vertical="center" wrapText="1"/>
    </xf>
    <xf numFmtId="3" fontId="2" fillId="13" borderId="19" xfId="0" applyNumberFormat="1" applyFont="1" applyFill="1" applyBorder="1" applyAlignment="1">
      <alignment horizontal="left" vertical="center" wrapText="1"/>
    </xf>
    <xf numFmtId="3" fontId="2" fillId="13" borderId="21" xfId="0" applyNumberFormat="1" applyFont="1" applyFill="1" applyBorder="1" applyAlignment="1">
      <alignment horizontal="left" vertical="center" wrapText="1"/>
    </xf>
    <xf numFmtId="3" fontId="2" fillId="13" borderId="35" xfId="0" applyNumberFormat="1" applyFont="1" applyFill="1" applyBorder="1" applyAlignment="1">
      <alignment horizontal="left" vertical="center" wrapText="1"/>
    </xf>
    <xf numFmtId="0" fontId="17" fillId="0" borderId="29" xfId="0" applyFont="1" applyBorder="1" applyAlignment="1">
      <alignment horizontal="right" vertical="center" wrapText="1"/>
    </xf>
    <xf numFmtId="0" fontId="11" fillId="0" borderId="24" xfId="0" applyFont="1" applyBorder="1" applyAlignment="1">
      <alignment horizontal="left" vertical="center" wrapText="1"/>
    </xf>
    <xf numFmtId="0" fontId="2" fillId="13" borderId="1" xfId="0" applyFont="1" applyFill="1" applyBorder="1" applyAlignment="1">
      <alignment horizontal="center" vertical="center" wrapText="1"/>
    </xf>
    <xf numFmtId="0" fontId="2" fillId="13" borderId="13" xfId="0" applyFont="1" applyFill="1" applyBorder="1" applyAlignment="1">
      <alignment horizontal="center" vertical="center" wrapText="1"/>
    </xf>
    <xf numFmtId="0" fontId="2" fillId="0" borderId="1" xfId="0" applyFont="1" applyBorder="1" applyAlignment="1">
      <alignment horizontal="center" vertical="center" wrapText="1"/>
    </xf>
    <xf numFmtId="0" fontId="2" fillId="0" borderId="13" xfId="0" applyFont="1" applyBorder="1" applyAlignment="1">
      <alignment horizontal="center" vertical="center" wrapText="1"/>
    </xf>
    <xf numFmtId="0" fontId="2" fillId="0" borderId="6" xfId="0" applyFont="1" applyBorder="1" applyAlignment="1">
      <alignment horizontal="center" vertical="center" wrapText="1"/>
    </xf>
    <xf numFmtId="3" fontId="2" fillId="13" borderId="1" xfId="0" applyNumberFormat="1" applyFont="1" applyFill="1" applyBorder="1" applyAlignment="1">
      <alignment horizontal="center" vertical="center" wrapText="1"/>
    </xf>
    <xf numFmtId="3" fontId="2" fillId="0" borderId="1" xfId="0" applyNumberFormat="1" applyFont="1" applyBorder="1" applyAlignment="1">
      <alignment horizontal="center" vertical="center" wrapText="1"/>
    </xf>
    <xf numFmtId="0" fontId="2" fillId="13" borderId="9" xfId="0" applyFont="1" applyFill="1" applyBorder="1" applyAlignment="1">
      <alignment horizontal="center" vertical="center" wrapText="1"/>
    </xf>
    <xf numFmtId="0" fontId="11" fillId="15" borderId="4" xfId="0" applyFont="1" applyFill="1" applyBorder="1" applyAlignment="1">
      <alignment horizontal="center" vertical="center"/>
    </xf>
    <xf numFmtId="3" fontId="2" fillId="12" borderId="5" xfId="0" applyNumberFormat="1" applyFont="1" applyFill="1" applyBorder="1" applyAlignment="1">
      <alignment horizontal="center" vertical="center" wrapText="1"/>
    </xf>
    <xf numFmtId="0" fontId="11" fillId="15" borderId="4" xfId="0" applyFont="1" applyFill="1" applyBorder="1" applyAlignment="1">
      <alignment horizontal="center" vertical="center" wrapText="1"/>
    </xf>
    <xf numFmtId="0" fontId="2" fillId="0" borderId="1" xfId="0" applyFont="1" applyBorder="1" applyAlignment="1">
      <alignment horizontal="center" vertical="center"/>
    </xf>
    <xf numFmtId="0" fontId="2" fillId="5" borderId="1" xfId="0" applyFont="1" applyFill="1" applyBorder="1" applyAlignment="1">
      <alignment horizontal="center" vertical="center" wrapText="1"/>
    </xf>
    <xf numFmtId="0" fontId="11" fillId="13" borderId="12" xfId="0" applyFont="1" applyFill="1" applyBorder="1" applyAlignment="1">
      <alignment horizontal="left" vertical="center" wrapText="1"/>
    </xf>
    <xf numFmtId="0" fontId="2" fillId="0" borderId="13" xfId="0" applyFont="1" applyBorder="1" applyAlignment="1">
      <alignment horizontal="center" vertical="center"/>
    </xf>
    <xf numFmtId="0" fontId="2" fillId="5" borderId="13" xfId="0" applyFont="1" applyFill="1" applyBorder="1" applyAlignment="1">
      <alignment horizontal="center" vertical="center" wrapText="1"/>
    </xf>
    <xf numFmtId="3" fontId="2" fillId="13" borderId="34" xfId="0" applyNumberFormat="1" applyFont="1" applyFill="1" applyBorder="1" applyAlignment="1">
      <alignment horizontal="left" vertical="center" wrapText="1"/>
    </xf>
    <xf numFmtId="3" fontId="2" fillId="13" borderId="13" xfId="0" applyNumberFormat="1" applyFont="1" applyFill="1" applyBorder="1" applyAlignment="1">
      <alignment horizontal="center" vertical="center" wrapText="1"/>
    </xf>
    <xf numFmtId="3" fontId="2" fillId="0" borderId="13" xfId="0" applyNumberFormat="1" applyFont="1" applyBorder="1" applyAlignment="1">
      <alignment horizontal="center" vertical="center" wrapText="1"/>
    </xf>
    <xf numFmtId="3" fontId="2" fillId="12" borderId="13" xfId="0" applyNumberFormat="1" applyFont="1" applyFill="1" applyBorder="1" applyAlignment="1">
      <alignment horizontal="center" vertical="center" wrapText="1"/>
    </xf>
    <xf numFmtId="0" fontId="2" fillId="0" borderId="6" xfId="0" applyFont="1" applyBorder="1" applyAlignment="1">
      <alignment horizontal="center" vertical="center"/>
    </xf>
    <xf numFmtId="0" fontId="17" fillId="13" borderId="20" xfId="0" applyFont="1" applyFill="1" applyBorder="1" applyAlignment="1">
      <alignment horizontal="right" vertical="center" wrapText="1"/>
    </xf>
    <xf numFmtId="3" fontId="2" fillId="0" borderId="6" xfId="0" applyNumberFormat="1" applyFont="1" applyBorder="1" applyAlignment="1">
      <alignment horizontal="center" vertical="center" wrapText="1"/>
    </xf>
    <xf numFmtId="0" fontId="2" fillId="5" borderId="2" xfId="0" applyFont="1" applyFill="1" applyBorder="1" applyAlignment="1">
      <alignment horizontal="center" vertical="center" wrapText="1"/>
    </xf>
    <xf numFmtId="3" fontId="2" fillId="0" borderId="12" xfId="0" applyNumberFormat="1" applyFont="1" applyBorder="1" applyAlignment="1">
      <alignment horizontal="center" vertical="center" wrapText="1"/>
    </xf>
    <xf numFmtId="0" fontId="2" fillId="5" borderId="11" xfId="0" applyFont="1" applyFill="1" applyBorder="1" applyAlignment="1">
      <alignment horizontal="center" vertical="center" wrapText="1"/>
    </xf>
    <xf numFmtId="3" fontId="2" fillId="0" borderId="14" xfId="0" applyNumberFormat="1" applyFont="1" applyBorder="1" applyAlignment="1">
      <alignment horizontal="center" vertical="center" wrapText="1"/>
    </xf>
    <xf numFmtId="3" fontId="2" fillId="15" borderId="13" xfId="0" applyNumberFormat="1" applyFont="1" applyFill="1" applyBorder="1" applyAlignment="1">
      <alignment horizontal="center" vertical="center" wrapText="1"/>
    </xf>
    <xf numFmtId="0" fontId="2" fillId="0" borderId="19" xfId="0" applyFont="1" applyBorder="1" applyAlignment="1">
      <alignment horizontal="left" vertical="center" wrapText="1"/>
    </xf>
    <xf numFmtId="0" fontId="17" fillId="0" borderId="30" xfId="0" applyFont="1" applyBorder="1" applyAlignment="1">
      <alignment horizontal="right" vertical="center" wrapText="1"/>
    </xf>
    <xf numFmtId="0" fontId="2" fillId="0" borderId="20" xfId="0" applyFont="1" applyBorder="1" applyAlignment="1">
      <alignment horizontal="left" vertical="center" wrapText="1"/>
    </xf>
    <xf numFmtId="3" fontId="2" fillId="0" borderId="8" xfId="0" applyNumberFormat="1" applyFont="1" applyBorder="1" applyAlignment="1">
      <alignment horizontal="center" vertical="center" wrapText="1"/>
    </xf>
    <xf numFmtId="0" fontId="2" fillId="13" borderId="2" xfId="0" applyFont="1" applyFill="1" applyBorder="1" applyAlignment="1">
      <alignment horizontal="center" vertical="center" wrapText="1"/>
    </xf>
    <xf numFmtId="3" fontId="2" fillId="13" borderId="12" xfId="0" applyNumberFormat="1" applyFont="1" applyFill="1" applyBorder="1" applyAlignment="1">
      <alignment horizontal="center" vertical="center" wrapText="1"/>
    </xf>
    <xf numFmtId="0" fontId="17" fillId="13" borderId="30" xfId="0" applyFont="1" applyFill="1" applyBorder="1" applyAlignment="1">
      <alignment horizontal="right" vertical="center" wrapText="1"/>
    </xf>
    <xf numFmtId="3" fontId="2" fillId="13" borderId="20" xfId="0" applyNumberFormat="1" applyFont="1" applyFill="1" applyBorder="1" applyAlignment="1">
      <alignment horizontal="left" vertical="center" wrapText="1"/>
    </xf>
    <xf numFmtId="3" fontId="2" fillId="13" borderId="8" xfId="0" applyNumberFormat="1" applyFont="1" applyFill="1" applyBorder="1" applyAlignment="1">
      <alignment horizontal="center" vertical="center" wrapText="1"/>
    </xf>
    <xf numFmtId="3" fontId="2" fillId="0" borderId="34" xfId="0" applyNumberFormat="1" applyFont="1" applyBorder="1" applyAlignment="1">
      <alignment horizontal="left" vertical="center" wrapText="1"/>
    </xf>
    <xf numFmtId="0" fontId="2" fillId="0" borderId="34" xfId="0" applyFont="1" applyBorder="1" applyAlignment="1">
      <alignment horizontal="left" vertical="center" wrapText="1"/>
    </xf>
    <xf numFmtId="0" fontId="24" fillId="0" borderId="6" xfId="0" applyFont="1" applyBorder="1" applyAlignment="1">
      <alignment horizontal="center" vertical="center"/>
    </xf>
    <xf numFmtId="0" fontId="2" fillId="0" borderId="35" xfId="0" applyFont="1" applyBorder="1" applyAlignment="1">
      <alignment horizontal="left" vertical="center" wrapText="1"/>
    </xf>
    <xf numFmtId="0" fontId="2" fillId="5" borderId="6" xfId="0" applyFont="1" applyFill="1" applyBorder="1" applyAlignment="1">
      <alignment horizontal="center" vertical="center" wrapText="1"/>
    </xf>
    <xf numFmtId="0" fontId="2" fillId="5" borderId="9" xfId="0" applyFont="1" applyFill="1" applyBorder="1" applyAlignment="1">
      <alignment horizontal="center" vertical="center" wrapText="1"/>
    </xf>
    <xf numFmtId="0" fontId="2" fillId="0" borderId="9" xfId="0" applyFont="1" applyBorder="1" applyAlignment="1">
      <alignment horizontal="left" vertical="center" wrapText="1"/>
    </xf>
    <xf numFmtId="3" fontId="2" fillId="0" borderId="9" xfId="0" applyNumberFormat="1" applyFont="1" applyBorder="1" applyAlignment="1">
      <alignment horizontal="left" vertical="center" wrapText="1"/>
    </xf>
    <xf numFmtId="3" fontId="2" fillId="0" borderId="9" xfId="0" applyNumberFormat="1" applyFont="1" applyBorder="1" applyAlignment="1">
      <alignment horizontal="center" vertical="center" wrapText="1"/>
    </xf>
    <xf numFmtId="0" fontId="2" fillId="0" borderId="9" xfId="0" applyFont="1" applyBorder="1" applyAlignment="1">
      <alignment horizontal="center" vertical="center" wrapText="1"/>
    </xf>
    <xf numFmtId="3" fontId="2" fillId="15" borderId="8" xfId="0" applyNumberFormat="1" applyFont="1" applyFill="1" applyBorder="1" applyAlignment="1">
      <alignment horizontal="center" vertical="center" wrapText="1"/>
    </xf>
    <xf numFmtId="3" fontId="2" fillId="12" borderId="8" xfId="0" applyNumberFormat="1" applyFont="1" applyFill="1" applyBorder="1" applyAlignment="1">
      <alignment horizontal="center" vertical="center" wrapText="1"/>
    </xf>
    <xf numFmtId="0" fontId="2" fillId="5" borderId="6" xfId="0" applyFont="1" applyFill="1" applyBorder="1" applyAlignment="1">
      <alignment vertical="center" wrapText="1"/>
    </xf>
    <xf numFmtId="0" fontId="24" fillId="0" borderId="14" xfId="0" applyFont="1" applyBorder="1" applyAlignment="1">
      <alignment horizontal="center" vertical="center" wrapText="1"/>
    </xf>
    <xf numFmtId="0" fontId="2" fillId="13" borderId="14" xfId="0" applyFont="1" applyFill="1" applyBorder="1" applyAlignment="1">
      <alignment horizontal="left" vertical="center" wrapText="1"/>
    </xf>
    <xf numFmtId="3" fontId="2" fillId="13" borderId="5" xfId="0" applyNumberFormat="1" applyFont="1" applyFill="1" applyBorder="1" applyAlignment="1">
      <alignment horizontal="center" vertical="center" wrapText="1"/>
    </xf>
    <xf numFmtId="0" fontId="2" fillId="13" borderId="5" xfId="0" applyFont="1" applyFill="1" applyBorder="1" applyAlignment="1">
      <alignment horizontal="center" vertical="center" wrapText="1"/>
    </xf>
    <xf numFmtId="0" fontId="2" fillId="0" borderId="5" xfId="0" applyFont="1" applyBorder="1" applyAlignment="1">
      <alignment horizontal="center" vertical="center" wrapText="1"/>
    </xf>
    <xf numFmtId="3" fontId="2" fillId="15" borderId="5" xfId="0" applyNumberFormat="1" applyFont="1" applyFill="1" applyBorder="1" applyAlignment="1">
      <alignment horizontal="center" vertical="center" wrapText="1"/>
    </xf>
    <xf numFmtId="0" fontId="2" fillId="0" borderId="2" xfId="0" applyFont="1" applyBorder="1" applyAlignment="1">
      <alignment horizontal="center" vertical="center" wrapText="1"/>
    </xf>
    <xf numFmtId="0" fontId="2" fillId="0" borderId="23" xfId="0" applyFont="1" applyBorder="1" applyAlignment="1">
      <alignment horizontal="left" vertical="center" wrapText="1"/>
    </xf>
    <xf numFmtId="0" fontId="2" fillId="15" borderId="1" xfId="0" applyFont="1" applyFill="1" applyBorder="1" applyAlignment="1">
      <alignment horizontal="center" vertical="center" wrapText="1"/>
    </xf>
    <xf numFmtId="0" fontId="2" fillId="0" borderId="11" xfId="0" applyFont="1" applyBorder="1" applyAlignment="1">
      <alignment horizontal="center" vertical="center" wrapText="1"/>
    </xf>
    <xf numFmtId="0" fontId="2" fillId="15" borderId="13" xfId="0" applyFont="1" applyFill="1" applyBorder="1" applyAlignment="1">
      <alignment horizontal="center" vertical="center" wrapText="1"/>
    </xf>
    <xf numFmtId="0" fontId="17" fillId="0" borderId="21" xfId="0" applyFont="1" applyBorder="1" applyAlignment="1">
      <alignment horizontal="right" vertical="center" wrapText="1"/>
    </xf>
    <xf numFmtId="3" fontId="2" fillId="0" borderId="21" xfId="0" applyNumberFormat="1" applyFont="1" applyBorder="1" applyAlignment="1">
      <alignment horizontal="left" vertical="center" wrapText="1"/>
    </xf>
    <xf numFmtId="3" fontId="2" fillId="0" borderId="23" xfId="0" applyNumberFormat="1" applyFont="1" applyBorder="1" applyAlignment="1">
      <alignment horizontal="left" vertical="center" wrapText="1"/>
    </xf>
    <xf numFmtId="0" fontId="17" fillId="0" borderId="33" xfId="0" applyFont="1" applyBorder="1" applyAlignment="1">
      <alignment horizontal="right" vertical="center" wrapText="1"/>
    </xf>
    <xf numFmtId="3" fontId="2" fillId="0" borderId="22" xfId="0" applyNumberFormat="1" applyFont="1" applyBorder="1" applyAlignment="1">
      <alignment horizontal="left" vertical="center" wrapText="1"/>
    </xf>
    <xf numFmtId="3" fontId="2" fillId="5" borderId="19" xfId="0" applyNumberFormat="1" applyFont="1" applyFill="1" applyBorder="1" applyAlignment="1">
      <alignment horizontal="left" vertical="center" wrapText="1"/>
    </xf>
    <xf numFmtId="0" fontId="11" fillId="13" borderId="27" xfId="0" applyFont="1" applyFill="1" applyBorder="1" applyAlignment="1">
      <alignment horizontal="left" vertical="center" wrapText="1"/>
    </xf>
    <xf numFmtId="0" fontId="2" fillId="13" borderId="34" xfId="0" applyFont="1" applyFill="1" applyBorder="1" applyAlignment="1">
      <alignment horizontal="left" vertical="center" wrapText="1"/>
    </xf>
    <xf numFmtId="0" fontId="2" fillId="13" borderId="8" xfId="0" applyFont="1" applyFill="1" applyBorder="1" applyAlignment="1">
      <alignment horizontal="center" vertical="center" wrapText="1"/>
    </xf>
    <xf numFmtId="3" fontId="2" fillId="0" borderId="36" xfId="0" applyNumberFormat="1" applyFont="1" applyBorder="1" applyAlignment="1">
      <alignment horizontal="left" vertical="center" wrapText="1"/>
    </xf>
    <xf numFmtId="3" fontId="2" fillId="0" borderId="20" xfId="0" applyNumberFormat="1" applyFont="1" applyBorder="1" applyAlignment="1">
      <alignment horizontal="left" vertical="center" wrapText="1"/>
    </xf>
    <xf numFmtId="0" fontId="2" fillId="0" borderId="22" xfId="0" applyFont="1" applyBorder="1" applyAlignment="1">
      <alignment horizontal="left" vertical="center" wrapText="1"/>
    </xf>
    <xf numFmtId="0" fontId="2" fillId="5" borderId="19" xfId="0" applyFont="1" applyFill="1" applyBorder="1" applyAlignment="1">
      <alignment horizontal="left" vertical="center" wrapText="1"/>
    </xf>
    <xf numFmtId="3" fontId="2" fillId="5" borderId="21" xfId="0" applyNumberFormat="1" applyFont="1" applyFill="1" applyBorder="1" applyAlignment="1">
      <alignment horizontal="left" vertical="center" wrapText="1"/>
    </xf>
    <xf numFmtId="0" fontId="2" fillId="5" borderId="14" xfId="0" applyFont="1" applyFill="1" applyBorder="1" applyAlignment="1">
      <alignment horizontal="left" vertical="center" wrapText="1"/>
    </xf>
    <xf numFmtId="0" fontId="17" fillId="5" borderId="30" xfId="0" applyFont="1" applyFill="1" applyBorder="1" applyAlignment="1">
      <alignment horizontal="right" vertical="center" wrapText="1"/>
    </xf>
    <xf numFmtId="3" fontId="2" fillId="5" borderId="20" xfId="0" applyNumberFormat="1" applyFont="1" applyFill="1" applyBorder="1" applyAlignment="1">
      <alignment horizontal="left" vertical="center" wrapText="1"/>
    </xf>
    <xf numFmtId="0" fontId="2" fillId="0" borderId="13" xfId="0" applyFont="1" applyBorder="1" applyAlignment="1">
      <alignment horizontal="left" vertical="center" wrapText="1"/>
    </xf>
    <xf numFmtId="0" fontId="17" fillId="0" borderId="22" xfId="0" applyFont="1" applyBorder="1" applyAlignment="1">
      <alignment horizontal="right" vertical="center" wrapText="1"/>
    </xf>
    <xf numFmtId="0" fontId="2" fillId="0" borderId="50" xfId="0" applyFont="1" applyBorder="1" applyAlignment="1">
      <alignment horizontal="left" vertical="center" wrapText="1"/>
    </xf>
    <xf numFmtId="3" fontId="2" fillId="0" borderId="35" xfId="0" applyNumberFormat="1" applyFont="1" applyBorder="1" applyAlignment="1">
      <alignment horizontal="left" vertical="center" wrapText="1"/>
    </xf>
    <xf numFmtId="3" fontId="2" fillId="0" borderId="5" xfId="0" applyNumberFormat="1" applyFont="1" applyBorder="1" applyAlignment="1">
      <alignment horizontal="left" vertical="center" wrapText="1"/>
    </xf>
    <xf numFmtId="0" fontId="2" fillId="0" borderId="36" xfId="0" applyFont="1" applyBorder="1" applyAlignment="1">
      <alignment horizontal="left" vertical="center" wrapText="1"/>
    </xf>
    <xf numFmtId="0" fontId="2" fillId="0" borderId="21" xfId="0" applyFont="1" applyBorder="1" applyAlignment="1">
      <alignment horizontal="left" vertical="center" wrapText="1"/>
    </xf>
    <xf numFmtId="0" fontId="11" fillId="0" borderId="23" xfId="0" applyFont="1" applyBorder="1" applyAlignment="1">
      <alignment horizontal="left" vertical="center" wrapText="1"/>
    </xf>
    <xf numFmtId="0" fontId="2" fillId="0" borderId="25" xfId="0" applyFont="1" applyBorder="1" applyAlignment="1">
      <alignment horizontal="left" vertical="center" wrapText="1"/>
    </xf>
    <xf numFmtId="0" fontId="2" fillId="0" borderId="14" xfId="0" applyFont="1" applyBorder="1" applyAlignment="1">
      <alignment horizontal="left" vertical="center" wrapText="1"/>
    </xf>
    <xf numFmtId="0" fontId="11" fillId="0" borderId="14" xfId="0" applyFont="1" applyBorder="1" applyAlignment="1">
      <alignment horizontal="left" vertical="center" wrapText="1"/>
    </xf>
    <xf numFmtId="3" fontId="2" fillId="5" borderId="1" xfId="0" applyNumberFormat="1" applyFont="1" applyFill="1" applyBorder="1" applyAlignment="1">
      <alignment horizontal="center" vertical="center" wrapText="1"/>
    </xf>
    <xf numFmtId="3" fontId="2" fillId="0" borderId="51" xfId="0" applyNumberFormat="1" applyFont="1" applyBorder="1" applyAlignment="1">
      <alignment horizontal="left" vertical="center" wrapText="1"/>
    </xf>
    <xf numFmtId="3" fontId="2" fillId="5" borderId="13" xfId="0" applyNumberFormat="1" applyFont="1" applyFill="1" applyBorder="1" applyAlignment="1">
      <alignment horizontal="center" vertical="center" wrapText="1"/>
    </xf>
    <xf numFmtId="3" fontId="2" fillId="0" borderId="54" xfId="0" applyNumberFormat="1" applyFont="1" applyBorder="1" applyAlignment="1">
      <alignment horizontal="left" vertical="center" wrapText="1"/>
    </xf>
    <xf numFmtId="0" fontId="11" fillId="0" borderId="14" xfId="0" applyFont="1" applyBorder="1" applyAlignment="1">
      <alignment horizontal="left" vertical="center"/>
    </xf>
    <xf numFmtId="3" fontId="2" fillId="0" borderId="1" xfId="0" applyNumberFormat="1" applyFont="1" applyBorder="1" applyAlignment="1">
      <alignment horizontal="center" vertical="center"/>
    </xf>
    <xf numFmtId="3" fontId="2" fillId="0" borderId="37" xfId="0" applyNumberFormat="1" applyFont="1" applyBorder="1" applyAlignment="1">
      <alignment horizontal="left" vertical="center" wrapText="1"/>
    </xf>
    <xf numFmtId="3" fontId="2" fillId="0" borderId="57" xfId="0" applyNumberFormat="1" applyFont="1" applyBorder="1" applyAlignment="1">
      <alignment horizontal="left" vertical="center" wrapText="1"/>
    </xf>
    <xf numFmtId="0" fontId="11" fillId="0" borderId="19" xfId="0" applyFont="1" applyBorder="1" applyAlignment="1">
      <alignment horizontal="left" vertical="center" wrapText="1"/>
    </xf>
    <xf numFmtId="3" fontId="2" fillId="0" borderId="4" xfId="0" applyNumberFormat="1" applyFont="1" applyBorder="1" applyAlignment="1">
      <alignment horizontal="left" vertical="center" wrapText="1"/>
    </xf>
    <xf numFmtId="0" fontId="11" fillId="0" borderId="20" xfId="0" applyFont="1" applyBorder="1" applyAlignment="1">
      <alignment horizontal="left" vertical="center" wrapText="1"/>
    </xf>
    <xf numFmtId="3" fontId="2" fillId="0" borderId="31" xfId="0" applyNumberFormat="1" applyFont="1" applyBorder="1" applyAlignment="1">
      <alignment horizontal="left" vertical="center" wrapText="1"/>
    </xf>
    <xf numFmtId="0" fontId="11" fillId="0" borderId="5" xfId="0" applyFont="1" applyBorder="1" applyAlignment="1">
      <alignment horizontal="left" vertical="center" wrapText="1"/>
    </xf>
    <xf numFmtId="0" fontId="11" fillId="0" borderId="4" xfId="0" applyFont="1" applyBorder="1" applyAlignment="1">
      <alignment horizontal="left" vertical="center" wrapText="1"/>
    </xf>
    <xf numFmtId="3" fontId="2" fillId="0" borderId="2" xfId="0" applyNumberFormat="1" applyFont="1" applyBorder="1" applyAlignment="1">
      <alignment horizontal="center" vertical="center" wrapText="1"/>
    </xf>
    <xf numFmtId="0" fontId="2" fillId="0" borderId="14" xfId="0" applyFont="1" applyBorder="1" applyAlignment="1">
      <alignment horizontal="center" vertical="center" wrapText="1"/>
    </xf>
    <xf numFmtId="3" fontId="2" fillId="0" borderId="11" xfId="0" applyNumberFormat="1" applyFont="1" applyBorder="1" applyAlignment="1">
      <alignment horizontal="center" vertical="center" wrapText="1"/>
    </xf>
    <xf numFmtId="0" fontId="11" fillId="0" borderId="13" xfId="0" applyFont="1" applyBorder="1" applyAlignment="1">
      <alignment horizontal="left" vertical="center" wrapText="1"/>
    </xf>
    <xf numFmtId="0" fontId="2" fillId="0" borderId="8" xfId="0" applyFont="1" applyBorder="1" applyAlignment="1">
      <alignment horizontal="center" vertical="center" wrapText="1"/>
    </xf>
    <xf numFmtId="3" fontId="2" fillId="0" borderId="25" xfId="0" applyNumberFormat="1" applyFont="1" applyBorder="1" applyAlignment="1">
      <alignment horizontal="left" vertical="center" wrapText="1"/>
    </xf>
    <xf numFmtId="0" fontId="2" fillId="0" borderId="10" xfId="0" applyFont="1" applyBorder="1" applyAlignment="1">
      <alignment horizontal="center" vertical="center" wrapText="1"/>
    </xf>
    <xf numFmtId="0" fontId="11" fillId="0" borderId="1" xfId="0" applyFont="1" applyBorder="1" applyAlignment="1">
      <alignment horizontal="left" vertical="center" wrapText="1"/>
    </xf>
    <xf numFmtId="3" fontId="2" fillId="0" borderId="1" xfId="0" applyNumberFormat="1" applyFont="1" applyBorder="1" applyAlignment="1">
      <alignment horizontal="left" vertical="center" wrapText="1"/>
    </xf>
    <xf numFmtId="0" fontId="17" fillId="13" borderId="29" xfId="0" applyFont="1" applyFill="1" applyBorder="1" applyAlignment="1">
      <alignment horizontal="right" vertical="center" wrapText="1"/>
    </xf>
    <xf numFmtId="0" fontId="17" fillId="13" borderId="33" xfId="0" applyFont="1" applyFill="1" applyBorder="1" applyAlignment="1">
      <alignment horizontal="right" vertical="center" wrapText="1"/>
    </xf>
    <xf numFmtId="0" fontId="2" fillId="13" borderId="11" xfId="0" applyFont="1" applyFill="1" applyBorder="1" applyAlignment="1">
      <alignment horizontal="center" vertical="center" wrapText="1"/>
    </xf>
    <xf numFmtId="3" fontId="2" fillId="13" borderId="22" xfId="0" applyNumberFormat="1" applyFont="1" applyFill="1" applyBorder="1" applyAlignment="1">
      <alignment horizontal="left" vertical="center" wrapText="1"/>
    </xf>
    <xf numFmtId="0" fontId="2" fillId="12" borderId="13" xfId="0" applyFont="1" applyFill="1" applyBorder="1" applyAlignment="1">
      <alignment horizontal="center" vertical="center" wrapText="1"/>
    </xf>
    <xf numFmtId="0" fontId="2" fillId="13" borderId="22" xfId="0" applyFont="1" applyFill="1" applyBorder="1" applyAlignment="1">
      <alignment horizontal="left" vertical="center" wrapText="1"/>
    </xf>
    <xf numFmtId="0" fontId="2" fillId="13" borderId="19" xfId="0" applyFont="1" applyFill="1" applyBorder="1" applyAlignment="1">
      <alignment horizontal="left" vertical="center" wrapText="1"/>
    </xf>
    <xf numFmtId="0" fontId="2" fillId="5" borderId="12" xfId="0" applyFont="1" applyFill="1" applyBorder="1" applyAlignment="1">
      <alignment horizontal="center" vertical="center" wrapText="1"/>
    </xf>
    <xf numFmtId="0" fontId="2" fillId="12" borderId="1" xfId="0" applyFont="1" applyFill="1" applyBorder="1" applyAlignment="1">
      <alignment horizontal="center" vertical="center" wrapText="1"/>
    </xf>
    <xf numFmtId="0" fontId="2" fillId="5" borderId="14" xfId="0" applyFont="1" applyFill="1" applyBorder="1" applyAlignment="1">
      <alignment horizontal="center" vertical="center" wrapText="1"/>
    </xf>
    <xf numFmtId="0" fontId="2" fillId="15" borderId="6" xfId="0" applyFont="1" applyFill="1" applyBorder="1" applyAlignment="1">
      <alignment horizontal="center" vertical="center" wrapText="1"/>
    </xf>
    <xf numFmtId="0" fontId="25" fillId="0" borderId="23" xfId="0" applyFont="1" applyBorder="1" applyAlignment="1">
      <alignment horizontal="left" vertical="center" wrapText="1"/>
    </xf>
    <xf numFmtId="3" fontId="21" fillId="0" borderId="55" xfId="0" applyNumberFormat="1" applyFont="1" applyBorder="1" applyAlignment="1">
      <alignment vertical="center" wrapText="1"/>
    </xf>
    <xf numFmtId="3" fontId="21" fillId="0" borderId="67" xfId="0" applyNumberFormat="1" applyFont="1" applyBorder="1" applyAlignment="1">
      <alignment vertical="center" wrapText="1"/>
    </xf>
    <xf numFmtId="3" fontId="21" fillId="0" borderId="28" xfId="0" applyNumberFormat="1" applyFont="1" applyBorder="1" applyAlignment="1">
      <alignment vertical="center" wrapText="1"/>
    </xf>
    <xf numFmtId="3" fontId="21" fillId="0" borderId="17" xfId="0" applyNumberFormat="1" applyFont="1" applyBorder="1" applyAlignment="1">
      <alignment vertical="center" wrapText="1"/>
    </xf>
    <xf numFmtId="3" fontId="21" fillId="0" borderId="16" xfId="0" applyNumberFormat="1" applyFont="1" applyBorder="1" applyAlignment="1">
      <alignment vertical="center" wrapText="1"/>
    </xf>
    <xf numFmtId="3" fontId="21" fillId="0" borderId="51" xfId="0" applyNumberFormat="1" applyFont="1" applyBorder="1" applyAlignment="1">
      <alignment vertical="center" wrapText="1"/>
    </xf>
    <xf numFmtId="3" fontId="21" fillId="0" borderId="70" xfId="0" applyNumberFormat="1" applyFont="1" applyBorder="1" applyAlignment="1">
      <alignment vertical="center" wrapText="1"/>
    </xf>
    <xf numFmtId="3" fontId="21" fillId="0" borderId="68" xfId="0" applyNumberFormat="1" applyFont="1" applyBorder="1" applyAlignment="1">
      <alignment vertical="center" wrapText="1"/>
    </xf>
    <xf numFmtId="3" fontId="21" fillId="0" borderId="69" xfId="0" applyNumberFormat="1" applyFont="1" applyBorder="1" applyAlignment="1">
      <alignment vertical="center" wrapText="1"/>
    </xf>
    <xf numFmtId="0" fontId="11" fillId="5" borderId="7" xfId="0" applyFont="1" applyFill="1" applyBorder="1" applyAlignment="1">
      <alignment horizontal="left" vertical="center" wrapText="1"/>
    </xf>
    <xf numFmtId="3" fontId="2" fillId="5" borderId="6" xfId="0" applyNumberFormat="1" applyFont="1" applyFill="1" applyBorder="1" applyAlignment="1">
      <alignment horizontal="left" vertical="center" wrapText="1"/>
    </xf>
    <xf numFmtId="3" fontId="2" fillId="0" borderId="50" xfId="0" applyNumberFormat="1" applyFont="1" applyBorder="1" applyAlignment="1">
      <alignment horizontal="left" vertical="center" wrapText="1"/>
    </xf>
    <xf numFmtId="3" fontId="2" fillId="15" borderId="0" xfId="0" applyNumberFormat="1" applyFont="1" applyFill="1" applyAlignment="1">
      <alignment horizontal="center" vertical="center" wrapText="1"/>
    </xf>
    <xf numFmtId="0" fontId="17" fillId="0" borderId="32" xfId="0" applyFont="1" applyBorder="1" applyAlignment="1">
      <alignment horizontal="right" vertical="center" wrapText="1"/>
    </xf>
    <xf numFmtId="0" fontId="11" fillId="0" borderId="31" xfId="0" applyFont="1" applyBorder="1" applyAlignment="1">
      <alignment horizontal="left" vertical="center" wrapText="1"/>
    </xf>
    <xf numFmtId="3" fontId="2" fillId="0" borderId="29" xfId="0" applyNumberFormat="1" applyFont="1" applyBorder="1" applyAlignment="1">
      <alignment horizontal="left" vertical="center" wrapText="1"/>
    </xf>
    <xf numFmtId="3" fontId="2" fillId="0" borderId="33" xfId="0" applyNumberFormat="1" applyFont="1" applyBorder="1" applyAlignment="1">
      <alignment horizontal="left" vertical="center" wrapText="1"/>
    </xf>
    <xf numFmtId="0" fontId="2" fillId="5" borderId="13" xfId="0" applyFont="1" applyFill="1" applyBorder="1" applyAlignment="1">
      <alignment vertical="center" wrapText="1"/>
    </xf>
    <xf numFmtId="0" fontId="2" fillId="5" borderId="12" xfId="0" applyFont="1" applyFill="1" applyBorder="1" applyAlignment="1">
      <alignment horizontal="justify" vertical="center" wrapText="1"/>
    </xf>
    <xf numFmtId="3" fontId="2" fillId="5" borderId="12" xfId="0" applyNumberFormat="1" applyFont="1" applyFill="1" applyBorder="1" applyAlignment="1">
      <alignment horizontal="left" vertical="center" wrapText="1"/>
    </xf>
    <xf numFmtId="3" fontId="2" fillId="5" borderId="12" xfId="0" applyNumberFormat="1" applyFont="1" applyFill="1" applyBorder="1" applyAlignment="1">
      <alignment horizontal="center" vertical="center" wrapText="1"/>
    </xf>
    <xf numFmtId="3" fontId="2" fillId="5" borderId="5" xfId="0" applyNumberFormat="1" applyFont="1" applyFill="1" applyBorder="1" applyAlignment="1">
      <alignment horizontal="center" vertical="center" wrapText="1"/>
    </xf>
    <xf numFmtId="0" fontId="2" fillId="5" borderId="5" xfId="0" applyFont="1" applyFill="1" applyBorder="1" applyAlignment="1">
      <alignment horizontal="center" vertical="center" wrapText="1"/>
    </xf>
    <xf numFmtId="0" fontId="11" fillId="13" borderId="50" xfId="0" applyFont="1" applyFill="1" applyBorder="1" applyAlignment="1">
      <alignment horizontal="left" vertical="center" wrapText="1"/>
    </xf>
    <xf numFmtId="0" fontId="11" fillId="13" borderId="14" xfId="0" applyFont="1" applyFill="1" applyBorder="1" applyAlignment="1">
      <alignment horizontal="left" vertical="center" wrapText="1"/>
    </xf>
    <xf numFmtId="0" fontId="2" fillId="5" borderId="9" xfId="0" applyFont="1" applyFill="1" applyBorder="1" applyAlignment="1">
      <alignment horizontal="justify" vertical="center" wrapText="1"/>
    </xf>
    <xf numFmtId="3" fontId="2" fillId="15" borderId="9" xfId="0" applyNumberFormat="1" applyFont="1" applyFill="1" applyBorder="1" applyAlignment="1">
      <alignment horizontal="center" vertical="center" wrapText="1"/>
    </xf>
    <xf numFmtId="3" fontId="2" fillId="12" borderId="9" xfId="0" applyNumberFormat="1" applyFont="1" applyFill="1" applyBorder="1" applyAlignment="1">
      <alignment horizontal="center" vertical="center" wrapText="1"/>
    </xf>
    <xf numFmtId="0" fontId="2" fillId="13" borderId="12" xfId="0" applyFont="1" applyFill="1" applyBorder="1" applyAlignment="1">
      <alignment horizontal="left" vertical="center" wrapText="1"/>
    </xf>
    <xf numFmtId="3" fontId="2" fillId="0" borderId="13" xfId="0" applyNumberFormat="1" applyFont="1" applyBorder="1" applyAlignment="1">
      <alignment horizontal="center" vertical="center"/>
    </xf>
    <xf numFmtId="0" fontId="2" fillId="13" borderId="29" xfId="0" applyFont="1" applyFill="1" applyBorder="1" applyAlignment="1">
      <alignment horizontal="justify" vertical="center" wrapText="1"/>
    </xf>
    <xf numFmtId="3" fontId="2" fillId="0" borderId="6" xfId="0" applyNumberFormat="1" applyFont="1" applyBorder="1" applyAlignment="1">
      <alignment horizontal="center" vertical="center"/>
    </xf>
    <xf numFmtId="0" fontId="2" fillId="5" borderId="5" xfId="0" applyFont="1" applyFill="1" applyBorder="1" applyAlignment="1">
      <alignment horizontal="justify" vertical="center" wrapText="1"/>
    </xf>
    <xf numFmtId="3" fontId="2" fillId="13" borderId="14" xfId="0" applyNumberFormat="1" applyFont="1" applyFill="1" applyBorder="1" applyAlignment="1">
      <alignment horizontal="left" vertical="center" wrapText="1"/>
    </xf>
    <xf numFmtId="3" fontId="2" fillId="5" borderId="23" xfId="0" applyNumberFormat="1" applyFont="1" applyFill="1" applyBorder="1" applyAlignment="1">
      <alignment horizontal="left" vertical="center" wrapText="1"/>
    </xf>
    <xf numFmtId="0" fontId="17" fillId="5" borderId="29" xfId="0" applyFont="1" applyFill="1" applyBorder="1" applyAlignment="1">
      <alignment horizontal="right" vertical="center" wrapText="1"/>
    </xf>
    <xf numFmtId="3" fontId="2" fillId="5" borderId="25" xfId="0" applyNumberFormat="1" applyFont="1" applyFill="1" applyBorder="1" applyAlignment="1">
      <alignment horizontal="left" vertical="center" wrapText="1"/>
    </xf>
    <xf numFmtId="3" fontId="2" fillId="5" borderId="34" xfId="0" applyNumberFormat="1" applyFont="1" applyFill="1" applyBorder="1" applyAlignment="1">
      <alignment horizontal="left" vertical="center" wrapText="1"/>
    </xf>
    <xf numFmtId="0" fontId="2" fillId="5" borderId="20" xfId="0" applyFont="1" applyFill="1" applyBorder="1" applyAlignment="1">
      <alignment horizontal="justify" vertical="center" wrapText="1"/>
    </xf>
    <xf numFmtId="3" fontId="2" fillId="5" borderId="35" xfId="0" applyNumberFormat="1" applyFont="1" applyFill="1" applyBorder="1" applyAlignment="1">
      <alignment horizontal="left" vertical="center" wrapText="1"/>
    </xf>
    <xf numFmtId="0" fontId="2" fillId="0" borderId="5" xfId="0" applyFont="1" applyBorder="1" applyAlignment="1">
      <alignment horizontal="left" vertical="center" wrapText="1"/>
    </xf>
    <xf numFmtId="3" fontId="2" fillId="0" borderId="5" xfId="0" applyNumberFormat="1" applyFont="1" applyBorder="1" applyAlignment="1">
      <alignment horizontal="center" vertical="center" wrapText="1"/>
    </xf>
    <xf numFmtId="0" fontId="2" fillId="5" borderId="5" xfId="0" applyFont="1" applyFill="1" applyBorder="1" applyAlignment="1">
      <alignment horizontal="left" vertical="center" wrapText="1"/>
    </xf>
    <xf numFmtId="0" fontId="2" fillId="5" borderId="9" xfId="0" applyFont="1" applyFill="1" applyBorder="1" applyAlignment="1">
      <alignment horizontal="center" vertical="center"/>
    </xf>
    <xf numFmtId="3" fontId="2" fillId="15" borderId="12" xfId="0" applyNumberFormat="1" applyFont="1" applyFill="1" applyBorder="1" applyAlignment="1">
      <alignment horizontal="center" vertical="center" wrapText="1"/>
    </xf>
    <xf numFmtId="0" fontId="2" fillId="5" borderId="6" xfId="0" applyFont="1" applyFill="1" applyBorder="1" applyAlignment="1">
      <alignment horizontal="center" vertical="center"/>
    </xf>
    <xf numFmtId="3" fontId="2" fillId="5" borderId="6" xfId="0" applyNumberFormat="1" applyFont="1" applyFill="1" applyBorder="1" applyAlignment="1">
      <alignment horizontal="center" vertical="center"/>
    </xf>
    <xf numFmtId="0" fontId="2" fillId="13" borderId="9" xfId="0" applyFont="1" applyFill="1" applyBorder="1" applyAlignment="1">
      <alignment vertical="center" wrapText="1"/>
    </xf>
    <xf numFmtId="0" fontId="2" fillId="13" borderId="5" xfId="0" applyFont="1" applyFill="1" applyBorder="1" applyAlignment="1">
      <alignment horizontal="left" vertical="center" wrapText="1"/>
    </xf>
    <xf numFmtId="3" fontId="2" fillId="5" borderId="9" xfId="0" applyNumberFormat="1" applyFont="1" applyFill="1" applyBorder="1" applyAlignment="1">
      <alignment horizontal="center" vertical="center"/>
    </xf>
    <xf numFmtId="3" fontId="2" fillId="0" borderId="8" xfId="0" applyNumberFormat="1" applyFont="1" applyBorder="1" applyAlignment="1">
      <alignment horizontal="left" vertical="center" wrapText="1"/>
    </xf>
    <xf numFmtId="0" fontId="11" fillId="0" borderId="58" xfId="0" applyFont="1" applyBorder="1" applyAlignment="1">
      <alignment horizontal="left" vertical="center" wrapText="1"/>
    </xf>
    <xf numFmtId="3" fontId="2" fillId="0" borderId="59" xfId="0" applyNumberFormat="1" applyFont="1" applyBorder="1" applyAlignment="1">
      <alignment horizontal="left" vertical="center" wrapText="1"/>
    </xf>
    <xf numFmtId="0" fontId="2" fillId="15" borderId="9" xfId="0" applyFont="1" applyFill="1" applyBorder="1" applyAlignment="1">
      <alignment horizontal="center" vertical="center" wrapText="1"/>
    </xf>
    <xf numFmtId="0" fontId="2" fillId="0" borderId="23" xfId="0" applyFont="1" applyBorder="1" applyAlignment="1">
      <alignment horizontal="justify" vertical="center" wrapText="1"/>
    </xf>
    <xf numFmtId="3" fontId="2" fillId="13" borderId="14" xfId="0" applyNumberFormat="1" applyFont="1" applyFill="1" applyBorder="1" applyAlignment="1">
      <alignment horizontal="center" vertical="center" wrapText="1"/>
    </xf>
    <xf numFmtId="0" fontId="11" fillId="13" borderId="31" xfId="0" applyFont="1" applyFill="1" applyBorder="1" applyAlignment="1">
      <alignment horizontal="left" vertical="center" wrapText="1"/>
    </xf>
    <xf numFmtId="0" fontId="11" fillId="13" borderId="1" xfId="0" applyFont="1" applyFill="1" applyBorder="1" applyAlignment="1">
      <alignment horizontal="left" vertical="center" wrapText="1"/>
    </xf>
    <xf numFmtId="3" fontId="2" fillId="13" borderId="2" xfId="0" applyNumberFormat="1" applyFont="1" applyFill="1" applyBorder="1" applyAlignment="1">
      <alignment horizontal="center" vertical="center" wrapText="1"/>
    </xf>
    <xf numFmtId="3" fontId="2" fillId="13" borderId="29" xfId="0" applyNumberFormat="1" applyFont="1" applyFill="1" applyBorder="1" applyAlignment="1">
      <alignment horizontal="left" vertical="center" wrapText="1"/>
    </xf>
    <xf numFmtId="3" fontId="2" fillId="12" borderId="11" xfId="0" applyNumberFormat="1" applyFont="1" applyFill="1" applyBorder="1" applyAlignment="1">
      <alignment horizontal="center" vertical="center" wrapText="1"/>
    </xf>
    <xf numFmtId="3" fontId="2" fillId="13" borderId="30" xfId="0" applyNumberFormat="1" applyFont="1" applyFill="1" applyBorder="1" applyAlignment="1">
      <alignment horizontal="left" vertical="center" wrapText="1"/>
    </xf>
    <xf numFmtId="3" fontId="2" fillId="12" borderId="7" xfId="0" applyNumberFormat="1" applyFont="1" applyFill="1" applyBorder="1" applyAlignment="1">
      <alignment horizontal="center" vertical="center" wrapText="1"/>
    </xf>
    <xf numFmtId="0" fontId="2" fillId="13" borderId="23" xfId="0" applyFont="1" applyFill="1" applyBorder="1" applyAlignment="1">
      <alignment horizontal="justify" vertical="center" wrapText="1"/>
    </xf>
    <xf numFmtId="3" fontId="2" fillId="13" borderId="23" xfId="0" applyNumberFormat="1" applyFont="1" applyFill="1" applyBorder="1" applyAlignment="1">
      <alignment horizontal="left" vertical="center" wrapText="1"/>
    </xf>
    <xf numFmtId="0" fontId="2" fillId="13" borderId="50" xfId="0" applyFont="1" applyFill="1" applyBorder="1" applyAlignment="1">
      <alignment horizontal="left" vertical="center" wrapText="1"/>
    </xf>
    <xf numFmtId="0" fontId="11" fillId="5" borderId="12" xfId="0" applyFont="1" applyFill="1" applyBorder="1" applyAlignment="1">
      <alignment horizontal="left" vertical="center" wrapText="1"/>
    </xf>
    <xf numFmtId="3" fontId="26" fillId="5" borderId="19" xfId="0" applyNumberFormat="1" applyFont="1" applyFill="1" applyBorder="1" applyAlignment="1">
      <alignment horizontal="left" vertical="center" wrapText="1"/>
    </xf>
    <xf numFmtId="0" fontId="2" fillId="5" borderId="19" xfId="0" applyFont="1" applyFill="1" applyBorder="1" applyAlignment="1">
      <alignment horizontal="center" vertical="center" wrapText="1"/>
    </xf>
    <xf numFmtId="3" fontId="2" fillId="5" borderId="19" xfId="0" applyNumberFormat="1" applyFont="1" applyFill="1" applyBorder="1" applyAlignment="1">
      <alignment horizontal="center" vertical="center" wrapText="1"/>
    </xf>
    <xf numFmtId="0" fontId="2" fillId="5" borderId="20" xfId="0" applyFont="1" applyFill="1" applyBorder="1" applyAlignment="1">
      <alignment horizontal="center" vertical="center" wrapText="1"/>
    </xf>
    <xf numFmtId="0" fontId="11" fillId="13" borderId="12" xfId="0" applyFont="1" applyFill="1" applyBorder="1" applyAlignment="1">
      <alignment vertical="center" wrapText="1"/>
    </xf>
    <xf numFmtId="3" fontId="26" fillId="13" borderId="19" xfId="0" applyNumberFormat="1" applyFont="1" applyFill="1" applyBorder="1" applyAlignment="1">
      <alignment horizontal="left" vertical="center" wrapText="1"/>
    </xf>
    <xf numFmtId="3" fontId="26" fillId="13" borderId="21" xfId="0" applyNumberFormat="1" applyFont="1" applyFill="1" applyBorder="1" applyAlignment="1">
      <alignment horizontal="left" vertical="center" wrapText="1"/>
    </xf>
    <xf numFmtId="0" fontId="2" fillId="5" borderId="22" xfId="0" applyFont="1" applyFill="1" applyBorder="1" applyAlignment="1">
      <alignment horizontal="left" vertical="center" wrapText="1"/>
    </xf>
    <xf numFmtId="0" fontId="2" fillId="5" borderId="20" xfId="0" applyFont="1" applyFill="1" applyBorder="1" applyAlignment="1">
      <alignment horizontal="left" vertical="center" wrapText="1"/>
    </xf>
    <xf numFmtId="3" fontId="2" fillId="5" borderId="22" xfId="0" applyNumberFormat="1" applyFont="1" applyFill="1" applyBorder="1" applyAlignment="1">
      <alignment horizontal="left" vertical="center" wrapText="1"/>
    </xf>
    <xf numFmtId="0" fontId="2" fillId="5" borderId="21" xfId="0" applyFont="1" applyFill="1" applyBorder="1" applyAlignment="1">
      <alignment horizontal="left" vertical="center" wrapText="1"/>
    </xf>
    <xf numFmtId="0" fontId="17" fillId="13" borderId="22" xfId="0" applyFont="1" applyFill="1" applyBorder="1" applyAlignment="1">
      <alignment horizontal="right" vertical="center" wrapText="1"/>
    </xf>
    <xf numFmtId="3" fontId="2" fillId="13" borderId="50" xfId="0" applyNumberFormat="1" applyFont="1" applyFill="1" applyBorder="1" applyAlignment="1">
      <alignment horizontal="left" vertical="center" wrapText="1"/>
    </xf>
    <xf numFmtId="0" fontId="2" fillId="5" borderId="29" xfId="0" applyFont="1" applyFill="1" applyBorder="1" applyAlignment="1">
      <alignment horizontal="left" vertical="center" wrapText="1"/>
    </xf>
    <xf numFmtId="3" fontId="2" fillId="5" borderId="32" xfId="0" applyNumberFormat="1" applyFont="1" applyFill="1" applyBorder="1" applyAlignment="1">
      <alignment horizontal="left" vertical="center" wrapText="1"/>
    </xf>
    <xf numFmtId="0" fontId="2" fillId="5" borderId="30" xfId="0" applyFont="1" applyFill="1" applyBorder="1" applyAlignment="1">
      <alignment horizontal="left" vertical="center" wrapText="1"/>
    </xf>
    <xf numFmtId="3" fontId="2" fillId="5" borderId="14" xfId="0" applyNumberFormat="1" applyFont="1" applyFill="1" applyBorder="1" applyAlignment="1">
      <alignment horizontal="left" vertical="center" wrapText="1"/>
    </xf>
    <xf numFmtId="3" fontId="2" fillId="5" borderId="14" xfId="0" applyNumberFormat="1" applyFont="1" applyFill="1" applyBorder="1" applyAlignment="1">
      <alignment horizontal="center" vertical="center" wrapText="1"/>
    </xf>
    <xf numFmtId="0" fontId="11" fillId="5" borderId="23" xfId="0" applyFont="1" applyFill="1" applyBorder="1" applyAlignment="1">
      <alignment horizontal="left" vertical="center" wrapText="1"/>
    </xf>
    <xf numFmtId="0" fontId="2" fillId="5" borderId="23" xfId="0" applyFont="1" applyFill="1" applyBorder="1" applyAlignment="1">
      <alignment horizontal="left" vertical="center" wrapText="1"/>
    </xf>
    <xf numFmtId="3" fontId="2" fillId="0" borderId="7" xfId="0" applyNumberFormat="1" applyFont="1" applyBorder="1" applyAlignment="1">
      <alignment horizontal="center" vertical="center"/>
    </xf>
    <xf numFmtId="3" fontId="2" fillId="5" borderId="5" xfId="0" applyNumberFormat="1" applyFont="1" applyFill="1" applyBorder="1" applyAlignment="1">
      <alignment horizontal="left" vertical="center" wrapText="1"/>
    </xf>
    <xf numFmtId="3" fontId="2" fillId="13" borderId="5" xfId="0" applyNumberFormat="1" applyFont="1" applyFill="1" applyBorder="1" applyAlignment="1">
      <alignment horizontal="left" vertical="center" wrapText="1"/>
    </xf>
    <xf numFmtId="0" fontId="2" fillId="13" borderId="19" xfId="0" applyFont="1" applyFill="1" applyBorder="1" applyAlignment="1">
      <alignment horizontal="justify" vertical="center" wrapText="1"/>
    </xf>
    <xf numFmtId="0" fontId="2" fillId="13" borderId="20" xfId="0" applyFont="1" applyFill="1" applyBorder="1" applyAlignment="1">
      <alignment horizontal="justify" vertical="center" wrapText="1"/>
    </xf>
    <xf numFmtId="0" fontId="2" fillId="13" borderId="9" xfId="0" applyFont="1" applyFill="1" applyBorder="1" applyAlignment="1">
      <alignment horizontal="justify" vertical="center" wrapText="1"/>
    </xf>
    <xf numFmtId="3" fontId="2" fillId="13" borderId="8" xfId="0" applyNumberFormat="1" applyFont="1" applyFill="1" applyBorder="1" applyAlignment="1">
      <alignment horizontal="left" vertical="center" wrapText="1"/>
    </xf>
    <xf numFmtId="0" fontId="2" fillId="5" borderId="8" xfId="0" applyFont="1" applyFill="1" applyBorder="1" applyAlignment="1">
      <alignment horizontal="justify" vertical="center" wrapText="1"/>
    </xf>
    <xf numFmtId="3" fontId="2" fillId="13" borderId="9" xfId="0" applyNumberFormat="1" applyFont="1" applyFill="1" applyBorder="1" applyAlignment="1">
      <alignment horizontal="left" vertical="center" wrapText="1"/>
    </xf>
    <xf numFmtId="3" fontId="2" fillId="12" borderId="10" xfId="0" applyNumberFormat="1" applyFont="1" applyFill="1" applyBorder="1" applyAlignment="1">
      <alignment horizontal="center" vertical="center" wrapText="1"/>
    </xf>
    <xf numFmtId="0" fontId="2" fillId="13" borderId="8" xfId="0" applyFont="1" applyFill="1" applyBorder="1" applyAlignment="1">
      <alignment horizontal="left" vertical="center" wrapText="1"/>
    </xf>
    <xf numFmtId="3" fontId="2" fillId="17" borderId="4" xfId="0" applyNumberFormat="1" applyFont="1" applyFill="1" applyBorder="1" applyAlignment="1">
      <alignment horizontal="center" vertical="center" wrapText="1"/>
    </xf>
    <xf numFmtId="3" fontId="2" fillId="17" borderId="5" xfId="0" applyNumberFormat="1" applyFont="1" applyFill="1" applyBorder="1" applyAlignment="1">
      <alignment horizontal="center" vertical="center" wrapText="1"/>
    </xf>
    <xf numFmtId="3" fontId="2" fillId="5" borderId="9" xfId="0" applyNumberFormat="1" applyFont="1" applyFill="1" applyBorder="1" applyAlignment="1">
      <alignment horizontal="center" vertical="center" wrapText="1"/>
    </xf>
    <xf numFmtId="0" fontId="26" fillId="0" borderId="12" xfId="0" applyFont="1" applyBorder="1" applyAlignment="1">
      <alignment horizontal="center" vertical="center" wrapText="1"/>
    </xf>
    <xf numFmtId="0" fontId="2" fillId="5" borderId="11" xfId="0" applyFont="1" applyFill="1" applyBorder="1" applyAlignment="1">
      <alignment horizontal="center" vertical="center"/>
    </xf>
    <xf numFmtId="0" fontId="11" fillId="0" borderId="6" xfId="0" applyFont="1" applyBorder="1" applyAlignment="1">
      <alignment horizontal="left" vertical="center" wrapText="1"/>
    </xf>
    <xf numFmtId="3" fontId="2" fillId="15" borderId="14" xfId="0" applyNumberFormat="1" applyFont="1" applyFill="1" applyBorder="1" applyAlignment="1">
      <alignment horizontal="center" vertical="center" wrapText="1"/>
    </xf>
    <xf numFmtId="3" fontId="2" fillId="5" borderId="11" xfId="0" applyNumberFormat="1" applyFont="1" applyFill="1" applyBorder="1" applyAlignment="1">
      <alignment horizontal="center" vertical="center" wrapText="1"/>
    </xf>
    <xf numFmtId="3" fontId="2" fillId="0" borderId="24" xfId="0" applyNumberFormat="1" applyFont="1" applyBorder="1" applyAlignment="1">
      <alignment horizontal="center" vertical="center" wrapText="1"/>
    </xf>
    <xf numFmtId="0" fontId="2" fillId="13" borderId="24" xfId="0" applyFont="1" applyFill="1" applyBorder="1" applyAlignment="1">
      <alignment horizontal="justify" vertical="center" wrapText="1"/>
    </xf>
    <xf numFmtId="0" fontId="2" fillId="13" borderId="60" xfId="0" applyFont="1" applyFill="1" applyBorder="1" applyAlignment="1">
      <alignment horizontal="left" vertical="center" wrapText="1"/>
    </xf>
    <xf numFmtId="0" fontId="2" fillId="13" borderId="23" xfId="0" applyFont="1" applyFill="1" applyBorder="1" applyAlignment="1">
      <alignment horizontal="center" vertical="center" wrapText="1"/>
    </xf>
    <xf numFmtId="0" fontId="2" fillId="0" borderId="25" xfId="0" applyFont="1" applyBorder="1" applyAlignment="1">
      <alignment horizontal="center" vertical="center" wrapText="1"/>
    </xf>
    <xf numFmtId="3" fontId="2" fillId="0" borderId="29" xfId="0" applyNumberFormat="1" applyFont="1" applyBorder="1" applyAlignment="1">
      <alignment horizontal="center" vertical="center" wrapText="1"/>
    </xf>
    <xf numFmtId="0" fontId="2" fillId="13" borderId="37" xfId="0" applyFont="1" applyFill="1" applyBorder="1" applyAlignment="1">
      <alignment horizontal="left" vertical="center" wrapText="1"/>
    </xf>
    <xf numFmtId="0" fontId="2" fillId="13" borderId="19" xfId="0" applyFont="1" applyFill="1" applyBorder="1" applyAlignment="1">
      <alignment horizontal="center" vertical="center" wrapText="1"/>
    </xf>
    <xf numFmtId="0" fontId="2" fillId="0" borderId="34" xfId="0" applyFont="1" applyBorder="1" applyAlignment="1">
      <alignment horizontal="center" vertical="center" wrapText="1"/>
    </xf>
    <xf numFmtId="3" fontId="2" fillId="13" borderId="37" xfId="0" applyNumberFormat="1" applyFont="1" applyFill="1" applyBorder="1" applyAlignment="1">
      <alignment horizontal="left" vertical="center" wrapText="1"/>
    </xf>
    <xf numFmtId="3" fontId="2" fillId="13" borderId="19" xfId="0" applyNumberFormat="1" applyFont="1" applyFill="1" applyBorder="1" applyAlignment="1">
      <alignment horizontal="center" vertical="center" wrapText="1"/>
    </xf>
    <xf numFmtId="3" fontId="2" fillId="0" borderId="34" xfId="0" applyNumberFormat="1" applyFont="1" applyBorder="1" applyAlignment="1">
      <alignment horizontal="center" vertical="center" wrapText="1"/>
    </xf>
    <xf numFmtId="0" fontId="2" fillId="0" borderId="19" xfId="0" applyFont="1" applyBorder="1" applyAlignment="1">
      <alignment horizontal="justify" vertical="center" wrapText="1"/>
    </xf>
    <xf numFmtId="3" fontId="2" fillId="0" borderId="19" xfId="0" applyNumberFormat="1" applyFont="1" applyBorder="1" applyAlignment="1">
      <alignment horizontal="center" vertical="center"/>
    </xf>
    <xf numFmtId="0" fontId="2" fillId="0" borderId="19" xfId="0" applyFont="1" applyBorder="1" applyAlignment="1">
      <alignment horizontal="center" vertical="center"/>
    </xf>
    <xf numFmtId="3" fontId="2" fillId="0" borderId="19" xfId="0" applyNumberFormat="1" applyFont="1" applyBorder="1" applyAlignment="1">
      <alignment horizontal="center" vertical="center" wrapText="1"/>
    </xf>
    <xf numFmtId="0" fontId="2" fillId="13" borderId="21" xfId="0" applyFont="1" applyFill="1" applyBorder="1" applyAlignment="1">
      <alignment horizontal="justify" vertical="center" wrapText="1"/>
    </xf>
    <xf numFmtId="0" fontId="2" fillId="13" borderId="0" xfId="0" applyFont="1" applyFill="1" applyAlignment="1">
      <alignment horizontal="left" vertical="center" wrapText="1"/>
    </xf>
    <xf numFmtId="3" fontId="2" fillId="13" borderId="0" xfId="0" applyNumberFormat="1" applyFont="1" applyFill="1" applyAlignment="1">
      <alignment horizontal="left" vertical="center" wrapText="1"/>
    </xf>
    <xf numFmtId="0" fontId="2" fillId="13" borderId="21" xfId="0" applyFont="1" applyFill="1" applyBorder="1" applyAlignment="1">
      <alignment horizontal="center" vertical="center" wrapText="1"/>
    </xf>
    <xf numFmtId="3" fontId="2" fillId="12" borderId="12" xfId="0" applyNumberFormat="1" applyFont="1" applyFill="1" applyBorder="1" applyAlignment="1">
      <alignment horizontal="center" vertical="center" wrapText="1"/>
    </xf>
    <xf numFmtId="0" fontId="2" fillId="5" borderId="33" xfId="0" applyFont="1" applyFill="1" applyBorder="1" applyAlignment="1">
      <alignment horizontal="justify" vertical="center" wrapText="1"/>
    </xf>
    <xf numFmtId="0" fontId="2" fillId="0" borderId="21" xfId="0" applyFont="1" applyBorder="1" applyAlignment="1">
      <alignment horizontal="justify" vertical="center" wrapText="1"/>
    </xf>
    <xf numFmtId="3" fontId="2" fillId="0" borderId="0" xfId="0" applyNumberFormat="1" applyFont="1" applyAlignment="1">
      <alignment horizontal="left" vertical="center" wrapText="1"/>
    </xf>
    <xf numFmtId="0" fontId="2" fillId="0" borderId="20" xfId="0" applyFont="1" applyBorder="1" applyAlignment="1">
      <alignment horizontal="center" vertical="center" wrapText="1"/>
    </xf>
    <xf numFmtId="3" fontId="2" fillId="13" borderId="67" xfId="0" applyNumberFormat="1" applyFont="1" applyFill="1" applyBorder="1" applyAlignment="1">
      <alignment horizontal="left" vertical="center" wrapText="1"/>
    </xf>
    <xf numFmtId="3" fontId="2" fillId="13" borderId="28" xfId="0" applyNumberFormat="1" applyFont="1" applyFill="1" applyBorder="1" applyAlignment="1">
      <alignment horizontal="left" vertical="center" wrapText="1"/>
    </xf>
    <xf numFmtId="3" fontId="2" fillId="13" borderId="68" xfId="0" applyNumberFormat="1" applyFont="1" applyFill="1" applyBorder="1" applyAlignment="1">
      <alignment horizontal="left" vertical="center" wrapText="1"/>
    </xf>
    <xf numFmtId="3" fontId="2" fillId="13" borderId="69" xfId="0" applyNumberFormat="1" applyFont="1" applyFill="1" applyBorder="1" applyAlignment="1">
      <alignment horizontal="left" vertical="center" wrapText="1"/>
    </xf>
    <xf numFmtId="0" fontId="11" fillId="13" borderId="13" xfId="0" applyFont="1" applyFill="1" applyBorder="1" applyAlignment="1">
      <alignment horizontal="left" vertical="center" wrapText="1"/>
    </xf>
    <xf numFmtId="3" fontId="2" fillId="0" borderId="4" xfId="0" applyNumberFormat="1" applyFont="1" applyBorder="1" applyAlignment="1">
      <alignment horizontal="center" vertical="center"/>
    </xf>
    <xf numFmtId="0" fontId="2" fillId="13" borderId="9" xfId="0" applyFont="1" applyFill="1" applyBorder="1" applyAlignment="1">
      <alignment horizontal="left" vertical="center" wrapText="1"/>
    </xf>
    <xf numFmtId="3" fontId="2" fillId="13" borderId="9" xfId="0" applyNumberFormat="1" applyFont="1" applyFill="1" applyBorder="1" applyAlignment="1">
      <alignment horizontal="center" vertical="center" wrapText="1"/>
    </xf>
    <xf numFmtId="0" fontId="2" fillId="15" borderId="5" xfId="0" applyFont="1" applyFill="1" applyBorder="1" applyAlignment="1">
      <alignment horizontal="center" vertical="center" wrapText="1"/>
    </xf>
    <xf numFmtId="0" fontId="2" fillId="5" borderId="0" xfId="0" applyFont="1" applyFill="1" applyAlignment="1">
      <alignment horizontal="center" vertical="center" wrapText="1"/>
    </xf>
    <xf numFmtId="0" fontId="2" fillId="5" borderId="9" xfId="0" applyFont="1" applyFill="1" applyBorder="1" applyAlignment="1">
      <alignment vertical="center" wrapText="1"/>
    </xf>
    <xf numFmtId="0" fontId="2" fillId="15" borderId="5" xfId="0" applyFont="1" applyFill="1" applyBorder="1" applyAlignment="1">
      <alignment vertical="center" wrapText="1"/>
    </xf>
    <xf numFmtId="0" fontId="2" fillId="13" borderId="21" xfId="0" applyFont="1" applyFill="1" applyBorder="1" applyAlignment="1">
      <alignment horizontal="left" vertical="center" wrapText="1"/>
    </xf>
    <xf numFmtId="0" fontId="2" fillId="13" borderId="20" xfId="0" applyFont="1" applyFill="1" applyBorder="1" applyAlignment="1">
      <alignment horizontal="left" vertical="center" wrapText="1"/>
    </xf>
    <xf numFmtId="0" fontId="11" fillId="13" borderId="5" xfId="0" applyFont="1" applyFill="1" applyBorder="1" applyAlignment="1">
      <alignment horizontal="left" vertical="center" wrapText="1"/>
    </xf>
    <xf numFmtId="0" fontId="11" fillId="13" borderId="4" xfId="0" applyFont="1" applyFill="1" applyBorder="1" applyAlignment="1">
      <alignment horizontal="left" vertical="center" wrapText="1"/>
    </xf>
    <xf numFmtId="0" fontId="2" fillId="13" borderId="29" xfId="0" applyFont="1" applyFill="1" applyBorder="1" applyAlignment="1">
      <alignment horizontal="left" vertical="center" wrapText="1"/>
    </xf>
    <xf numFmtId="0" fontId="2" fillId="13" borderId="30" xfId="0" applyFont="1" applyFill="1" applyBorder="1" applyAlignment="1">
      <alignment horizontal="left" vertical="center" wrapText="1"/>
    </xf>
    <xf numFmtId="0" fontId="11" fillId="15" borderId="5" xfId="0" applyFont="1" applyFill="1" applyBorder="1" applyAlignment="1">
      <alignment horizontal="center" vertical="center" wrapText="1"/>
    </xf>
    <xf numFmtId="0" fontId="30" fillId="13" borderId="34" xfId="0" applyFont="1" applyFill="1" applyBorder="1" applyAlignment="1">
      <alignment horizontal="left" vertical="center" wrapText="1"/>
    </xf>
    <xf numFmtId="3" fontId="30" fillId="13" borderId="34" xfId="0" applyNumberFormat="1" applyFont="1" applyFill="1" applyBorder="1" applyAlignment="1">
      <alignment horizontal="left" vertical="center" wrapText="1"/>
    </xf>
    <xf numFmtId="3" fontId="32" fillId="13" borderId="36" xfId="0" applyNumberFormat="1" applyFont="1" applyFill="1" applyBorder="1" applyAlignment="1">
      <alignment horizontal="left" vertical="center" wrapText="1"/>
    </xf>
    <xf numFmtId="0" fontId="33" fillId="5" borderId="2" xfId="0" applyFont="1" applyFill="1" applyBorder="1" applyAlignment="1">
      <alignment horizontal="left" vertical="center" wrapText="1"/>
    </xf>
    <xf numFmtId="3" fontId="35" fillId="5" borderId="12" xfId="0" applyNumberFormat="1" applyFont="1" applyFill="1" applyBorder="1" applyAlignment="1">
      <alignment horizontal="left" vertical="center" wrapText="1"/>
    </xf>
    <xf numFmtId="3" fontId="28" fillId="5" borderId="22" xfId="0" applyNumberFormat="1" applyFont="1" applyFill="1" applyBorder="1" applyAlignment="1">
      <alignment horizontal="justify" vertical="center" wrapText="1"/>
    </xf>
    <xf numFmtId="3" fontId="28" fillId="5" borderId="19" xfId="0" applyNumberFormat="1" applyFont="1" applyFill="1" applyBorder="1" applyAlignment="1">
      <alignment horizontal="justify" vertical="center" wrapText="1"/>
    </xf>
    <xf numFmtId="3" fontId="28" fillId="5" borderId="20" xfId="0" applyNumberFormat="1" applyFont="1" applyFill="1" applyBorder="1" applyAlignment="1">
      <alignment horizontal="justify" vertical="center" wrapText="1"/>
    </xf>
    <xf numFmtId="3" fontId="2" fillId="5" borderId="8" xfId="0" applyNumberFormat="1" applyFont="1" applyFill="1" applyBorder="1" applyAlignment="1">
      <alignment horizontal="center" vertical="center" wrapText="1"/>
    </xf>
    <xf numFmtId="0" fontId="34" fillId="13" borderId="12" xfId="0" applyFont="1" applyFill="1" applyBorder="1" applyAlignment="1">
      <alignment horizontal="left" vertical="center" wrapText="1"/>
    </xf>
    <xf numFmtId="3" fontId="30" fillId="13" borderId="35" xfId="0" applyNumberFormat="1" applyFont="1" applyFill="1" applyBorder="1" applyAlignment="1">
      <alignment horizontal="left" vertical="center" wrapText="1"/>
    </xf>
    <xf numFmtId="3" fontId="2" fillId="0" borderId="19" xfId="0" applyNumberFormat="1" applyFont="1" applyBorder="1" applyAlignment="1">
      <alignment horizontal="justify" vertical="center" wrapText="1"/>
    </xf>
    <xf numFmtId="0" fontId="2" fillId="0" borderId="20" xfId="0" applyFont="1" applyBorder="1" applyAlignment="1">
      <alignment horizontal="justify" vertical="center" wrapText="1"/>
    </xf>
    <xf numFmtId="3" fontId="2" fillId="13" borderId="19" xfId="0" applyNumberFormat="1" applyFont="1" applyFill="1" applyBorder="1" applyAlignment="1">
      <alignment horizontal="justify" vertical="center" wrapText="1"/>
    </xf>
    <xf numFmtId="3" fontId="2" fillId="13" borderId="21" xfId="0" applyNumberFormat="1" applyFont="1" applyFill="1" applyBorder="1" applyAlignment="1">
      <alignment horizontal="justify" vertical="center" wrapText="1"/>
    </xf>
    <xf numFmtId="3" fontId="2" fillId="5" borderId="67" xfId="0" applyNumberFormat="1" applyFont="1" applyFill="1" applyBorder="1" applyAlignment="1">
      <alignment horizontal="justify" vertical="center" wrapText="1"/>
    </xf>
    <xf numFmtId="3" fontId="2" fillId="5" borderId="28" xfId="0" applyNumberFormat="1" applyFont="1" applyFill="1" applyBorder="1" applyAlignment="1">
      <alignment horizontal="justify" vertical="center" wrapText="1"/>
    </xf>
    <xf numFmtId="0" fontId="2" fillId="12" borderId="0" xfId="0" applyFont="1" applyFill="1" applyAlignment="1">
      <alignment horizontal="center" vertical="center" wrapText="1"/>
    </xf>
    <xf numFmtId="3" fontId="2" fillId="5" borderId="16" xfId="0" applyNumberFormat="1" applyFont="1" applyFill="1" applyBorder="1" applyAlignment="1">
      <alignment horizontal="justify" vertical="center" wrapText="1"/>
    </xf>
    <xf numFmtId="3" fontId="2" fillId="5" borderId="51" xfId="0" applyNumberFormat="1" applyFont="1" applyFill="1" applyBorder="1" applyAlignment="1">
      <alignment horizontal="justify" vertical="center" wrapText="1"/>
    </xf>
    <xf numFmtId="3" fontId="2" fillId="5" borderId="68" xfId="0" applyNumberFormat="1" applyFont="1" applyFill="1" applyBorder="1" applyAlignment="1">
      <alignment horizontal="justify" vertical="center" wrapText="1"/>
    </xf>
    <xf numFmtId="3" fontId="2" fillId="5" borderId="69" xfId="0" applyNumberFormat="1" applyFont="1" applyFill="1" applyBorder="1" applyAlignment="1">
      <alignment horizontal="justify" vertical="center" wrapText="1"/>
    </xf>
    <xf numFmtId="0" fontId="2" fillId="0" borderId="0" xfId="0" applyFont="1"/>
    <xf numFmtId="0" fontId="0" fillId="0" borderId="0" xfId="0" applyAlignment="1">
      <alignment horizontal="left" vertical="center"/>
    </xf>
    <xf numFmtId="3" fontId="0" fillId="0" borderId="0" xfId="0" applyNumberFormat="1" applyAlignment="1">
      <alignment horizontal="left" vertical="center"/>
    </xf>
    <xf numFmtId="0" fontId="37" fillId="2" borderId="6" xfId="0" applyFont="1" applyFill="1" applyBorder="1" applyAlignment="1">
      <alignment horizontal="center" vertical="center" wrapText="1"/>
    </xf>
    <xf numFmtId="0" fontId="11" fillId="2" borderId="6" xfId="0" applyFont="1" applyFill="1" applyBorder="1" applyAlignment="1">
      <alignment horizontal="center" vertical="center" wrapText="1"/>
    </xf>
    <xf numFmtId="0" fontId="28" fillId="5" borderId="9" xfId="0" applyFont="1" applyFill="1" applyBorder="1" applyAlignment="1">
      <alignment horizontal="center" vertical="center"/>
    </xf>
    <xf numFmtId="0" fontId="11" fillId="5" borderId="5" xfId="0" applyFont="1" applyFill="1" applyBorder="1" applyAlignment="1">
      <alignment horizontal="justify" vertical="center"/>
    </xf>
    <xf numFmtId="0" fontId="11" fillId="5" borderId="5" xfId="0" applyFont="1" applyFill="1" applyBorder="1" applyAlignment="1">
      <alignment horizontal="justify" vertical="center" wrapText="1"/>
    </xf>
    <xf numFmtId="3" fontId="11" fillId="5" borderId="5" xfId="0" applyNumberFormat="1" applyFont="1" applyFill="1" applyBorder="1" applyAlignment="1">
      <alignment horizontal="center" vertical="center" wrapText="1"/>
    </xf>
    <xf numFmtId="3" fontId="38" fillId="15" borderId="0" xfId="0" applyNumberFormat="1" applyFont="1" applyFill="1"/>
    <xf numFmtId="0" fontId="0" fillId="12" borderId="0" xfId="0" applyFill="1"/>
    <xf numFmtId="0" fontId="38" fillId="15" borderId="0" xfId="0" applyFont="1" applyFill="1"/>
    <xf numFmtId="0" fontId="39" fillId="0" borderId="1" xfId="0" applyFont="1" applyBorder="1" applyAlignment="1">
      <alignment vertical="center" wrapText="1"/>
    </xf>
    <xf numFmtId="3" fontId="2" fillId="0" borderId="20" xfId="0" applyNumberFormat="1" applyFont="1" applyBorder="1" applyAlignment="1">
      <alignment horizontal="justify" vertical="center" wrapText="1"/>
    </xf>
    <xf numFmtId="0" fontId="39" fillId="13" borderId="12" xfId="0" applyFont="1" applyFill="1" applyBorder="1" applyAlignment="1">
      <alignment vertical="center" wrapText="1"/>
    </xf>
    <xf numFmtId="0" fontId="39" fillId="13" borderId="1" xfId="0" applyFont="1" applyFill="1" applyBorder="1" applyAlignment="1">
      <alignment vertical="center" wrapText="1"/>
    </xf>
    <xf numFmtId="0" fontId="29" fillId="13" borderId="5" xfId="0" applyFont="1" applyFill="1" applyBorder="1" applyAlignment="1">
      <alignment horizontal="right" vertical="center" wrapText="1"/>
    </xf>
    <xf numFmtId="0" fontId="29" fillId="13" borderId="8" xfId="0" applyFont="1" applyFill="1" applyBorder="1" applyAlignment="1">
      <alignment horizontal="right" vertical="center" wrapText="1"/>
    </xf>
    <xf numFmtId="0" fontId="29" fillId="13" borderId="7" xfId="0" applyFont="1" applyFill="1" applyBorder="1" applyAlignment="1">
      <alignment horizontal="right" vertical="center" wrapText="1"/>
    </xf>
    <xf numFmtId="3" fontId="30" fillId="13" borderId="6" xfId="0" applyNumberFormat="1" applyFont="1" applyFill="1" applyBorder="1" applyAlignment="1">
      <alignment horizontal="justify" vertical="center" wrapText="1"/>
    </xf>
    <xf numFmtId="0" fontId="39" fillId="0" borderId="12" xfId="0" applyFont="1" applyBorder="1" applyAlignment="1">
      <alignment vertical="center" wrapText="1"/>
    </xf>
    <xf numFmtId="0" fontId="39" fillId="0" borderId="31" xfId="0" applyFont="1" applyBorder="1" applyAlignment="1">
      <alignment horizontal="left" vertical="center" wrapText="1"/>
    </xf>
    <xf numFmtId="0" fontId="39" fillId="0" borderId="1" xfId="0" applyFont="1" applyBorder="1" applyAlignment="1">
      <alignment horizontal="left" vertical="center" wrapText="1"/>
    </xf>
    <xf numFmtId="3" fontId="2" fillId="0" borderId="21" xfId="0" applyNumberFormat="1" applyFont="1" applyBorder="1" applyAlignment="1">
      <alignment horizontal="justify" vertical="center" wrapText="1"/>
    </xf>
    <xf numFmtId="3" fontId="28" fillId="15" borderId="0" xfId="0" applyNumberFormat="1" applyFont="1" applyFill="1" applyAlignment="1">
      <alignment horizontal="center" vertical="center" wrapText="1"/>
    </xf>
    <xf numFmtId="3" fontId="2" fillId="12" borderId="0" xfId="0" applyNumberFormat="1" applyFont="1" applyFill="1" applyAlignment="1">
      <alignment horizontal="center" vertical="center" wrapText="1"/>
    </xf>
    <xf numFmtId="3" fontId="2" fillId="13" borderId="35" xfId="0" applyNumberFormat="1" applyFont="1" applyFill="1" applyBorder="1" applyAlignment="1">
      <alignment horizontal="justify" vertical="center" wrapText="1"/>
    </xf>
    <xf numFmtId="3" fontId="2" fillId="13" borderId="20" xfId="0" applyNumberFormat="1" applyFont="1" applyFill="1" applyBorder="1" applyAlignment="1">
      <alignment horizontal="justify" vertical="center" wrapText="1"/>
    </xf>
    <xf numFmtId="0" fontId="39" fillId="13" borderId="31" xfId="0" applyFont="1" applyFill="1" applyBorder="1" applyAlignment="1">
      <alignment horizontal="left" vertical="center" wrapText="1"/>
    </xf>
    <xf numFmtId="0" fontId="39" fillId="0" borderId="12" xfId="0" applyFont="1" applyBorder="1" applyAlignment="1">
      <alignment horizontal="left" vertical="center" wrapText="1"/>
    </xf>
    <xf numFmtId="0" fontId="16" fillId="0" borderId="31" xfId="0" applyFont="1" applyBorder="1" applyAlignment="1">
      <alignment horizontal="left" vertical="center" wrapText="1"/>
    </xf>
    <xf numFmtId="0" fontId="16" fillId="0" borderId="1" xfId="0" applyFont="1" applyBorder="1" applyAlignment="1">
      <alignment horizontal="left" vertical="center" wrapText="1"/>
    </xf>
    <xf numFmtId="0" fontId="39" fillId="13" borderId="5" xfId="0" applyFont="1" applyFill="1" applyBorder="1" applyAlignment="1">
      <alignment horizontal="left" vertical="center" wrapText="1"/>
    </xf>
    <xf numFmtId="0" fontId="39" fillId="13" borderId="12" xfId="0" applyFont="1" applyFill="1" applyBorder="1" applyAlignment="1">
      <alignment horizontal="left" vertical="center" wrapText="1"/>
    </xf>
    <xf numFmtId="3" fontId="42" fillId="0" borderId="22" xfId="0" applyNumberFormat="1" applyFont="1" applyBorder="1" applyAlignment="1">
      <alignment horizontal="left" vertical="center" wrapText="1"/>
    </xf>
    <xf numFmtId="3" fontId="42" fillId="0" borderId="19" xfId="0" applyNumberFormat="1" applyFont="1" applyBorder="1" applyAlignment="1">
      <alignment horizontal="left" vertical="center" wrapText="1"/>
    </xf>
    <xf numFmtId="3" fontId="2" fillId="0" borderId="50" xfId="0" applyNumberFormat="1" applyFont="1" applyBorder="1" applyAlignment="1">
      <alignment horizontal="justify" vertical="center" wrapText="1"/>
    </xf>
    <xf numFmtId="3" fontId="2" fillId="0" borderId="22" xfId="0" applyNumberFormat="1" applyFont="1" applyBorder="1" applyAlignment="1">
      <alignment horizontal="justify" vertical="center" wrapText="1"/>
    </xf>
    <xf numFmtId="3" fontId="2" fillId="0" borderId="34" xfId="0" applyNumberFormat="1" applyFont="1" applyBorder="1" applyAlignment="1">
      <alignment horizontal="justify" vertical="center" wrapText="1"/>
    </xf>
    <xf numFmtId="3" fontId="2" fillId="0" borderId="35" xfId="0" applyNumberFormat="1" applyFont="1" applyBorder="1" applyAlignment="1">
      <alignment horizontal="justify" vertical="center" wrapText="1"/>
    </xf>
    <xf numFmtId="0" fontId="39" fillId="13" borderId="1" xfId="0" applyFont="1" applyFill="1" applyBorder="1" applyAlignment="1">
      <alignment horizontal="left" vertical="center" wrapText="1"/>
    </xf>
    <xf numFmtId="3" fontId="2" fillId="13" borderId="50" xfId="0" applyNumberFormat="1" applyFont="1" applyFill="1" applyBorder="1" applyAlignment="1">
      <alignment horizontal="justify" vertical="center" wrapText="1"/>
    </xf>
    <xf numFmtId="3" fontId="2" fillId="13" borderId="22" xfId="0" applyNumberFormat="1" applyFont="1" applyFill="1" applyBorder="1" applyAlignment="1">
      <alignment horizontal="justify" vertical="center" wrapText="1"/>
    </xf>
    <xf numFmtId="0" fontId="2" fillId="13" borderId="34" xfId="0" applyFont="1" applyFill="1" applyBorder="1" applyAlignment="1">
      <alignment horizontal="justify" vertical="center" wrapText="1"/>
    </xf>
    <xf numFmtId="3" fontId="2" fillId="13" borderId="34" xfId="0" applyNumberFormat="1" applyFont="1" applyFill="1" applyBorder="1" applyAlignment="1">
      <alignment horizontal="justify" vertical="center" wrapText="1"/>
    </xf>
    <xf numFmtId="0" fontId="44" fillId="0" borderId="31" xfId="0" applyFont="1" applyBorder="1" applyAlignment="1">
      <alignment horizontal="left" vertical="center" wrapText="1"/>
    </xf>
    <xf numFmtId="0" fontId="44" fillId="0" borderId="1" xfId="0" applyFont="1" applyBorder="1" applyAlignment="1">
      <alignment horizontal="left" vertical="center" wrapText="1"/>
    </xf>
    <xf numFmtId="0" fontId="45" fillId="0" borderId="29" xfId="0" applyFont="1" applyBorder="1" applyAlignment="1">
      <alignment horizontal="right" vertical="center" wrapText="1"/>
    </xf>
    <xf numFmtId="3" fontId="43" fillId="0" borderId="22" xfId="0" applyNumberFormat="1" applyFont="1" applyBorder="1" applyAlignment="1">
      <alignment horizontal="justify" vertical="center" wrapText="1"/>
    </xf>
    <xf numFmtId="3" fontId="43" fillId="0" borderId="19" xfId="0" applyNumberFormat="1" applyFont="1" applyBorder="1" applyAlignment="1">
      <alignment horizontal="justify" vertical="center" wrapText="1"/>
    </xf>
    <xf numFmtId="0" fontId="45" fillId="0" borderId="30" xfId="0" applyFont="1" applyBorder="1" applyAlignment="1">
      <alignment horizontal="right" vertical="center" wrapText="1"/>
    </xf>
    <xf numFmtId="3" fontId="43" fillId="0" borderId="20" xfId="0" applyNumberFormat="1" applyFont="1" applyBorder="1" applyAlignment="1">
      <alignment horizontal="justify" vertical="center" wrapText="1"/>
    </xf>
    <xf numFmtId="3" fontId="28" fillId="0" borderId="50" xfId="0" applyNumberFormat="1" applyFont="1" applyBorder="1" applyAlignment="1">
      <alignment horizontal="left" vertical="center" wrapText="1"/>
    </xf>
    <xf numFmtId="3" fontId="28" fillId="0" borderId="22" xfId="0" applyNumberFormat="1" applyFont="1" applyBorder="1" applyAlignment="1">
      <alignment horizontal="left" vertical="center" wrapText="1"/>
    </xf>
    <xf numFmtId="3" fontId="28" fillId="0" borderId="34" xfId="0" applyNumberFormat="1" applyFont="1" applyBorder="1" applyAlignment="1">
      <alignment horizontal="left" vertical="center" wrapText="1"/>
    </xf>
    <xf numFmtId="3" fontId="28" fillId="0" borderId="19" xfId="0" applyNumberFormat="1" applyFont="1" applyBorder="1" applyAlignment="1">
      <alignment horizontal="left" vertical="center" wrapText="1"/>
    </xf>
    <xf numFmtId="3" fontId="28" fillId="0" borderId="35" xfId="0" applyNumberFormat="1" applyFont="1" applyBorder="1" applyAlignment="1">
      <alignment horizontal="left" vertical="center" wrapText="1"/>
    </xf>
    <xf numFmtId="3" fontId="28" fillId="0" borderId="20" xfId="0" applyNumberFormat="1" applyFont="1" applyBorder="1" applyAlignment="1">
      <alignment horizontal="left" vertical="center" wrapText="1"/>
    </xf>
    <xf numFmtId="0" fontId="28" fillId="0" borderId="22" xfId="0" applyFont="1" applyBorder="1" applyAlignment="1">
      <alignment horizontal="left" vertical="center" wrapText="1"/>
    </xf>
    <xf numFmtId="0" fontId="28" fillId="0" borderId="20" xfId="0" applyFont="1" applyBorder="1" applyAlignment="1">
      <alignment horizontal="left" vertical="center" wrapText="1"/>
    </xf>
    <xf numFmtId="0" fontId="46" fillId="0" borderId="31" xfId="0" applyFont="1" applyBorder="1" applyAlignment="1">
      <alignment horizontal="left" vertical="center" wrapText="1"/>
    </xf>
    <xf numFmtId="0" fontId="46" fillId="0" borderId="1" xfId="0" applyFont="1" applyBorder="1" applyAlignment="1">
      <alignment horizontal="left" vertical="center" wrapText="1"/>
    </xf>
    <xf numFmtId="0" fontId="36" fillId="0" borderId="29" xfId="0" applyFont="1" applyBorder="1" applyAlignment="1">
      <alignment horizontal="right" vertical="center" wrapText="1"/>
    </xf>
    <xf numFmtId="0" fontId="36" fillId="0" borderId="30" xfId="0" applyFont="1" applyBorder="1" applyAlignment="1">
      <alignment horizontal="right" vertical="center" wrapText="1"/>
    </xf>
    <xf numFmtId="0" fontId="11" fillId="2" borderId="8" xfId="0" applyFont="1" applyFill="1" applyBorder="1" applyAlignment="1">
      <alignment horizontal="center" vertical="center" wrapText="1"/>
    </xf>
    <xf numFmtId="3" fontId="11" fillId="2" borderId="6" xfId="0" applyNumberFormat="1" applyFont="1" applyFill="1" applyBorder="1" applyAlignment="1">
      <alignment horizontal="center" vertical="center" wrapText="1"/>
    </xf>
    <xf numFmtId="3" fontId="11" fillId="2" borderId="8" xfId="0" applyNumberFormat="1" applyFont="1" applyFill="1" applyBorder="1" applyAlignment="1">
      <alignment horizontal="center" vertical="center" wrapText="1"/>
    </xf>
    <xf numFmtId="3" fontId="11" fillId="15" borderId="8" xfId="0" applyNumberFormat="1" applyFont="1" applyFill="1" applyBorder="1" applyAlignment="1">
      <alignment horizontal="center" vertical="center" wrapText="1"/>
    </xf>
    <xf numFmtId="3" fontId="11" fillId="12" borderId="8" xfId="0" applyNumberFormat="1" applyFont="1" applyFill="1" applyBorder="1" applyAlignment="1">
      <alignment horizontal="center" vertical="center" wrapText="1"/>
    </xf>
    <xf numFmtId="0" fontId="2" fillId="5" borderId="0" xfId="0" applyFont="1" applyFill="1" applyAlignment="1">
      <alignment horizontal="left" vertical="center"/>
    </xf>
    <xf numFmtId="3" fontId="2" fillId="5" borderId="31" xfId="0" applyNumberFormat="1" applyFont="1" applyFill="1" applyBorder="1" applyAlignment="1">
      <alignment horizontal="center" vertical="center"/>
    </xf>
    <xf numFmtId="0" fontId="2" fillId="5" borderId="31" xfId="0" applyFont="1" applyFill="1" applyBorder="1" applyAlignment="1">
      <alignment horizontal="center" vertical="center"/>
    </xf>
    <xf numFmtId="0" fontId="40" fillId="15" borderId="8" xfId="0" applyFont="1" applyFill="1" applyBorder="1" applyAlignment="1">
      <alignment horizontal="center" vertical="center"/>
    </xf>
    <xf numFmtId="0" fontId="2" fillId="5" borderId="5" xfId="0" applyFont="1" applyFill="1" applyBorder="1" applyAlignment="1">
      <alignment horizontal="justify" vertical="center"/>
    </xf>
    <xf numFmtId="0" fontId="2" fillId="0" borderId="3" xfId="0" applyFont="1" applyBorder="1" applyAlignment="1">
      <alignment horizontal="center" vertical="center"/>
    </xf>
    <xf numFmtId="0" fontId="2" fillId="5" borderId="4" xfId="0" applyFont="1" applyFill="1" applyBorder="1" applyAlignment="1">
      <alignment horizontal="justify" vertical="center"/>
    </xf>
    <xf numFmtId="0" fontId="2" fillId="0" borderId="4" xfId="0" applyFont="1" applyBorder="1" applyAlignment="1">
      <alignment horizontal="center" vertical="center"/>
    </xf>
    <xf numFmtId="0" fontId="39" fillId="0" borderId="24" xfId="0" applyFont="1" applyBorder="1" applyAlignment="1">
      <alignment horizontal="justify" vertical="center" wrapText="1"/>
    </xf>
    <xf numFmtId="0" fontId="2" fillId="5" borderId="9" xfId="0" applyFont="1" applyFill="1" applyBorder="1" applyAlignment="1">
      <alignment horizontal="justify" vertical="center"/>
    </xf>
    <xf numFmtId="0" fontId="2" fillId="5" borderId="15" xfId="0" applyFont="1" applyFill="1" applyBorder="1" applyAlignment="1">
      <alignment horizontal="justify" vertical="center"/>
    </xf>
    <xf numFmtId="3" fontId="2" fillId="5" borderId="19" xfId="0" applyNumberFormat="1" applyFont="1" applyFill="1" applyBorder="1" applyAlignment="1">
      <alignment horizontal="justify" vertical="center" wrapText="1"/>
    </xf>
    <xf numFmtId="0" fontId="2" fillId="5" borderId="0" xfId="0" applyFont="1" applyFill="1" applyAlignment="1">
      <alignment horizontal="justify" vertical="center"/>
    </xf>
    <xf numFmtId="3" fontId="2" fillId="0" borderId="0" xfId="0" applyNumberFormat="1" applyFont="1" applyAlignment="1">
      <alignment horizontal="center" vertical="center"/>
    </xf>
    <xf numFmtId="3" fontId="2" fillId="13" borderId="6" xfId="0" applyNumberFormat="1" applyFont="1" applyFill="1" applyBorder="1" applyAlignment="1">
      <alignment horizontal="justify" vertical="center" wrapText="1"/>
    </xf>
    <xf numFmtId="0" fontId="37" fillId="2" borderId="10" xfId="0" applyFont="1" applyFill="1" applyBorder="1" applyAlignment="1">
      <alignment horizontal="center" vertical="center" wrapText="1"/>
    </xf>
    <xf numFmtId="0" fontId="37" fillId="2" borderId="14" xfId="0" applyFont="1" applyFill="1" applyBorder="1" applyAlignment="1">
      <alignment horizontal="center" vertical="center" wrapText="1"/>
    </xf>
    <xf numFmtId="3" fontId="37" fillId="2" borderId="14" xfId="0" applyNumberFormat="1" applyFont="1" applyFill="1" applyBorder="1" applyAlignment="1">
      <alignment horizontal="center" vertical="center" wrapText="1"/>
    </xf>
    <xf numFmtId="3" fontId="37" fillId="2" borderId="6" xfId="0" applyNumberFormat="1" applyFont="1" applyFill="1" applyBorder="1" applyAlignment="1">
      <alignment horizontal="center" vertical="center" wrapText="1"/>
    </xf>
    <xf numFmtId="0" fontId="28" fillId="7" borderId="24" xfId="3" applyFont="1" applyFill="1" applyBorder="1" applyAlignment="1">
      <alignment horizontal="left" vertical="center" wrapText="1"/>
    </xf>
    <xf numFmtId="0" fontId="28" fillId="7" borderId="23" xfId="3" applyFont="1" applyFill="1" applyBorder="1" applyAlignment="1">
      <alignment horizontal="left" vertical="center" wrapText="1"/>
    </xf>
    <xf numFmtId="0" fontId="36" fillId="7" borderId="29" xfId="3" applyFont="1" applyFill="1" applyBorder="1" applyAlignment="1">
      <alignment horizontal="right" vertical="center" wrapText="1"/>
    </xf>
    <xf numFmtId="3" fontId="28" fillId="7" borderId="19" xfId="3" applyNumberFormat="1" applyFont="1" applyFill="1" applyBorder="1" applyAlignment="1">
      <alignment horizontal="left" vertical="center" wrapText="1"/>
    </xf>
    <xf numFmtId="0" fontId="36" fillId="7" borderId="19" xfId="3" applyFont="1" applyFill="1" applyBorder="1" applyAlignment="1">
      <alignment horizontal="right" vertical="center" wrapText="1"/>
    </xf>
    <xf numFmtId="0" fontId="36" fillId="7" borderId="33" xfId="3" applyFont="1" applyFill="1" applyBorder="1" applyAlignment="1">
      <alignment horizontal="right" vertical="center" wrapText="1"/>
    </xf>
    <xf numFmtId="0" fontId="36" fillId="7" borderId="21" xfId="3" applyFont="1" applyFill="1" applyBorder="1" applyAlignment="1">
      <alignment horizontal="right" vertical="center" wrapText="1"/>
    </xf>
    <xf numFmtId="0" fontId="37" fillId="16" borderId="24" xfId="3" applyFont="1" applyFill="1" applyBorder="1" applyAlignment="1">
      <alignment horizontal="left" vertical="center" wrapText="1"/>
    </xf>
    <xf numFmtId="0" fontId="28" fillId="16" borderId="23" xfId="3" applyFont="1" applyFill="1" applyBorder="1" applyAlignment="1">
      <alignment horizontal="left" vertical="center" wrapText="1"/>
    </xf>
    <xf numFmtId="0" fontId="36" fillId="16" borderId="29" xfId="3" applyFont="1" applyFill="1" applyBorder="1" applyAlignment="1">
      <alignment horizontal="right" vertical="center" wrapText="1"/>
    </xf>
    <xf numFmtId="3" fontId="28" fillId="16" borderId="19" xfId="3" applyNumberFormat="1" applyFont="1" applyFill="1" applyBorder="1" applyAlignment="1">
      <alignment horizontal="left" vertical="center" wrapText="1"/>
    </xf>
    <xf numFmtId="0" fontId="36" fillId="16" borderId="33" xfId="3" applyFont="1" applyFill="1" applyBorder="1" applyAlignment="1">
      <alignment horizontal="right" vertical="center" wrapText="1"/>
    </xf>
    <xf numFmtId="3" fontId="28" fillId="16" borderId="21" xfId="3" applyNumberFormat="1" applyFont="1" applyFill="1" applyBorder="1" applyAlignment="1">
      <alignment horizontal="left" vertical="center" wrapText="1"/>
    </xf>
    <xf numFmtId="0" fontId="48" fillId="16" borderId="24" xfId="3" applyFont="1" applyFill="1" applyBorder="1" applyAlignment="1">
      <alignment horizontal="left" vertical="center" wrapText="1"/>
    </xf>
    <xf numFmtId="0" fontId="28" fillId="16" borderId="19" xfId="3" applyFont="1" applyFill="1" applyBorder="1" applyAlignment="1">
      <alignment horizontal="left" vertical="center" wrapText="1"/>
    </xf>
    <xf numFmtId="0" fontId="28" fillId="16" borderId="21" xfId="3" applyFont="1" applyFill="1" applyBorder="1" applyAlignment="1">
      <alignment horizontal="left" vertical="center" wrapText="1"/>
    </xf>
    <xf numFmtId="0" fontId="37" fillId="16" borderId="23" xfId="3" applyFont="1" applyFill="1" applyBorder="1" applyAlignment="1">
      <alignment horizontal="left" vertical="center" wrapText="1"/>
    </xf>
    <xf numFmtId="0" fontId="28" fillId="16" borderId="25" xfId="3" applyFont="1" applyFill="1" applyBorder="1" applyAlignment="1">
      <alignment horizontal="left" vertical="center" wrapText="1"/>
    </xf>
    <xf numFmtId="0" fontId="36" fillId="16" borderId="19" xfId="3" applyFont="1" applyFill="1" applyBorder="1" applyAlignment="1">
      <alignment horizontal="right" vertical="center" wrapText="1"/>
    </xf>
    <xf numFmtId="3" fontId="28" fillId="16" borderId="34" xfId="3" applyNumberFormat="1" applyFont="1" applyFill="1" applyBorder="1" applyAlignment="1">
      <alignment horizontal="left" vertical="center" wrapText="1"/>
    </xf>
    <xf numFmtId="0" fontId="28" fillId="16" borderId="34" xfId="3" applyFont="1" applyFill="1" applyBorder="1" applyAlignment="1">
      <alignment horizontal="left" vertical="center" wrapText="1"/>
    </xf>
    <xf numFmtId="0" fontId="36" fillId="16" borderId="21" xfId="3" applyFont="1" applyFill="1" applyBorder="1" applyAlignment="1">
      <alignment horizontal="right" vertical="center" wrapText="1"/>
    </xf>
    <xf numFmtId="0" fontId="28" fillId="16" borderId="36" xfId="3" applyFont="1" applyFill="1" applyBorder="1" applyAlignment="1">
      <alignment horizontal="left" vertical="center" wrapText="1"/>
    </xf>
    <xf numFmtId="0" fontId="36" fillId="16" borderId="20" xfId="3" applyFont="1" applyFill="1" applyBorder="1" applyAlignment="1">
      <alignment horizontal="right" vertical="center" wrapText="1"/>
    </xf>
    <xf numFmtId="3" fontId="28" fillId="16" borderId="35" xfId="3" applyNumberFormat="1" applyFont="1" applyFill="1" applyBorder="1" applyAlignment="1">
      <alignment horizontal="left" vertical="center" wrapText="1"/>
    </xf>
    <xf numFmtId="0" fontId="28" fillId="16" borderId="32" xfId="3" applyFont="1" applyFill="1" applyBorder="1" applyAlignment="1">
      <alignment horizontal="left" vertical="center" wrapText="1"/>
    </xf>
    <xf numFmtId="0" fontId="28" fillId="16" borderId="22" xfId="3" applyFont="1" applyFill="1" applyBorder="1" applyAlignment="1">
      <alignment horizontal="left" vertical="center" wrapText="1"/>
    </xf>
    <xf numFmtId="0" fontId="37" fillId="10" borderId="24" xfId="3" applyFont="1" applyFill="1" applyBorder="1" applyAlignment="1">
      <alignment horizontal="left" vertical="center" wrapText="1"/>
    </xf>
    <xf numFmtId="0" fontId="28" fillId="10" borderId="23" xfId="3" applyFont="1" applyFill="1" applyBorder="1" applyAlignment="1">
      <alignment horizontal="left" vertical="center" wrapText="1"/>
    </xf>
    <xf numFmtId="0" fontId="36" fillId="10" borderId="29" xfId="3" applyFont="1" applyFill="1" applyBorder="1" applyAlignment="1">
      <alignment horizontal="right" vertical="center" wrapText="1"/>
    </xf>
    <xf numFmtId="3" fontId="28" fillId="10" borderId="19" xfId="3" applyNumberFormat="1" applyFont="1" applyFill="1" applyBorder="1" applyAlignment="1">
      <alignment horizontal="left" vertical="center" wrapText="1"/>
    </xf>
    <xf numFmtId="0" fontId="36" fillId="10" borderId="33" xfId="3" applyFont="1" applyFill="1" applyBorder="1" applyAlignment="1">
      <alignment horizontal="right" vertical="center" wrapText="1"/>
    </xf>
    <xf numFmtId="3" fontId="28" fillId="10" borderId="21" xfId="3" applyNumberFormat="1" applyFont="1" applyFill="1" applyBorder="1" applyAlignment="1">
      <alignment horizontal="left" vertical="center" wrapText="1"/>
    </xf>
    <xf numFmtId="0" fontId="28" fillId="10" borderId="24" xfId="3" applyFont="1" applyFill="1" applyBorder="1" applyAlignment="1">
      <alignment horizontal="left" vertical="center" wrapText="1"/>
    </xf>
    <xf numFmtId="0" fontId="28" fillId="13" borderId="24" xfId="3" applyFont="1" applyFill="1" applyBorder="1" applyAlignment="1">
      <alignment horizontal="left" vertical="top" wrapText="1"/>
    </xf>
    <xf numFmtId="0" fontId="28" fillId="13" borderId="23" xfId="3" applyFont="1" applyFill="1" applyBorder="1" applyAlignment="1">
      <alignment horizontal="left" vertical="top" wrapText="1"/>
    </xf>
    <xf numFmtId="0" fontId="36" fillId="13" borderId="29" xfId="3" applyFont="1" applyFill="1" applyBorder="1" applyAlignment="1">
      <alignment horizontal="right" vertical="top" wrapText="1"/>
    </xf>
    <xf numFmtId="0" fontId="28" fillId="13" borderId="19" xfId="3" applyFont="1" applyFill="1" applyBorder="1" applyAlignment="1">
      <alignment horizontal="left" vertical="top" wrapText="1"/>
    </xf>
    <xf numFmtId="0" fontId="33" fillId="11" borderId="23" xfId="0" applyFont="1" applyFill="1" applyBorder="1" applyAlignment="1">
      <alignment vertical="center" wrapText="1"/>
    </xf>
    <xf numFmtId="0" fontId="49" fillId="11" borderId="25" xfId="0" applyFont="1" applyFill="1" applyBorder="1" applyAlignment="1">
      <alignment vertical="center"/>
    </xf>
    <xf numFmtId="0" fontId="50" fillId="11" borderId="19" xfId="0" applyFont="1" applyFill="1" applyBorder="1" applyAlignment="1">
      <alignment horizontal="right" vertical="center" wrapText="1"/>
    </xf>
    <xf numFmtId="0" fontId="28" fillId="0" borderId="34" xfId="3" applyFont="1" applyBorder="1" applyAlignment="1">
      <alignment horizontal="left" vertical="top" wrapText="1"/>
    </xf>
    <xf numFmtId="0" fontId="49" fillId="11" borderId="34" xfId="0" applyFont="1" applyFill="1" applyBorder="1" applyAlignment="1">
      <alignment horizontal="right" vertical="center"/>
    </xf>
    <xf numFmtId="0" fontId="50" fillId="11" borderId="20" xfId="0" applyFont="1" applyFill="1" applyBorder="1" applyAlignment="1">
      <alignment horizontal="right" vertical="center" wrapText="1"/>
    </xf>
    <xf numFmtId="0" fontId="49" fillId="11" borderId="35" xfId="0" applyFont="1" applyFill="1" applyBorder="1" applyAlignment="1">
      <alignment horizontal="right" vertical="center"/>
    </xf>
    <xf numFmtId="3" fontId="12" fillId="13" borderId="0" xfId="0" applyNumberFormat="1" applyFont="1" applyFill="1" applyAlignment="1">
      <alignment horizontal="left" vertical="center" wrapText="1"/>
    </xf>
    <xf numFmtId="3" fontId="12" fillId="13" borderId="37" xfId="0" applyNumberFormat="1" applyFont="1" applyFill="1" applyBorder="1" applyAlignment="1">
      <alignment horizontal="left" vertical="center" wrapText="1"/>
    </xf>
    <xf numFmtId="0" fontId="12" fillId="13" borderId="0" xfId="0" applyFont="1" applyFill="1" applyAlignment="1">
      <alignment horizontal="left" vertical="center" wrapText="1"/>
    </xf>
    <xf numFmtId="0" fontId="12" fillId="13" borderId="37" xfId="0" applyFont="1" applyFill="1" applyBorder="1" applyAlignment="1">
      <alignment horizontal="left" vertical="center" wrapText="1"/>
    </xf>
    <xf numFmtId="3" fontId="2" fillId="0" borderId="31" xfId="0" applyNumberFormat="1" applyFont="1" applyBorder="1" applyAlignment="1">
      <alignment horizontal="center" vertical="center" wrapText="1"/>
    </xf>
    <xf numFmtId="0" fontId="1" fillId="13" borderId="12" xfId="0" applyFont="1" applyFill="1" applyBorder="1" applyAlignment="1">
      <alignment horizontal="left" vertical="center" wrapText="1"/>
    </xf>
    <xf numFmtId="3" fontId="4" fillId="13" borderId="34" xfId="0" applyNumberFormat="1" applyFont="1" applyFill="1" applyBorder="1" applyAlignment="1">
      <alignment horizontal="left" vertical="center" wrapText="1"/>
    </xf>
    <xf numFmtId="3" fontId="4" fillId="13" borderId="35" xfId="0" applyNumberFormat="1" applyFont="1" applyFill="1" applyBorder="1" applyAlignment="1">
      <alignment horizontal="left" vertical="center" wrapText="1"/>
    </xf>
    <xf numFmtId="0" fontId="1" fillId="0" borderId="12" xfId="0" applyFont="1" applyBorder="1" applyAlignment="1">
      <alignment horizontal="left" vertical="center" wrapText="1"/>
    </xf>
    <xf numFmtId="3" fontId="4" fillId="0" borderId="19" xfId="0" applyNumberFormat="1" applyFont="1" applyBorder="1" applyAlignment="1">
      <alignment horizontal="left" vertical="center" wrapText="1"/>
    </xf>
    <xf numFmtId="0" fontId="4" fillId="0" borderId="19" xfId="0" applyFont="1" applyBorder="1" applyAlignment="1">
      <alignment horizontal="left" vertical="center" wrapText="1"/>
    </xf>
    <xf numFmtId="0" fontId="4" fillId="0" borderId="20" xfId="0" applyFont="1" applyBorder="1" applyAlignment="1">
      <alignment horizontal="left" vertical="center" wrapText="1"/>
    </xf>
    <xf numFmtId="3" fontId="4" fillId="13" borderId="20" xfId="0" applyNumberFormat="1" applyFont="1" applyFill="1" applyBorder="1" applyAlignment="1">
      <alignment horizontal="left" vertical="center" wrapText="1"/>
    </xf>
    <xf numFmtId="3" fontId="4" fillId="0" borderId="1" xfId="0" applyNumberFormat="1" applyFont="1" applyBorder="1" applyAlignment="1">
      <alignment horizontal="center" vertical="center" wrapText="1"/>
    </xf>
    <xf numFmtId="3" fontId="4" fillId="0" borderId="34" xfId="0" applyNumberFormat="1" applyFont="1" applyBorder="1" applyAlignment="1">
      <alignment horizontal="left" vertical="center" wrapText="1"/>
    </xf>
    <xf numFmtId="0" fontId="4" fillId="0" borderId="34" xfId="0" applyFont="1" applyBorder="1" applyAlignment="1">
      <alignment horizontal="left" vertical="center" wrapText="1"/>
    </xf>
    <xf numFmtId="0" fontId="4" fillId="0" borderId="35" xfId="0" applyFont="1" applyBorder="1" applyAlignment="1">
      <alignment horizontal="left" vertical="center" wrapText="1"/>
    </xf>
    <xf numFmtId="3" fontId="4" fillId="0" borderId="9" xfId="0" applyNumberFormat="1" applyFont="1" applyBorder="1" applyAlignment="1">
      <alignment horizontal="left" vertical="center" wrapText="1"/>
    </xf>
    <xf numFmtId="0" fontId="4" fillId="13" borderId="14" xfId="0" applyFont="1" applyFill="1" applyBorder="1" applyAlignment="1">
      <alignment horizontal="left" vertical="center" wrapText="1"/>
    </xf>
    <xf numFmtId="0" fontId="4" fillId="0" borderId="23" xfId="0" applyFont="1" applyBorder="1" applyAlignment="1">
      <alignment horizontal="left" vertical="center" wrapText="1"/>
    </xf>
    <xf numFmtId="3" fontId="4" fillId="0" borderId="21" xfId="0" applyNumberFormat="1" applyFont="1" applyBorder="1" applyAlignment="1">
      <alignment horizontal="left" vertical="center" wrapText="1"/>
    </xf>
    <xf numFmtId="3" fontId="4" fillId="0" borderId="23" xfId="0" applyNumberFormat="1" applyFont="1" applyBorder="1" applyAlignment="1">
      <alignment horizontal="left" vertical="center" wrapText="1"/>
    </xf>
    <xf numFmtId="3" fontId="4" fillId="0" borderId="13" xfId="0" applyNumberFormat="1" applyFont="1" applyBorder="1" applyAlignment="1">
      <alignment horizontal="center" vertical="center" wrapText="1"/>
    </xf>
    <xf numFmtId="3" fontId="4" fillId="0" borderId="6" xfId="0" applyNumberFormat="1" applyFont="1" applyBorder="1" applyAlignment="1">
      <alignment horizontal="center" vertical="center" wrapText="1"/>
    </xf>
    <xf numFmtId="3" fontId="4" fillId="13" borderId="19" xfId="0" applyNumberFormat="1" applyFont="1" applyFill="1" applyBorder="1" applyAlignment="1">
      <alignment horizontal="left" vertical="center" wrapText="1"/>
    </xf>
    <xf numFmtId="3" fontId="4" fillId="13" borderId="21" xfId="0" applyNumberFormat="1" applyFont="1" applyFill="1" applyBorder="1" applyAlignment="1">
      <alignment horizontal="left" vertical="center" wrapText="1"/>
    </xf>
    <xf numFmtId="3" fontId="4" fillId="0" borderId="22" xfId="0" applyNumberFormat="1" applyFont="1" applyBorder="1" applyAlignment="1">
      <alignment horizontal="left" vertical="center" wrapText="1"/>
    </xf>
    <xf numFmtId="3" fontId="4" fillId="5" borderId="19" xfId="0" applyNumberFormat="1" applyFont="1" applyFill="1" applyBorder="1" applyAlignment="1">
      <alignment horizontal="left" vertical="center" wrapText="1"/>
    </xf>
    <xf numFmtId="3" fontId="4" fillId="0" borderId="36" xfId="0" applyNumberFormat="1" applyFont="1" applyBorder="1" applyAlignment="1">
      <alignment horizontal="left" vertical="center" wrapText="1"/>
    </xf>
    <xf numFmtId="3" fontId="4" fillId="0" borderId="20" xfId="0" applyNumberFormat="1" applyFont="1" applyBorder="1" applyAlignment="1">
      <alignment horizontal="left" vertical="center" wrapText="1"/>
    </xf>
    <xf numFmtId="0" fontId="4" fillId="0" borderId="22" xfId="0" applyFont="1" applyBorder="1" applyAlignment="1">
      <alignment horizontal="left" vertical="center" wrapText="1"/>
    </xf>
    <xf numFmtId="0" fontId="4" fillId="5" borderId="14" xfId="0" applyFont="1" applyFill="1" applyBorder="1" applyAlignment="1">
      <alignment horizontal="left" vertical="center" wrapText="1"/>
    </xf>
    <xf numFmtId="3" fontId="4" fillId="5" borderId="21" xfId="0" applyNumberFormat="1" applyFont="1" applyFill="1" applyBorder="1" applyAlignment="1">
      <alignment horizontal="left" vertical="center" wrapText="1"/>
    </xf>
    <xf numFmtId="3" fontId="4" fillId="5" borderId="20" xfId="0" applyNumberFormat="1" applyFont="1" applyFill="1" applyBorder="1" applyAlignment="1">
      <alignment horizontal="left" vertical="center" wrapText="1"/>
    </xf>
    <xf numFmtId="0" fontId="4" fillId="0" borderId="13" xfId="0" applyFont="1" applyBorder="1" applyAlignment="1">
      <alignment horizontal="left" vertical="center" wrapText="1"/>
    </xf>
    <xf numFmtId="0" fontId="4" fillId="0" borderId="50" xfId="0" applyFont="1" applyBorder="1" applyAlignment="1">
      <alignment horizontal="left" vertical="center" wrapText="1"/>
    </xf>
    <xf numFmtId="3" fontId="4" fillId="0" borderId="35" xfId="0" applyNumberFormat="1" applyFont="1" applyBorder="1" applyAlignment="1">
      <alignment horizontal="left" vertical="center" wrapText="1"/>
    </xf>
    <xf numFmtId="3" fontId="4" fillId="0" borderId="5" xfId="0" applyNumberFormat="1" applyFont="1" applyBorder="1" applyAlignment="1">
      <alignment horizontal="left" vertical="center" wrapText="1"/>
    </xf>
    <xf numFmtId="3" fontId="4" fillId="0" borderId="9" xfId="0" applyNumberFormat="1" applyFont="1" applyBorder="1" applyAlignment="1">
      <alignment horizontal="center" vertical="center" wrapText="1"/>
    </xf>
    <xf numFmtId="0" fontId="4" fillId="0" borderId="21" xfId="0" applyFont="1" applyBorder="1" applyAlignment="1">
      <alignment horizontal="left" vertical="center" wrapText="1"/>
    </xf>
    <xf numFmtId="0" fontId="4" fillId="0" borderId="25" xfId="0" applyFont="1" applyBorder="1" applyAlignment="1">
      <alignment horizontal="left" vertical="center" wrapText="1"/>
    </xf>
    <xf numFmtId="0" fontId="4" fillId="0" borderId="14" xfId="0" applyFont="1" applyBorder="1" applyAlignment="1">
      <alignment horizontal="left" vertical="center" wrapText="1"/>
    </xf>
    <xf numFmtId="0" fontId="1" fillId="0" borderId="14" xfId="0" applyFont="1" applyBorder="1" applyAlignment="1">
      <alignment horizontal="left" vertical="center" wrapText="1"/>
    </xf>
    <xf numFmtId="3" fontId="4" fillId="0" borderId="51" xfId="0" applyNumberFormat="1" applyFont="1" applyBorder="1" applyAlignment="1">
      <alignment horizontal="left" vertical="center" wrapText="1"/>
    </xf>
    <xf numFmtId="3" fontId="4" fillId="0" borderId="54" xfId="0" applyNumberFormat="1" applyFont="1" applyBorder="1" applyAlignment="1">
      <alignment horizontal="left" vertical="center" wrapText="1"/>
    </xf>
    <xf numFmtId="0" fontId="1" fillId="0" borderId="14" xfId="0" applyFont="1" applyBorder="1" applyAlignment="1">
      <alignment horizontal="left" vertical="center"/>
    </xf>
    <xf numFmtId="0" fontId="1" fillId="0" borderId="5" xfId="0" applyFont="1" applyBorder="1" applyAlignment="1">
      <alignment horizontal="left" vertical="center" wrapText="1"/>
    </xf>
    <xf numFmtId="3" fontId="4" fillId="0" borderId="12" xfId="0" applyNumberFormat="1" applyFont="1" applyBorder="1" applyAlignment="1">
      <alignment horizontal="center" vertical="center" wrapText="1"/>
    </xf>
    <xf numFmtId="0" fontId="1" fillId="0" borderId="13" xfId="0" applyFont="1" applyBorder="1" applyAlignment="1">
      <alignment horizontal="left" vertical="center" wrapText="1"/>
    </xf>
    <xf numFmtId="3" fontId="4" fillId="0" borderId="25" xfId="0" applyNumberFormat="1" applyFont="1" applyBorder="1" applyAlignment="1">
      <alignment horizontal="left" vertical="center" wrapText="1"/>
    </xf>
    <xf numFmtId="3" fontId="4" fillId="0" borderId="1" xfId="0" applyNumberFormat="1" applyFont="1" applyBorder="1" applyAlignment="1">
      <alignment horizontal="left" vertical="center" wrapText="1"/>
    </xf>
    <xf numFmtId="3" fontId="4" fillId="13" borderId="22" xfId="0" applyNumberFormat="1" applyFont="1" applyFill="1" applyBorder="1" applyAlignment="1">
      <alignment horizontal="left" vertical="center" wrapText="1"/>
    </xf>
    <xf numFmtId="0" fontId="4" fillId="13" borderId="19" xfId="0" applyFont="1" applyFill="1" applyBorder="1" applyAlignment="1">
      <alignment horizontal="left" vertical="center" wrapText="1"/>
    </xf>
    <xf numFmtId="0" fontId="4" fillId="13" borderId="22" xfId="0" applyFont="1" applyFill="1" applyBorder="1" applyAlignment="1">
      <alignment horizontal="left" vertical="center" wrapText="1"/>
    </xf>
    <xf numFmtId="3" fontId="53" fillId="0" borderId="19" xfId="0" applyNumberFormat="1" applyFont="1" applyBorder="1" applyAlignment="1">
      <alignment vertical="center" wrapText="1"/>
    </xf>
    <xf numFmtId="3" fontId="53" fillId="0" borderId="21" xfId="0" applyNumberFormat="1" applyFont="1" applyBorder="1" applyAlignment="1">
      <alignment vertical="center" wrapText="1"/>
    </xf>
    <xf numFmtId="3" fontId="53" fillId="0" borderId="28" xfId="0" applyNumberFormat="1" applyFont="1" applyBorder="1" applyAlignment="1">
      <alignment vertical="center" wrapText="1"/>
    </xf>
    <xf numFmtId="3" fontId="53" fillId="0" borderId="51" xfId="0" applyNumberFormat="1" applyFont="1" applyBorder="1" applyAlignment="1">
      <alignment vertical="center" wrapText="1"/>
    </xf>
    <xf numFmtId="3" fontId="53" fillId="0" borderId="69" xfId="0" applyNumberFormat="1" applyFont="1" applyBorder="1" applyAlignment="1">
      <alignment vertical="center" wrapText="1"/>
    </xf>
    <xf numFmtId="3" fontId="4" fillId="5" borderId="6" xfId="0" applyNumberFormat="1" applyFont="1" applyFill="1" applyBorder="1" applyAlignment="1">
      <alignment horizontal="left" vertical="center" wrapText="1"/>
    </xf>
    <xf numFmtId="3" fontId="4" fillId="5" borderId="13" xfId="0" applyNumberFormat="1" applyFont="1" applyFill="1" applyBorder="1" applyAlignment="1">
      <alignment horizontal="center" vertical="center" wrapText="1"/>
    </xf>
    <xf numFmtId="3" fontId="4" fillId="13" borderId="13" xfId="0" applyNumberFormat="1" applyFont="1" applyFill="1" applyBorder="1" applyAlignment="1">
      <alignment horizontal="center" vertical="center" wrapText="1"/>
    </xf>
    <xf numFmtId="0" fontId="4" fillId="0" borderId="19" xfId="0" applyFont="1" applyBorder="1" applyAlignment="1">
      <alignment vertical="center" wrapText="1"/>
    </xf>
    <xf numFmtId="0" fontId="4" fillId="0" borderId="20" xfId="0" applyFont="1" applyBorder="1" applyAlignment="1">
      <alignment vertical="center" wrapText="1"/>
    </xf>
    <xf numFmtId="0" fontId="1" fillId="0" borderId="1" xfId="0" applyFont="1" applyBorder="1" applyAlignment="1">
      <alignment horizontal="left" vertical="center" wrapText="1"/>
    </xf>
    <xf numFmtId="3" fontId="4" fillId="5" borderId="12" xfId="0" applyNumberFormat="1" applyFont="1" applyFill="1" applyBorder="1" applyAlignment="1">
      <alignment horizontal="left" vertical="center" wrapText="1"/>
    </xf>
    <xf numFmtId="3" fontId="4" fillId="5" borderId="12" xfId="0" applyNumberFormat="1" applyFont="1" applyFill="1" applyBorder="1" applyAlignment="1">
      <alignment horizontal="center" vertical="center" wrapText="1"/>
    </xf>
    <xf numFmtId="0" fontId="1" fillId="13" borderId="14" xfId="0" applyFont="1" applyFill="1" applyBorder="1" applyAlignment="1">
      <alignment horizontal="left" vertical="center" wrapText="1"/>
    </xf>
    <xf numFmtId="0" fontId="4" fillId="0" borderId="9" xfId="0" applyFont="1" applyBorder="1" applyAlignment="1">
      <alignment horizontal="left" vertical="center" wrapText="1"/>
    </xf>
    <xf numFmtId="0" fontId="4" fillId="0" borderId="9" xfId="0" applyFont="1" applyBorder="1" applyAlignment="1">
      <alignment horizontal="center" vertical="center" wrapText="1"/>
    </xf>
    <xf numFmtId="0" fontId="4" fillId="13" borderId="12" xfId="0" applyFont="1" applyFill="1" applyBorder="1" applyAlignment="1">
      <alignment horizontal="left" vertical="center" wrapText="1"/>
    </xf>
    <xf numFmtId="3" fontId="4" fillId="13" borderId="14" xfId="0" applyNumberFormat="1" applyFont="1" applyFill="1" applyBorder="1" applyAlignment="1">
      <alignment horizontal="left" vertical="center" wrapText="1"/>
    </xf>
    <xf numFmtId="3" fontId="4" fillId="5" borderId="23" xfId="0" applyNumberFormat="1" applyFont="1" applyFill="1" applyBorder="1" applyAlignment="1">
      <alignment horizontal="left" vertical="center" wrapText="1"/>
    </xf>
    <xf numFmtId="3" fontId="4" fillId="5" borderId="25" xfId="0" applyNumberFormat="1" applyFont="1" applyFill="1" applyBorder="1" applyAlignment="1">
      <alignment horizontal="left" vertical="center" wrapText="1"/>
    </xf>
    <xf numFmtId="3" fontId="4" fillId="5" borderId="34" xfId="0" applyNumberFormat="1" applyFont="1" applyFill="1" applyBorder="1" applyAlignment="1">
      <alignment horizontal="left" vertical="center" wrapText="1"/>
    </xf>
    <xf numFmtId="3" fontId="4" fillId="5" borderId="35" xfId="0" applyNumberFormat="1" applyFont="1" applyFill="1" applyBorder="1" applyAlignment="1">
      <alignment horizontal="left" vertical="center" wrapText="1"/>
    </xf>
    <xf numFmtId="0" fontId="4" fillId="5" borderId="5" xfId="0" applyFont="1" applyFill="1" applyBorder="1" applyAlignment="1">
      <alignment horizontal="left" vertical="center" wrapText="1"/>
    </xf>
    <xf numFmtId="3" fontId="4" fillId="5" borderId="5" xfId="0" applyNumberFormat="1" applyFont="1" applyFill="1" applyBorder="1" applyAlignment="1">
      <alignment horizontal="center" vertical="center" wrapText="1"/>
    </xf>
    <xf numFmtId="3" fontId="4" fillId="13" borderId="12" xfId="0" applyNumberFormat="1" applyFont="1" applyFill="1" applyBorder="1" applyAlignment="1">
      <alignment horizontal="center" vertical="center" wrapText="1"/>
    </xf>
    <xf numFmtId="0" fontId="4" fillId="13" borderId="5" xfId="0" applyFont="1" applyFill="1" applyBorder="1" applyAlignment="1">
      <alignment horizontal="left" vertical="center" wrapText="1"/>
    </xf>
    <xf numFmtId="3" fontId="4" fillId="13" borderId="5" xfId="0" applyNumberFormat="1" applyFont="1" applyFill="1" applyBorder="1" applyAlignment="1">
      <alignment horizontal="center" vertical="center" wrapText="1"/>
    </xf>
    <xf numFmtId="3" fontId="4" fillId="0" borderId="8" xfId="0" applyNumberFormat="1" applyFont="1" applyBorder="1" applyAlignment="1">
      <alignment horizontal="left" vertical="center" wrapText="1"/>
    </xf>
    <xf numFmtId="3" fontId="4" fillId="0" borderId="8" xfId="0" applyNumberFormat="1" applyFont="1" applyBorder="1" applyAlignment="1">
      <alignment horizontal="center" vertical="center" wrapText="1"/>
    </xf>
    <xf numFmtId="3" fontId="4" fillId="0" borderId="59" xfId="0" applyNumberFormat="1" applyFont="1" applyBorder="1" applyAlignment="1">
      <alignment horizontal="left" vertical="center" wrapText="1"/>
    </xf>
    <xf numFmtId="3" fontId="4" fillId="13" borderId="14" xfId="0" applyNumberFormat="1" applyFont="1" applyFill="1" applyBorder="1" applyAlignment="1">
      <alignment horizontal="center" vertical="center" wrapText="1"/>
    </xf>
    <xf numFmtId="0" fontId="1" fillId="13" borderId="1" xfId="0" applyFont="1" applyFill="1" applyBorder="1" applyAlignment="1">
      <alignment horizontal="left" vertical="center" wrapText="1"/>
    </xf>
    <xf numFmtId="0" fontId="4" fillId="13" borderId="8" xfId="0" applyFont="1" applyFill="1" applyBorder="1" applyAlignment="1">
      <alignment horizontal="center" vertical="center" wrapText="1"/>
    </xf>
    <xf numFmtId="3" fontId="4" fillId="13" borderId="23" xfId="0" applyNumberFormat="1" applyFont="1" applyFill="1" applyBorder="1" applyAlignment="1">
      <alignment horizontal="left" vertical="center" wrapText="1"/>
    </xf>
    <xf numFmtId="0" fontId="1" fillId="5" borderId="12" xfId="0" applyFont="1" applyFill="1" applyBorder="1" applyAlignment="1">
      <alignment horizontal="left" vertical="center" wrapText="1"/>
    </xf>
    <xf numFmtId="0" fontId="4" fillId="5" borderId="19" xfId="0" applyFont="1" applyFill="1" applyBorder="1" applyAlignment="1">
      <alignment horizontal="left" vertical="center" wrapText="1"/>
    </xf>
    <xf numFmtId="3" fontId="54" fillId="5" borderId="19" xfId="0" applyNumberFormat="1" applyFont="1" applyFill="1" applyBorder="1" applyAlignment="1">
      <alignment horizontal="left" vertical="center" wrapText="1"/>
    </xf>
    <xf numFmtId="0" fontId="4" fillId="5" borderId="19" xfId="0" applyFont="1" applyFill="1" applyBorder="1" applyAlignment="1">
      <alignment horizontal="center" vertical="center" wrapText="1"/>
    </xf>
    <xf numFmtId="3" fontId="4" fillId="5" borderId="19" xfId="0" applyNumberFormat="1" applyFont="1" applyFill="1" applyBorder="1" applyAlignment="1">
      <alignment horizontal="center" vertical="center" wrapText="1"/>
    </xf>
    <xf numFmtId="0" fontId="4" fillId="5" borderId="20" xfId="0" applyFont="1" applyFill="1" applyBorder="1" applyAlignment="1">
      <alignment horizontal="center" vertical="center" wrapText="1"/>
    </xf>
    <xf numFmtId="0" fontId="1" fillId="13" borderId="12" xfId="0" applyFont="1" applyFill="1" applyBorder="1" applyAlignment="1">
      <alignment vertical="center" wrapText="1"/>
    </xf>
    <xf numFmtId="3" fontId="54" fillId="13" borderId="19" xfId="0" applyNumberFormat="1" applyFont="1" applyFill="1" applyBorder="1" applyAlignment="1">
      <alignment horizontal="left" vertical="center" wrapText="1"/>
    </xf>
    <xf numFmtId="3" fontId="54" fillId="13" borderId="21" xfId="0" applyNumberFormat="1" applyFont="1" applyFill="1" applyBorder="1" applyAlignment="1">
      <alignment horizontal="left" vertical="center" wrapText="1"/>
    </xf>
    <xf numFmtId="0" fontId="4" fillId="5" borderId="20" xfId="0" applyFont="1" applyFill="1" applyBorder="1" applyAlignment="1">
      <alignment horizontal="left" vertical="center" wrapText="1"/>
    </xf>
    <xf numFmtId="3" fontId="4" fillId="5" borderId="22" xfId="0" applyNumberFormat="1" applyFont="1" applyFill="1" applyBorder="1" applyAlignment="1">
      <alignment horizontal="left" vertical="center" wrapText="1"/>
    </xf>
    <xf numFmtId="0" fontId="4" fillId="5" borderId="21" xfId="0" applyFont="1" applyFill="1" applyBorder="1" applyAlignment="1">
      <alignment horizontal="left" vertical="center" wrapText="1"/>
    </xf>
    <xf numFmtId="3" fontId="4" fillId="5" borderId="14" xfId="0" applyNumberFormat="1" applyFont="1" applyFill="1" applyBorder="1" applyAlignment="1">
      <alignment horizontal="left" vertical="center" wrapText="1"/>
    </xf>
    <xf numFmtId="3" fontId="4" fillId="5" borderId="14" xfId="0" applyNumberFormat="1" applyFont="1" applyFill="1" applyBorder="1" applyAlignment="1">
      <alignment horizontal="center" vertical="center" wrapText="1"/>
    </xf>
    <xf numFmtId="0" fontId="4" fillId="5" borderId="23" xfId="0" applyFont="1" applyFill="1" applyBorder="1" applyAlignment="1">
      <alignment horizontal="left" vertical="center" wrapText="1"/>
    </xf>
    <xf numFmtId="3" fontId="4" fillId="5" borderId="5" xfId="0" applyNumberFormat="1" applyFont="1" applyFill="1" applyBorder="1" applyAlignment="1">
      <alignment horizontal="left" vertical="center" wrapText="1"/>
    </xf>
    <xf numFmtId="3" fontId="4" fillId="13" borderId="5" xfId="0" applyNumberFormat="1" applyFont="1" applyFill="1" applyBorder="1" applyAlignment="1">
      <alignment horizontal="left" vertical="center" wrapText="1"/>
    </xf>
    <xf numFmtId="3" fontId="4" fillId="13" borderId="8" xfId="0" applyNumberFormat="1" applyFont="1" applyFill="1" applyBorder="1" applyAlignment="1">
      <alignment horizontal="left" vertical="center" wrapText="1"/>
    </xf>
    <xf numFmtId="3" fontId="4" fillId="13" borderId="8" xfId="0" applyNumberFormat="1" applyFont="1" applyFill="1" applyBorder="1" applyAlignment="1">
      <alignment horizontal="center" vertical="center" wrapText="1"/>
    </xf>
    <xf numFmtId="3" fontId="4" fillId="13" borderId="9" xfId="0" applyNumberFormat="1" applyFont="1" applyFill="1" applyBorder="1" applyAlignment="1">
      <alignment horizontal="left" vertical="center" wrapText="1"/>
    </xf>
    <xf numFmtId="0" fontId="4" fillId="13" borderId="9" xfId="0" applyFont="1" applyFill="1" applyBorder="1" applyAlignment="1">
      <alignment horizontal="center" vertical="center" wrapText="1"/>
    </xf>
    <xf numFmtId="0" fontId="4" fillId="13" borderId="8" xfId="0" applyFont="1" applyFill="1" applyBorder="1" applyAlignment="1">
      <alignment horizontal="left" vertical="center" wrapText="1"/>
    </xf>
    <xf numFmtId="0" fontId="4" fillId="13" borderId="60" xfId="0" applyFont="1" applyFill="1" applyBorder="1" applyAlignment="1">
      <alignment horizontal="left" vertical="center" wrapText="1"/>
    </xf>
    <xf numFmtId="0" fontId="4" fillId="13" borderId="23" xfId="0" applyFont="1" applyFill="1" applyBorder="1" applyAlignment="1">
      <alignment horizontal="center" vertical="center" wrapText="1"/>
    </xf>
    <xf numFmtId="0" fontId="4" fillId="13" borderId="37" xfId="0" applyFont="1" applyFill="1" applyBorder="1" applyAlignment="1">
      <alignment horizontal="left" vertical="center" wrapText="1"/>
    </xf>
    <xf numFmtId="0" fontId="4" fillId="13" borderId="19" xfId="0" applyFont="1" applyFill="1" applyBorder="1" applyAlignment="1">
      <alignment horizontal="center" vertical="center" wrapText="1"/>
    </xf>
    <xf numFmtId="3" fontId="4" fillId="13" borderId="37" xfId="0" applyNumberFormat="1" applyFont="1" applyFill="1" applyBorder="1" applyAlignment="1">
      <alignment horizontal="left" vertical="center" wrapText="1"/>
    </xf>
    <xf numFmtId="3" fontId="4" fillId="13" borderId="19" xfId="0" applyNumberFormat="1" applyFont="1" applyFill="1" applyBorder="1" applyAlignment="1">
      <alignment horizontal="center" vertical="center" wrapText="1"/>
    </xf>
    <xf numFmtId="3" fontId="4" fillId="0" borderId="19" xfId="0" applyNumberFormat="1" applyFont="1" applyBorder="1" applyAlignment="1">
      <alignment horizontal="center" vertical="center"/>
    </xf>
    <xf numFmtId="3" fontId="4" fillId="13" borderId="37" xfId="0" applyNumberFormat="1" applyFont="1" applyFill="1" applyBorder="1" applyAlignment="1">
      <alignment horizontal="center" vertical="center" wrapText="1"/>
    </xf>
    <xf numFmtId="0" fontId="4" fillId="13" borderId="37" xfId="0" applyFont="1" applyFill="1" applyBorder="1" applyAlignment="1">
      <alignment horizontal="center" vertical="center" wrapText="1"/>
    </xf>
    <xf numFmtId="3" fontId="4" fillId="13" borderId="0" xfId="0" applyNumberFormat="1" applyFont="1" applyFill="1" applyAlignment="1">
      <alignment horizontal="center" vertical="center" wrapText="1"/>
    </xf>
    <xf numFmtId="3" fontId="4" fillId="13" borderId="9" xfId="0" applyNumberFormat="1" applyFont="1" applyFill="1" applyBorder="1" applyAlignment="1">
      <alignment horizontal="center" vertical="center" wrapText="1"/>
    </xf>
    <xf numFmtId="3" fontId="4" fillId="0" borderId="0" xfId="0" applyNumberFormat="1" applyFont="1" applyAlignment="1">
      <alignment horizontal="left" vertical="center" wrapText="1"/>
    </xf>
    <xf numFmtId="3" fontId="4" fillId="13" borderId="28" xfId="0" applyNumberFormat="1" applyFont="1" applyFill="1" applyBorder="1" applyAlignment="1">
      <alignment horizontal="left" vertical="center" wrapText="1"/>
    </xf>
    <xf numFmtId="3" fontId="4" fillId="13" borderId="69" xfId="0" applyNumberFormat="1" applyFont="1" applyFill="1" applyBorder="1" applyAlignment="1">
      <alignment horizontal="left" vertical="center" wrapText="1"/>
    </xf>
    <xf numFmtId="0" fontId="1" fillId="13" borderId="13" xfId="0" applyFont="1" applyFill="1" applyBorder="1" applyAlignment="1">
      <alignment horizontal="left" vertical="center" wrapText="1"/>
    </xf>
    <xf numFmtId="0" fontId="4" fillId="13" borderId="9" xfId="0" applyFont="1" applyFill="1" applyBorder="1" applyAlignment="1">
      <alignment horizontal="left" vertical="center" wrapText="1"/>
    </xf>
    <xf numFmtId="0" fontId="4" fillId="13" borderId="21" xfId="0" applyFont="1" applyFill="1" applyBorder="1" applyAlignment="1">
      <alignment horizontal="left" vertical="center" wrapText="1"/>
    </xf>
    <xf numFmtId="0" fontId="4" fillId="13" borderId="20" xfId="0" applyFont="1" applyFill="1" applyBorder="1" applyAlignment="1">
      <alignment horizontal="left" vertical="center" wrapText="1"/>
    </xf>
    <xf numFmtId="0" fontId="1" fillId="13" borderId="5" xfId="0" applyFont="1" applyFill="1" applyBorder="1" applyAlignment="1">
      <alignment horizontal="left" vertical="center" wrapText="1"/>
    </xf>
    <xf numFmtId="0" fontId="1" fillId="13" borderId="31" xfId="0" applyFont="1" applyFill="1" applyBorder="1" applyAlignment="1">
      <alignment horizontal="left" vertical="center" wrapText="1"/>
    </xf>
    <xf numFmtId="0" fontId="4" fillId="13" borderId="29" xfId="0" applyFont="1" applyFill="1" applyBorder="1" applyAlignment="1">
      <alignment horizontal="left" vertical="center" wrapText="1"/>
    </xf>
    <xf numFmtId="0" fontId="4" fillId="13" borderId="30" xfId="0" applyFont="1" applyFill="1" applyBorder="1" applyAlignment="1">
      <alignment horizontal="left" vertical="center" wrapText="1"/>
    </xf>
    <xf numFmtId="0" fontId="4" fillId="13" borderId="2" xfId="0" applyFont="1" applyFill="1" applyBorder="1" applyAlignment="1">
      <alignment horizontal="center" vertical="center" wrapText="1"/>
    </xf>
    <xf numFmtId="3" fontId="55" fillId="13" borderId="34" xfId="0" applyNumberFormat="1" applyFont="1" applyFill="1" applyBorder="1" applyAlignment="1">
      <alignment horizontal="left" vertical="center" wrapText="1"/>
    </xf>
    <xf numFmtId="3" fontId="56" fillId="13" borderId="36" xfId="0" applyNumberFormat="1" applyFont="1" applyFill="1" applyBorder="1" applyAlignment="1">
      <alignment horizontal="left" vertical="center" wrapText="1"/>
    </xf>
    <xf numFmtId="3" fontId="57" fillId="5" borderId="12" xfId="0" applyNumberFormat="1" applyFont="1" applyFill="1" applyBorder="1" applyAlignment="1">
      <alignment horizontal="left" vertical="center" wrapText="1"/>
    </xf>
    <xf numFmtId="3" fontId="58" fillId="5" borderId="19" xfId="0" applyNumberFormat="1" applyFont="1" applyFill="1" applyBorder="1" applyAlignment="1">
      <alignment horizontal="justify" vertical="center" wrapText="1"/>
    </xf>
    <xf numFmtId="3" fontId="58" fillId="5" borderId="20" xfId="0" applyNumberFormat="1" applyFont="1" applyFill="1" applyBorder="1" applyAlignment="1">
      <alignment horizontal="justify" vertical="center" wrapText="1"/>
    </xf>
    <xf numFmtId="0" fontId="59" fillId="13" borderId="12" xfId="0" applyFont="1" applyFill="1" applyBorder="1" applyAlignment="1">
      <alignment horizontal="left" vertical="center" wrapText="1"/>
    </xf>
    <xf numFmtId="3" fontId="55" fillId="13" borderId="35" xfId="0" applyNumberFormat="1" applyFont="1" applyFill="1" applyBorder="1" applyAlignment="1">
      <alignment horizontal="left" vertical="center" wrapText="1"/>
    </xf>
    <xf numFmtId="3" fontId="4" fillId="0" borderId="19" xfId="0" applyNumberFormat="1" applyFont="1" applyBorder="1" applyAlignment="1">
      <alignment horizontal="justify" vertical="center" wrapText="1"/>
    </xf>
    <xf numFmtId="0" fontId="4" fillId="0" borderId="19" xfId="0" applyFont="1" applyBorder="1" applyAlignment="1">
      <alignment horizontal="justify" vertical="center" wrapText="1"/>
    </xf>
    <xf numFmtId="0" fontId="4" fillId="0" borderId="20" xfId="0" applyFont="1" applyBorder="1" applyAlignment="1">
      <alignment horizontal="justify" vertical="center" wrapText="1"/>
    </xf>
    <xf numFmtId="3" fontId="4" fillId="13" borderId="19" xfId="0" applyNumberFormat="1" applyFont="1" applyFill="1" applyBorder="1" applyAlignment="1">
      <alignment horizontal="justify" vertical="center" wrapText="1"/>
    </xf>
    <xf numFmtId="0" fontId="4" fillId="13" borderId="19" xfId="0" applyFont="1" applyFill="1" applyBorder="1" applyAlignment="1">
      <alignment horizontal="justify" vertical="center" wrapText="1"/>
    </xf>
    <xf numFmtId="0" fontId="4" fillId="13" borderId="20" xfId="0" applyFont="1" applyFill="1" applyBorder="1" applyAlignment="1">
      <alignment horizontal="justify" vertical="center" wrapText="1"/>
    </xf>
    <xf numFmtId="3" fontId="4" fillId="5" borderId="28" xfId="0" applyNumberFormat="1" applyFont="1" applyFill="1" applyBorder="1" applyAlignment="1">
      <alignment horizontal="justify" vertical="center" wrapText="1"/>
    </xf>
    <xf numFmtId="3" fontId="4" fillId="5" borderId="51" xfId="0" applyNumberFormat="1" applyFont="1" applyFill="1" applyBorder="1" applyAlignment="1">
      <alignment horizontal="justify" vertical="center" wrapText="1"/>
    </xf>
    <xf numFmtId="3" fontId="4" fillId="5" borderId="69" xfId="0" applyNumberFormat="1" applyFont="1" applyFill="1" applyBorder="1" applyAlignment="1">
      <alignment horizontal="justify" vertical="center" wrapText="1"/>
    </xf>
    <xf numFmtId="0" fontId="24" fillId="0" borderId="9" xfId="0" applyFont="1" applyBorder="1" applyAlignment="1">
      <alignment horizontal="center" vertical="center" wrapText="1"/>
    </xf>
    <xf numFmtId="3" fontId="11" fillId="0" borderId="19" xfId="0" applyNumberFormat="1" applyFont="1" applyBorder="1" applyAlignment="1">
      <alignment horizontal="justify" vertical="center" wrapText="1"/>
    </xf>
    <xf numFmtId="0" fontId="58" fillId="5" borderId="16" xfId="0" applyFont="1" applyFill="1" applyBorder="1" applyAlignment="1">
      <alignment horizontal="justify" vertical="center" wrapText="1"/>
    </xf>
    <xf numFmtId="3" fontId="58" fillId="5" borderId="16" xfId="0" applyNumberFormat="1" applyFont="1" applyFill="1" applyBorder="1" applyAlignment="1">
      <alignment horizontal="justify" vertical="center" wrapText="1"/>
    </xf>
    <xf numFmtId="3" fontId="13" fillId="0" borderId="0" xfId="0" applyNumberFormat="1" applyFont="1" applyAlignment="1">
      <alignment horizontal="center" vertical="center"/>
    </xf>
    <xf numFmtId="0" fontId="63" fillId="0" borderId="16" xfId="0" applyFont="1" applyBorder="1" applyAlignment="1">
      <alignment horizontal="center" vertical="center"/>
    </xf>
    <xf numFmtId="3" fontId="13" fillId="0" borderId="16" xfId="0" applyNumberFormat="1" applyFont="1" applyBorder="1" applyAlignment="1">
      <alignment horizontal="center" vertical="center"/>
    </xf>
    <xf numFmtId="0" fontId="13" fillId="0" borderId="0" xfId="0" applyFont="1" applyAlignment="1">
      <alignment horizontal="center" vertical="center"/>
    </xf>
    <xf numFmtId="0" fontId="13" fillId="0" borderId="0" xfId="0" applyFont="1"/>
    <xf numFmtId="3" fontId="4" fillId="0" borderId="9" xfId="0" applyNumberFormat="1" applyFont="1" applyBorder="1" applyAlignment="1">
      <alignment horizontal="center" vertical="center"/>
    </xf>
    <xf numFmtId="3" fontId="1" fillId="0" borderId="9" xfId="0" applyNumberFormat="1" applyFont="1" applyBorder="1" applyAlignment="1">
      <alignment horizontal="center" vertical="center"/>
    </xf>
    <xf numFmtId="3" fontId="4" fillId="0" borderId="29" xfId="0" applyNumberFormat="1" applyFont="1" applyBorder="1" applyAlignment="1">
      <alignment horizontal="center" vertical="center" wrapText="1"/>
    </xf>
    <xf numFmtId="0" fontId="4" fillId="13" borderId="29" xfId="0" applyFont="1" applyFill="1" applyBorder="1" applyAlignment="1">
      <alignment horizontal="justify" vertical="center" wrapText="1"/>
    </xf>
    <xf numFmtId="0" fontId="4" fillId="13" borderId="33" xfId="0" applyFont="1" applyFill="1" applyBorder="1" applyAlignment="1">
      <alignment horizontal="justify" vertical="center" wrapText="1"/>
    </xf>
    <xf numFmtId="3" fontId="66" fillId="0" borderId="19" xfId="0" applyNumberFormat="1" applyFont="1" applyBorder="1" applyAlignment="1">
      <alignment horizontal="justify" vertical="center" wrapText="1"/>
    </xf>
    <xf numFmtId="0" fontId="2" fillId="5" borderId="13" xfId="0" applyFont="1" applyFill="1" applyBorder="1" applyAlignment="1">
      <alignment horizontal="center" vertical="center"/>
    </xf>
    <xf numFmtId="0" fontId="4" fillId="13" borderId="13" xfId="0" applyFont="1" applyFill="1" applyBorder="1" applyAlignment="1">
      <alignment horizontal="center" vertical="center" wrapText="1"/>
    </xf>
    <xf numFmtId="3" fontId="68" fillId="5" borderId="19" xfId="0" applyNumberFormat="1" applyFont="1" applyFill="1" applyBorder="1" applyAlignment="1">
      <alignment horizontal="justify" vertical="center" wrapText="1"/>
    </xf>
    <xf numFmtId="3" fontId="12" fillId="13" borderId="19" xfId="0" applyNumberFormat="1" applyFont="1" applyFill="1" applyBorder="1" applyAlignment="1">
      <alignment horizontal="left" vertical="center" wrapText="1"/>
    </xf>
    <xf numFmtId="0" fontId="12" fillId="13" borderId="1" xfId="0" applyFont="1" applyFill="1" applyBorder="1" applyAlignment="1">
      <alignment horizontal="center" vertical="center" wrapText="1"/>
    </xf>
    <xf numFmtId="3" fontId="12" fillId="13" borderId="8" xfId="0" applyNumberFormat="1" applyFont="1" applyFill="1" applyBorder="1" applyAlignment="1">
      <alignment horizontal="left" vertical="center" wrapText="1"/>
    </xf>
    <xf numFmtId="3" fontId="12" fillId="13" borderId="13" xfId="0" applyNumberFormat="1" applyFont="1" applyFill="1" applyBorder="1" applyAlignment="1">
      <alignment horizontal="center" vertical="center" wrapText="1"/>
    </xf>
    <xf numFmtId="3" fontId="12" fillId="5" borderId="9" xfId="0" applyNumberFormat="1" applyFont="1" applyFill="1" applyBorder="1" applyAlignment="1">
      <alignment horizontal="center" vertical="center" wrapText="1"/>
    </xf>
    <xf numFmtId="3" fontId="4" fillId="5" borderId="16" xfId="0" applyNumberFormat="1" applyFont="1" applyFill="1" applyBorder="1" applyAlignment="1">
      <alignment horizontal="justify" vertical="center" wrapText="1"/>
    </xf>
    <xf numFmtId="3" fontId="12" fillId="5" borderId="16" xfId="0" applyNumberFormat="1" applyFont="1" applyFill="1" applyBorder="1" applyAlignment="1">
      <alignment horizontal="justify" vertical="center" wrapText="1"/>
    </xf>
    <xf numFmtId="3" fontId="12" fillId="0" borderId="19" xfId="0" applyNumberFormat="1" applyFont="1" applyBorder="1" applyAlignment="1">
      <alignment horizontal="left" vertical="center" wrapText="1"/>
    </xf>
    <xf numFmtId="0" fontId="71" fillId="0" borderId="29" xfId="0" applyFont="1" applyBorder="1" applyAlignment="1">
      <alignment horizontal="right" vertical="center" wrapText="1"/>
    </xf>
    <xf numFmtId="3" fontId="12" fillId="0" borderId="19" xfId="0" applyNumberFormat="1" applyFont="1" applyBorder="1" applyAlignment="1">
      <alignment horizontal="justify" vertical="center" wrapText="1"/>
    </xf>
    <xf numFmtId="0" fontId="12" fillId="13" borderId="19" xfId="0" applyFont="1" applyFill="1" applyBorder="1" applyAlignment="1">
      <alignment horizontal="justify" vertical="center" wrapText="1"/>
    </xf>
    <xf numFmtId="3" fontId="12" fillId="13" borderId="50" xfId="0" applyNumberFormat="1" applyFont="1" applyFill="1" applyBorder="1" applyAlignment="1">
      <alignment horizontal="left" vertical="center" wrapText="1"/>
    </xf>
    <xf numFmtId="3" fontId="12" fillId="0" borderId="9" xfId="0" applyNumberFormat="1" applyFont="1" applyBorder="1" applyAlignment="1">
      <alignment horizontal="center" vertical="center"/>
    </xf>
    <xf numFmtId="3" fontId="12" fillId="5" borderId="25" xfId="0" applyNumberFormat="1" applyFont="1" applyFill="1" applyBorder="1" applyAlignment="1">
      <alignment horizontal="left" vertical="center" wrapText="1"/>
    </xf>
    <xf numFmtId="3" fontId="12" fillId="5" borderId="35" xfId="0" applyNumberFormat="1" applyFont="1" applyFill="1" applyBorder="1" applyAlignment="1">
      <alignment horizontal="left" vertical="center" wrapText="1"/>
    </xf>
    <xf numFmtId="3" fontId="12" fillId="0" borderId="1" xfId="0" applyNumberFormat="1" applyFont="1" applyBorder="1" applyAlignment="1">
      <alignment horizontal="center" vertical="center" wrapText="1"/>
    </xf>
    <xf numFmtId="0" fontId="28" fillId="5" borderId="11" xfId="0" applyFont="1" applyFill="1" applyBorder="1" applyAlignment="1">
      <alignment horizontal="center" vertical="center"/>
    </xf>
    <xf numFmtId="3" fontId="28" fillId="15" borderId="13" xfId="0" applyNumberFormat="1" applyFont="1" applyFill="1" applyBorder="1" applyAlignment="1">
      <alignment horizontal="center" vertical="center" wrapText="1"/>
    </xf>
    <xf numFmtId="3" fontId="2" fillId="5" borderId="2" xfId="0" applyNumberFormat="1" applyFont="1" applyFill="1" applyBorder="1" applyAlignment="1">
      <alignment horizontal="center" vertical="center" wrapText="1"/>
    </xf>
    <xf numFmtId="3" fontId="2" fillId="5" borderId="7" xfId="0" applyNumberFormat="1" applyFont="1" applyFill="1" applyBorder="1" applyAlignment="1">
      <alignment horizontal="center" vertical="center" wrapText="1"/>
    </xf>
    <xf numFmtId="0" fontId="2" fillId="0" borderId="0" xfId="0" applyFont="1" applyAlignment="1">
      <alignment horizontal="left" vertical="center" wrapText="1"/>
    </xf>
    <xf numFmtId="3" fontId="12" fillId="0" borderId="22" xfId="0" applyNumberFormat="1" applyFont="1" applyBorder="1" applyAlignment="1">
      <alignment horizontal="left" vertical="center" wrapText="1"/>
    </xf>
    <xf numFmtId="0" fontId="12" fillId="0" borderId="14" xfId="0" applyFont="1" applyBorder="1" applyAlignment="1">
      <alignment horizontal="left" vertical="center" wrapText="1"/>
    </xf>
    <xf numFmtId="3" fontId="12" fillId="0" borderId="34" xfId="0" applyNumberFormat="1" applyFont="1" applyBorder="1" applyAlignment="1">
      <alignment horizontal="left" vertical="center" wrapText="1"/>
    </xf>
    <xf numFmtId="0" fontId="70" fillId="0" borderId="6" xfId="0" applyFont="1" applyBorder="1" applyAlignment="1">
      <alignment horizontal="center" vertical="center" wrapText="1"/>
    </xf>
    <xf numFmtId="0" fontId="75" fillId="0" borderId="9" xfId="0" applyFont="1" applyBorder="1" applyAlignment="1">
      <alignment horizontal="left" vertical="center" wrapText="1"/>
    </xf>
    <xf numFmtId="3" fontId="70" fillId="0" borderId="5" xfId="0" applyNumberFormat="1" applyFont="1" applyBorder="1" applyAlignment="1">
      <alignment horizontal="left" vertical="center" wrapText="1"/>
    </xf>
    <xf numFmtId="3" fontId="12" fillId="13" borderId="20" xfId="0" applyNumberFormat="1" applyFont="1" applyFill="1" applyBorder="1" applyAlignment="1">
      <alignment horizontal="left" vertical="center" wrapText="1"/>
    </xf>
    <xf numFmtId="3" fontId="12" fillId="0" borderId="23" xfId="0" applyNumberFormat="1" applyFont="1" applyBorder="1" applyAlignment="1">
      <alignment horizontal="left" vertical="center" wrapText="1"/>
    </xf>
    <xf numFmtId="3" fontId="12" fillId="13" borderId="19" xfId="0" applyNumberFormat="1" applyFont="1" applyFill="1" applyBorder="1" applyAlignment="1">
      <alignment horizontal="justify" vertical="center" wrapText="1"/>
    </xf>
    <xf numFmtId="3" fontId="12" fillId="5" borderId="19" xfId="0" applyNumberFormat="1" applyFont="1" applyFill="1" applyBorder="1" applyAlignment="1">
      <alignment horizontal="left" vertical="center" wrapText="1"/>
    </xf>
    <xf numFmtId="3" fontId="2" fillId="0" borderId="14" xfId="0" applyNumberFormat="1" applyFont="1" applyBorder="1" applyAlignment="1">
      <alignment horizontal="left" vertical="center" wrapText="1"/>
    </xf>
    <xf numFmtId="3" fontId="2" fillId="0" borderId="13" xfId="0" applyNumberFormat="1" applyFont="1" applyBorder="1" applyAlignment="1">
      <alignment horizontal="left" vertical="center" wrapText="1"/>
    </xf>
    <xf numFmtId="3" fontId="2" fillId="12" borderId="14" xfId="0" applyNumberFormat="1" applyFont="1" applyFill="1" applyBorder="1" applyAlignment="1">
      <alignment horizontal="center" vertical="center" wrapText="1"/>
    </xf>
    <xf numFmtId="0" fontId="67" fillId="0" borderId="29" xfId="0" applyFont="1" applyBorder="1" applyAlignment="1">
      <alignment horizontal="right" vertical="center" wrapText="1"/>
    </xf>
    <xf numFmtId="0" fontId="67" fillId="0" borderId="30" xfId="0" applyFont="1" applyBorder="1" applyAlignment="1">
      <alignment horizontal="right" vertical="center" wrapText="1"/>
    </xf>
    <xf numFmtId="3" fontId="2" fillId="0" borderId="10" xfId="0" applyNumberFormat="1" applyFont="1" applyBorder="1" applyAlignment="1">
      <alignment horizontal="left" vertical="center" wrapText="1"/>
    </xf>
    <xf numFmtId="3" fontId="2" fillId="0" borderId="6" xfId="0" applyNumberFormat="1" applyFont="1" applyBorder="1" applyAlignment="1">
      <alignment horizontal="left" vertical="center" wrapText="1"/>
    </xf>
    <xf numFmtId="3" fontId="12" fillId="5" borderId="19" xfId="0" applyNumberFormat="1" applyFont="1" applyFill="1" applyBorder="1" applyAlignment="1">
      <alignment horizontal="justify" vertical="center" wrapText="1"/>
    </xf>
    <xf numFmtId="0" fontId="78" fillId="10" borderId="23" xfId="3" applyFont="1" applyFill="1" applyBorder="1" applyAlignment="1">
      <alignment horizontal="left" vertical="center" wrapText="1"/>
    </xf>
    <xf numFmtId="0" fontId="79" fillId="5" borderId="23" xfId="0" applyFont="1" applyFill="1" applyBorder="1"/>
    <xf numFmtId="0" fontId="80" fillId="5" borderId="19" xfId="3" applyFont="1" applyFill="1" applyBorder="1" applyAlignment="1">
      <alignment horizontal="right" vertical="center" wrapText="1"/>
    </xf>
    <xf numFmtId="0" fontId="77" fillId="0" borderId="19" xfId="3" applyFont="1" applyBorder="1" applyAlignment="1">
      <alignment horizontal="left" vertical="top" wrapText="1"/>
    </xf>
    <xf numFmtId="0" fontId="80" fillId="5" borderId="21" xfId="3" applyFont="1" applyFill="1" applyBorder="1" applyAlignment="1">
      <alignment horizontal="right" vertical="center" wrapText="1"/>
    </xf>
    <xf numFmtId="0" fontId="77" fillId="0" borderId="21" xfId="3" applyFont="1" applyBorder="1" applyAlignment="1">
      <alignment horizontal="left" vertical="top" wrapText="1"/>
    </xf>
    <xf numFmtId="3" fontId="12" fillId="0" borderId="1" xfId="0" applyNumberFormat="1" applyFont="1" applyBorder="1" applyAlignment="1">
      <alignment horizontal="left" vertical="center" wrapText="1"/>
    </xf>
    <xf numFmtId="3" fontId="12" fillId="13" borderId="21" xfId="0" applyNumberFormat="1" applyFont="1" applyFill="1" applyBorder="1" applyAlignment="1">
      <alignment horizontal="left" vertical="center" wrapText="1"/>
    </xf>
    <xf numFmtId="3" fontId="12" fillId="0" borderId="36" xfId="0" applyNumberFormat="1" applyFont="1" applyBorder="1" applyAlignment="1">
      <alignment horizontal="left" vertical="center" wrapText="1"/>
    </xf>
    <xf numFmtId="3" fontId="82" fillId="0" borderId="21" xfId="0" applyNumberFormat="1" applyFont="1" applyBorder="1" applyAlignment="1">
      <alignment vertical="center" wrapText="1"/>
    </xf>
    <xf numFmtId="3" fontId="12" fillId="0" borderId="21" xfId="0" applyNumberFormat="1" applyFont="1" applyBorder="1" applyAlignment="1">
      <alignment horizontal="left" vertical="center" wrapText="1"/>
    </xf>
    <xf numFmtId="0" fontId="12" fillId="0" borderId="19" xfId="0" applyFont="1" applyBorder="1" applyAlignment="1">
      <alignment horizontal="left" vertical="center" wrapText="1"/>
    </xf>
    <xf numFmtId="3" fontId="2" fillId="18" borderId="19" xfId="0" applyNumberFormat="1" applyFont="1" applyFill="1" applyBorder="1" applyAlignment="1">
      <alignment horizontal="left" vertical="center" wrapText="1"/>
    </xf>
    <xf numFmtId="3" fontId="4" fillId="18" borderId="19" xfId="0" applyNumberFormat="1" applyFont="1" applyFill="1" applyBorder="1" applyAlignment="1">
      <alignment horizontal="left" vertical="center" wrapText="1"/>
    </xf>
    <xf numFmtId="3" fontId="4" fillId="0" borderId="0" xfId="0" applyNumberFormat="1" applyFont="1" applyAlignment="1">
      <alignment horizontal="center" vertical="center"/>
    </xf>
    <xf numFmtId="0" fontId="70" fillId="13" borderId="9" xfId="0" applyFont="1" applyFill="1" applyBorder="1" applyAlignment="1">
      <alignment vertical="center" wrapText="1"/>
    </xf>
    <xf numFmtId="3" fontId="70" fillId="13" borderId="5" xfId="0" applyNumberFormat="1" applyFont="1" applyFill="1" applyBorder="1" applyAlignment="1">
      <alignment horizontal="center" vertical="center" wrapText="1"/>
    </xf>
    <xf numFmtId="0" fontId="12" fillId="0" borderId="9" xfId="0" applyFont="1" applyBorder="1" applyAlignment="1">
      <alignment horizontal="center" vertical="center" wrapText="1"/>
    </xf>
    <xf numFmtId="0" fontId="12" fillId="0" borderId="9" xfId="0" applyFont="1" applyBorder="1" applyAlignment="1">
      <alignment horizontal="left" vertical="center" wrapText="1"/>
    </xf>
    <xf numFmtId="3" fontId="68" fillId="16" borderId="19" xfId="3" applyNumberFormat="1" applyFont="1" applyFill="1" applyBorder="1" applyAlignment="1">
      <alignment horizontal="left" vertical="center" wrapText="1"/>
    </xf>
    <xf numFmtId="3" fontId="72" fillId="2" borderId="14" xfId="0" applyNumberFormat="1" applyFont="1" applyFill="1" applyBorder="1" applyAlignment="1">
      <alignment horizontal="center" vertical="center" wrapText="1"/>
    </xf>
    <xf numFmtId="3" fontId="12" fillId="5" borderId="5" xfId="0" applyNumberFormat="1" applyFont="1" applyFill="1" applyBorder="1" applyAlignment="1">
      <alignment horizontal="left" vertical="center" wrapText="1"/>
    </xf>
    <xf numFmtId="3" fontId="12" fillId="5" borderId="5" xfId="0" applyNumberFormat="1" applyFont="1" applyFill="1" applyBorder="1" applyAlignment="1">
      <alignment horizontal="center" vertical="center" wrapText="1"/>
    </xf>
    <xf numFmtId="3" fontId="12" fillId="0" borderId="20" xfId="0" applyNumberFormat="1" applyFont="1" applyBorder="1" applyAlignment="1">
      <alignment horizontal="left" vertical="center" wrapText="1"/>
    </xf>
    <xf numFmtId="0" fontId="2" fillId="13" borderId="4" xfId="0" applyFont="1" applyFill="1" applyBorder="1" applyAlignment="1">
      <alignment horizontal="center" vertical="center" wrapText="1"/>
    </xf>
    <xf numFmtId="3" fontId="2" fillId="15" borderId="4" xfId="0" applyNumberFormat="1" applyFont="1" applyFill="1" applyBorder="1" applyAlignment="1">
      <alignment horizontal="center" vertical="center" wrapText="1"/>
    </xf>
    <xf numFmtId="3" fontId="2" fillId="0" borderId="5" xfId="0" applyNumberFormat="1" applyFont="1" applyBorder="1" applyAlignment="1">
      <alignment horizontal="center" vertical="center"/>
    </xf>
    <xf numFmtId="3" fontId="12" fillId="13" borderId="4" xfId="0" applyNumberFormat="1" applyFont="1" applyFill="1" applyBorder="1" applyAlignment="1">
      <alignment horizontal="left" vertical="center" wrapText="1"/>
    </xf>
    <xf numFmtId="3" fontId="12" fillId="13" borderId="9" xfId="0" applyNumberFormat="1" applyFont="1" applyFill="1" applyBorder="1" applyAlignment="1">
      <alignment horizontal="left" vertical="center" wrapText="1"/>
    </xf>
    <xf numFmtId="3" fontId="12" fillId="13" borderId="9" xfId="0" applyNumberFormat="1" applyFont="1" applyFill="1" applyBorder="1" applyAlignment="1">
      <alignment horizontal="center" vertical="center" wrapText="1"/>
    </xf>
    <xf numFmtId="3" fontId="12" fillId="13" borderId="34" xfId="0" applyNumberFormat="1" applyFont="1" applyFill="1" applyBorder="1" applyAlignment="1">
      <alignment horizontal="left" vertical="center" wrapText="1"/>
    </xf>
    <xf numFmtId="0" fontId="42" fillId="0" borderId="0" xfId="0" applyFont="1" applyAlignment="1">
      <alignment wrapText="1"/>
    </xf>
    <xf numFmtId="3" fontId="12" fillId="13" borderId="2" xfId="0" applyNumberFormat="1" applyFont="1" applyFill="1" applyBorder="1" applyAlignment="1">
      <alignment horizontal="center" vertical="center" wrapText="1"/>
    </xf>
    <xf numFmtId="0" fontId="70" fillId="0" borderId="20" xfId="0" applyFont="1" applyBorder="1" applyAlignment="1">
      <alignment horizontal="left" vertical="center" wrapText="1"/>
    </xf>
    <xf numFmtId="0" fontId="71" fillId="13" borderId="29" xfId="0" applyFont="1" applyFill="1" applyBorder="1" applyAlignment="1">
      <alignment horizontal="right" vertical="center" wrapText="1"/>
    </xf>
    <xf numFmtId="0" fontId="39" fillId="13" borderId="31" xfId="0" applyFont="1" applyFill="1" applyBorder="1" applyAlignment="1">
      <alignment vertical="center" wrapText="1"/>
    </xf>
    <xf numFmtId="0" fontId="71" fillId="13" borderId="30" xfId="0" applyFont="1" applyFill="1" applyBorder="1" applyAlignment="1">
      <alignment horizontal="right" vertical="center" wrapText="1"/>
    </xf>
    <xf numFmtId="3" fontId="68" fillId="16" borderId="21" xfId="3" applyNumberFormat="1" applyFont="1" applyFill="1" applyBorder="1" applyAlignment="1">
      <alignment horizontal="left" vertical="center" wrapText="1"/>
    </xf>
    <xf numFmtId="3" fontId="12" fillId="0" borderId="5" xfId="0" applyNumberFormat="1" applyFont="1" applyBorder="1" applyAlignment="1">
      <alignment horizontal="center" vertical="center" wrapText="1"/>
    </xf>
    <xf numFmtId="3" fontId="12" fillId="0" borderId="9" xfId="0" applyNumberFormat="1" applyFont="1" applyBorder="1" applyAlignment="1">
      <alignment horizontal="left" vertical="center" wrapText="1"/>
    </xf>
    <xf numFmtId="3" fontId="12" fillId="0" borderId="0" xfId="0" applyNumberFormat="1" applyFont="1" applyAlignment="1">
      <alignment horizontal="left" vertical="center" wrapText="1"/>
    </xf>
    <xf numFmtId="0" fontId="86" fillId="13" borderId="19" xfId="0" applyFont="1" applyFill="1" applyBorder="1" applyAlignment="1">
      <alignment horizontal="right" vertical="center" wrapText="1"/>
    </xf>
    <xf numFmtId="0" fontId="4" fillId="13" borderId="34" xfId="0" applyFont="1" applyFill="1" applyBorder="1" applyAlignment="1">
      <alignment horizontal="left" vertical="center" wrapText="1"/>
    </xf>
    <xf numFmtId="0" fontId="12" fillId="13" borderId="34" xfId="0" applyFont="1" applyFill="1" applyBorder="1" applyAlignment="1">
      <alignment horizontal="left" vertical="center" wrapText="1"/>
    </xf>
    <xf numFmtId="0" fontId="2" fillId="13" borderId="35" xfId="0" applyFont="1" applyFill="1" applyBorder="1" applyAlignment="1">
      <alignment horizontal="left" vertical="center" wrapText="1"/>
    </xf>
    <xf numFmtId="0" fontId="4" fillId="13" borderId="35" xfId="0" applyFont="1" applyFill="1" applyBorder="1" applyAlignment="1">
      <alignment horizontal="left" vertical="center" wrapText="1"/>
    </xf>
    <xf numFmtId="0" fontId="12" fillId="13" borderId="35" xfId="0" applyFont="1" applyFill="1" applyBorder="1" applyAlignment="1">
      <alignment horizontal="left" vertical="center" wrapText="1"/>
    </xf>
    <xf numFmtId="0" fontId="11" fillId="5" borderId="9" xfId="0" applyFont="1" applyFill="1" applyBorder="1" applyAlignment="1">
      <alignment horizontal="left" vertical="center" wrapText="1"/>
    </xf>
    <xf numFmtId="0" fontId="86" fillId="13" borderId="29" xfId="0" applyFont="1" applyFill="1" applyBorder="1" applyAlignment="1">
      <alignment horizontal="right" vertical="center" wrapText="1"/>
    </xf>
    <xf numFmtId="3" fontId="12" fillId="13" borderId="35" xfId="0" applyNumberFormat="1" applyFont="1" applyFill="1" applyBorder="1" applyAlignment="1">
      <alignment horizontal="left" vertical="center" wrapText="1"/>
    </xf>
    <xf numFmtId="3" fontId="12" fillId="13" borderId="5" xfId="0" applyNumberFormat="1" applyFont="1" applyFill="1" applyBorder="1" applyAlignment="1">
      <alignment horizontal="left" vertical="center" wrapText="1"/>
    </xf>
    <xf numFmtId="3" fontId="12" fillId="13" borderId="5" xfId="0" applyNumberFormat="1" applyFont="1" applyFill="1" applyBorder="1" applyAlignment="1">
      <alignment horizontal="center" vertical="center" wrapText="1"/>
    </xf>
    <xf numFmtId="0" fontId="12" fillId="0" borderId="29" xfId="0" applyFont="1" applyBorder="1" applyAlignment="1">
      <alignment horizontal="justify" vertical="center" wrapText="1"/>
    </xf>
    <xf numFmtId="3" fontId="4" fillId="0" borderId="37" xfId="0" applyNumberFormat="1" applyFont="1" applyBorder="1" applyAlignment="1">
      <alignment horizontal="left" vertical="center" wrapText="1"/>
    </xf>
    <xf numFmtId="3" fontId="12" fillId="0" borderId="37" xfId="0" applyNumberFormat="1" applyFont="1" applyBorder="1" applyAlignment="1">
      <alignment horizontal="left" vertical="center" wrapText="1"/>
    </xf>
    <xf numFmtId="3" fontId="12" fillId="0" borderId="19" xfId="0" applyNumberFormat="1" applyFont="1" applyBorder="1" applyAlignment="1">
      <alignment horizontal="center" vertical="center"/>
    </xf>
    <xf numFmtId="3" fontId="93" fillId="13" borderId="20" xfId="0" applyNumberFormat="1" applyFont="1" applyFill="1" applyBorder="1" applyAlignment="1">
      <alignment horizontal="left" vertical="center" wrapText="1"/>
    </xf>
    <xf numFmtId="0" fontId="63" fillId="2" borderId="75" xfId="0" applyFont="1" applyFill="1" applyBorder="1" applyAlignment="1">
      <alignment horizontal="center" vertical="top" wrapText="1"/>
    </xf>
    <xf numFmtId="49" fontId="63" fillId="2" borderId="75" xfId="0" applyNumberFormat="1" applyFont="1" applyFill="1" applyBorder="1" applyAlignment="1">
      <alignment horizontal="center" vertical="top" wrapText="1"/>
    </xf>
    <xf numFmtId="0" fontId="63" fillId="18" borderId="75" xfId="0" applyFont="1" applyFill="1" applyBorder="1" applyAlignment="1">
      <alignment horizontal="center" vertical="top" wrapText="1"/>
    </xf>
    <xf numFmtId="0" fontId="63" fillId="6" borderId="75" xfId="0" applyFont="1" applyFill="1" applyBorder="1" applyAlignment="1">
      <alignment horizontal="center" vertical="top" wrapText="1"/>
    </xf>
    <xf numFmtId="9" fontId="63" fillId="6" borderId="75" xfId="0" applyNumberFormat="1" applyFont="1" applyFill="1" applyBorder="1" applyAlignment="1">
      <alignment horizontal="center" vertical="top" wrapText="1"/>
    </xf>
    <xf numFmtId="0" fontId="63" fillId="3" borderId="75" xfId="0" applyFont="1" applyFill="1" applyBorder="1" applyAlignment="1">
      <alignment horizontal="center" vertical="top" wrapText="1"/>
    </xf>
    <xf numFmtId="0" fontId="8" fillId="0" borderId="0" xfId="0" applyFont="1" applyAlignment="1">
      <alignment vertical="top" wrapText="1"/>
    </xf>
    <xf numFmtId="0" fontId="7" fillId="0" borderId="0" xfId="0" applyFont="1" applyAlignment="1">
      <alignment vertical="top" wrapText="1"/>
    </xf>
    <xf numFmtId="0" fontId="13" fillId="2" borderId="76" xfId="0" applyFont="1" applyFill="1" applyBorder="1" applyAlignment="1">
      <alignment vertical="top" wrapText="1"/>
    </xf>
    <xf numFmtId="49" fontId="13" fillId="2" borderId="76" xfId="0" applyNumberFormat="1" applyFont="1" applyFill="1" applyBorder="1" applyAlignment="1">
      <alignment vertical="top" wrapText="1"/>
    </xf>
    <xf numFmtId="0" fontId="13" fillId="2" borderId="76" xfId="0" applyFont="1" applyFill="1" applyBorder="1" applyAlignment="1">
      <alignment horizontal="center" vertical="top" wrapText="1"/>
    </xf>
    <xf numFmtId="165" fontId="13" fillId="2" borderId="76" xfId="0" applyNumberFormat="1" applyFont="1" applyFill="1" applyBorder="1" applyAlignment="1">
      <alignment horizontal="center" vertical="top" wrapText="1"/>
    </xf>
    <xf numFmtId="0" fontId="13" fillId="18" borderId="76" xfId="0" applyFont="1" applyFill="1" applyBorder="1" applyAlignment="1">
      <alignment horizontal="center" vertical="top" wrapText="1"/>
    </xf>
    <xf numFmtId="0" fontId="13" fillId="2" borderId="76" xfId="0" applyFont="1" applyFill="1" applyBorder="1" applyAlignment="1">
      <alignment horizontal="left" vertical="top" wrapText="1"/>
    </xf>
    <xf numFmtId="0" fontId="13" fillId="2" borderId="75" xfId="0" applyFont="1" applyFill="1" applyBorder="1" applyAlignment="1">
      <alignment horizontal="center" vertical="top"/>
    </xf>
    <xf numFmtId="2" fontId="13" fillId="2" borderId="0" xfId="0" applyNumberFormat="1" applyFont="1" applyFill="1" applyAlignment="1">
      <alignment vertical="top" wrapText="1"/>
    </xf>
    <xf numFmtId="2" fontId="13" fillId="6" borderId="0" xfId="0" applyNumberFormat="1" applyFont="1" applyFill="1" applyAlignment="1">
      <alignment vertical="top" wrapText="1"/>
    </xf>
    <xf numFmtId="2" fontId="13" fillId="6" borderId="0" xfId="0" applyNumberFormat="1" applyFont="1" applyFill="1" applyAlignment="1">
      <alignment horizontal="center" vertical="top" wrapText="1"/>
    </xf>
    <xf numFmtId="2" fontId="13" fillId="6" borderId="0" xfId="0" applyNumberFormat="1" applyFont="1" applyFill="1" applyAlignment="1">
      <alignment horizontal="left" vertical="top" wrapText="1"/>
    </xf>
    <xf numFmtId="2" fontId="13" fillId="3" borderId="0" xfId="0" applyNumberFormat="1" applyFont="1" applyFill="1" applyAlignment="1">
      <alignment vertical="top" wrapText="1"/>
    </xf>
    <xf numFmtId="0" fontId="0" fillId="0" borderId="0" xfId="0" applyAlignment="1">
      <alignment vertical="top" wrapText="1"/>
    </xf>
    <xf numFmtId="0" fontId="13" fillId="0" borderId="0" xfId="0" applyFont="1" applyAlignment="1">
      <alignment vertical="top" wrapText="1"/>
    </xf>
    <xf numFmtId="0" fontId="13" fillId="2" borderId="76" xfId="0" applyFont="1" applyFill="1" applyBorder="1" applyAlignment="1">
      <alignment horizontal="center" vertical="top"/>
    </xf>
    <xf numFmtId="49" fontId="13" fillId="2" borderId="76" xfId="0" applyNumberFormat="1" applyFont="1" applyFill="1" applyBorder="1" applyAlignment="1">
      <alignment horizontal="center" vertical="top" wrapText="1"/>
    </xf>
    <xf numFmtId="0" fontId="95" fillId="2" borderId="76" xfId="0" applyFont="1" applyFill="1" applyBorder="1" applyAlignment="1">
      <alignment horizontal="center" vertical="top" wrapText="1"/>
    </xf>
    <xf numFmtId="0" fontId="13" fillId="2" borderId="76" xfId="0" quotePrefix="1" applyFont="1" applyFill="1" applyBorder="1" applyAlignment="1">
      <alignment vertical="top" wrapText="1"/>
    </xf>
    <xf numFmtId="0" fontId="96" fillId="0" borderId="0" xfId="0" applyFont="1" applyAlignment="1">
      <alignment vertical="top" wrapText="1"/>
    </xf>
    <xf numFmtId="0" fontId="13" fillId="2" borderId="76" xfId="0" applyFont="1" applyFill="1" applyBorder="1" applyAlignment="1">
      <alignment vertical="top"/>
    </xf>
    <xf numFmtId="49" fontId="13" fillId="2" borderId="76" xfId="0" applyNumberFormat="1" applyFont="1" applyFill="1" applyBorder="1" applyAlignment="1">
      <alignment vertical="top"/>
    </xf>
    <xf numFmtId="49" fontId="13" fillId="2" borderId="76" xfId="0" applyNumberFormat="1" applyFont="1" applyFill="1" applyBorder="1" applyAlignment="1">
      <alignment horizontal="center" vertical="top"/>
    </xf>
    <xf numFmtId="165" fontId="13" fillId="2" borderId="76" xfId="0" applyNumberFormat="1" applyFont="1" applyFill="1" applyBorder="1" applyAlignment="1">
      <alignment horizontal="center" vertical="top"/>
    </xf>
    <xf numFmtId="0" fontId="13" fillId="18" borderId="76" xfId="0" applyFont="1" applyFill="1" applyBorder="1" applyAlignment="1">
      <alignment horizontal="center" vertical="top"/>
    </xf>
    <xf numFmtId="0" fontId="13" fillId="2" borderId="76" xfId="0" applyFont="1" applyFill="1" applyBorder="1" applyAlignment="1">
      <alignment horizontal="left" vertical="top"/>
    </xf>
    <xf numFmtId="0" fontId="13" fillId="2" borderId="77" xfId="0" applyFont="1" applyFill="1" applyBorder="1" applyAlignment="1">
      <alignment horizontal="center" vertical="top"/>
    </xf>
    <xf numFmtId="2" fontId="13" fillId="6" borderId="0" xfId="0" applyNumberFormat="1" applyFont="1" applyFill="1" applyAlignment="1">
      <alignment vertical="top"/>
    </xf>
    <xf numFmtId="2" fontId="13" fillId="2" borderId="0" xfId="0" applyNumberFormat="1" applyFont="1" applyFill="1" applyAlignment="1">
      <alignment vertical="top"/>
    </xf>
    <xf numFmtId="2" fontId="13" fillId="3" borderId="0" xfId="0" applyNumberFormat="1" applyFont="1" applyFill="1" applyAlignment="1">
      <alignment vertical="top"/>
    </xf>
    <xf numFmtId="0" fontId="0" fillId="0" borderId="0" xfId="0" applyAlignment="1">
      <alignment vertical="top"/>
    </xf>
    <xf numFmtId="0" fontId="13" fillId="0" borderId="0" xfId="0" applyFont="1" applyAlignment="1">
      <alignment vertical="top"/>
    </xf>
    <xf numFmtId="0" fontId="13" fillId="18" borderId="0" xfId="0" applyFont="1" applyFill="1" applyAlignment="1">
      <alignment vertical="top"/>
    </xf>
    <xf numFmtId="0" fontId="13" fillId="0" borderId="0" xfId="0" applyFont="1" applyAlignment="1">
      <alignment horizontal="left" vertical="top"/>
    </xf>
    <xf numFmtId="0" fontId="13" fillId="2" borderId="0" xfId="0" applyFont="1" applyFill="1" applyAlignment="1">
      <alignment vertical="top"/>
    </xf>
    <xf numFmtId="166" fontId="97" fillId="0" borderId="0" xfId="6" applyNumberFormat="1" applyFont="1" applyAlignment="1">
      <alignment horizontal="center" vertical="top"/>
    </xf>
    <xf numFmtId="0" fontId="16" fillId="3" borderId="16" xfId="0" applyFont="1" applyFill="1" applyBorder="1" applyAlignment="1">
      <alignment horizontal="center" vertical="top" wrapText="1"/>
    </xf>
    <xf numFmtId="164" fontId="0" fillId="0" borderId="16" xfId="5" applyFont="1" applyBorder="1" applyAlignment="1">
      <alignment vertical="top"/>
    </xf>
    <xf numFmtId="164" fontId="16" fillId="0" borderId="16" xfId="5" applyFont="1" applyBorder="1" applyAlignment="1">
      <alignment vertical="top"/>
    </xf>
    <xf numFmtId="164" fontId="16" fillId="3" borderId="16" xfId="5" applyFont="1" applyFill="1" applyBorder="1" applyAlignment="1">
      <alignment vertical="top"/>
    </xf>
    <xf numFmtId="164" fontId="16" fillId="6" borderId="16" xfId="5" applyFont="1" applyFill="1" applyBorder="1" applyAlignment="1">
      <alignment vertical="top"/>
    </xf>
    <xf numFmtId="0" fontId="16" fillId="18" borderId="16" xfId="0" applyFont="1" applyFill="1" applyBorder="1" applyAlignment="1">
      <alignment horizontal="center" vertical="top"/>
    </xf>
    <xf numFmtId="0" fontId="16" fillId="0" borderId="16" xfId="0" applyFont="1" applyBorder="1" applyAlignment="1">
      <alignment horizontal="center" vertical="top" wrapText="1"/>
    </xf>
    <xf numFmtId="9" fontId="16" fillId="0" borderId="16" xfId="0" applyNumberFormat="1" applyFont="1" applyBorder="1" applyAlignment="1">
      <alignment horizontal="center" vertical="top" wrapText="1"/>
    </xf>
    <xf numFmtId="0" fontId="98" fillId="2" borderId="16" xfId="0" applyFont="1" applyFill="1" applyBorder="1" applyAlignment="1">
      <alignment horizontal="center" vertical="top" wrapText="1"/>
    </xf>
    <xf numFmtId="0" fontId="16" fillId="6" borderId="16" xfId="0" applyFont="1" applyFill="1" applyBorder="1" applyAlignment="1">
      <alignment horizontal="center" vertical="top" wrapText="1"/>
    </xf>
    <xf numFmtId="0" fontId="16" fillId="18" borderId="16" xfId="0" applyFont="1" applyFill="1" applyBorder="1" applyAlignment="1">
      <alignment horizontal="center" vertical="top" wrapText="1"/>
    </xf>
    <xf numFmtId="2" fontId="0" fillId="0" borderId="0" xfId="0" applyNumberFormat="1"/>
    <xf numFmtId="0" fontId="10" fillId="0" borderId="0" xfId="0" applyFont="1"/>
    <xf numFmtId="3" fontId="12" fillId="5" borderId="12" xfId="0" applyNumberFormat="1" applyFont="1" applyFill="1" applyBorder="1" applyAlignment="1">
      <alignment horizontal="left" vertical="center" wrapText="1"/>
    </xf>
    <xf numFmtId="3" fontId="12" fillId="5" borderId="12" xfId="0" applyNumberFormat="1" applyFont="1" applyFill="1" applyBorder="1" applyAlignment="1">
      <alignment horizontal="center" vertical="center" wrapText="1"/>
    </xf>
    <xf numFmtId="0" fontId="12" fillId="13" borderId="14" xfId="0" applyFont="1" applyFill="1" applyBorder="1" applyAlignment="1">
      <alignment horizontal="center" vertical="center" wrapText="1"/>
    </xf>
    <xf numFmtId="0" fontId="1" fillId="18" borderId="5" xfId="0" applyFont="1" applyFill="1" applyBorder="1" applyAlignment="1">
      <alignment horizontal="left" vertical="center" wrapText="1"/>
    </xf>
    <xf numFmtId="0" fontId="7" fillId="0" borderId="0" xfId="0" applyFont="1" applyAlignment="1">
      <alignment horizontal="left"/>
    </xf>
    <xf numFmtId="0" fontId="12" fillId="5" borderId="8" xfId="0" applyFont="1" applyFill="1" applyBorder="1" applyAlignment="1">
      <alignment horizontal="justify" vertical="center" wrapText="1"/>
    </xf>
    <xf numFmtId="0" fontId="4" fillId="18" borderId="16" xfId="0" applyFont="1" applyFill="1" applyBorder="1" applyAlignment="1">
      <alignment horizontal="left" vertical="center" wrapText="1"/>
    </xf>
    <xf numFmtId="0" fontId="4" fillId="6" borderId="16" xfId="0" applyFont="1" applyFill="1" applyBorder="1" applyAlignment="1">
      <alignment horizontal="left" vertical="center" wrapText="1"/>
    </xf>
    <xf numFmtId="0" fontId="4" fillId="6" borderId="61" xfId="0" applyFont="1" applyFill="1" applyBorder="1" applyAlignment="1">
      <alignment horizontal="left" vertical="center" wrapText="1"/>
    </xf>
    <xf numFmtId="3" fontId="0" fillId="0" borderId="16" xfId="0" applyNumberFormat="1" applyBorder="1" applyAlignment="1">
      <alignment horizontal="left" vertical="center"/>
    </xf>
    <xf numFmtId="0" fontId="0" fillId="0" borderId="0" xfId="0" applyAlignment="1">
      <alignment horizontal="left"/>
    </xf>
    <xf numFmtId="0" fontId="100" fillId="0" borderId="23" xfId="0" applyFont="1" applyBorder="1" applyAlignment="1">
      <alignment horizontal="left" vertical="center" wrapText="1"/>
    </xf>
    <xf numFmtId="3" fontId="2" fillId="18" borderId="19" xfId="0" applyNumberFormat="1" applyFont="1" applyFill="1" applyBorder="1" applyAlignment="1">
      <alignment horizontal="justify" vertical="center" wrapText="1"/>
    </xf>
    <xf numFmtId="3" fontId="4" fillId="18" borderId="19" xfId="0" applyNumberFormat="1" applyFont="1" applyFill="1" applyBorder="1" applyAlignment="1">
      <alignment horizontal="justify" vertical="center" wrapText="1"/>
    </xf>
    <xf numFmtId="3" fontId="12" fillId="18" borderId="19" xfId="0" applyNumberFormat="1" applyFont="1" applyFill="1" applyBorder="1" applyAlignment="1">
      <alignment horizontal="justify" vertical="center" wrapText="1"/>
    </xf>
    <xf numFmtId="3" fontId="2" fillId="18" borderId="21" xfId="0" applyNumberFormat="1" applyFont="1" applyFill="1" applyBorder="1" applyAlignment="1">
      <alignment horizontal="justify" vertical="center" wrapText="1"/>
    </xf>
    <xf numFmtId="3" fontId="4" fillId="18" borderId="21" xfId="0" applyNumberFormat="1" applyFont="1" applyFill="1" applyBorder="1" applyAlignment="1">
      <alignment horizontal="justify" vertical="center" wrapText="1"/>
    </xf>
    <xf numFmtId="0" fontId="11" fillId="13" borderId="24" xfId="0" applyFont="1" applyFill="1" applyBorder="1" applyAlignment="1">
      <alignment horizontal="left" vertical="center" wrapText="1"/>
    </xf>
    <xf numFmtId="0" fontId="11" fillId="5" borderId="24" xfId="0" applyFont="1" applyFill="1" applyBorder="1" applyAlignment="1">
      <alignment horizontal="left" vertical="center" wrapText="1"/>
    </xf>
    <xf numFmtId="0" fontId="2" fillId="5" borderId="12" xfId="0" applyFont="1" applyFill="1" applyBorder="1" applyAlignment="1">
      <alignment horizontal="left" vertical="center" wrapText="1"/>
    </xf>
    <xf numFmtId="0" fontId="2" fillId="0" borderId="11" xfId="0" applyFont="1" applyBorder="1" applyAlignment="1">
      <alignment horizontal="left" vertical="center" wrapText="1"/>
    </xf>
    <xf numFmtId="3" fontId="2" fillId="18" borderId="14" xfId="0" applyNumberFormat="1" applyFont="1" applyFill="1" applyBorder="1" applyAlignment="1">
      <alignment horizontal="left" vertical="center" wrapText="1"/>
    </xf>
    <xf numFmtId="3" fontId="4" fillId="18" borderId="14" xfId="0" applyNumberFormat="1" applyFont="1" applyFill="1" applyBorder="1" applyAlignment="1">
      <alignment horizontal="left" vertical="center" wrapText="1"/>
    </xf>
    <xf numFmtId="3" fontId="12" fillId="18" borderId="14" xfId="0" applyNumberFormat="1" applyFont="1" applyFill="1" applyBorder="1" applyAlignment="1">
      <alignment horizontal="center" vertical="center" wrapText="1"/>
    </xf>
    <xf numFmtId="3" fontId="12" fillId="18" borderId="21" xfId="0" applyNumberFormat="1" applyFont="1" applyFill="1" applyBorder="1" applyAlignment="1">
      <alignment horizontal="justify" vertical="center" wrapText="1"/>
    </xf>
    <xf numFmtId="0" fontId="54" fillId="6" borderId="16" xfId="0" applyFont="1" applyFill="1" applyBorder="1" applyAlignment="1">
      <alignment horizontal="center" vertical="center" wrapText="1"/>
    </xf>
    <xf numFmtId="0" fontId="101" fillId="6" borderId="16" xfId="0" applyFont="1" applyFill="1" applyBorder="1" applyAlignment="1">
      <alignment horizontal="left" vertical="center" wrapText="1"/>
    </xf>
    <xf numFmtId="0" fontId="54" fillId="5" borderId="16" xfId="0" applyFont="1" applyFill="1" applyBorder="1" applyAlignment="1">
      <alignment horizontal="justify" vertical="center" wrapText="1"/>
    </xf>
    <xf numFmtId="3" fontId="70" fillId="5" borderId="16" xfId="0" applyNumberFormat="1" applyFont="1" applyFill="1" applyBorder="1" applyAlignment="1">
      <alignment horizontal="justify" vertical="center" wrapText="1"/>
    </xf>
    <xf numFmtId="3" fontId="105" fillId="5" borderId="16" xfId="0" applyNumberFormat="1" applyFont="1" applyFill="1" applyBorder="1" applyAlignment="1">
      <alignment horizontal="justify" vertical="center" wrapText="1"/>
    </xf>
    <xf numFmtId="3" fontId="54" fillId="5" borderId="16" xfId="0" applyNumberFormat="1" applyFont="1" applyFill="1" applyBorder="1" applyAlignment="1">
      <alignment horizontal="center" vertical="center" wrapText="1"/>
    </xf>
    <xf numFmtId="3" fontId="2" fillId="18" borderId="8" xfId="0" applyNumberFormat="1" applyFont="1" applyFill="1" applyBorder="1" applyAlignment="1">
      <alignment horizontal="left" vertical="center" wrapText="1"/>
    </xf>
    <xf numFmtId="3" fontId="4" fillId="18" borderId="8" xfId="0" applyNumberFormat="1" applyFont="1" applyFill="1" applyBorder="1" applyAlignment="1">
      <alignment horizontal="left" vertical="center" wrapText="1"/>
    </xf>
    <xf numFmtId="3" fontId="12" fillId="18" borderId="8" xfId="0" applyNumberFormat="1" applyFont="1" applyFill="1" applyBorder="1" applyAlignment="1">
      <alignment horizontal="left" vertical="center" wrapText="1"/>
    </xf>
    <xf numFmtId="3" fontId="12" fillId="18" borderId="8" xfId="0" applyNumberFormat="1" applyFont="1" applyFill="1" applyBorder="1" applyAlignment="1">
      <alignment horizontal="center" vertical="center" wrapText="1"/>
    </xf>
    <xf numFmtId="0" fontId="86" fillId="13" borderId="19" xfId="0" applyFont="1" applyFill="1" applyBorder="1" applyAlignment="1">
      <alignment horizontal="left" vertical="center" wrapText="1"/>
    </xf>
    <xf numFmtId="0" fontId="17" fillId="13" borderId="19" xfId="0" applyFont="1" applyFill="1" applyBorder="1" applyAlignment="1">
      <alignment horizontal="left" vertical="center" wrapText="1"/>
    </xf>
    <xf numFmtId="0" fontId="86" fillId="13" borderId="20" xfId="0" applyFont="1" applyFill="1" applyBorder="1" applyAlignment="1">
      <alignment horizontal="left" vertical="center" wrapText="1"/>
    </xf>
    <xf numFmtId="0" fontId="17" fillId="0" borderId="29" xfId="0" applyFont="1" applyBorder="1" applyAlignment="1">
      <alignment horizontal="left" vertical="center" wrapText="1"/>
    </xf>
    <xf numFmtId="0" fontId="17" fillId="0" borderId="30" xfId="0" applyFont="1" applyBorder="1" applyAlignment="1">
      <alignment horizontal="left" vertical="center" wrapText="1"/>
    </xf>
    <xf numFmtId="0" fontId="86" fillId="13" borderId="30" xfId="0" applyFont="1" applyFill="1" applyBorder="1" applyAlignment="1">
      <alignment horizontal="left" vertical="center" wrapText="1"/>
    </xf>
    <xf numFmtId="0" fontId="17" fillId="0" borderId="19" xfId="0" applyFont="1" applyBorder="1" applyAlignment="1">
      <alignment horizontal="left" vertical="center" wrapText="1"/>
    </xf>
    <xf numFmtId="0" fontId="17" fillId="0" borderId="20" xfId="0" applyFont="1" applyBorder="1" applyAlignment="1">
      <alignment horizontal="left" vertical="center" wrapText="1"/>
    </xf>
    <xf numFmtId="0" fontId="71" fillId="0" borderId="19" xfId="0" applyFont="1" applyBorder="1" applyAlignment="1">
      <alignment horizontal="left" vertical="center" wrapText="1"/>
    </xf>
    <xf numFmtId="0" fontId="17" fillId="0" borderId="21" xfId="0" applyFont="1" applyBorder="1" applyAlignment="1">
      <alignment horizontal="left" vertical="center" wrapText="1"/>
    </xf>
    <xf numFmtId="0" fontId="17" fillId="0" borderId="33" xfId="0" applyFont="1" applyBorder="1" applyAlignment="1">
      <alignment horizontal="left" vertical="center" wrapText="1"/>
    </xf>
    <xf numFmtId="0" fontId="17" fillId="13" borderId="21" xfId="0" applyFont="1" applyFill="1" applyBorder="1" applyAlignment="1">
      <alignment horizontal="left" vertical="center" wrapText="1"/>
    </xf>
    <xf numFmtId="0" fontId="17" fillId="13" borderId="20" xfId="0" applyFont="1" applyFill="1" applyBorder="1" applyAlignment="1">
      <alignment horizontal="left" vertical="center" wrapText="1"/>
    </xf>
    <xf numFmtId="0" fontId="2" fillId="0" borderId="32" xfId="0" applyFont="1" applyBorder="1" applyAlignment="1">
      <alignment horizontal="left" vertical="center" wrapText="1"/>
    </xf>
    <xf numFmtId="0" fontId="2" fillId="0" borderId="29" xfId="0" applyFont="1" applyBorder="1" applyAlignment="1">
      <alignment horizontal="left" vertical="center" wrapText="1"/>
    </xf>
    <xf numFmtId="0" fontId="2" fillId="0" borderId="33" xfId="0" applyFont="1" applyBorder="1" applyAlignment="1">
      <alignment horizontal="left" vertical="center" wrapText="1"/>
    </xf>
    <xf numFmtId="0" fontId="17" fillId="13" borderId="13" xfId="0" applyFont="1" applyFill="1" applyBorder="1" applyAlignment="1">
      <alignment horizontal="left" vertical="center" wrapText="1"/>
    </xf>
    <xf numFmtId="0" fontId="17" fillId="5" borderId="33" xfId="0" applyFont="1" applyFill="1" applyBorder="1" applyAlignment="1">
      <alignment horizontal="left" vertical="center" wrapText="1"/>
    </xf>
    <xf numFmtId="0" fontId="17" fillId="5" borderId="30" xfId="0" applyFont="1" applyFill="1" applyBorder="1" applyAlignment="1">
      <alignment horizontal="left" vertical="center" wrapText="1"/>
    </xf>
    <xf numFmtId="0" fontId="17" fillId="0" borderId="22" xfId="0" applyFont="1" applyBorder="1" applyAlignment="1">
      <alignment horizontal="left" vertical="center" wrapText="1"/>
    </xf>
    <xf numFmtId="0" fontId="74" fillId="0" borderId="19" xfId="0" applyFont="1" applyBorder="1" applyAlignment="1">
      <alignment horizontal="left" vertical="center" wrapText="1"/>
    </xf>
    <xf numFmtId="0" fontId="12" fillId="0" borderId="6" xfId="0" applyFont="1" applyBorder="1" applyAlignment="1">
      <alignment horizontal="left" vertical="center" wrapText="1"/>
    </xf>
    <xf numFmtId="0" fontId="17" fillId="0" borderId="26" xfId="0" applyFont="1" applyBorder="1" applyAlignment="1">
      <alignment horizontal="left" vertical="center" wrapText="1"/>
    </xf>
    <xf numFmtId="0" fontId="17" fillId="0" borderId="56" xfId="0" applyFont="1" applyBorder="1" applyAlignment="1">
      <alignment horizontal="left" vertical="center" wrapText="1"/>
    </xf>
    <xf numFmtId="0" fontId="17" fillId="0" borderId="17" xfId="0" applyFont="1" applyBorder="1" applyAlignment="1">
      <alignment horizontal="left" vertical="center" wrapText="1"/>
    </xf>
    <xf numFmtId="0" fontId="17" fillId="0" borderId="53" xfId="0" applyFont="1" applyBorder="1" applyAlignment="1">
      <alignment horizontal="left" vertical="center" wrapText="1"/>
    </xf>
    <xf numFmtId="0" fontId="17" fillId="0" borderId="23" xfId="0" applyFont="1" applyBorder="1" applyAlignment="1">
      <alignment horizontal="left" vertical="center" wrapText="1"/>
    </xf>
    <xf numFmtId="0" fontId="17" fillId="0" borderId="24" xfId="0" applyFont="1" applyBorder="1" applyAlignment="1">
      <alignment horizontal="left" vertical="center" wrapText="1"/>
    </xf>
    <xf numFmtId="0" fontId="17" fillId="5" borderId="20" xfId="0" applyFont="1" applyFill="1" applyBorder="1" applyAlignment="1">
      <alignment horizontal="left" vertical="center" wrapText="1"/>
    </xf>
    <xf numFmtId="0" fontId="17" fillId="13" borderId="29" xfId="0" applyFont="1" applyFill="1" applyBorder="1" applyAlignment="1">
      <alignment horizontal="left" vertical="center" wrapText="1"/>
    </xf>
    <xf numFmtId="0" fontId="17" fillId="13" borderId="33" xfId="0" applyFont="1" applyFill="1" applyBorder="1" applyAlignment="1">
      <alignment horizontal="left" vertical="center" wrapText="1"/>
    </xf>
    <xf numFmtId="0" fontId="20" fillId="0" borderId="19" xfId="0" applyFont="1" applyBorder="1" applyAlignment="1">
      <alignment horizontal="left" vertical="center" wrapText="1"/>
    </xf>
    <xf numFmtId="0" fontId="20" fillId="0" borderId="21" xfId="0" applyFont="1" applyBorder="1" applyAlignment="1">
      <alignment horizontal="left" vertical="center" wrapText="1"/>
    </xf>
    <xf numFmtId="0" fontId="20" fillId="0" borderId="20" xfId="0" applyFont="1" applyBorder="1" applyAlignment="1">
      <alignment horizontal="left" vertical="center" wrapText="1"/>
    </xf>
    <xf numFmtId="0" fontId="17" fillId="0" borderId="32" xfId="0" applyFont="1" applyBorder="1" applyAlignment="1">
      <alignment horizontal="left" vertical="center" wrapText="1"/>
    </xf>
    <xf numFmtId="0" fontId="92" fillId="5" borderId="12" xfId="0" applyFont="1" applyFill="1" applyBorder="1" applyAlignment="1">
      <alignment horizontal="left" vertical="center" wrapText="1"/>
    </xf>
    <xf numFmtId="0" fontId="17" fillId="13" borderId="30" xfId="0" applyFont="1" applyFill="1" applyBorder="1" applyAlignment="1">
      <alignment horizontal="left" vertical="center" wrapText="1"/>
    </xf>
    <xf numFmtId="0" fontId="74" fillId="0" borderId="30" xfId="0" applyFont="1" applyBorder="1" applyAlignment="1">
      <alignment horizontal="left" vertical="center" wrapText="1"/>
    </xf>
    <xf numFmtId="0" fontId="17" fillId="5" borderId="29" xfId="0" applyFont="1" applyFill="1" applyBorder="1" applyAlignment="1">
      <alignment horizontal="left" vertical="center" wrapText="1"/>
    </xf>
    <xf numFmtId="0" fontId="12" fillId="13" borderId="5" xfId="0" applyFont="1" applyFill="1" applyBorder="1" applyAlignment="1">
      <alignment horizontal="left" vertical="center" wrapText="1"/>
    </xf>
    <xf numFmtId="0" fontId="70" fillId="13" borderId="5" xfId="0" applyFont="1" applyFill="1" applyBorder="1" applyAlignment="1">
      <alignment horizontal="left" vertical="center" wrapText="1"/>
    </xf>
    <xf numFmtId="0" fontId="71" fillId="0" borderId="29" xfId="0" applyFont="1" applyBorder="1" applyAlignment="1">
      <alignment horizontal="left" vertical="center" wrapText="1"/>
    </xf>
    <xf numFmtId="0" fontId="92" fillId="18" borderId="6" xfId="0" applyFont="1" applyFill="1" applyBorder="1" applyAlignment="1">
      <alignment horizontal="left" vertical="center" wrapText="1"/>
    </xf>
    <xf numFmtId="0" fontId="11" fillId="18" borderId="14" xfId="0" applyFont="1" applyFill="1" applyBorder="1" applyAlignment="1">
      <alignment horizontal="left" vertical="center" wrapText="1"/>
    </xf>
    <xf numFmtId="0" fontId="2" fillId="13" borderId="23" xfId="0" applyFont="1" applyFill="1" applyBorder="1" applyAlignment="1">
      <alignment horizontal="left" vertical="center" wrapText="1"/>
    </xf>
    <xf numFmtId="0" fontId="17" fillId="13" borderId="32" xfId="0" applyFont="1" applyFill="1" applyBorder="1" applyAlignment="1">
      <alignment horizontal="left" vertical="center" wrapText="1"/>
    </xf>
    <xf numFmtId="0" fontId="11" fillId="13" borderId="22" xfId="0" applyFont="1" applyFill="1" applyBorder="1" applyAlignment="1">
      <alignment horizontal="left" vertical="center" wrapText="1"/>
    </xf>
    <xf numFmtId="0" fontId="17" fillId="5" borderId="19" xfId="0" applyFont="1" applyFill="1" applyBorder="1" applyAlignment="1">
      <alignment horizontal="left" vertical="center" wrapText="1"/>
    </xf>
    <xf numFmtId="0" fontId="27" fillId="5" borderId="29" xfId="0" applyFont="1" applyFill="1" applyBorder="1" applyAlignment="1">
      <alignment horizontal="left" vertical="center" wrapText="1"/>
    </xf>
    <xf numFmtId="0" fontId="27" fillId="13" borderId="29" xfId="0" applyFont="1" applyFill="1" applyBorder="1" applyAlignment="1">
      <alignment horizontal="left" vertical="center" wrapText="1"/>
    </xf>
    <xf numFmtId="0" fontId="27" fillId="13" borderId="33" xfId="0" applyFont="1" applyFill="1" applyBorder="1" applyAlignment="1">
      <alignment horizontal="left" vertical="center" wrapText="1"/>
    </xf>
    <xf numFmtId="0" fontId="17" fillId="13" borderId="22" xfId="0" applyFont="1" applyFill="1" applyBorder="1" applyAlignment="1">
      <alignment horizontal="left" vertical="center" wrapText="1"/>
    </xf>
    <xf numFmtId="0" fontId="17" fillId="13" borderId="37" xfId="0" applyFont="1" applyFill="1" applyBorder="1" applyAlignment="1">
      <alignment horizontal="left" vertical="center" wrapText="1"/>
    </xf>
    <xf numFmtId="0" fontId="17" fillId="13" borderId="38" xfId="0" applyFont="1" applyFill="1" applyBorder="1" applyAlignment="1">
      <alignment horizontal="left" vertical="center" wrapText="1"/>
    </xf>
    <xf numFmtId="0" fontId="12" fillId="13" borderId="9" xfId="0" applyFont="1" applyFill="1" applyBorder="1" applyAlignment="1">
      <alignment horizontal="left" vertical="center" wrapText="1"/>
    </xf>
    <xf numFmtId="0" fontId="2" fillId="0" borderId="8" xfId="0" applyFont="1" applyBorder="1" applyAlignment="1">
      <alignment horizontal="left" vertical="center" wrapText="1"/>
    </xf>
    <xf numFmtId="0" fontId="12" fillId="13" borderId="50" xfId="0" applyFont="1" applyFill="1" applyBorder="1" applyAlignment="1">
      <alignment horizontal="left" vertical="center" wrapText="1"/>
    </xf>
    <xf numFmtId="0" fontId="2" fillId="13" borderId="4" xfId="0" applyFont="1" applyFill="1" applyBorder="1" applyAlignment="1">
      <alignment horizontal="left" vertical="center" wrapText="1"/>
    </xf>
    <xf numFmtId="0" fontId="2" fillId="0" borderId="31" xfId="0" applyFont="1" applyBorder="1" applyAlignment="1">
      <alignment horizontal="left" vertical="center" wrapText="1"/>
    </xf>
    <xf numFmtId="0" fontId="17" fillId="13" borderId="35" xfId="0" applyFont="1" applyFill="1" applyBorder="1" applyAlignment="1">
      <alignment horizontal="left" vertical="center" wrapText="1"/>
    </xf>
    <xf numFmtId="0" fontId="17" fillId="0" borderId="9" xfId="0" applyFont="1" applyBorder="1" applyAlignment="1">
      <alignment horizontal="left" vertical="center" wrapText="1"/>
    </xf>
    <xf numFmtId="0" fontId="71" fillId="0" borderId="9" xfId="0" applyFont="1" applyBorder="1" applyAlignment="1">
      <alignment horizontal="left" vertical="center" wrapText="1"/>
    </xf>
    <xf numFmtId="0" fontId="92" fillId="0" borderId="19" xfId="0" applyFont="1" applyBorder="1" applyAlignment="1">
      <alignment horizontal="left" vertical="center" wrapText="1"/>
    </xf>
    <xf numFmtId="0" fontId="17" fillId="13" borderId="73" xfId="0" applyFont="1" applyFill="1" applyBorder="1" applyAlignment="1">
      <alignment horizontal="left" vertical="center" wrapText="1"/>
    </xf>
    <xf numFmtId="0" fontId="29" fillId="13" borderId="19" xfId="0" applyFont="1" applyFill="1" applyBorder="1" applyAlignment="1">
      <alignment horizontal="left" vertical="center" wrapText="1"/>
    </xf>
    <xf numFmtId="0" fontId="31" fillId="13" borderId="21" xfId="0" applyFont="1" applyFill="1" applyBorder="1" applyAlignment="1">
      <alignment horizontal="left" vertical="center" wrapText="1"/>
    </xf>
    <xf numFmtId="0" fontId="36" fillId="5" borderId="29" xfId="0" applyFont="1" applyFill="1" applyBorder="1" applyAlignment="1">
      <alignment horizontal="left" vertical="center" wrapText="1"/>
    </xf>
    <xf numFmtId="0" fontId="67" fillId="18" borderId="29" xfId="0" applyFont="1" applyFill="1" applyBorder="1" applyAlignment="1">
      <alignment horizontal="left" vertical="center" wrapText="1"/>
    </xf>
    <xf numFmtId="0" fontId="36" fillId="5" borderId="30" xfId="0" applyFont="1" applyFill="1" applyBorder="1" applyAlignment="1">
      <alignment horizontal="left" vertical="center" wrapText="1"/>
    </xf>
    <xf numFmtId="0" fontId="29" fillId="13" borderId="20" xfId="0" applyFont="1" applyFill="1" applyBorder="1" applyAlignment="1">
      <alignment horizontal="left" vertical="center" wrapText="1"/>
    </xf>
    <xf numFmtId="0" fontId="71" fillId="13" borderId="29" xfId="0" applyFont="1" applyFill="1" applyBorder="1" applyAlignment="1">
      <alignment horizontal="left" vertical="center" wrapText="1"/>
    </xf>
    <xf numFmtId="0" fontId="86" fillId="18" borderId="29" xfId="0" applyFont="1" applyFill="1" applyBorder="1" applyAlignment="1">
      <alignment horizontal="left" vertical="center" wrapText="1"/>
    </xf>
    <xf numFmtId="0" fontId="86" fillId="18" borderId="33" xfId="0" applyFont="1" applyFill="1" applyBorder="1" applyAlignment="1">
      <alignment horizontal="left" vertical="center" wrapText="1"/>
    </xf>
    <xf numFmtId="0" fontId="11" fillId="5" borderId="27" xfId="0" applyFont="1" applyFill="1" applyBorder="1" applyAlignment="1">
      <alignment horizontal="left" vertical="center" wrapText="1"/>
    </xf>
    <xf numFmtId="0" fontId="17" fillId="5" borderId="26" xfId="0" applyFont="1" applyFill="1" applyBorder="1" applyAlignment="1">
      <alignment horizontal="left" vertical="center" wrapText="1"/>
    </xf>
    <xf numFmtId="0" fontId="17" fillId="5" borderId="73" xfId="0" applyFont="1" applyFill="1" applyBorder="1" applyAlignment="1">
      <alignment horizontal="left" vertical="center" wrapText="1"/>
    </xf>
    <xf numFmtId="0" fontId="2" fillId="0" borderId="0" xfId="0" applyFont="1" applyAlignment="1">
      <alignment horizontal="left"/>
    </xf>
    <xf numFmtId="3" fontId="4" fillId="0" borderId="0" xfId="0" applyNumberFormat="1" applyFont="1" applyAlignment="1">
      <alignment horizontal="left"/>
    </xf>
    <xf numFmtId="0" fontId="4" fillId="0" borderId="0" xfId="0" applyFont="1" applyAlignment="1">
      <alignment horizontal="left"/>
    </xf>
    <xf numFmtId="0" fontId="28" fillId="18" borderId="24" xfId="3" applyFont="1" applyFill="1" applyBorder="1" applyAlignment="1">
      <alignment horizontal="left" vertical="center" wrapText="1"/>
    </xf>
    <xf numFmtId="0" fontId="28" fillId="18" borderId="23" xfId="3" applyFont="1" applyFill="1" applyBorder="1" applyAlignment="1">
      <alignment horizontal="left" vertical="center" wrapText="1"/>
    </xf>
    <xf numFmtId="0" fontId="36" fillId="18" borderId="29" xfId="3" applyFont="1" applyFill="1" applyBorder="1" applyAlignment="1">
      <alignment horizontal="right" vertical="center" wrapText="1"/>
    </xf>
    <xf numFmtId="3" fontId="28" fillId="18" borderId="19" xfId="3" applyNumberFormat="1" applyFont="1" applyFill="1" applyBorder="1" applyAlignment="1">
      <alignment horizontal="left" vertical="center" wrapText="1"/>
    </xf>
    <xf numFmtId="0" fontId="28" fillId="18" borderId="19" xfId="3" applyFont="1" applyFill="1" applyBorder="1" applyAlignment="1">
      <alignment horizontal="left" vertical="center" wrapText="1"/>
    </xf>
    <xf numFmtId="3" fontId="68" fillId="18" borderId="19" xfId="3" applyNumberFormat="1" applyFont="1" applyFill="1" applyBorder="1" applyAlignment="1">
      <alignment horizontal="left" vertical="center" wrapText="1"/>
    </xf>
    <xf numFmtId="0" fontId="67" fillId="18" borderId="29" xfId="3" applyFont="1" applyFill="1" applyBorder="1" applyAlignment="1">
      <alignment horizontal="right" vertical="center" wrapText="1"/>
    </xf>
    <xf numFmtId="0" fontId="68" fillId="18" borderId="19" xfId="3" applyFont="1" applyFill="1" applyBorder="1" applyAlignment="1">
      <alignment horizontal="left" vertical="center" wrapText="1"/>
    </xf>
    <xf numFmtId="0" fontId="71" fillId="18" borderId="19" xfId="0" applyFont="1" applyFill="1" applyBorder="1" applyAlignment="1">
      <alignment horizontal="left" vertical="center" wrapText="1"/>
    </xf>
    <xf numFmtId="3" fontId="12" fillId="18" borderId="19" xfId="0" applyNumberFormat="1" applyFont="1" applyFill="1" applyBorder="1" applyAlignment="1">
      <alignment horizontal="left" vertical="center" wrapText="1"/>
    </xf>
    <xf numFmtId="0" fontId="71" fillId="18" borderId="20" xfId="0" applyFont="1" applyFill="1" applyBorder="1" applyAlignment="1">
      <alignment horizontal="left" vertical="center" wrapText="1"/>
    </xf>
    <xf numFmtId="3" fontId="12" fillId="18" borderId="20" xfId="0" applyNumberFormat="1" applyFont="1" applyFill="1" applyBorder="1" applyAlignment="1">
      <alignment horizontal="left" vertical="center" wrapText="1"/>
    </xf>
    <xf numFmtId="0" fontId="15" fillId="18" borderId="8" xfId="0" applyFont="1" applyFill="1" applyBorder="1" applyAlignment="1">
      <alignment horizontal="left" vertical="center" wrapText="1"/>
    </xf>
    <xf numFmtId="3" fontId="4" fillId="0" borderId="12" xfId="0" applyNumberFormat="1" applyFont="1" applyBorder="1" applyAlignment="1">
      <alignment horizontal="center" vertical="center" wrapText="1"/>
    </xf>
    <xf numFmtId="0" fontId="4" fillId="0" borderId="14" xfId="0" applyFont="1" applyBorder="1" applyAlignment="1">
      <alignment horizontal="center" vertical="center" wrapText="1"/>
    </xf>
    <xf numFmtId="0" fontId="4" fillId="0" borderId="8" xfId="0" applyFont="1" applyBorder="1" applyAlignment="1">
      <alignment horizontal="center" vertical="center" wrapText="1"/>
    </xf>
    <xf numFmtId="3" fontId="4" fillId="0" borderId="1" xfId="0" applyNumberFormat="1" applyFont="1" applyBorder="1" applyAlignment="1">
      <alignment horizontal="center" vertical="center" wrapText="1"/>
    </xf>
    <xf numFmtId="3" fontId="4" fillId="0" borderId="6" xfId="0" applyNumberFormat="1" applyFont="1" applyBorder="1" applyAlignment="1">
      <alignment horizontal="center" vertical="center" wrapText="1"/>
    </xf>
    <xf numFmtId="3" fontId="4" fillId="0" borderId="13" xfId="0" applyNumberFormat="1" applyFont="1" applyBorder="1" applyAlignment="1">
      <alignment horizontal="center" vertical="center" wrapText="1"/>
    </xf>
    <xf numFmtId="3" fontId="2" fillId="0" borderId="1" xfId="0" applyNumberFormat="1" applyFont="1" applyBorder="1" applyAlignment="1">
      <alignment horizontal="center" vertical="center" wrapText="1"/>
    </xf>
    <xf numFmtId="3" fontId="2" fillId="0" borderId="13" xfId="0" applyNumberFormat="1" applyFont="1" applyBorder="1" applyAlignment="1">
      <alignment horizontal="center" vertical="center" wrapText="1"/>
    </xf>
    <xf numFmtId="3" fontId="2" fillId="0" borderId="6" xfId="0" applyNumberFormat="1" applyFont="1" applyBorder="1" applyAlignment="1">
      <alignment horizontal="center" vertical="center" wrapText="1"/>
    </xf>
    <xf numFmtId="0" fontId="2" fillId="0" borderId="1" xfId="0" applyFont="1" applyBorder="1" applyAlignment="1">
      <alignment horizontal="center" vertical="center"/>
    </xf>
    <xf numFmtId="0" fontId="2" fillId="0" borderId="6" xfId="0" applyFont="1" applyBorder="1" applyAlignment="1">
      <alignment horizontal="center" vertical="center"/>
    </xf>
    <xf numFmtId="3" fontId="2" fillId="5" borderId="1" xfId="0" applyNumberFormat="1" applyFont="1" applyFill="1" applyBorder="1" applyAlignment="1">
      <alignment horizontal="center" vertical="center" wrapText="1"/>
    </xf>
    <xf numFmtId="0" fontId="2" fillId="5" borderId="13" xfId="0" applyFont="1" applyFill="1" applyBorder="1" applyAlignment="1">
      <alignment horizontal="center" vertical="center" wrapText="1"/>
    </xf>
    <xf numFmtId="0" fontId="2" fillId="5" borderId="6" xfId="0" applyFont="1" applyFill="1" applyBorder="1" applyAlignment="1">
      <alignment horizontal="center" vertical="center" wrapText="1"/>
    </xf>
    <xf numFmtId="0" fontId="2" fillId="0" borderId="1" xfId="0" applyFont="1" applyBorder="1" applyAlignment="1">
      <alignment horizontal="center" vertical="center" wrapText="1"/>
    </xf>
    <xf numFmtId="0" fontId="2" fillId="0" borderId="6" xfId="0" applyFont="1" applyBorder="1" applyAlignment="1">
      <alignment horizontal="center" vertical="center" wrapText="1"/>
    </xf>
    <xf numFmtId="0" fontId="2" fillId="0" borderId="13"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3" xfId="0" applyFont="1" applyBorder="1" applyAlignment="1">
      <alignment horizontal="center" vertical="center" wrapText="1"/>
    </xf>
    <xf numFmtId="0" fontId="4" fillId="0" borderId="6" xfId="0" applyFont="1" applyBorder="1" applyAlignment="1">
      <alignment horizontal="center" vertical="center" wrapText="1"/>
    </xf>
    <xf numFmtId="3" fontId="4" fillId="13" borderId="1" xfId="0" applyNumberFormat="1" applyFont="1" applyFill="1" applyBorder="1" applyAlignment="1">
      <alignment horizontal="center" vertical="center" wrapText="1"/>
    </xf>
    <xf numFmtId="0" fontId="4" fillId="13" borderId="13" xfId="0" applyFont="1" applyFill="1" applyBorder="1" applyAlignment="1">
      <alignment horizontal="center" vertical="center" wrapText="1"/>
    </xf>
    <xf numFmtId="0" fontId="4" fillId="13" borderId="6" xfId="0" applyFont="1" applyFill="1" applyBorder="1" applyAlignment="1">
      <alignment horizontal="center" vertical="center" wrapText="1"/>
    </xf>
    <xf numFmtId="0" fontId="2" fillId="0" borderId="13" xfId="0" applyFont="1" applyBorder="1" applyAlignment="1">
      <alignment horizontal="center" vertical="center"/>
    </xf>
    <xf numFmtId="3" fontId="12" fillId="0" borderId="1" xfId="0" applyNumberFormat="1" applyFont="1" applyBorder="1" applyAlignment="1">
      <alignment horizontal="center" vertical="center" wrapText="1"/>
    </xf>
    <xf numFmtId="3" fontId="12" fillId="0" borderId="13" xfId="0" applyNumberFormat="1" applyFont="1" applyBorder="1" applyAlignment="1">
      <alignment horizontal="center" vertical="center" wrapText="1"/>
    </xf>
    <xf numFmtId="3" fontId="12" fillId="0" borderId="6" xfId="0" applyNumberFormat="1" applyFont="1" applyBorder="1" applyAlignment="1">
      <alignment horizontal="center" vertical="center" wrapText="1"/>
    </xf>
    <xf numFmtId="3" fontId="4" fillId="13" borderId="6" xfId="0" applyNumberFormat="1" applyFont="1" applyFill="1" applyBorder="1" applyAlignment="1">
      <alignment horizontal="center" vertical="center" wrapText="1"/>
    </xf>
    <xf numFmtId="0" fontId="11" fillId="0" borderId="24" xfId="0" applyFont="1" applyBorder="1" applyAlignment="1">
      <alignment horizontal="left" vertical="center" wrapText="1"/>
    </xf>
    <xf numFmtId="0" fontId="11" fillId="0" borderId="25" xfId="0" applyFont="1" applyBorder="1" applyAlignment="1">
      <alignment horizontal="left" vertical="center" wrapText="1"/>
    </xf>
    <xf numFmtId="0" fontId="2" fillId="0" borderId="11" xfId="0" applyFont="1" applyBorder="1" applyAlignment="1">
      <alignment horizontal="center" vertical="center" wrapText="1"/>
    </xf>
    <xf numFmtId="0" fontId="2" fillId="0" borderId="7" xfId="0" applyFont="1" applyBorder="1" applyAlignment="1">
      <alignment horizontal="center" vertical="center" wrapText="1"/>
    </xf>
    <xf numFmtId="0" fontId="11" fillId="0" borderId="52" xfId="0" applyFont="1" applyBorder="1" applyAlignment="1">
      <alignment horizontal="left" vertical="center" wrapText="1"/>
    </xf>
    <xf numFmtId="0" fontId="2" fillId="5" borderId="1" xfId="0" applyFont="1" applyFill="1" applyBorder="1" applyAlignment="1">
      <alignment horizontal="center" vertical="center" wrapText="1"/>
    </xf>
    <xf numFmtId="3" fontId="2" fillId="0" borderId="1" xfId="0" applyNumberFormat="1" applyFont="1" applyBorder="1" applyAlignment="1">
      <alignment horizontal="center" vertical="center"/>
    </xf>
    <xf numFmtId="3" fontId="2" fillId="0" borderId="13" xfId="0" applyNumberFormat="1" applyFont="1" applyBorder="1" applyAlignment="1">
      <alignment horizontal="center" vertical="center"/>
    </xf>
    <xf numFmtId="3" fontId="2" fillId="0" borderId="6" xfId="0" applyNumberFormat="1" applyFont="1" applyBorder="1" applyAlignment="1">
      <alignment horizontal="center" vertical="center"/>
    </xf>
    <xf numFmtId="0" fontId="11" fillId="13" borderId="24" xfId="0" applyFont="1" applyFill="1" applyBorder="1" applyAlignment="1">
      <alignment horizontal="left" vertical="center" wrapText="1"/>
    </xf>
    <xf numFmtId="0" fontId="11" fillId="13" borderId="25" xfId="0" applyFont="1" applyFill="1" applyBorder="1" applyAlignment="1">
      <alignment horizontal="left" vertical="center" wrapText="1"/>
    </xf>
    <xf numFmtId="0" fontId="28" fillId="5" borderId="1" xfId="0" applyFont="1" applyFill="1" applyBorder="1" applyAlignment="1">
      <alignment horizontal="center" vertical="center" wrapText="1"/>
    </xf>
    <xf numFmtId="0" fontId="28" fillId="5" borderId="13" xfId="0" applyFont="1" applyFill="1" applyBorder="1" applyAlignment="1">
      <alignment horizontal="center" vertical="center" wrapText="1"/>
    </xf>
    <xf numFmtId="0" fontId="28" fillId="5" borderId="6" xfId="0" applyFont="1" applyFill="1" applyBorder="1" applyAlignment="1">
      <alignment horizontal="center" vertical="center" wrapText="1"/>
    </xf>
    <xf numFmtId="3" fontId="4" fillId="5" borderId="12" xfId="0" applyNumberFormat="1" applyFont="1" applyFill="1" applyBorder="1" applyAlignment="1">
      <alignment horizontal="center" vertical="center" wrapText="1"/>
    </xf>
    <xf numFmtId="3" fontId="4" fillId="5" borderId="14" xfId="0" applyNumberFormat="1" applyFont="1" applyFill="1" applyBorder="1" applyAlignment="1">
      <alignment horizontal="center" vertical="center" wrapText="1"/>
    </xf>
    <xf numFmtId="3" fontId="4" fillId="5" borderId="8" xfId="0" applyNumberFormat="1" applyFont="1" applyFill="1" applyBorder="1" applyAlignment="1">
      <alignment horizontal="center" vertical="center" wrapText="1"/>
    </xf>
    <xf numFmtId="0" fontId="4" fillId="13" borderId="1" xfId="0" applyFont="1" applyFill="1" applyBorder="1" applyAlignment="1">
      <alignment horizontal="center" vertical="center" wrapText="1"/>
    </xf>
    <xf numFmtId="0" fontId="2" fillId="0" borderId="2" xfId="0" applyFont="1" applyBorder="1" applyAlignment="1">
      <alignment horizontal="center" vertical="center" wrapText="1"/>
    </xf>
    <xf numFmtId="0" fontId="11" fillId="0" borderId="2" xfId="0" applyFont="1" applyBorder="1" applyAlignment="1">
      <alignment horizontal="left" vertical="center" wrapText="1"/>
    </xf>
    <xf numFmtId="0" fontId="11" fillId="0" borderId="31" xfId="0" applyFont="1" applyBorder="1" applyAlignment="1">
      <alignment horizontal="left" vertical="center" wrapText="1"/>
    </xf>
    <xf numFmtId="0" fontId="2" fillId="13" borderId="1" xfId="0" applyFont="1" applyFill="1" applyBorder="1" applyAlignment="1">
      <alignment horizontal="center" vertical="center" wrapText="1"/>
    </xf>
    <xf numFmtId="0" fontId="2" fillId="13" borderId="13" xfId="0" applyFont="1" applyFill="1" applyBorder="1" applyAlignment="1">
      <alignment horizontal="center" vertical="center" wrapText="1"/>
    </xf>
    <xf numFmtId="0" fontId="2" fillId="5" borderId="2" xfId="0" applyFont="1" applyFill="1" applyBorder="1" applyAlignment="1">
      <alignment horizontal="center" vertical="center" wrapText="1"/>
    </xf>
    <xf numFmtId="0" fontId="2" fillId="5" borderId="7" xfId="0" applyFont="1" applyFill="1" applyBorder="1" applyAlignment="1">
      <alignment horizontal="center" vertical="center" wrapText="1"/>
    </xf>
    <xf numFmtId="3" fontId="12" fillId="13" borderId="1" xfId="0" applyNumberFormat="1" applyFont="1" applyFill="1" applyBorder="1" applyAlignment="1">
      <alignment horizontal="center" vertical="center" wrapText="1"/>
    </xf>
    <xf numFmtId="0" fontId="12" fillId="13" borderId="13" xfId="0" applyFont="1" applyFill="1" applyBorder="1" applyAlignment="1">
      <alignment horizontal="center" vertical="center" wrapText="1"/>
    </xf>
    <xf numFmtId="0" fontId="12" fillId="13" borderId="6" xfId="0" applyFont="1" applyFill="1" applyBorder="1" applyAlignment="1">
      <alignment horizontal="center" vertical="center" wrapText="1"/>
    </xf>
    <xf numFmtId="0" fontId="12" fillId="0" borderId="13" xfId="0" applyFont="1" applyBorder="1" applyAlignment="1">
      <alignment horizontal="center" vertical="center" wrapText="1"/>
    </xf>
    <xf numFmtId="0" fontId="12" fillId="0" borderId="6" xfId="0" applyFont="1" applyBorder="1" applyAlignment="1">
      <alignment horizontal="center" vertical="center" wrapText="1"/>
    </xf>
    <xf numFmtId="0" fontId="2" fillId="5" borderId="11" xfId="0" applyFont="1" applyFill="1" applyBorder="1" applyAlignment="1">
      <alignment horizontal="center" vertical="center" wrapText="1"/>
    </xf>
    <xf numFmtId="3" fontId="2" fillId="5" borderId="13" xfId="0" applyNumberFormat="1" applyFont="1" applyFill="1" applyBorder="1" applyAlignment="1">
      <alignment horizontal="center" vertical="center" wrapText="1"/>
    </xf>
    <xf numFmtId="3" fontId="2" fillId="5" borderId="6" xfId="0" applyNumberFormat="1" applyFont="1" applyFill="1" applyBorder="1" applyAlignment="1">
      <alignment horizontal="center" vertical="center" wrapText="1"/>
    </xf>
    <xf numFmtId="0" fontId="2" fillId="5" borderId="12" xfId="0" applyFont="1" applyFill="1" applyBorder="1" applyAlignment="1">
      <alignment horizontal="center" vertical="center" wrapText="1"/>
    </xf>
    <xf numFmtId="0" fontId="2" fillId="5" borderId="14" xfId="0" applyFont="1" applyFill="1" applyBorder="1" applyAlignment="1">
      <alignment horizontal="center" vertical="center" wrapText="1"/>
    </xf>
    <xf numFmtId="0" fontId="2" fillId="5" borderId="8" xfId="0" applyFont="1" applyFill="1" applyBorder="1" applyAlignment="1">
      <alignment horizontal="center" vertical="center" wrapText="1"/>
    </xf>
    <xf numFmtId="3" fontId="4" fillId="13" borderId="12" xfId="0" applyNumberFormat="1" applyFont="1" applyFill="1" applyBorder="1" applyAlignment="1">
      <alignment horizontal="center" vertical="center" wrapText="1"/>
    </xf>
    <xf numFmtId="3" fontId="57" fillId="5" borderId="1" xfId="0" applyNumberFormat="1" applyFont="1" applyFill="1" applyBorder="1" applyAlignment="1">
      <alignment horizontal="center" vertical="center" wrapText="1"/>
    </xf>
    <xf numFmtId="3" fontId="57" fillId="5" borderId="13" xfId="0" applyNumberFormat="1" applyFont="1" applyFill="1" applyBorder="1" applyAlignment="1">
      <alignment horizontal="center" vertical="center" wrapText="1"/>
    </xf>
    <xf numFmtId="3" fontId="57" fillId="5" borderId="6" xfId="0" applyNumberFormat="1" applyFont="1" applyFill="1" applyBorder="1" applyAlignment="1">
      <alignment horizontal="center" vertical="center" wrapText="1"/>
    </xf>
    <xf numFmtId="3" fontId="55" fillId="13" borderId="1" xfId="0" applyNumberFormat="1" applyFont="1" applyFill="1" applyBorder="1" applyAlignment="1">
      <alignment horizontal="center" vertical="center" wrapText="1"/>
    </xf>
    <xf numFmtId="0" fontId="55" fillId="13" borderId="13" xfId="0" applyFont="1" applyFill="1" applyBorder="1" applyAlignment="1">
      <alignment horizontal="center" vertical="center" wrapText="1"/>
    </xf>
    <xf numFmtId="0" fontId="55" fillId="13" borderId="6" xfId="0" applyFont="1" applyFill="1" applyBorder="1" applyAlignment="1">
      <alignment horizontal="center" vertical="center" wrapText="1"/>
    </xf>
    <xf numFmtId="0" fontId="51" fillId="2" borderId="13" xfId="0" applyFont="1" applyFill="1" applyBorder="1" applyAlignment="1">
      <alignment horizontal="center" vertical="center" wrapText="1"/>
    </xf>
    <xf numFmtId="0" fontId="51" fillId="2" borderId="6" xfId="0" applyFont="1" applyFill="1" applyBorder="1" applyAlignment="1">
      <alignment horizontal="center" vertical="center" wrapText="1"/>
    </xf>
    <xf numFmtId="0" fontId="60" fillId="2" borderId="13" xfId="0" applyFont="1" applyFill="1" applyBorder="1" applyAlignment="1">
      <alignment horizontal="center" vertical="center" wrapText="1"/>
    </xf>
    <xf numFmtId="0" fontId="60" fillId="2" borderId="6" xfId="0" applyFont="1" applyFill="1" applyBorder="1" applyAlignment="1">
      <alignment horizontal="center" vertical="center" wrapText="1"/>
    </xf>
    <xf numFmtId="3" fontId="93" fillId="13" borderId="1" xfId="0" applyNumberFormat="1" applyFont="1" applyFill="1" applyBorder="1" applyAlignment="1">
      <alignment horizontal="center" vertical="center" wrapText="1"/>
    </xf>
    <xf numFmtId="0" fontId="93" fillId="13" borderId="6" xfId="0" applyFont="1" applyFill="1" applyBorder="1" applyAlignment="1">
      <alignment horizontal="center" vertical="center" wrapText="1"/>
    </xf>
    <xf numFmtId="0" fontId="12" fillId="13" borderId="1" xfId="0" applyFont="1" applyFill="1" applyBorder="1" applyAlignment="1">
      <alignment horizontal="center" vertical="center" wrapText="1"/>
    </xf>
    <xf numFmtId="3" fontId="2" fillId="15" borderId="1" xfId="0" applyNumberFormat="1" applyFont="1" applyFill="1" applyBorder="1" applyAlignment="1">
      <alignment horizontal="center" vertical="center" wrapText="1"/>
    </xf>
    <xf numFmtId="0" fontId="2" fillId="15" borderId="6" xfId="0" applyFont="1" applyFill="1" applyBorder="1" applyAlignment="1">
      <alignment horizontal="center" vertical="center" wrapText="1"/>
    </xf>
    <xf numFmtId="0" fontId="2" fillId="12" borderId="1" xfId="0" applyFont="1" applyFill="1" applyBorder="1" applyAlignment="1">
      <alignment horizontal="center" vertical="center" wrapText="1"/>
    </xf>
    <xf numFmtId="0" fontId="2" fillId="12" borderId="13" xfId="0" applyFont="1" applyFill="1" applyBorder="1" applyAlignment="1">
      <alignment horizontal="center" vertical="center" wrapText="1"/>
    </xf>
    <xf numFmtId="3" fontId="2" fillId="12" borderId="1" xfId="0" applyNumberFormat="1" applyFont="1" applyFill="1" applyBorder="1" applyAlignment="1">
      <alignment horizontal="center" vertical="center" wrapText="1"/>
    </xf>
    <xf numFmtId="3" fontId="2" fillId="12" borderId="13" xfId="0" applyNumberFormat="1" applyFont="1" applyFill="1" applyBorder="1" applyAlignment="1">
      <alignment horizontal="center" vertical="center" wrapText="1"/>
    </xf>
    <xf numFmtId="3" fontId="2" fillId="12" borderId="6" xfId="0" applyNumberFormat="1" applyFont="1" applyFill="1" applyBorder="1" applyAlignment="1">
      <alignment horizontal="center" vertical="center" wrapText="1"/>
    </xf>
    <xf numFmtId="0" fontId="2" fillId="13" borderId="6" xfId="0" applyFont="1" applyFill="1" applyBorder="1" applyAlignment="1">
      <alignment horizontal="center" vertical="center" wrapText="1"/>
    </xf>
    <xf numFmtId="0" fontId="2" fillId="12" borderId="6" xfId="0" applyFont="1" applyFill="1" applyBorder="1" applyAlignment="1">
      <alignment horizontal="center" vertical="center" wrapText="1"/>
    </xf>
    <xf numFmtId="3" fontId="2" fillId="12" borderId="2" xfId="0" applyNumberFormat="1" applyFont="1" applyFill="1" applyBorder="1" applyAlignment="1">
      <alignment horizontal="center" vertical="center" wrapText="1"/>
    </xf>
    <xf numFmtId="3" fontId="2" fillId="12" borderId="11" xfId="0" applyNumberFormat="1" applyFont="1" applyFill="1" applyBorder="1" applyAlignment="1">
      <alignment horizontal="center" vertical="center" wrapText="1"/>
    </xf>
    <xf numFmtId="3" fontId="2" fillId="12" borderId="7" xfId="0" applyNumberFormat="1" applyFont="1" applyFill="1" applyBorder="1" applyAlignment="1">
      <alignment horizontal="center" vertical="center" wrapText="1"/>
    </xf>
    <xf numFmtId="3" fontId="2" fillId="17" borderId="2" xfId="0" applyNumberFormat="1" applyFont="1" applyFill="1" applyBorder="1" applyAlignment="1">
      <alignment horizontal="center" vertical="center" wrapText="1"/>
    </xf>
    <xf numFmtId="3" fontId="2" fillId="17" borderId="31" xfId="0" applyNumberFormat="1" applyFont="1" applyFill="1" applyBorder="1" applyAlignment="1">
      <alignment horizontal="center" vertical="center" wrapText="1"/>
    </xf>
    <xf numFmtId="3" fontId="2" fillId="17" borderId="12" xfId="0" applyNumberFormat="1" applyFont="1" applyFill="1" applyBorder="1" applyAlignment="1">
      <alignment horizontal="center" vertical="center" wrapText="1"/>
    </xf>
    <xf numFmtId="3" fontId="2" fillId="17" borderId="11" xfId="0" applyNumberFormat="1" applyFont="1" applyFill="1" applyBorder="1" applyAlignment="1">
      <alignment horizontal="center" vertical="center" wrapText="1"/>
    </xf>
    <xf numFmtId="3" fontId="2" fillId="17" borderId="0" xfId="0" applyNumberFormat="1" applyFont="1" applyFill="1" applyAlignment="1">
      <alignment horizontal="center" vertical="center" wrapText="1"/>
    </xf>
    <xf numFmtId="3" fontId="2" fillId="17" borderId="14" xfId="0" applyNumberFormat="1" applyFont="1" applyFill="1" applyBorder="1" applyAlignment="1">
      <alignment horizontal="center" vertical="center" wrapText="1"/>
    </xf>
    <xf numFmtId="3" fontId="2" fillId="17" borderId="7" xfId="0" applyNumberFormat="1" applyFont="1" applyFill="1" applyBorder="1" applyAlignment="1">
      <alignment horizontal="center" vertical="center" wrapText="1"/>
    </xf>
    <xf numFmtId="3" fontId="2" fillId="17" borderId="10" xfId="0" applyNumberFormat="1" applyFont="1" applyFill="1" applyBorder="1" applyAlignment="1">
      <alignment horizontal="center" vertical="center" wrapText="1"/>
    </xf>
    <xf numFmtId="3" fontId="2" fillId="17" borderId="8" xfId="0" applyNumberFormat="1" applyFont="1" applyFill="1" applyBorder="1" applyAlignment="1">
      <alignment horizontal="center" vertical="center" wrapText="1"/>
    </xf>
    <xf numFmtId="3" fontId="4" fillId="5" borderId="1" xfId="0" applyNumberFormat="1" applyFont="1" applyFill="1" applyBorder="1" applyAlignment="1">
      <alignment horizontal="center" vertical="center" wrapText="1"/>
    </xf>
    <xf numFmtId="0" fontId="4" fillId="5" borderId="13" xfId="0" applyFont="1" applyFill="1" applyBorder="1" applyAlignment="1">
      <alignment horizontal="center" vertical="center" wrapText="1"/>
    </xf>
    <xf numFmtId="0" fontId="4" fillId="5" borderId="6" xfId="0" applyFont="1" applyFill="1" applyBorder="1" applyAlignment="1">
      <alignment horizontal="center" vertical="center" wrapText="1"/>
    </xf>
    <xf numFmtId="0" fontId="4" fillId="5" borderId="1" xfId="0" applyFont="1" applyFill="1" applyBorder="1" applyAlignment="1">
      <alignment horizontal="center" vertical="center" wrapText="1"/>
    </xf>
    <xf numFmtId="0" fontId="2" fillId="15" borderId="1" xfId="0" applyFont="1" applyFill="1" applyBorder="1" applyAlignment="1">
      <alignment horizontal="center" vertical="center" wrapText="1"/>
    </xf>
    <xf numFmtId="0" fontId="2" fillId="15" borderId="13" xfId="0" applyFont="1" applyFill="1" applyBorder="1" applyAlignment="1">
      <alignment horizontal="center" vertical="center" wrapText="1"/>
    </xf>
    <xf numFmtId="0" fontId="11" fillId="4" borderId="3" xfId="0" applyFont="1" applyFill="1" applyBorder="1" applyAlignment="1">
      <alignment horizontal="center" vertical="center" wrapText="1"/>
    </xf>
    <xf numFmtId="0" fontId="11" fillId="4" borderId="4" xfId="0" applyFont="1" applyFill="1" applyBorder="1" applyAlignment="1">
      <alignment horizontal="center" vertical="center" wrapText="1"/>
    </xf>
    <xf numFmtId="0" fontId="11" fillId="4" borderId="5" xfId="0" applyFont="1" applyFill="1" applyBorder="1" applyAlignment="1">
      <alignment horizontal="center" vertical="center" wrapText="1"/>
    </xf>
    <xf numFmtId="3" fontId="2" fillId="13" borderId="1" xfId="0" applyNumberFormat="1" applyFont="1" applyFill="1" applyBorder="1" applyAlignment="1">
      <alignment horizontal="center" vertical="center" wrapText="1"/>
    </xf>
    <xf numFmtId="3" fontId="4" fillId="5" borderId="13" xfId="0" applyNumberFormat="1" applyFont="1" applyFill="1" applyBorder="1" applyAlignment="1">
      <alignment horizontal="center" vertical="center" wrapText="1"/>
    </xf>
    <xf numFmtId="3" fontId="4" fillId="5" borderId="6" xfId="0" applyNumberFormat="1" applyFont="1" applyFill="1" applyBorder="1" applyAlignment="1">
      <alignment horizontal="center" vertical="center" wrapText="1"/>
    </xf>
    <xf numFmtId="0" fontId="4" fillId="13" borderId="14" xfId="0" applyFont="1" applyFill="1" applyBorder="1" applyAlignment="1">
      <alignment horizontal="center" vertical="center" wrapText="1"/>
    </xf>
    <xf numFmtId="0" fontId="4" fillId="13" borderId="8" xfId="0" applyFont="1" applyFill="1" applyBorder="1" applyAlignment="1">
      <alignment horizontal="center" vertical="center" wrapText="1"/>
    </xf>
    <xf numFmtId="3" fontId="2" fillId="13" borderId="12" xfId="0" applyNumberFormat="1" applyFont="1" applyFill="1" applyBorder="1" applyAlignment="1">
      <alignment horizontal="center" vertical="center" wrapText="1"/>
    </xf>
    <xf numFmtId="0" fontId="2" fillId="13" borderId="14" xfId="0" applyFont="1" applyFill="1" applyBorder="1" applyAlignment="1">
      <alignment horizontal="center" vertical="center" wrapText="1"/>
    </xf>
    <xf numFmtId="0" fontId="2" fillId="13" borderId="8" xfId="0" applyFont="1" applyFill="1" applyBorder="1" applyAlignment="1">
      <alignment horizontal="center" vertical="center" wrapText="1"/>
    </xf>
    <xf numFmtId="0" fontId="2" fillId="13" borderId="24" xfId="0" applyFont="1" applyFill="1" applyBorder="1" applyAlignment="1">
      <alignment horizontal="left" vertical="center" wrapText="1"/>
    </xf>
    <xf numFmtId="0" fontId="2" fillId="13" borderId="25" xfId="0" applyFont="1" applyFill="1" applyBorder="1" applyAlignment="1">
      <alignment horizontal="left" vertical="center" wrapText="1"/>
    </xf>
    <xf numFmtId="3" fontId="2" fillId="5" borderId="12" xfId="0" applyNumberFormat="1" applyFont="1" applyFill="1" applyBorder="1" applyAlignment="1">
      <alignment horizontal="center" vertical="center" wrapText="1"/>
    </xf>
    <xf numFmtId="3" fontId="2" fillId="5" borderId="14" xfId="0" applyNumberFormat="1" applyFont="1" applyFill="1" applyBorder="1" applyAlignment="1">
      <alignment horizontal="center" vertical="center" wrapText="1"/>
    </xf>
    <xf numFmtId="3" fontId="2" fillId="5" borderId="8" xfId="0" applyNumberFormat="1" applyFont="1" applyFill="1" applyBorder="1" applyAlignment="1">
      <alignment horizontal="center" vertical="center" wrapText="1"/>
    </xf>
    <xf numFmtId="3" fontId="2" fillId="5" borderId="31" xfId="0" applyNumberFormat="1" applyFont="1" applyFill="1" applyBorder="1" applyAlignment="1">
      <alignment horizontal="center" vertical="center" wrapText="1"/>
    </xf>
    <xf numFmtId="3" fontId="2" fillId="5" borderId="0" xfId="0" applyNumberFormat="1" applyFont="1" applyFill="1" applyAlignment="1">
      <alignment horizontal="center" vertical="center" wrapText="1"/>
    </xf>
    <xf numFmtId="0" fontId="11" fillId="13" borderId="3" xfId="0" applyFont="1" applyFill="1" applyBorder="1" applyAlignment="1">
      <alignment horizontal="left" vertical="center" wrapText="1"/>
    </xf>
    <xf numFmtId="0" fontId="11" fillId="13" borderId="5" xfId="0" applyFont="1" applyFill="1" applyBorder="1" applyAlignment="1">
      <alignment horizontal="left" vertical="center" wrapText="1"/>
    </xf>
    <xf numFmtId="0" fontId="11" fillId="5" borderId="24" xfId="0" applyFont="1" applyFill="1" applyBorder="1" applyAlignment="1">
      <alignment horizontal="left" vertical="center" wrapText="1"/>
    </xf>
    <xf numFmtId="0" fontId="11" fillId="5" borderId="25" xfId="0" applyFont="1" applyFill="1" applyBorder="1" applyAlignment="1">
      <alignment horizontal="left" vertical="center" wrapText="1"/>
    </xf>
    <xf numFmtId="3" fontId="2" fillId="13" borderId="2" xfId="0" applyNumberFormat="1" applyFont="1" applyFill="1" applyBorder="1" applyAlignment="1">
      <alignment horizontal="center" vertical="center" wrapText="1"/>
    </xf>
    <xf numFmtId="3" fontId="2" fillId="13" borderId="11" xfId="0" applyNumberFormat="1" applyFont="1" applyFill="1" applyBorder="1" applyAlignment="1">
      <alignment horizontal="center" vertical="center" wrapText="1"/>
    </xf>
    <xf numFmtId="3" fontId="2" fillId="13" borderId="7" xfId="0" applyNumberFormat="1" applyFont="1" applyFill="1" applyBorder="1" applyAlignment="1">
      <alignment horizontal="center" vertical="center" wrapText="1"/>
    </xf>
    <xf numFmtId="3" fontId="2" fillId="15" borderId="13" xfId="0" applyNumberFormat="1" applyFont="1" applyFill="1" applyBorder="1" applyAlignment="1">
      <alignment horizontal="center" vertical="center" wrapText="1"/>
    </xf>
    <xf numFmtId="3" fontId="2" fillId="15" borderId="6" xfId="0" applyNumberFormat="1" applyFont="1" applyFill="1" applyBorder="1" applyAlignment="1">
      <alignment horizontal="center" vertical="center" wrapText="1"/>
    </xf>
    <xf numFmtId="3" fontId="2" fillId="13" borderId="13" xfId="0" applyNumberFormat="1" applyFont="1" applyFill="1" applyBorder="1" applyAlignment="1">
      <alignment horizontal="center" vertical="center" wrapText="1"/>
    </xf>
    <xf numFmtId="3" fontId="2" fillId="13" borderId="6" xfId="0" applyNumberFormat="1" applyFont="1" applyFill="1" applyBorder="1" applyAlignment="1">
      <alignment horizontal="center" vertical="center" wrapText="1"/>
    </xf>
    <xf numFmtId="0" fontId="2" fillId="17" borderId="2" xfId="0" applyFont="1" applyFill="1" applyBorder="1" applyAlignment="1">
      <alignment horizontal="center" vertical="center" wrapText="1"/>
    </xf>
    <xf numFmtId="0" fontId="2" fillId="17" borderId="31" xfId="0" applyFont="1" applyFill="1" applyBorder="1" applyAlignment="1">
      <alignment horizontal="center" vertical="center" wrapText="1"/>
    </xf>
    <xf numFmtId="0" fontId="2" fillId="17" borderId="12" xfId="0" applyFont="1" applyFill="1" applyBorder="1" applyAlignment="1">
      <alignment horizontal="center" vertical="center" wrapText="1"/>
    </xf>
    <xf numFmtId="0" fontId="2" fillId="17" borderId="11" xfId="0" applyFont="1" applyFill="1" applyBorder="1" applyAlignment="1">
      <alignment horizontal="center" vertical="center" wrapText="1"/>
    </xf>
    <xf numFmtId="0" fontId="2" fillId="17" borderId="0" xfId="0" applyFont="1" applyFill="1" applyAlignment="1">
      <alignment horizontal="center" vertical="center" wrapText="1"/>
    </xf>
    <xf numFmtId="0" fontId="2" fillId="17" borderId="14" xfId="0" applyFont="1" applyFill="1" applyBorder="1" applyAlignment="1">
      <alignment horizontal="center" vertical="center" wrapText="1"/>
    </xf>
    <xf numFmtId="0" fontId="2" fillId="17" borderId="7" xfId="0" applyFont="1" applyFill="1" applyBorder="1" applyAlignment="1">
      <alignment horizontal="center" vertical="center" wrapText="1"/>
    </xf>
    <xf numFmtId="0" fontId="2" fillId="17" borderId="10" xfId="0" applyFont="1" applyFill="1" applyBorder="1" applyAlignment="1">
      <alignment horizontal="center" vertical="center" wrapText="1"/>
    </xf>
    <xf numFmtId="0" fontId="2" fillId="17" borderId="8" xfId="0" applyFont="1" applyFill="1" applyBorder="1" applyAlignment="1">
      <alignment horizontal="center" vertical="center" wrapText="1"/>
    </xf>
    <xf numFmtId="3" fontId="2" fillId="14" borderId="2" xfId="0" applyNumberFormat="1" applyFont="1" applyFill="1" applyBorder="1" applyAlignment="1">
      <alignment horizontal="left" vertical="top" wrapText="1"/>
    </xf>
    <xf numFmtId="3" fontId="2" fillId="14" borderId="31" xfId="0" applyNumberFormat="1" applyFont="1" applyFill="1" applyBorder="1" applyAlignment="1">
      <alignment horizontal="left" vertical="top" wrapText="1"/>
    </xf>
    <xf numFmtId="3" fontId="2" fillId="14" borderId="12" xfId="0" applyNumberFormat="1" applyFont="1" applyFill="1" applyBorder="1" applyAlignment="1">
      <alignment horizontal="left" vertical="top" wrapText="1"/>
    </xf>
    <xf numFmtId="3" fontId="2" fillId="14" borderId="11" xfId="0" applyNumberFormat="1" applyFont="1" applyFill="1" applyBorder="1" applyAlignment="1">
      <alignment horizontal="left" vertical="top" wrapText="1"/>
    </xf>
    <xf numFmtId="3" fontId="2" fillId="14" borderId="0" xfId="0" applyNumberFormat="1" applyFont="1" applyFill="1" applyAlignment="1">
      <alignment horizontal="left" vertical="top" wrapText="1"/>
    </xf>
    <xf numFmtId="3" fontId="2" fillId="14" borderId="14" xfId="0" applyNumberFormat="1" applyFont="1" applyFill="1" applyBorder="1" applyAlignment="1">
      <alignment horizontal="left" vertical="top" wrapText="1"/>
    </xf>
    <xf numFmtId="3" fontId="2" fillId="14" borderId="7" xfId="0" applyNumberFormat="1" applyFont="1" applyFill="1" applyBorder="1" applyAlignment="1">
      <alignment horizontal="left" vertical="top" wrapText="1"/>
    </xf>
    <xf numFmtId="3" fontId="2" fillId="14" borderId="10" xfId="0" applyNumberFormat="1" applyFont="1" applyFill="1" applyBorder="1" applyAlignment="1">
      <alignment horizontal="left" vertical="top" wrapText="1"/>
    </xf>
    <xf numFmtId="3" fontId="2" fillId="14" borderId="8" xfId="0" applyNumberFormat="1" applyFont="1" applyFill="1" applyBorder="1" applyAlignment="1">
      <alignment horizontal="left" vertical="top" wrapText="1"/>
    </xf>
    <xf numFmtId="0" fontId="2" fillId="13" borderId="2" xfId="0" applyFont="1" applyFill="1" applyBorder="1" applyAlignment="1">
      <alignment horizontal="center" vertical="center" wrapText="1"/>
    </xf>
    <xf numFmtId="0" fontId="2" fillId="13" borderId="11" xfId="0" applyFont="1" applyFill="1" applyBorder="1" applyAlignment="1">
      <alignment horizontal="center" vertical="center" wrapText="1"/>
    </xf>
    <xf numFmtId="0" fontId="2" fillId="13" borderId="7" xfId="0" applyFont="1" applyFill="1" applyBorder="1" applyAlignment="1">
      <alignment horizontal="center" vertical="center" wrapText="1"/>
    </xf>
    <xf numFmtId="0" fontId="11" fillId="4" borderId="10" xfId="0" applyFont="1" applyFill="1" applyBorder="1" applyAlignment="1">
      <alignment horizontal="center" vertical="center" wrapText="1"/>
    </xf>
    <xf numFmtId="0" fontId="11" fillId="13" borderId="52" xfId="0" applyFont="1" applyFill="1" applyBorder="1" applyAlignment="1">
      <alignment horizontal="left" vertical="center" wrapText="1"/>
    </xf>
    <xf numFmtId="0" fontId="12" fillId="0" borderId="1" xfId="0" applyFont="1" applyBorder="1" applyAlignment="1">
      <alignment horizontal="center" vertical="center" wrapText="1"/>
    </xf>
    <xf numFmtId="3" fontId="12" fillId="5" borderId="1" xfId="0" applyNumberFormat="1" applyFont="1" applyFill="1" applyBorder="1" applyAlignment="1">
      <alignment horizontal="center" vertical="center" wrapText="1"/>
    </xf>
    <xf numFmtId="3" fontId="12" fillId="5" borderId="13" xfId="0" applyNumberFormat="1" applyFont="1" applyFill="1" applyBorder="1" applyAlignment="1">
      <alignment horizontal="center" vertical="center" wrapText="1"/>
    </xf>
    <xf numFmtId="3" fontId="12" fillId="5" borderId="6" xfId="0" applyNumberFormat="1" applyFont="1" applyFill="1" applyBorder="1" applyAlignment="1">
      <alignment horizontal="center" vertical="center" wrapText="1"/>
    </xf>
    <xf numFmtId="0" fontId="11" fillId="0" borderId="27" xfId="0" applyFont="1" applyBorder="1" applyAlignment="1">
      <alignment horizontal="left" vertical="center" wrapText="1"/>
    </xf>
    <xf numFmtId="0" fontId="11" fillId="0" borderId="28" xfId="0" applyFont="1" applyBorder="1" applyAlignment="1">
      <alignment horizontal="left" vertical="center" wrapText="1"/>
    </xf>
    <xf numFmtId="3" fontId="4" fillId="13" borderId="13" xfId="0" applyNumberFormat="1" applyFont="1" applyFill="1" applyBorder="1" applyAlignment="1">
      <alignment horizontal="center" vertical="center" wrapText="1"/>
    </xf>
    <xf numFmtId="3" fontId="2" fillId="0" borderId="12" xfId="0" applyNumberFormat="1" applyFont="1" applyBorder="1" applyAlignment="1">
      <alignment horizontal="center" vertical="center" wrapText="1"/>
    </xf>
    <xf numFmtId="3" fontId="2" fillId="0" borderId="14" xfId="0" applyNumberFormat="1" applyFont="1" applyBorder="1" applyAlignment="1">
      <alignment horizontal="center" vertical="center" wrapText="1"/>
    </xf>
    <xf numFmtId="3" fontId="2" fillId="0" borderId="8" xfId="0" applyNumberFormat="1" applyFont="1" applyBorder="1" applyAlignment="1">
      <alignment horizontal="center" vertical="center" wrapText="1"/>
    </xf>
    <xf numFmtId="0" fontId="11" fillId="0" borderId="3" xfId="0" applyFont="1" applyBorder="1" applyAlignment="1">
      <alignment horizontal="left" vertical="center" wrapText="1"/>
    </xf>
    <xf numFmtId="0" fontId="11" fillId="0" borderId="5" xfId="0" applyFont="1" applyBorder="1" applyAlignment="1">
      <alignment horizontal="left" vertical="center" wrapText="1"/>
    </xf>
    <xf numFmtId="0" fontId="11" fillId="13" borderId="27" xfId="0" applyFont="1" applyFill="1" applyBorder="1" applyAlignment="1">
      <alignment horizontal="left" vertical="center" wrapText="1"/>
    </xf>
    <xf numFmtId="0" fontId="11" fillId="13" borderId="28" xfId="0" applyFont="1" applyFill="1" applyBorder="1" applyAlignment="1">
      <alignment horizontal="left" vertical="center" wrapText="1"/>
    </xf>
    <xf numFmtId="0" fontId="2" fillId="0" borderId="12" xfId="0" applyFont="1" applyBorder="1" applyAlignment="1">
      <alignment horizontal="center" vertical="center"/>
    </xf>
    <xf numFmtId="0" fontId="2" fillId="0" borderId="14" xfId="0" applyFont="1" applyBorder="1" applyAlignment="1">
      <alignment horizontal="center" vertical="center"/>
    </xf>
    <xf numFmtId="0" fontId="11" fillId="0" borderId="32" xfId="0" applyFont="1" applyBorder="1" applyAlignment="1">
      <alignment horizontal="left" vertical="center" wrapText="1"/>
    </xf>
    <xf numFmtId="0" fontId="11" fillId="0" borderId="50" xfId="0" applyFont="1" applyBorder="1" applyAlignment="1">
      <alignment horizontal="left" vertical="center" wrapText="1"/>
    </xf>
    <xf numFmtId="3" fontId="12" fillId="0" borderId="1" xfId="0" applyNumberFormat="1" applyFont="1" applyBorder="1" applyAlignment="1">
      <alignment horizontal="center" vertical="center"/>
    </xf>
    <xf numFmtId="0" fontId="12" fillId="0" borderId="13" xfId="0" applyFont="1" applyBorder="1" applyAlignment="1">
      <alignment horizontal="center" vertical="center"/>
    </xf>
    <xf numFmtId="0" fontId="12" fillId="0" borderId="6" xfId="0" applyFont="1" applyBorder="1" applyAlignment="1">
      <alignment horizontal="center" vertical="center"/>
    </xf>
    <xf numFmtId="3" fontId="4" fillId="18" borderId="12" xfId="0" applyNumberFormat="1" applyFont="1" applyFill="1" applyBorder="1" applyAlignment="1">
      <alignment horizontal="center" vertical="center" wrapText="1"/>
    </xf>
    <xf numFmtId="0" fontId="4" fillId="18" borderId="14" xfId="0" applyFont="1" applyFill="1" applyBorder="1" applyAlignment="1">
      <alignment horizontal="center" vertical="center" wrapText="1"/>
    </xf>
    <xf numFmtId="0" fontId="4" fillId="18" borderId="8" xfId="0" applyFont="1" applyFill="1" applyBorder="1" applyAlignment="1">
      <alignment horizontal="center" vertical="center" wrapText="1"/>
    </xf>
    <xf numFmtId="3" fontId="2" fillId="0" borderId="2" xfId="0" applyNumberFormat="1" applyFont="1" applyBorder="1" applyAlignment="1">
      <alignment horizontal="center" vertical="center" wrapText="1"/>
    </xf>
    <xf numFmtId="3" fontId="2" fillId="0" borderId="11" xfId="0" applyNumberFormat="1" applyFont="1" applyBorder="1" applyAlignment="1">
      <alignment horizontal="center" vertical="center" wrapText="1"/>
    </xf>
    <xf numFmtId="3" fontId="2" fillId="0" borderId="7" xfId="0" applyNumberFormat="1" applyFont="1" applyBorder="1" applyAlignment="1">
      <alignment horizontal="center" vertical="center" wrapText="1"/>
    </xf>
    <xf numFmtId="3" fontId="4" fillId="0" borderId="1" xfId="0" applyNumberFormat="1" applyFont="1" applyBorder="1" applyAlignment="1">
      <alignment horizontal="center" vertical="center"/>
    </xf>
    <xf numFmtId="0" fontId="4" fillId="0" borderId="13" xfId="0" applyFont="1" applyBorder="1" applyAlignment="1">
      <alignment horizontal="center" vertical="center"/>
    </xf>
    <xf numFmtId="0" fontId="4" fillId="0" borderId="6" xfId="0" applyFont="1" applyBorder="1" applyAlignment="1">
      <alignment horizontal="center" vertical="center"/>
    </xf>
    <xf numFmtId="3" fontId="2" fillId="15" borderId="31" xfId="0" applyNumberFormat="1" applyFont="1" applyFill="1" applyBorder="1" applyAlignment="1">
      <alignment horizontal="center" vertical="center" wrapText="1"/>
    </xf>
    <xf numFmtId="3" fontId="2" fillId="15" borderId="0" xfId="0" applyNumberFormat="1" applyFont="1" applyFill="1" applyAlignment="1">
      <alignment horizontal="center" vertical="center" wrapText="1"/>
    </xf>
    <xf numFmtId="3" fontId="12" fillId="18" borderId="1" xfId="0" applyNumberFormat="1" applyFont="1" applyFill="1" applyBorder="1" applyAlignment="1">
      <alignment horizontal="center" vertical="center" wrapText="1"/>
    </xf>
    <xf numFmtId="0" fontId="12" fillId="18" borderId="13" xfId="0" applyFont="1" applyFill="1" applyBorder="1" applyAlignment="1">
      <alignment horizontal="center" vertical="center" wrapText="1"/>
    </xf>
    <xf numFmtId="0" fontId="12" fillId="18" borderId="6" xfId="0" applyFont="1" applyFill="1" applyBorder="1" applyAlignment="1">
      <alignment horizontal="center" vertical="center" wrapText="1"/>
    </xf>
    <xf numFmtId="0" fontId="34" fillId="13" borderId="24" xfId="0" applyFont="1" applyFill="1" applyBorder="1" applyAlignment="1">
      <alignment horizontal="left" vertical="center" wrapText="1"/>
    </xf>
    <xf numFmtId="0" fontId="34" fillId="13" borderId="25" xfId="0" applyFont="1" applyFill="1" applyBorder="1" applyAlignment="1">
      <alignment horizontal="left" vertical="center" wrapText="1"/>
    </xf>
    <xf numFmtId="3" fontId="69" fillId="5" borderId="1" xfId="0" applyNumberFormat="1" applyFont="1" applyFill="1" applyBorder="1" applyAlignment="1">
      <alignment horizontal="center" vertical="center" wrapText="1"/>
    </xf>
    <xf numFmtId="3" fontId="69" fillId="5" borderId="13" xfId="0" applyNumberFormat="1" applyFont="1" applyFill="1" applyBorder="1" applyAlignment="1">
      <alignment horizontal="center" vertical="center" wrapText="1"/>
    </xf>
    <xf numFmtId="3" fontId="69" fillId="5" borderId="6" xfId="0" applyNumberFormat="1" applyFont="1" applyFill="1" applyBorder="1" applyAlignment="1">
      <alignment horizontal="center" vertical="center" wrapText="1"/>
    </xf>
    <xf numFmtId="3" fontId="35" fillId="5" borderId="1" xfId="0" applyNumberFormat="1" applyFont="1" applyFill="1" applyBorder="1" applyAlignment="1">
      <alignment horizontal="center" vertical="center" wrapText="1"/>
    </xf>
    <xf numFmtId="3" fontId="35" fillId="5" borderId="13" xfId="0" applyNumberFormat="1" applyFont="1" applyFill="1" applyBorder="1" applyAlignment="1">
      <alignment horizontal="center" vertical="center" wrapText="1"/>
    </xf>
    <xf numFmtId="3" fontId="35" fillId="5" borderId="6" xfId="0" applyNumberFormat="1" applyFont="1" applyFill="1" applyBorder="1" applyAlignment="1">
      <alignment horizontal="center" vertical="center" wrapText="1"/>
    </xf>
    <xf numFmtId="3" fontId="30" fillId="13" borderId="1" xfId="0" applyNumberFormat="1" applyFont="1" applyFill="1" applyBorder="1" applyAlignment="1">
      <alignment horizontal="center" vertical="center" wrapText="1"/>
    </xf>
    <xf numFmtId="0" fontId="30" fillId="13" borderId="13" xfId="0" applyFont="1" applyFill="1" applyBorder="1" applyAlignment="1">
      <alignment horizontal="center" vertical="center" wrapText="1"/>
    </xf>
    <xf numFmtId="0" fontId="30" fillId="13" borderId="6" xfId="0" applyFont="1" applyFill="1" applyBorder="1" applyAlignment="1">
      <alignment horizontal="center" vertical="center" wrapText="1"/>
    </xf>
    <xf numFmtId="3" fontId="28" fillId="0" borderId="1" xfId="0" applyNumberFormat="1" applyFont="1" applyBorder="1" applyAlignment="1">
      <alignment horizontal="center" vertical="center"/>
    </xf>
    <xf numFmtId="3" fontId="28" fillId="0" borderId="13" xfId="0" applyNumberFormat="1" applyFont="1" applyBorder="1" applyAlignment="1">
      <alignment horizontal="center" vertical="center"/>
    </xf>
    <xf numFmtId="3" fontId="28" fillId="0" borderId="6" xfId="0" applyNumberFormat="1" applyFont="1" applyBorder="1" applyAlignment="1">
      <alignment horizontal="center" vertical="center"/>
    </xf>
    <xf numFmtId="3" fontId="2" fillId="13" borderId="8" xfId="0" applyNumberFormat="1" applyFont="1" applyFill="1" applyBorder="1" applyAlignment="1">
      <alignment horizontal="center" vertical="center" wrapText="1"/>
    </xf>
    <xf numFmtId="0" fontId="11" fillId="3" borderId="3" xfId="0" applyFont="1" applyFill="1" applyBorder="1" applyAlignment="1">
      <alignment horizontal="center" vertical="center"/>
    </xf>
    <xf numFmtId="0" fontId="11" fillId="3" borderId="4" xfId="0" applyFont="1" applyFill="1" applyBorder="1" applyAlignment="1">
      <alignment horizontal="center" vertical="center"/>
    </xf>
    <xf numFmtId="0" fontId="11" fillId="3" borderId="5" xfId="0" applyFont="1" applyFill="1" applyBorder="1" applyAlignment="1">
      <alignment horizontal="center" vertical="center"/>
    </xf>
    <xf numFmtId="0" fontId="11" fillId="13" borderId="55" xfId="0" applyFont="1" applyFill="1" applyBorder="1" applyAlignment="1">
      <alignment horizontal="left" vertical="center" wrapText="1"/>
    </xf>
    <xf numFmtId="3" fontId="2" fillId="0" borderId="2" xfId="0" applyNumberFormat="1" applyFont="1" applyBorder="1" applyAlignment="1">
      <alignment horizontal="center" vertical="center"/>
    </xf>
    <xf numFmtId="3" fontId="2" fillId="0" borderId="11" xfId="0" applyNumberFormat="1" applyFont="1" applyBorder="1" applyAlignment="1">
      <alignment horizontal="center" vertical="center"/>
    </xf>
    <xf numFmtId="3" fontId="2" fillId="0" borderId="7" xfId="0" applyNumberFormat="1" applyFont="1" applyBorder="1" applyAlignment="1">
      <alignment horizontal="center" vertical="center"/>
    </xf>
    <xf numFmtId="0" fontId="2" fillId="12" borderId="2" xfId="0" applyFont="1" applyFill="1" applyBorder="1" applyAlignment="1">
      <alignment horizontal="center" vertical="center" wrapText="1"/>
    </xf>
    <xf numFmtId="0" fontId="2" fillId="12" borderId="11" xfId="0" applyFont="1" applyFill="1" applyBorder="1" applyAlignment="1">
      <alignment horizontal="center" vertical="center" wrapText="1"/>
    </xf>
    <xf numFmtId="0" fontId="2" fillId="12" borderId="7" xfId="0" applyFont="1" applyFill="1" applyBorder="1" applyAlignment="1">
      <alignment horizontal="center" vertical="center" wrapText="1"/>
    </xf>
    <xf numFmtId="3" fontId="2" fillId="17" borderId="3" xfId="0" applyNumberFormat="1" applyFont="1" applyFill="1" applyBorder="1" applyAlignment="1">
      <alignment horizontal="center" vertical="center" wrapText="1"/>
    </xf>
    <xf numFmtId="3" fontId="2" fillId="17" borderId="4" xfId="0" applyNumberFormat="1" applyFont="1" applyFill="1" applyBorder="1" applyAlignment="1">
      <alignment horizontal="center" vertical="center" wrapText="1"/>
    </xf>
    <xf numFmtId="3" fontId="2" fillId="17" borderId="5" xfId="0" applyNumberFormat="1" applyFont="1" applyFill="1" applyBorder="1" applyAlignment="1">
      <alignment horizontal="center" vertical="center" wrapText="1"/>
    </xf>
    <xf numFmtId="0" fontId="2" fillId="12" borderId="12" xfId="0" applyFont="1" applyFill="1" applyBorder="1" applyAlignment="1">
      <alignment horizontal="center" vertical="center" wrapText="1"/>
    </xf>
    <xf numFmtId="0" fontId="2" fillId="12" borderId="14" xfId="0" applyFont="1" applyFill="1" applyBorder="1" applyAlignment="1">
      <alignment horizontal="center" vertical="center" wrapText="1"/>
    </xf>
    <xf numFmtId="0" fontId="2" fillId="12" borderId="8" xfId="0" applyFont="1" applyFill="1" applyBorder="1" applyAlignment="1">
      <alignment horizontal="center" vertical="center" wrapText="1"/>
    </xf>
    <xf numFmtId="0" fontId="24" fillId="0" borderId="1" xfId="0" applyFont="1" applyBorder="1" applyAlignment="1">
      <alignment horizontal="center" vertical="center" wrapText="1"/>
    </xf>
    <xf numFmtId="0" fontId="24" fillId="0" borderId="13" xfId="0" applyFont="1" applyBorder="1" applyAlignment="1">
      <alignment horizontal="center" vertical="center" wrapText="1"/>
    </xf>
    <xf numFmtId="0" fontId="24" fillId="0" borderId="6" xfId="0" applyFont="1" applyBorder="1" applyAlignment="1">
      <alignment horizontal="center" vertical="center" wrapText="1"/>
    </xf>
    <xf numFmtId="0" fontId="24" fillId="0" borderId="1" xfId="0" applyFont="1" applyBorder="1" applyAlignment="1">
      <alignment horizontal="center" vertical="center"/>
    </xf>
    <xf numFmtId="0" fontId="24" fillId="0" borderId="13" xfId="0" applyFont="1" applyBorder="1" applyAlignment="1">
      <alignment horizontal="center" vertical="center"/>
    </xf>
    <xf numFmtId="0" fontId="24" fillId="0" borderId="6" xfId="0" applyFont="1" applyBorder="1" applyAlignment="1">
      <alignment horizontal="center" vertical="center"/>
    </xf>
    <xf numFmtId="0" fontId="22" fillId="2" borderId="13" xfId="0" applyFont="1" applyFill="1" applyBorder="1" applyAlignment="1">
      <alignment horizontal="center" vertical="center" wrapText="1"/>
    </xf>
    <xf numFmtId="0" fontId="22" fillId="2" borderId="6" xfId="0" applyFont="1" applyFill="1" applyBorder="1" applyAlignment="1">
      <alignment horizontal="center" vertical="center" wrapText="1"/>
    </xf>
    <xf numFmtId="0" fontId="22" fillId="8" borderId="13" xfId="0" applyFont="1" applyFill="1" applyBorder="1" applyAlignment="1">
      <alignment horizontal="center" vertical="center" wrapText="1"/>
    </xf>
    <xf numFmtId="0" fontId="22" fillId="8" borderId="6" xfId="0" applyFont="1" applyFill="1" applyBorder="1" applyAlignment="1">
      <alignment horizontal="center" vertical="center" wrapText="1"/>
    </xf>
    <xf numFmtId="0" fontId="22" fillId="2" borderId="11" xfId="0" applyFont="1" applyFill="1" applyBorder="1" applyAlignment="1">
      <alignment horizontal="center" vertical="center" wrapText="1"/>
    </xf>
    <xf numFmtId="0" fontId="22" fillId="2" borderId="7" xfId="0" applyFont="1" applyFill="1" applyBorder="1" applyAlignment="1">
      <alignment horizontal="center" vertical="center" wrapText="1"/>
    </xf>
    <xf numFmtId="0" fontId="22" fillId="2" borderId="13" xfId="0" applyFont="1" applyFill="1" applyBorder="1" applyAlignment="1">
      <alignment horizontal="left" vertical="center" wrapText="1"/>
    </xf>
    <xf numFmtId="0" fontId="22" fillId="2" borderId="6" xfId="0" applyFont="1" applyFill="1" applyBorder="1" applyAlignment="1">
      <alignment horizontal="left" vertical="center" wrapText="1"/>
    </xf>
    <xf numFmtId="0" fontId="11" fillId="0" borderId="11" xfId="0" applyFont="1" applyBorder="1" applyAlignment="1">
      <alignment horizontal="left" vertical="center"/>
    </xf>
    <xf numFmtId="0" fontId="11" fillId="0" borderId="50" xfId="0" applyFont="1" applyBorder="1" applyAlignment="1">
      <alignment horizontal="left" vertical="center"/>
    </xf>
    <xf numFmtId="0" fontId="11" fillId="13" borderId="32" xfId="0" applyFont="1" applyFill="1" applyBorder="1" applyAlignment="1">
      <alignment horizontal="left" vertical="center" wrapText="1"/>
    </xf>
    <xf numFmtId="0" fontId="11" fillId="13" borderId="50" xfId="0" applyFont="1" applyFill="1" applyBorder="1" applyAlignment="1">
      <alignment horizontal="left" vertical="center" wrapText="1"/>
    </xf>
    <xf numFmtId="0" fontId="23" fillId="2" borderId="13" xfId="0" applyFont="1" applyFill="1" applyBorder="1" applyAlignment="1">
      <alignment horizontal="center" vertical="center" wrapText="1"/>
    </xf>
    <xf numFmtId="0" fontId="23" fillId="2" borderId="6" xfId="0" applyFont="1" applyFill="1" applyBorder="1" applyAlignment="1">
      <alignment horizontal="center" vertical="center" wrapText="1"/>
    </xf>
    <xf numFmtId="0" fontId="52" fillId="2" borderId="13" xfId="0" applyFont="1" applyFill="1" applyBorder="1" applyAlignment="1">
      <alignment horizontal="center" vertical="center" wrapText="1"/>
    </xf>
    <xf numFmtId="0" fontId="52" fillId="2" borderId="6" xfId="0" applyFont="1" applyFill="1" applyBorder="1" applyAlignment="1">
      <alignment horizontal="center" vertical="center" wrapText="1"/>
    </xf>
    <xf numFmtId="0" fontId="22" fillId="15" borderId="13" xfId="0" applyFont="1" applyFill="1" applyBorder="1" applyAlignment="1">
      <alignment horizontal="center" vertical="center" wrapText="1"/>
    </xf>
    <xf numFmtId="0" fontId="22" fillId="15" borderId="6" xfId="0" applyFont="1" applyFill="1" applyBorder="1" applyAlignment="1">
      <alignment horizontal="center" vertical="center" wrapText="1"/>
    </xf>
    <xf numFmtId="0" fontId="0" fillId="12" borderId="3" xfId="0" applyFill="1" applyBorder="1" applyAlignment="1">
      <alignment horizontal="center" vertical="center" wrapText="1"/>
    </xf>
    <xf numFmtId="0" fontId="0" fillId="12" borderId="4" xfId="0" applyFill="1" applyBorder="1" applyAlignment="1">
      <alignment horizontal="center" vertical="center" wrapText="1"/>
    </xf>
    <xf numFmtId="0" fontId="0" fillId="12" borderId="5" xfId="0" applyFill="1" applyBorder="1" applyAlignment="1">
      <alignment horizontal="center" vertical="center" wrapText="1"/>
    </xf>
    <xf numFmtId="0" fontId="12" fillId="13" borderId="2" xfId="0" applyFont="1" applyFill="1" applyBorder="1" applyAlignment="1">
      <alignment horizontal="center" vertical="center" wrapText="1"/>
    </xf>
    <xf numFmtId="0" fontId="12" fillId="13" borderId="7" xfId="0" applyFont="1" applyFill="1" applyBorder="1" applyAlignment="1">
      <alignment horizontal="center" vertical="center" wrapText="1"/>
    </xf>
    <xf numFmtId="3" fontId="11" fillId="15" borderId="1" xfId="0" applyNumberFormat="1" applyFont="1" applyFill="1" applyBorder="1" applyAlignment="1">
      <alignment horizontal="center" vertical="center" wrapText="1"/>
    </xf>
    <xf numFmtId="3" fontId="11" fillId="15" borderId="13" xfId="0" applyNumberFormat="1" applyFont="1" applyFill="1" applyBorder="1" applyAlignment="1">
      <alignment horizontal="center" vertical="center" wrapText="1"/>
    </xf>
    <xf numFmtId="3" fontId="11" fillId="15" borderId="6" xfId="0" applyNumberFormat="1" applyFont="1" applyFill="1" applyBorder="1" applyAlignment="1">
      <alignment horizontal="center" vertical="center" wrapText="1"/>
    </xf>
    <xf numFmtId="0" fontId="2" fillId="0" borderId="14" xfId="0" applyFont="1" applyBorder="1" applyAlignment="1">
      <alignment horizontal="center" vertical="center" wrapText="1"/>
    </xf>
    <xf numFmtId="0" fontId="2" fillId="0" borderId="8" xfId="0" applyFont="1" applyBorder="1" applyAlignment="1">
      <alignment horizontal="center" vertical="center" wrapText="1"/>
    </xf>
    <xf numFmtId="0" fontId="2" fillId="13" borderId="12" xfId="0" applyFont="1" applyFill="1" applyBorder="1" applyAlignment="1">
      <alignment horizontal="center" vertical="center" wrapText="1"/>
    </xf>
    <xf numFmtId="3" fontId="2" fillId="13" borderId="14" xfId="0" applyNumberFormat="1" applyFont="1" applyFill="1" applyBorder="1" applyAlignment="1">
      <alignment horizontal="center" vertical="center" wrapText="1"/>
    </xf>
    <xf numFmtId="0" fontId="12" fillId="18" borderId="1" xfId="0" applyFont="1" applyFill="1" applyBorder="1" applyAlignment="1">
      <alignment horizontal="center" vertical="center" wrapText="1"/>
    </xf>
    <xf numFmtId="0" fontId="11" fillId="13" borderId="71" xfId="0" applyFont="1" applyFill="1" applyBorder="1" applyAlignment="1">
      <alignment horizontal="left" vertical="center" wrapText="1"/>
    </xf>
    <xf numFmtId="0" fontId="11" fillId="13" borderId="72" xfId="0" applyFont="1" applyFill="1" applyBorder="1" applyAlignment="1">
      <alignment horizontal="left" vertical="center" wrapText="1"/>
    </xf>
    <xf numFmtId="0" fontId="2" fillId="0" borderId="2" xfId="0" applyFont="1" applyBorder="1" applyAlignment="1">
      <alignment horizontal="center" vertical="center"/>
    </xf>
    <xf numFmtId="0" fontId="2" fillId="0" borderId="11" xfId="0" applyFont="1" applyBorder="1" applyAlignment="1">
      <alignment horizontal="center" vertical="center"/>
    </xf>
    <xf numFmtId="0" fontId="2" fillId="0" borderId="7" xfId="0" applyFont="1" applyBorder="1" applyAlignment="1">
      <alignment horizontal="center" vertical="center"/>
    </xf>
    <xf numFmtId="0" fontId="2" fillId="0" borderId="12" xfId="0" applyFont="1" applyBorder="1" applyAlignment="1">
      <alignment horizontal="center" vertical="center" wrapText="1"/>
    </xf>
    <xf numFmtId="0" fontId="2" fillId="0" borderId="31" xfId="0" applyFont="1" applyBorder="1" applyAlignment="1">
      <alignment horizontal="center" vertical="center" wrapText="1"/>
    </xf>
    <xf numFmtId="0" fontId="2" fillId="0" borderId="0" xfId="0" applyFont="1" applyAlignment="1">
      <alignment horizontal="center" vertical="center" wrapText="1"/>
    </xf>
    <xf numFmtId="0" fontId="2" fillId="14" borderId="2" xfId="0" applyFont="1" applyFill="1" applyBorder="1" applyAlignment="1">
      <alignment horizontal="center" vertical="center" wrapText="1"/>
    </xf>
    <xf numFmtId="0" fontId="2" fillId="14" borderId="31" xfId="0" applyFont="1" applyFill="1" applyBorder="1" applyAlignment="1">
      <alignment horizontal="center" vertical="center" wrapText="1"/>
    </xf>
    <xf numFmtId="0" fontId="2" fillId="14" borderId="12" xfId="0" applyFont="1" applyFill="1" applyBorder="1" applyAlignment="1">
      <alignment horizontal="center" vertical="center" wrapText="1"/>
    </xf>
    <xf numFmtId="0" fontId="2" fillId="14" borderId="11" xfId="0" applyFont="1" applyFill="1" applyBorder="1" applyAlignment="1">
      <alignment horizontal="center" vertical="center" wrapText="1"/>
    </xf>
    <xf numFmtId="0" fontId="2" fillId="14" borderId="0" xfId="0" applyFont="1" applyFill="1" applyAlignment="1">
      <alignment horizontal="center" vertical="center" wrapText="1"/>
    </xf>
    <xf numFmtId="0" fontId="2" fillId="14" borderId="14" xfId="0" applyFont="1" applyFill="1" applyBorder="1" applyAlignment="1">
      <alignment horizontal="center" vertical="center" wrapText="1"/>
    </xf>
    <xf numFmtId="0" fontId="2" fillId="14" borderId="2" xfId="0" applyFont="1" applyFill="1" applyBorder="1" applyAlignment="1">
      <alignment horizontal="left" vertical="top" wrapText="1"/>
    </xf>
    <xf numFmtId="0" fontId="2" fillId="14" borderId="31" xfId="0" applyFont="1" applyFill="1" applyBorder="1" applyAlignment="1">
      <alignment horizontal="left" vertical="top" wrapText="1"/>
    </xf>
    <xf numFmtId="0" fontId="2" fillId="14" borderId="12" xfId="0" applyFont="1" applyFill="1" applyBorder="1" applyAlignment="1">
      <alignment horizontal="left" vertical="top" wrapText="1"/>
    </xf>
    <xf numFmtId="0" fontId="2" fillId="14" borderId="11" xfId="0" applyFont="1" applyFill="1" applyBorder="1" applyAlignment="1">
      <alignment horizontal="left" vertical="top" wrapText="1"/>
    </xf>
    <xf numFmtId="0" fontId="2" fillId="14" borderId="0" xfId="0" applyFont="1" applyFill="1" applyAlignment="1">
      <alignment horizontal="left" vertical="top" wrapText="1"/>
    </xf>
    <xf numFmtId="0" fontId="2" fillId="14" borderId="14" xfId="0" applyFont="1" applyFill="1" applyBorder="1" applyAlignment="1">
      <alignment horizontal="left" vertical="top" wrapText="1"/>
    </xf>
    <xf numFmtId="3" fontId="2" fillId="5" borderId="1" xfId="0" applyNumberFormat="1" applyFont="1" applyFill="1" applyBorder="1" applyAlignment="1">
      <alignment horizontal="center" vertical="center"/>
    </xf>
    <xf numFmtId="3" fontId="2" fillId="5" borderId="6" xfId="0" applyNumberFormat="1" applyFont="1" applyFill="1" applyBorder="1" applyAlignment="1">
      <alignment horizontal="center" vertical="center"/>
    </xf>
    <xf numFmtId="0" fontId="2" fillId="5" borderId="1" xfId="0" applyFont="1" applyFill="1" applyBorder="1" applyAlignment="1">
      <alignment horizontal="justify" vertical="justify" wrapText="1"/>
    </xf>
    <xf numFmtId="0" fontId="2" fillId="5" borderId="13" xfId="0" applyFont="1" applyFill="1" applyBorder="1" applyAlignment="1">
      <alignment horizontal="justify" vertical="justify" wrapText="1"/>
    </xf>
    <xf numFmtId="0" fontId="2" fillId="5" borderId="6" xfId="0" applyFont="1" applyFill="1" applyBorder="1" applyAlignment="1">
      <alignment horizontal="justify" vertical="justify" wrapText="1"/>
    </xf>
    <xf numFmtId="0" fontId="28" fillId="0" borderId="1" xfId="0" applyFont="1" applyBorder="1" applyAlignment="1">
      <alignment horizontal="center" vertical="center"/>
    </xf>
    <xf numFmtId="0" fontId="28" fillId="0" borderId="13" xfId="0" applyFont="1" applyBorder="1" applyAlignment="1">
      <alignment horizontal="center" vertical="center"/>
    </xf>
    <xf numFmtId="0" fontId="2" fillId="5" borderId="1" xfId="0" applyFont="1" applyFill="1" applyBorder="1" applyAlignment="1">
      <alignment horizontal="center" vertical="center"/>
    </xf>
    <xf numFmtId="0" fontId="2" fillId="5" borderId="13" xfId="0" applyFont="1" applyFill="1" applyBorder="1" applyAlignment="1">
      <alignment horizontal="center" vertical="center"/>
    </xf>
    <xf numFmtId="0" fontId="2" fillId="5" borderId="6" xfId="0" applyFont="1" applyFill="1" applyBorder="1" applyAlignment="1">
      <alignment horizontal="center" vertical="center"/>
    </xf>
    <xf numFmtId="0" fontId="12" fillId="5" borderId="1" xfId="0" applyFont="1" applyFill="1" applyBorder="1" applyAlignment="1">
      <alignment horizontal="center" vertical="center" wrapText="1"/>
    </xf>
    <xf numFmtId="0" fontId="12" fillId="5" borderId="13" xfId="0" applyFont="1" applyFill="1" applyBorder="1" applyAlignment="1">
      <alignment horizontal="center" vertical="center" wrapText="1"/>
    </xf>
    <xf numFmtId="0" fontId="12" fillId="5" borderId="6" xfId="0" applyFont="1" applyFill="1" applyBorder="1" applyAlignment="1">
      <alignment horizontal="center" vertical="center" wrapText="1"/>
    </xf>
    <xf numFmtId="0" fontId="26" fillId="5" borderId="1" xfId="0" applyFont="1" applyFill="1" applyBorder="1" applyAlignment="1">
      <alignment horizontal="center" vertical="center" wrapText="1"/>
    </xf>
    <xf numFmtId="0" fontId="26" fillId="5" borderId="13" xfId="0" applyFont="1" applyFill="1" applyBorder="1" applyAlignment="1">
      <alignment horizontal="center" vertical="center" wrapText="1"/>
    </xf>
    <xf numFmtId="0" fontId="2" fillId="5" borderId="1" xfId="0" applyFont="1" applyFill="1" applyBorder="1" applyAlignment="1">
      <alignment horizontal="left" vertical="center" wrapText="1"/>
    </xf>
    <xf numFmtId="0" fontId="2" fillId="5" borderId="13" xfId="0" applyFont="1" applyFill="1" applyBorder="1" applyAlignment="1">
      <alignment horizontal="left" vertical="center" wrapText="1"/>
    </xf>
    <xf numFmtId="0" fontId="2" fillId="5" borderId="6" xfId="0" applyFont="1" applyFill="1" applyBorder="1" applyAlignment="1">
      <alignment horizontal="left" vertical="center" wrapText="1"/>
    </xf>
    <xf numFmtId="3" fontId="2" fillId="5" borderId="13" xfId="0" applyNumberFormat="1" applyFont="1" applyFill="1" applyBorder="1" applyAlignment="1">
      <alignment horizontal="center" vertical="center"/>
    </xf>
    <xf numFmtId="0" fontId="11" fillId="13" borderId="24" xfId="0" applyFont="1" applyFill="1" applyBorder="1" applyAlignment="1">
      <alignment vertical="center" wrapText="1"/>
    </xf>
    <xf numFmtId="0" fontId="11" fillId="13" borderId="25" xfId="0" applyFont="1" applyFill="1" applyBorder="1" applyAlignment="1">
      <alignment vertical="center" wrapText="1"/>
    </xf>
    <xf numFmtId="0" fontId="12" fillId="13" borderId="11" xfId="0" applyFont="1" applyFill="1" applyBorder="1" applyAlignment="1">
      <alignment horizontal="center" vertical="center" wrapText="1"/>
    </xf>
    <xf numFmtId="0" fontId="2" fillId="13" borderId="9" xfId="0" applyFont="1" applyFill="1" applyBorder="1" applyAlignment="1">
      <alignment horizontal="center" vertical="center" wrapText="1"/>
    </xf>
    <xf numFmtId="0" fontId="28" fillId="0" borderId="6" xfId="0" applyFont="1" applyBorder="1" applyAlignment="1">
      <alignment horizontal="center" vertical="center"/>
    </xf>
    <xf numFmtId="0" fontId="14" fillId="0" borderId="11" xfId="0" applyFont="1" applyBorder="1" applyAlignment="1">
      <alignment horizontal="center" wrapText="1"/>
    </xf>
    <xf numFmtId="0" fontId="14" fillId="0" borderId="11" xfId="0" applyFont="1" applyBorder="1" applyAlignment="1">
      <alignment horizontal="center"/>
    </xf>
    <xf numFmtId="0" fontId="2" fillId="5" borderId="2" xfId="0" applyFont="1" applyFill="1" applyBorder="1" applyAlignment="1">
      <alignment horizontal="justify" vertical="center" wrapText="1"/>
    </xf>
    <xf numFmtId="0" fontId="2" fillId="5" borderId="11" xfId="0" applyFont="1" applyFill="1" applyBorder="1" applyAlignment="1">
      <alignment horizontal="justify" vertical="center" wrapText="1"/>
    </xf>
    <xf numFmtId="0" fontId="2" fillId="5" borderId="7" xfId="0" applyFont="1" applyFill="1" applyBorder="1" applyAlignment="1">
      <alignment horizontal="justify" vertical="center" wrapText="1"/>
    </xf>
    <xf numFmtId="0" fontId="39" fillId="0" borderId="27" xfId="0" applyFont="1" applyBorder="1" applyAlignment="1">
      <alignment horizontal="left" vertical="center" wrapText="1"/>
    </xf>
    <xf numFmtId="0" fontId="39" fillId="0" borderId="28" xfId="0" applyFont="1" applyBorder="1" applyAlignment="1">
      <alignment horizontal="left" vertical="center" wrapText="1"/>
    </xf>
    <xf numFmtId="3" fontId="28" fillId="0" borderId="1" xfId="0" applyNumberFormat="1" applyFont="1" applyBorder="1" applyAlignment="1">
      <alignment horizontal="center" vertical="center" wrapText="1"/>
    </xf>
    <xf numFmtId="3" fontId="28" fillId="0" borderId="13" xfId="0" applyNumberFormat="1" applyFont="1" applyBorder="1" applyAlignment="1">
      <alignment horizontal="center" vertical="center" wrapText="1"/>
    </xf>
    <xf numFmtId="3" fontId="28" fillId="0" borderId="6" xfId="0" applyNumberFormat="1" applyFont="1" applyBorder="1" applyAlignment="1">
      <alignment horizontal="center" vertical="center" wrapText="1"/>
    </xf>
    <xf numFmtId="0" fontId="11" fillId="6" borderId="3" xfId="0" applyFont="1" applyFill="1" applyBorder="1" applyAlignment="1">
      <alignment horizontal="center" vertical="center"/>
    </xf>
    <xf numFmtId="0" fontId="11" fillId="6" borderId="4" xfId="0" applyFont="1" applyFill="1" applyBorder="1" applyAlignment="1">
      <alignment horizontal="center" vertical="center"/>
    </xf>
    <xf numFmtId="0" fontId="11" fillId="6" borderId="31" xfId="0" applyFont="1" applyFill="1" applyBorder="1" applyAlignment="1">
      <alignment horizontal="center" vertical="center"/>
    </xf>
    <xf numFmtId="0" fontId="11" fillId="6" borderId="5" xfId="0" applyFont="1" applyFill="1" applyBorder="1" applyAlignment="1">
      <alignment horizontal="center" vertical="center"/>
    </xf>
    <xf numFmtId="0" fontId="28" fillId="5" borderId="2" xfId="0" applyFont="1" applyFill="1" applyBorder="1" applyAlignment="1">
      <alignment horizontal="center" vertical="center"/>
    </xf>
    <xf numFmtId="0" fontId="28" fillId="5" borderId="11" xfId="0" applyFont="1" applyFill="1" applyBorder="1" applyAlignment="1">
      <alignment horizontal="center" vertical="center"/>
    </xf>
    <xf numFmtId="0" fontId="28" fillId="5" borderId="7" xfId="0" applyFont="1" applyFill="1" applyBorder="1" applyAlignment="1">
      <alignment horizontal="center" vertical="center"/>
    </xf>
    <xf numFmtId="3" fontId="28" fillId="0" borderId="2" xfId="0" applyNumberFormat="1" applyFont="1" applyBorder="1" applyAlignment="1">
      <alignment horizontal="center" vertical="center" wrapText="1"/>
    </xf>
    <xf numFmtId="3" fontId="28" fillId="0" borderId="11" xfId="0" applyNumberFormat="1" applyFont="1" applyBorder="1" applyAlignment="1">
      <alignment horizontal="center" vertical="center" wrapText="1"/>
    </xf>
    <xf numFmtId="3" fontId="28" fillId="0" borderId="7" xfId="0" applyNumberFormat="1" applyFont="1" applyBorder="1" applyAlignment="1">
      <alignment horizontal="center" vertical="center" wrapText="1"/>
    </xf>
    <xf numFmtId="3" fontId="28" fillId="5" borderId="1" xfId="0" applyNumberFormat="1" applyFont="1" applyFill="1" applyBorder="1" applyAlignment="1">
      <alignment horizontal="center" vertical="center" wrapText="1"/>
    </xf>
    <xf numFmtId="0" fontId="28" fillId="5" borderId="2" xfId="0" applyFont="1" applyFill="1" applyBorder="1" applyAlignment="1">
      <alignment horizontal="left" vertical="center" wrapText="1"/>
    </xf>
    <xf numFmtId="0" fontId="28" fillId="5" borderId="11" xfId="0" applyFont="1" applyFill="1" applyBorder="1" applyAlignment="1">
      <alignment horizontal="left" vertical="center" wrapText="1"/>
    </xf>
    <xf numFmtId="0" fontId="28" fillId="5" borderId="7" xfId="0" applyFont="1" applyFill="1" applyBorder="1" applyAlignment="1">
      <alignment horizontal="left" vertical="center" wrapText="1"/>
    </xf>
    <xf numFmtId="0" fontId="28" fillId="0" borderId="13" xfId="0" applyFont="1" applyBorder="1" applyAlignment="1">
      <alignment horizontal="center" vertical="center" wrapText="1"/>
    </xf>
    <xf numFmtId="0" fontId="28" fillId="0" borderId="6" xfId="0" applyFont="1" applyBorder="1" applyAlignment="1">
      <alignment horizontal="center" vertical="center" wrapText="1"/>
    </xf>
    <xf numFmtId="0" fontId="39" fillId="0" borderId="24" xfId="0" applyFont="1" applyBorder="1" applyAlignment="1">
      <alignment horizontal="left" vertical="center" wrapText="1"/>
    </xf>
    <xf numFmtId="0" fontId="39" fillId="0" borderId="25" xfId="0" applyFont="1" applyBorder="1" applyAlignment="1">
      <alignment horizontal="left" vertical="center" wrapText="1"/>
    </xf>
    <xf numFmtId="0" fontId="28" fillId="5" borderId="1" xfId="0" applyFont="1" applyFill="1" applyBorder="1" applyAlignment="1">
      <alignment horizontal="center" vertical="center"/>
    </xf>
    <xf numFmtId="0" fontId="28" fillId="5" borderId="13" xfId="0" applyFont="1" applyFill="1" applyBorder="1" applyAlignment="1">
      <alignment horizontal="center" vertical="center"/>
    </xf>
    <xf numFmtId="0" fontId="28" fillId="5" borderId="6" xfId="0" applyFont="1" applyFill="1" applyBorder="1" applyAlignment="1">
      <alignment horizontal="center" vertical="center"/>
    </xf>
    <xf numFmtId="0" fontId="40" fillId="6" borderId="4" xfId="0" applyFont="1" applyFill="1" applyBorder="1" applyAlignment="1">
      <alignment horizontal="center" vertical="center"/>
    </xf>
    <xf numFmtId="0" fontId="40" fillId="6" borderId="31" xfId="0" applyFont="1" applyFill="1" applyBorder="1" applyAlignment="1">
      <alignment horizontal="center" vertical="center"/>
    </xf>
    <xf numFmtId="0" fontId="40" fillId="6" borderId="5" xfId="0" applyFont="1" applyFill="1" applyBorder="1" applyAlignment="1">
      <alignment horizontal="center" vertical="center"/>
    </xf>
    <xf numFmtId="0" fontId="37" fillId="6" borderId="3" xfId="0" applyFont="1" applyFill="1" applyBorder="1" applyAlignment="1">
      <alignment horizontal="center" vertical="center"/>
    </xf>
    <xf numFmtId="0" fontId="37" fillId="6" borderId="4" xfId="0" applyFont="1" applyFill="1" applyBorder="1" applyAlignment="1">
      <alignment horizontal="center" vertical="center"/>
    </xf>
    <xf numFmtId="0" fontId="37" fillId="6" borderId="31" xfId="0" applyFont="1" applyFill="1" applyBorder="1" applyAlignment="1">
      <alignment horizontal="center" vertical="center"/>
    </xf>
    <xf numFmtId="0" fontId="37" fillId="6" borderId="5" xfId="0" applyFont="1" applyFill="1" applyBorder="1" applyAlignment="1">
      <alignment horizontal="center" vertical="center"/>
    </xf>
    <xf numFmtId="0" fontId="46" fillId="0" borderId="24" xfId="0" applyFont="1" applyBorder="1" applyAlignment="1">
      <alignment horizontal="left" vertical="center" wrapText="1"/>
    </xf>
    <xf numFmtId="0" fontId="46" fillId="0" borderId="25" xfId="0" applyFont="1" applyBorder="1" applyAlignment="1">
      <alignment horizontal="left" vertical="center" wrapText="1"/>
    </xf>
    <xf numFmtId="0" fontId="2" fillId="5" borderId="2" xfId="0" applyFont="1" applyFill="1" applyBorder="1" applyAlignment="1">
      <alignment horizontal="left" vertical="center" wrapText="1"/>
    </xf>
    <xf numFmtId="0" fontId="2" fillId="5" borderId="11" xfId="0" applyFont="1" applyFill="1" applyBorder="1" applyAlignment="1">
      <alignment horizontal="left" vertical="center" wrapText="1"/>
    </xf>
    <xf numFmtId="0" fontId="2" fillId="5" borderId="7" xfId="0" applyFont="1" applyFill="1" applyBorder="1" applyAlignment="1">
      <alignment horizontal="left" vertical="center" wrapText="1"/>
    </xf>
    <xf numFmtId="0" fontId="39" fillId="13" borderId="27" xfId="0" applyFont="1" applyFill="1" applyBorder="1" applyAlignment="1">
      <alignment horizontal="left" vertical="center" wrapText="1"/>
    </xf>
    <xf numFmtId="0" fontId="39" fillId="13" borderId="28" xfId="0" applyFont="1" applyFill="1" applyBorder="1" applyAlignment="1">
      <alignment horizontal="left" vertical="center" wrapText="1"/>
    </xf>
    <xf numFmtId="0" fontId="2" fillId="0" borderId="1" xfId="0" applyFont="1" applyBorder="1" applyAlignment="1">
      <alignment horizontal="left" vertical="center" wrapText="1"/>
    </xf>
    <xf numFmtId="0" fontId="2" fillId="0" borderId="13" xfId="0" applyFont="1" applyBorder="1" applyAlignment="1">
      <alignment horizontal="left" vertical="center" wrapText="1"/>
    </xf>
    <xf numFmtId="0" fontId="2" fillId="0" borderId="6" xfId="0" applyFont="1" applyBorder="1" applyAlignment="1">
      <alignment horizontal="left" vertical="center" wrapText="1"/>
    </xf>
    <xf numFmtId="3" fontId="2" fillId="5" borderId="2" xfId="0" applyNumberFormat="1" applyFont="1" applyFill="1" applyBorder="1" applyAlignment="1">
      <alignment horizontal="center" vertical="center" wrapText="1"/>
    </xf>
    <xf numFmtId="3" fontId="2" fillId="5" borderId="11" xfId="0" applyNumberFormat="1" applyFont="1" applyFill="1" applyBorder="1" applyAlignment="1">
      <alignment horizontal="center" vertical="center" wrapText="1"/>
    </xf>
    <xf numFmtId="3" fontId="2" fillId="5" borderId="7" xfId="0" applyNumberFormat="1" applyFont="1" applyFill="1" applyBorder="1" applyAlignment="1">
      <alignment horizontal="center" vertical="center" wrapText="1"/>
    </xf>
    <xf numFmtId="0" fontId="12" fillId="5" borderId="1" xfId="0" applyFont="1" applyFill="1" applyBorder="1" applyAlignment="1">
      <alignment horizontal="left" vertical="center" wrapText="1"/>
    </xf>
    <xf numFmtId="0" fontId="12" fillId="5" borderId="13" xfId="0" applyFont="1" applyFill="1" applyBorder="1" applyAlignment="1">
      <alignment horizontal="left" vertical="center" wrapText="1"/>
    </xf>
    <xf numFmtId="0" fontId="12" fillId="5" borderId="6" xfId="0" applyFont="1" applyFill="1" applyBorder="1" applyAlignment="1">
      <alignment horizontal="left" vertical="center" wrapText="1"/>
    </xf>
    <xf numFmtId="0" fontId="73" fillId="0" borderId="24" xfId="0" applyFont="1" applyBorder="1" applyAlignment="1">
      <alignment horizontal="left" vertical="center" wrapText="1"/>
    </xf>
    <xf numFmtId="0" fontId="73" fillId="0" borderId="25" xfId="0" applyFont="1" applyBorder="1" applyAlignment="1">
      <alignment horizontal="left" vertical="center" wrapText="1"/>
    </xf>
    <xf numFmtId="0" fontId="11" fillId="2" borderId="1" xfId="0" applyFont="1" applyFill="1" applyBorder="1" applyAlignment="1">
      <alignment horizontal="center" vertical="center" wrapText="1"/>
    </xf>
    <xf numFmtId="0" fontId="11" fillId="2" borderId="6" xfId="0" applyFont="1" applyFill="1" applyBorder="1" applyAlignment="1">
      <alignment horizontal="center" vertical="center" wrapText="1"/>
    </xf>
    <xf numFmtId="0" fontId="37" fillId="2" borderId="1" xfId="0" applyFont="1" applyFill="1" applyBorder="1" applyAlignment="1">
      <alignment horizontal="center" vertical="center" wrapText="1"/>
    </xf>
    <xf numFmtId="0" fontId="37" fillId="2" borderId="6" xfId="0" applyFont="1" applyFill="1" applyBorder="1" applyAlignment="1">
      <alignment horizontal="center" vertical="center" wrapText="1"/>
    </xf>
    <xf numFmtId="0" fontId="11" fillId="2" borderId="2" xfId="0" applyFont="1" applyFill="1" applyBorder="1" applyAlignment="1">
      <alignment horizontal="center" vertical="center" wrapText="1"/>
    </xf>
    <xf numFmtId="0" fontId="11" fillId="2" borderId="7" xfId="0" applyFont="1" applyFill="1" applyBorder="1" applyAlignment="1">
      <alignment horizontal="center" vertical="center" wrapText="1"/>
    </xf>
    <xf numFmtId="0" fontId="2" fillId="0" borderId="2" xfId="0" applyFont="1" applyBorder="1" applyAlignment="1">
      <alignment horizontal="left" vertical="center" wrapText="1"/>
    </xf>
    <xf numFmtId="0" fontId="2" fillId="0" borderId="11" xfId="0" applyFont="1" applyBorder="1" applyAlignment="1">
      <alignment horizontal="left" vertical="center" wrapText="1"/>
    </xf>
    <xf numFmtId="0" fontId="2" fillId="0" borderId="7" xfId="0" applyFont="1" applyBorder="1" applyAlignment="1">
      <alignment horizontal="left" vertical="center" wrapText="1"/>
    </xf>
    <xf numFmtId="0" fontId="11" fillId="4" borderId="31" xfId="0" applyFont="1" applyFill="1" applyBorder="1" applyAlignment="1">
      <alignment horizontal="center" vertical="center" wrapText="1"/>
    </xf>
    <xf numFmtId="0" fontId="39" fillId="13" borderId="24" xfId="0" applyFont="1" applyFill="1" applyBorder="1" applyAlignment="1">
      <alignment vertical="center" wrapText="1"/>
    </xf>
    <xf numFmtId="0" fontId="39" fillId="13" borderId="25" xfId="0" applyFont="1" applyFill="1" applyBorder="1" applyAlignment="1">
      <alignment vertical="center" wrapText="1"/>
    </xf>
    <xf numFmtId="3" fontId="2" fillId="0" borderId="31" xfId="0" applyNumberFormat="1" applyFont="1" applyBorder="1" applyAlignment="1">
      <alignment horizontal="center" vertical="center" wrapText="1"/>
    </xf>
    <xf numFmtId="3" fontId="2" fillId="0" borderId="0" xfId="0" applyNumberFormat="1" applyFont="1" applyAlignment="1">
      <alignment horizontal="center" vertical="center" wrapText="1"/>
    </xf>
    <xf numFmtId="3" fontId="2" fillId="0" borderId="10" xfId="0" applyNumberFormat="1" applyFont="1" applyBorder="1" applyAlignment="1">
      <alignment horizontal="center" vertical="center" wrapText="1"/>
    </xf>
    <xf numFmtId="3" fontId="28" fillId="12" borderId="1" xfId="0" applyNumberFormat="1" applyFont="1" applyFill="1" applyBorder="1" applyAlignment="1">
      <alignment horizontal="center" vertical="center" wrapText="1"/>
    </xf>
    <xf numFmtId="3" fontId="28" fillId="12" borderId="13" xfId="0" applyNumberFormat="1" applyFont="1" applyFill="1" applyBorder="1" applyAlignment="1">
      <alignment horizontal="center" vertical="center" wrapText="1"/>
    </xf>
    <xf numFmtId="3" fontId="28" fillId="12" borderId="6" xfId="0" applyNumberFormat="1" applyFont="1" applyFill="1" applyBorder="1" applyAlignment="1">
      <alignment horizontal="center" vertical="center" wrapText="1"/>
    </xf>
    <xf numFmtId="0" fontId="28" fillId="12" borderId="1" xfId="0" applyFont="1" applyFill="1" applyBorder="1" applyAlignment="1">
      <alignment horizontal="center" vertical="center" wrapText="1"/>
    </xf>
    <xf numFmtId="0" fontId="28" fillId="12" borderId="13" xfId="0" applyFont="1" applyFill="1" applyBorder="1" applyAlignment="1">
      <alignment horizontal="center" vertical="center" wrapText="1"/>
    </xf>
    <xf numFmtId="0" fontId="28" fillId="12" borderId="6" xfId="0" applyFont="1" applyFill="1" applyBorder="1" applyAlignment="1">
      <alignment horizontal="center" vertical="center" wrapText="1"/>
    </xf>
    <xf numFmtId="3" fontId="28" fillId="15" borderId="1" xfId="0" applyNumberFormat="1" applyFont="1" applyFill="1" applyBorder="1" applyAlignment="1">
      <alignment horizontal="center" vertical="center" wrapText="1"/>
    </xf>
    <xf numFmtId="3" fontId="28" fillId="15" borderId="13" xfId="0" applyNumberFormat="1" applyFont="1" applyFill="1" applyBorder="1" applyAlignment="1">
      <alignment horizontal="center" vertical="center" wrapText="1"/>
    </xf>
    <xf numFmtId="3" fontId="28" fillId="15" borderId="6" xfId="0" applyNumberFormat="1" applyFont="1" applyFill="1" applyBorder="1" applyAlignment="1">
      <alignment horizontal="center" vertical="center" wrapText="1"/>
    </xf>
    <xf numFmtId="0" fontId="28" fillId="15" borderId="1" xfId="0" applyFont="1" applyFill="1" applyBorder="1" applyAlignment="1">
      <alignment horizontal="center" vertical="center" wrapText="1"/>
    </xf>
    <xf numFmtId="0" fontId="28" fillId="15" borderId="13" xfId="0" applyFont="1" applyFill="1" applyBorder="1" applyAlignment="1">
      <alignment horizontal="center" vertical="center" wrapText="1"/>
    </xf>
    <xf numFmtId="0" fontId="28" fillId="15" borderId="6" xfId="0" applyFont="1" applyFill="1" applyBorder="1" applyAlignment="1">
      <alignment horizontal="center" vertical="center" wrapText="1"/>
    </xf>
    <xf numFmtId="0" fontId="37" fillId="15" borderId="1" xfId="0" applyFont="1" applyFill="1" applyBorder="1" applyAlignment="1">
      <alignment horizontal="center" vertical="center" wrapText="1"/>
    </xf>
    <xf numFmtId="0" fontId="37" fillId="15" borderId="6" xfId="0" applyFont="1" applyFill="1" applyBorder="1" applyAlignment="1">
      <alignment horizontal="center" vertical="center" wrapText="1"/>
    </xf>
    <xf numFmtId="0" fontId="2" fillId="5" borderId="31" xfId="0" applyFont="1" applyFill="1" applyBorder="1" applyAlignment="1">
      <alignment horizontal="center" vertical="center" wrapText="1"/>
    </xf>
    <xf numFmtId="0" fontId="2" fillId="5" borderId="0" xfId="0" applyFont="1" applyFill="1" applyAlignment="1">
      <alignment horizontal="center" vertical="center" wrapText="1"/>
    </xf>
    <xf numFmtId="0" fontId="2" fillId="5" borderId="10" xfId="0" applyFont="1" applyFill="1" applyBorder="1" applyAlignment="1">
      <alignment horizontal="center" vertical="center" wrapText="1"/>
    </xf>
    <xf numFmtId="3" fontId="2" fillId="13" borderId="31" xfId="0" applyNumberFormat="1" applyFont="1" applyFill="1" applyBorder="1" applyAlignment="1">
      <alignment horizontal="center" vertical="center" wrapText="1"/>
    </xf>
    <xf numFmtId="3" fontId="2" fillId="13" borderId="10" xfId="0" applyNumberFormat="1" applyFont="1" applyFill="1" applyBorder="1" applyAlignment="1">
      <alignment horizontal="center" vertical="center" wrapText="1"/>
    </xf>
    <xf numFmtId="3" fontId="43" fillId="0" borderId="2" xfId="0" applyNumberFormat="1" applyFont="1" applyBorder="1" applyAlignment="1">
      <alignment horizontal="center" vertical="center" wrapText="1"/>
    </xf>
    <xf numFmtId="0" fontId="43" fillId="0" borderId="11" xfId="0" applyFont="1" applyBorder="1" applyAlignment="1">
      <alignment horizontal="center" vertical="center" wrapText="1"/>
    </xf>
    <xf numFmtId="0" fontId="43" fillId="0" borderId="7" xfId="0" applyFont="1" applyBorder="1" applyAlignment="1">
      <alignment horizontal="center" vertical="center" wrapText="1"/>
    </xf>
    <xf numFmtId="0" fontId="15" fillId="2" borderId="1" xfId="0" applyFont="1" applyFill="1" applyBorder="1" applyAlignment="1">
      <alignment horizontal="center" vertical="center" wrapText="1"/>
    </xf>
    <xf numFmtId="0" fontId="15" fillId="2" borderId="6" xfId="0" applyFont="1" applyFill="1" applyBorder="1" applyAlignment="1">
      <alignment horizontal="center" vertical="center" wrapText="1"/>
    </xf>
    <xf numFmtId="3" fontId="12" fillId="13" borderId="13" xfId="0" applyNumberFormat="1" applyFont="1" applyFill="1" applyBorder="1" applyAlignment="1">
      <alignment horizontal="center" vertical="center" wrapText="1"/>
    </xf>
    <xf numFmtId="3" fontId="12" fillId="13" borderId="6" xfId="0" applyNumberFormat="1" applyFont="1" applyFill="1" applyBorder="1" applyAlignment="1">
      <alignment horizontal="center" vertical="center" wrapText="1"/>
    </xf>
    <xf numFmtId="0" fontId="39" fillId="13" borderId="3" xfId="0" applyFont="1" applyFill="1" applyBorder="1" applyAlignment="1">
      <alignment horizontal="left" vertical="center" wrapText="1"/>
    </xf>
    <xf numFmtId="0" fontId="39" fillId="13" borderId="5" xfId="0" applyFont="1" applyFill="1" applyBorder="1" applyAlignment="1">
      <alignment horizontal="left" vertical="center" wrapText="1"/>
    </xf>
    <xf numFmtId="0" fontId="39" fillId="13" borderId="24" xfId="0" applyFont="1" applyFill="1" applyBorder="1" applyAlignment="1">
      <alignment horizontal="left" vertical="center" wrapText="1"/>
    </xf>
    <xf numFmtId="0" fontId="39" fillId="13" borderId="25" xfId="0" applyFont="1" applyFill="1" applyBorder="1" applyAlignment="1">
      <alignment horizontal="left" vertical="center" wrapText="1"/>
    </xf>
    <xf numFmtId="0" fontId="40" fillId="6" borderId="10" xfId="0" applyFont="1" applyFill="1" applyBorder="1" applyAlignment="1">
      <alignment horizontal="center" vertical="center"/>
    </xf>
    <xf numFmtId="0" fontId="16" fillId="4" borderId="3" xfId="0" applyFont="1" applyFill="1" applyBorder="1" applyAlignment="1">
      <alignment horizontal="center" vertical="center" wrapText="1"/>
    </xf>
    <xf numFmtId="0" fontId="16" fillId="4" borderId="4" xfId="0" applyFont="1" applyFill="1" applyBorder="1" applyAlignment="1">
      <alignment horizontal="center" vertical="center" wrapText="1"/>
    </xf>
    <xf numFmtId="0" fontId="16" fillId="4" borderId="5" xfId="0" applyFont="1" applyFill="1" applyBorder="1" applyAlignment="1">
      <alignment horizontal="center" vertical="center" wrapText="1"/>
    </xf>
    <xf numFmtId="0" fontId="2" fillId="5" borderId="12" xfId="0" applyFont="1" applyFill="1" applyBorder="1" applyAlignment="1">
      <alignment horizontal="left" vertical="center" wrapText="1"/>
    </xf>
    <xf numFmtId="0" fontId="2" fillId="5" borderId="14" xfId="0" applyFont="1" applyFill="1" applyBorder="1" applyAlignment="1">
      <alignment horizontal="left" vertical="center" wrapText="1"/>
    </xf>
    <xf numFmtId="0" fontId="2" fillId="5" borderId="8" xfId="0" applyFont="1" applyFill="1" applyBorder="1" applyAlignment="1">
      <alignment horizontal="left" vertical="center" wrapText="1"/>
    </xf>
    <xf numFmtId="0" fontId="43" fillId="5" borderId="2" xfId="0" applyFont="1" applyFill="1" applyBorder="1" applyAlignment="1">
      <alignment horizontal="center" vertical="center"/>
    </xf>
    <xf numFmtId="0" fontId="43" fillId="5" borderId="11" xfId="0" applyFont="1" applyFill="1" applyBorder="1" applyAlignment="1">
      <alignment horizontal="center" vertical="center"/>
    </xf>
    <xf numFmtId="0" fontId="43" fillId="5" borderId="7" xfId="0" applyFont="1" applyFill="1" applyBorder="1" applyAlignment="1">
      <alignment horizontal="center" vertical="center"/>
    </xf>
    <xf numFmtId="0" fontId="43" fillId="5" borderId="2" xfId="0" applyFont="1" applyFill="1" applyBorder="1" applyAlignment="1">
      <alignment horizontal="center" vertical="center" wrapText="1"/>
    </xf>
    <xf numFmtId="0" fontId="43" fillId="5" borderId="11" xfId="0" applyFont="1" applyFill="1" applyBorder="1" applyAlignment="1">
      <alignment horizontal="center" vertical="center" wrapText="1"/>
    </xf>
    <xf numFmtId="0" fontId="43" fillId="5" borderId="7" xfId="0" applyFont="1" applyFill="1" applyBorder="1" applyAlignment="1">
      <alignment horizontal="center" vertical="center" wrapText="1"/>
    </xf>
    <xf numFmtId="0" fontId="43" fillId="0" borderId="2" xfId="0" applyFont="1" applyBorder="1" applyAlignment="1">
      <alignment horizontal="center" vertical="center" wrapText="1"/>
    </xf>
    <xf numFmtId="3" fontId="43" fillId="0" borderId="1" xfId="0" applyNumberFormat="1" applyFont="1" applyBorder="1" applyAlignment="1">
      <alignment horizontal="center" vertical="center" wrapText="1"/>
    </xf>
    <xf numFmtId="0" fontId="43" fillId="0" borderId="13" xfId="0" applyFont="1" applyBorder="1" applyAlignment="1">
      <alignment horizontal="center" vertical="center" wrapText="1"/>
    </xf>
    <xf numFmtId="0" fontId="43" fillId="0" borderId="6" xfId="0" applyFont="1" applyBorder="1" applyAlignment="1">
      <alignment horizontal="center" vertical="center" wrapText="1"/>
    </xf>
    <xf numFmtId="0" fontId="44" fillId="0" borderId="24" xfId="0" applyFont="1" applyBorder="1" applyAlignment="1">
      <alignment horizontal="left" vertical="center" wrapText="1"/>
    </xf>
    <xf numFmtId="0" fontId="44" fillId="0" borderId="25" xfId="0" applyFont="1" applyBorder="1" applyAlignment="1">
      <alignment horizontal="left" vertical="center" wrapText="1"/>
    </xf>
    <xf numFmtId="0" fontId="90" fillId="13" borderId="24" xfId="0" applyFont="1" applyFill="1" applyBorder="1" applyAlignment="1">
      <alignment vertical="center" wrapText="1"/>
    </xf>
    <xf numFmtId="0" fontId="40" fillId="6" borderId="0" xfId="0" applyFont="1" applyFill="1" applyAlignment="1">
      <alignment horizontal="center" vertical="center"/>
    </xf>
    <xf numFmtId="0" fontId="39" fillId="0" borderId="24" xfId="0" applyFont="1" applyBorder="1" applyAlignment="1">
      <alignment vertical="center" wrapText="1"/>
    </xf>
    <xf numFmtId="0" fontId="39" fillId="0" borderId="25" xfId="0" applyFont="1" applyBorder="1" applyAlignment="1">
      <alignment vertical="center" wrapText="1"/>
    </xf>
    <xf numFmtId="0" fontId="43" fillId="0" borderId="1" xfId="0" applyFont="1" applyBorder="1" applyAlignment="1">
      <alignment horizontal="center" vertical="center" wrapText="1"/>
    </xf>
    <xf numFmtId="0" fontId="6" fillId="0" borderId="11" xfId="0" applyFont="1" applyBorder="1" applyAlignment="1">
      <alignment horizontal="center" wrapText="1"/>
    </xf>
    <xf numFmtId="3" fontId="66" fillId="0" borderId="1" xfId="0" applyNumberFormat="1" applyFont="1" applyBorder="1" applyAlignment="1">
      <alignment horizontal="center" vertical="center" wrapText="1"/>
    </xf>
    <xf numFmtId="3" fontId="66" fillId="0" borderId="13" xfId="0" applyNumberFormat="1" applyFont="1" applyBorder="1" applyAlignment="1">
      <alignment horizontal="center" vertical="center" wrapText="1"/>
    </xf>
    <xf numFmtId="3" fontId="66" fillId="0" borderId="6" xfId="0" applyNumberFormat="1" applyFont="1" applyBorder="1" applyAlignment="1">
      <alignment horizontal="center" vertical="center" wrapText="1"/>
    </xf>
    <xf numFmtId="3" fontId="11" fillId="12" borderId="1" xfId="0" applyNumberFormat="1" applyFont="1" applyFill="1" applyBorder="1" applyAlignment="1">
      <alignment horizontal="center" vertical="center" wrapText="1"/>
    </xf>
    <xf numFmtId="3" fontId="11" fillId="12" borderId="13" xfId="0" applyNumberFormat="1" applyFont="1" applyFill="1" applyBorder="1" applyAlignment="1">
      <alignment horizontal="center" vertical="center" wrapText="1"/>
    </xf>
    <xf numFmtId="3" fontId="11" fillId="12" borderId="6" xfId="0" applyNumberFormat="1" applyFont="1" applyFill="1" applyBorder="1" applyAlignment="1">
      <alignment horizontal="center" vertical="center" wrapText="1"/>
    </xf>
    <xf numFmtId="0" fontId="11" fillId="15" borderId="1" xfId="0" applyFont="1" applyFill="1" applyBorder="1" applyAlignment="1">
      <alignment horizontal="center" vertical="center" wrapText="1"/>
    </xf>
    <xf numFmtId="0" fontId="11" fillId="15" borderId="6" xfId="0" applyFont="1" applyFill="1" applyBorder="1" applyAlignment="1">
      <alignment horizontal="center" vertical="center" wrapText="1"/>
    </xf>
    <xf numFmtId="0" fontId="39" fillId="13" borderId="24" xfId="0" applyFont="1" applyFill="1" applyBorder="1" applyAlignment="1">
      <alignment horizontal="justify" vertical="center" wrapText="1"/>
    </xf>
    <xf numFmtId="0" fontId="39" fillId="13" borderId="25" xfId="0" applyFont="1" applyFill="1" applyBorder="1" applyAlignment="1">
      <alignment horizontal="justify" vertical="center" wrapText="1"/>
    </xf>
    <xf numFmtId="0" fontId="2" fillId="5" borderId="2" xfId="0" applyFont="1" applyFill="1" applyBorder="1" applyAlignment="1">
      <alignment vertical="center" wrapText="1"/>
    </xf>
    <xf numFmtId="0" fontId="2" fillId="5" borderId="11" xfId="0" applyFont="1" applyFill="1" applyBorder="1" applyAlignment="1">
      <alignment vertical="center" wrapText="1"/>
    </xf>
    <xf numFmtId="0" fontId="2" fillId="5" borderId="7" xfId="0" applyFont="1" applyFill="1" applyBorder="1" applyAlignment="1">
      <alignment vertical="center" wrapText="1"/>
    </xf>
    <xf numFmtId="0" fontId="11" fillId="2" borderId="3" xfId="0" applyFont="1" applyFill="1" applyBorder="1" applyAlignment="1">
      <alignment horizontal="center" vertical="center" wrapText="1"/>
    </xf>
    <xf numFmtId="0" fontId="11" fillId="2" borderId="4" xfId="0" applyFont="1" applyFill="1" applyBorder="1" applyAlignment="1">
      <alignment horizontal="center" vertical="center" wrapText="1"/>
    </xf>
    <xf numFmtId="0" fontId="11" fillId="2" borderId="5" xfId="0" applyFont="1" applyFill="1" applyBorder="1" applyAlignment="1">
      <alignment horizontal="center" vertical="center" wrapText="1"/>
    </xf>
    <xf numFmtId="0" fontId="76" fillId="13" borderId="24" xfId="0" applyFont="1" applyFill="1" applyBorder="1" applyAlignment="1">
      <alignment horizontal="justify" vertical="center" wrapText="1"/>
    </xf>
    <xf numFmtId="0" fontId="76" fillId="13" borderId="25" xfId="0" applyFont="1" applyFill="1" applyBorder="1" applyAlignment="1">
      <alignment horizontal="justify" vertical="center" wrapText="1"/>
    </xf>
    <xf numFmtId="0" fontId="39" fillId="0" borderId="24" xfId="0" applyFont="1" applyBorder="1" applyAlignment="1">
      <alignment horizontal="justify" vertical="center" wrapText="1"/>
    </xf>
    <xf numFmtId="0" fontId="39" fillId="0" borderId="25" xfId="0" applyFont="1" applyBorder="1" applyAlignment="1">
      <alignment horizontal="justify" vertical="center" wrapText="1"/>
    </xf>
    <xf numFmtId="0" fontId="76" fillId="0" borderId="24" xfId="0" applyFont="1" applyBorder="1" applyAlignment="1">
      <alignment horizontal="justify" vertical="center" wrapText="1"/>
    </xf>
    <xf numFmtId="0" fontId="76" fillId="0" borderId="25" xfId="0" applyFont="1" applyBorder="1" applyAlignment="1">
      <alignment horizontal="justify" vertical="center" wrapText="1"/>
    </xf>
    <xf numFmtId="0" fontId="2" fillId="5" borderId="2" xfId="0" applyFont="1" applyFill="1" applyBorder="1" applyAlignment="1">
      <alignment horizontal="center" vertical="center"/>
    </xf>
    <xf numFmtId="0" fontId="2" fillId="5" borderId="11" xfId="0" applyFont="1" applyFill="1" applyBorder="1" applyAlignment="1">
      <alignment horizontal="center" vertical="center"/>
    </xf>
    <xf numFmtId="0" fontId="2" fillId="5" borderId="7" xfId="0" applyFont="1" applyFill="1" applyBorder="1" applyAlignment="1">
      <alignment horizontal="center" vertical="center"/>
    </xf>
    <xf numFmtId="0" fontId="64" fillId="2" borderId="1" xfId="0" applyFont="1" applyFill="1" applyBorder="1" applyAlignment="1">
      <alignment horizontal="center" vertical="center" wrapText="1"/>
    </xf>
    <xf numFmtId="0" fontId="64" fillId="2" borderId="6" xfId="0" applyFont="1" applyFill="1" applyBorder="1" applyAlignment="1">
      <alignment horizontal="center" vertical="center" wrapText="1"/>
    </xf>
    <xf numFmtId="3" fontId="2" fillId="0" borderId="74" xfId="0" applyNumberFormat="1" applyFont="1" applyBorder="1" applyAlignment="1">
      <alignment horizontal="left" wrapText="1"/>
    </xf>
    <xf numFmtId="0" fontId="35" fillId="11" borderId="1" xfId="0" applyFont="1" applyFill="1" applyBorder="1" applyAlignment="1">
      <alignment horizontal="center" vertical="center"/>
    </xf>
    <xf numFmtId="0" fontId="35" fillId="11" borderId="13" xfId="0" applyFont="1" applyFill="1" applyBorder="1" applyAlignment="1">
      <alignment horizontal="center" vertical="center"/>
    </xf>
    <xf numFmtId="0" fontId="35" fillId="11" borderId="39" xfId="0" applyFont="1" applyFill="1" applyBorder="1" applyAlignment="1">
      <alignment horizontal="center" vertical="center"/>
    </xf>
    <xf numFmtId="0" fontId="35" fillId="11" borderId="12" xfId="0" applyFont="1" applyFill="1" applyBorder="1" applyAlignment="1">
      <alignment horizontal="center" vertical="center"/>
    </xf>
    <xf numFmtId="0" fontId="35" fillId="11" borderId="14" xfId="0" applyFont="1" applyFill="1" applyBorder="1" applyAlignment="1">
      <alignment horizontal="center" vertical="center"/>
    </xf>
    <xf numFmtId="0" fontId="35" fillId="11" borderId="64" xfId="0" applyFont="1" applyFill="1" applyBorder="1" applyAlignment="1">
      <alignment horizontal="center" vertical="center"/>
    </xf>
    <xf numFmtId="0" fontId="33" fillId="11" borderId="1" xfId="0" applyFont="1" applyFill="1" applyBorder="1" applyAlignment="1">
      <alignment horizontal="center" vertical="center" wrapText="1"/>
    </xf>
    <xf numFmtId="0" fontId="33" fillId="11" borderId="13" xfId="0" applyFont="1" applyFill="1" applyBorder="1" applyAlignment="1">
      <alignment horizontal="center" vertical="center" wrapText="1"/>
    </xf>
    <xf numFmtId="0" fontId="33" fillId="11" borderId="39" xfId="0" applyFont="1" applyFill="1" applyBorder="1" applyAlignment="1">
      <alignment horizontal="center" vertical="center" wrapText="1"/>
    </xf>
    <xf numFmtId="0" fontId="49" fillId="11" borderId="2" xfId="0" applyFont="1" applyFill="1" applyBorder="1" applyAlignment="1">
      <alignment horizontal="center" vertical="center"/>
    </xf>
    <xf numFmtId="0" fontId="49" fillId="11" borderId="11" xfId="0" applyFont="1" applyFill="1" applyBorder="1" applyAlignment="1">
      <alignment horizontal="center" vertical="center"/>
    </xf>
    <xf numFmtId="0" fontId="49" fillId="11" borderId="63" xfId="0" applyFont="1" applyFill="1" applyBorder="1" applyAlignment="1">
      <alignment horizontal="center" vertical="center"/>
    </xf>
    <xf numFmtId="3" fontId="35" fillId="11" borderId="1" xfId="0" applyNumberFormat="1" applyFont="1" applyFill="1" applyBorder="1" applyAlignment="1">
      <alignment horizontal="center" vertical="center"/>
    </xf>
    <xf numFmtId="3" fontId="35" fillId="11" borderId="13" xfId="0" applyNumberFormat="1" applyFont="1" applyFill="1" applyBorder="1" applyAlignment="1">
      <alignment horizontal="center" vertical="center"/>
    </xf>
    <xf numFmtId="3" fontId="35" fillId="11" borderId="39" xfId="0" applyNumberFormat="1" applyFont="1" applyFill="1" applyBorder="1" applyAlignment="1">
      <alignment horizontal="center" vertical="center"/>
    </xf>
    <xf numFmtId="0" fontId="77" fillId="5" borderId="1" xfId="0" applyFont="1" applyFill="1" applyBorder="1" applyAlignment="1">
      <alignment horizontal="center" vertical="center"/>
    </xf>
    <xf numFmtId="0" fontId="77" fillId="5" borderId="13" xfId="0" applyFont="1" applyFill="1" applyBorder="1" applyAlignment="1">
      <alignment horizontal="center" vertical="center"/>
    </xf>
    <xf numFmtId="0" fontId="77" fillId="5" borderId="6" xfId="0" applyFont="1" applyFill="1" applyBorder="1" applyAlignment="1">
      <alignment horizontal="center" vertical="center"/>
    </xf>
    <xf numFmtId="0" fontId="77" fillId="5" borderId="1" xfId="0" applyFont="1" applyFill="1" applyBorder="1" applyAlignment="1">
      <alignment horizontal="center" vertical="center" wrapText="1"/>
    </xf>
    <xf numFmtId="0" fontId="77" fillId="5" borderId="13" xfId="0" applyFont="1" applyFill="1" applyBorder="1" applyAlignment="1">
      <alignment horizontal="center" vertical="center" wrapText="1"/>
    </xf>
    <xf numFmtId="0" fontId="77" fillId="5" borderId="6" xfId="0" applyFont="1" applyFill="1" applyBorder="1" applyAlignment="1">
      <alignment horizontal="center" vertical="center" wrapText="1"/>
    </xf>
    <xf numFmtId="0" fontId="79" fillId="5" borderId="2" xfId="0" applyFont="1" applyFill="1" applyBorder="1" applyAlignment="1">
      <alignment horizontal="center"/>
    </xf>
    <xf numFmtId="0" fontId="79" fillId="5" borderId="11" xfId="0" applyFont="1" applyFill="1" applyBorder="1" applyAlignment="1">
      <alignment horizontal="center"/>
    </xf>
    <xf numFmtId="0" fontId="79" fillId="5" borderId="7" xfId="0" applyFont="1" applyFill="1" applyBorder="1" applyAlignment="1">
      <alignment horizontal="center"/>
    </xf>
    <xf numFmtId="3" fontId="77" fillId="5" borderId="1" xfId="0" applyNumberFormat="1" applyFont="1" applyFill="1" applyBorder="1" applyAlignment="1">
      <alignment horizontal="center" vertical="center"/>
    </xf>
    <xf numFmtId="0" fontId="35" fillId="11" borderId="6" xfId="0" applyFont="1" applyFill="1" applyBorder="1" applyAlignment="1">
      <alignment horizontal="center" vertical="center"/>
    </xf>
    <xf numFmtId="0" fontId="28" fillId="7" borderId="48" xfId="3" applyFont="1" applyFill="1" applyBorder="1" applyAlignment="1">
      <alignment horizontal="center" vertical="center" wrapText="1"/>
    </xf>
    <xf numFmtId="0" fontId="28" fillId="7" borderId="13" xfId="3" applyFont="1" applyFill="1" applyBorder="1" applyAlignment="1">
      <alignment horizontal="center" vertical="center" wrapText="1"/>
    </xf>
    <xf numFmtId="0" fontId="47" fillId="0" borderId="2" xfId="0" applyFont="1" applyBorder="1" applyAlignment="1">
      <alignment horizontal="center"/>
    </xf>
    <xf numFmtId="0" fontId="47" fillId="0" borderId="11" xfId="0" applyFont="1" applyBorder="1" applyAlignment="1">
      <alignment horizontal="center"/>
    </xf>
    <xf numFmtId="3" fontId="28" fillId="13" borderId="40" xfId="0" applyNumberFormat="1" applyFont="1" applyFill="1" applyBorder="1" applyAlignment="1">
      <alignment horizontal="center" vertical="center"/>
    </xf>
    <xf numFmtId="3" fontId="28" fillId="13" borderId="41" xfId="0" applyNumberFormat="1" applyFont="1" applyFill="1" applyBorder="1" applyAlignment="1">
      <alignment horizontal="center" vertical="center"/>
    </xf>
    <xf numFmtId="0" fontId="28" fillId="7" borderId="39" xfId="3" applyFont="1" applyFill="1" applyBorder="1" applyAlignment="1">
      <alignment horizontal="center" vertical="center" wrapText="1"/>
    </xf>
    <xf numFmtId="0" fontId="47" fillId="0" borderId="7" xfId="0" applyFont="1" applyBorder="1" applyAlignment="1">
      <alignment horizontal="center"/>
    </xf>
    <xf numFmtId="3" fontId="28" fillId="5" borderId="40" xfId="0" applyNumberFormat="1" applyFont="1" applyFill="1" applyBorder="1" applyAlignment="1">
      <alignment horizontal="center" vertical="center" wrapText="1"/>
    </xf>
    <xf numFmtId="3" fontId="28" fillId="5" borderId="41" xfId="0" applyNumberFormat="1" applyFont="1" applyFill="1" applyBorder="1" applyAlignment="1">
      <alignment horizontal="center" vertical="center" wrapText="1"/>
    </xf>
    <xf numFmtId="3" fontId="28" fillId="5" borderId="49" xfId="0" applyNumberFormat="1" applyFont="1" applyFill="1" applyBorder="1" applyAlignment="1">
      <alignment horizontal="center" vertical="center" wrapText="1"/>
    </xf>
    <xf numFmtId="0" fontId="47" fillId="0" borderId="1" xfId="0" applyFont="1" applyBorder="1" applyAlignment="1">
      <alignment horizontal="center"/>
    </xf>
    <xf numFmtId="0" fontId="47" fillId="0" borderId="13" xfId="0" applyFont="1" applyBorder="1" applyAlignment="1">
      <alignment horizontal="center"/>
    </xf>
    <xf numFmtId="0" fontId="28" fillId="13" borderId="40" xfId="0" applyFont="1" applyFill="1" applyBorder="1" applyAlignment="1">
      <alignment horizontal="center" vertical="center" wrapText="1"/>
    </xf>
    <xf numFmtId="0" fontId="28" fillId="13" borderId="41" xfId="0" applyFont="1" applyFill="1" applyBorder="1" applyAlignment="1">
      <alignment horizontal="center" vertical="center" wrapText="1"/>
    </xf>
    <xf numFmtId="3" fontId="28" fillId="13" borderId="40" xfId="0" applyNumberFormat="1" applyFont="1" applyFill="1" applyBorder="1" applyAlignment="1">
      <alignment horizontal="center" vertical="center" wrapText="1"/>
    </xf>
    <xf numFmtId="0" fontId="28" fillId="10" borderId="1" xfId="3" applyFont="1" applyFill="1" applyBorder="1" applyAlignment="1">
      <alignment horizontal="center" vertical="center" wrapText="1"/>
    </xf>
    <xf numFmtId="0" fontId="28" fillId="10" borderId="13" xfId="3" applyFont="1" applyFill="1" applyBorder="1" applyAlignment="1">
      <alignment horizontal="center" vertical="center" wrapText="1"/>
    </xf>
    <xf numFmtId="0" fontId="28" fillId="10" borderId="6" xfId="3" applyFont="1" applyFill="1" applyBorder="1" applyAlignment="1">
      <alignment horizontal="center" vertical="center" wrapText="1"/>
    </xf>
    <xf numFmtId="3" fontId="28" fillId="16" borderId="1" xfId="3" applyNumberFormat="1" applyFont="1" applyFill="1" applyBorder="1" applyAlignment="1">
      <alignment horizontal="center" vertical="center" wrapText="1"/>
    </xf>
    <xf numFmtId="0" fontId="28" fillId="16" borderId="13" xfId="3" applyFont="1" applyFill="1" applyBorder="1" applyAlignment="1">
      <alignment horizontal="center" vertical="center" wrapText="1"/>
    </xf>
    <xf numFmtId="0" fontId="28" fillId="13" borderId="1" xfId="3" applyFont="1" applyFill="1" applyBorder="1" applyAlignment="1">
      <alignment horizontal="center" vertical="center" wrapText="1"/>
    </xf>
    <xf numFmtId="0" fontId="28" fillId="13" borderId="13" xfId="3" applyFont="1" applyFill="1" applyBorder="1" applyAlignment="1">
      <alignment horizontal="center" vertical="center" wrapText="1"/>
    </xf>
    <xf numFmtId="0" fontId="28" fillId="13" borderId="6" xfId="3" applyFont="1" applyFill="1" applyBorder="1" applyAlignment="1">
      <alignment horizontal="center" vertical="center" wrapText="1"/>
    </xf>
    <xf numFmtId="3" fontId="68" fillId="18" borderId="1" xfId="3" applyNumberFormat="1" applyFont="1" applyFill="1" applyBorder="1" applyAlignment="1">
      <alignment horizontal="center" vertical="center" wrapText="1"/>
    </xf>
    <xf numFmtId="0" fontId="68" fillId="18" borderId="13" xfId="3" applyFont="1" applyFill="1" applyBorder="1" applyAlignment="1">
      <alignment horizontal="center" vertical="center" wrapText="1"/>
    </xf>
    <xf numFmtId="0" fontId="37" fillId="7" borderId="48" xfId="3" applyFont="1" applyFill="1" applyBorder="1" applyAlignment="1">
      <alignment horizontal="center" vertical="center" wrapText="1"/>
    </xf>
    <xf numFmtId="0" fontId="37" fillId="7" borderId="13" xfId="3" applyFont="1" applyFill="1" applyBorder="1" applyAlignment="1">
      <alignment horizontal="center" vertical="center" wrapText="1"/>
    </xf>
    <xf numFmtId="0" fontId="37" fillId="7" borderId="39" xfId="3" applyFont="1" applyFill="1" applyBorder="1" applyAlignment="1">
      <alignment horizontal="center" vertical="center" wrapText="1"/>
    </xf>
    <xf numFmtId="3" fontId="28" fillId="13" borderId="41" xfId="0" applyNumberFormat="1" applyFont="1" applyFill="1" applyBorder="1" applyAlignment="1">
      <alignment horizontal="center" vertical="center" wrapText="1"/>
    </xf>
    <xf numFmtId="3" fontId="28" fillId="13" borderId="49" xfId="0" applyNumberFormat="1" applyFont="1" applyFill="1" applyBorder="1" applyAlignment="1">
      <alignment horizontal="center" vertical="center" wrapText="1"/>
    </xf>
    <xf numFmtId="1" fontId="28" fillId="7" borderId="42" xfId="3" applyNumberFormat="1" applyFont="1" applyFill="1" applyBorder="1" applyAlignment="1">
      <alignment horizontal="center" vertical="center" wrapText="1"/>
    </xf>
    <xf numFmtId="1" fontId="28" fillId="7" borderId="43" xfId="3" applyNumberFormat="1" applyFont="1" applyFill="1" applyBorder="1" applyAlignment="1">
      <alignment horizontal="center" vertical="center" wrapText="1"/>
    </xf>
    <xf numFmtId="1" fontId="28" fillId="7" borderId="44" xfId="3" applyNumberFormat="1" applyFont="1" applyFill="1" applyBorder="1" applyAlignment="1">
      <alignment horizontal="center" vertical="center" wrapText="1"/>
    </xf>
    <xf numFmtId="0" fontId="28" fillId="5" borderId="41" xfId="0" applyFont="1" applyFill="1" applyBorder="1" applyAlignment="1">
      <alignment horizontal="center" vertical="center" wrapText="1"/>
    </xf>
    <xf numFmtId="0" fontId="28" fillId="5" borderId="49" xfId="0" applyFont="1" applyFill="1" applyBorder="1" applyAlignment="1">
      <alignment horizontal="center" vertical="center" wrapText="1"/>
    </xf>
    <xf numFmtId="3" fontId="28" fillId="13" borderId="2" xfId="0" applyNumberFormat="1" applyFont="1" applyFill="1" applyBorder="1" applyAlignment="1">
      <alignment horizontal="center" vertical="center" wrapText="1"/>
    </xf>
    <xf numFmtId="3" fontId="28" fillId="13" borderId="11" xfId="0" applyNumberFormat="1" applyFont="1" applyFill="1" applyBorder="1" applyAlignment="1">
      <alignment horizontal="center" vertical="center" wrapText="1"/>
    </xf>
    <xf numFmtId="3" fontId="28" fillId="13" borderId="7" xfId="0" applyNumberFormat="1" applyFont="1" applyFill="1" applyBorder="1" applyAlignment="1">
      <alignment horizontal="center" vertical="center" wrapText="1"/>
    </xf>
    <xf numFmtId="0" fontId="28" fillId="13" borderId="49" xfId="0" applyFont="1" applyFill="1" applyBorder="1" applyAlignment="1">
      <alignment horizontal="center" vertical="center" wrapText="1"/>
    </xf>
    <xf numFmtId="3" fontId="28" fillId="0" borderId="40" xfId="0" applyNumberFormat="1" applyFont="1" applyBorder="1" applyAlignment="1">
      <alignment horizontal="center" vertical="center"/>
    </xf>
    <xf numFmtId="3" fontId="28" fillId="0" borderId="41" xfId="0" applyNumberFormat="1" applyFont="1" applyBorder="1" applyAlignment="1">
      <alignment horizontal="center" vertical="center"/>
    </xf>
    <xf numFmtId="0" fontId="37" fillId="2" borderId="2" xfId="0" applyFont="1" applyFill="1" applyBorder="1" applyAlignment="1">
      <alignment horizontal="center" vertical="center" wrapText="1"/>
    </xf>
    <xf numFmtId="0" fontId="37" fillId="2" borderId="7" xfId="0" applyFont="1" applyFill="1" applyBorder="1" applyAlignment="1">
      <alignment horizontal="center" vertical="center" wrapText="1"/>
    </xf>
    <xf numFmtId="0" fontId="28" fillId="7" borderId="1" xfId="3" applyFont="1" applyFill="1" applyBorder="1" applyAlignment="1">
      <alignment horizontal="center" vertical="center" wrapText="1"/>
    </xf>
    <xf numFmtId="0" fontId="28" fillId="5" borderId="40" xfId="0" applyFont="1" applyFill="1" applyBorder="1" applyAlignment="1">
      <alignment horizontal="center" vertical="center" wrapText="1"/>
    </xf>
    <xf numFmtId="3" fontId="28" fillId="5" borderId="13" xfId="0" applyNumberFormat="1" applyFont="1" applyFill="1" applyBorder="1" applyAlignment="1">
      <alignment horizontal="center" vertical="center" wrapText="1"/>
    </xf>
    <xf numFmtId="3" fontId="28" fillId="5" borderId="6" xfId="0" applyNumberFormat="1" applyFont="1" applyFill="1" applyBorder="1" applyAlignment="1">
      <alignment horizontal="center" vertical="center" wrapText="1"/>
    </xf>
    <xf numFmtId="0" fontId="28" fillId="5" borderId="45" xfId="0" applyFont="1" applyFill="1" applyBorder="1" applyAlignment="1">
      <alignment horizontal="center" vertical="center" wrapText="1"/>
    </xf>
    <xf numFmtId="0" fontId="28" fillId="5" borderId="46" xfId="0" applyFont="1" applyFill="1" applyBorder="1" applyAlignment="1">
      <alignment horizontal="center" vertical="center" wrapText="1"/>
    </xf>
    <xf numFmtId="0" fontId="28" fillId="5" borderId="47" xfId="0" applyFont="1" applyFill="1" applyBorder="1" applyAlignment="1">
      <alignment horizontal="center" vertical="center" wrapText="1"/>
    </xf>
    <xf numFmtId="3" fontId="28" fillId="7" borderId="40" xfId="3" applyNumberFormat="1" applyFont="1" applyFill="1" applyBorder="1" applyAlignment="1">
      <alignment horizontal="center" vertical="center" wrapText="1"/>
    </xf>
    <xf numFmtId="0" fontId="28" fillId="7" borderId="41" xfId="3" applyFont="1" applyFill="1" applyBorder="1" applyAlignment="1">
      <alignment horizontal="center" vertical="center" wrapText="1"/>
    </xf>
    <xf numFmtId="0" fontId="28" fillId="7" borderId="49" xfId="3" applyFont="1" applyFill="1" applyBorder="1" applyAlignment="1">
      <alignment horizontal="center" vertical="center" wrapText="1"/>
    </xf>
    <xf numFmtId="0" fontId="28" fillId="16" borderId="6" xfId="3" applyFont="1" applyFill="1" applyBorder="1" applyAlignment="1">
      <alignment horizontal="center" vertical="center" wrapText="1"/>
    </xf>
    <xf numFmtId="0" fontId="65" fillId="2" borderId="1" xfId="0" applyFont="1" applyFill="1" applyBorder="1" applyAlignment="1">
      <alignment horizontal="center" vertical="center" wrapText="1"/>
    </xf>
    <xf numFmtId="0" fontId="65" fillId="2" borderId="6" xfId="0" applyFont="1" applyFill="1" applyBorder="1" applyAlignment="1">
      <alignment horizontal="center" vertical="center" wrapText="1"/>
    </xf>
    <xf numFmtId="3" fontId="68" fillId="16" borderId="1" xfId="3" applyNumberFormat="1" applyFont="1" applyFill="1" applyBorder="1" applyAlignment="1">
      <alignment horizontal="center" vertical="center" wrapText="1"/>
    </xf>
    <xf numFmtId="0" fontId="68" fillId="16" borderId="13" xfId="3" applyFont="1" applyFill="1" applyBorder="1" applyAlignment="1">
      <alignment horizontal="center" vertical="center" wrapText="1"/>
    </xf>
    <xf numFmtId="0" fontId="68" fillId="16" borderId="6" xfId="3" applyFont="1" applyFill="1" applyBorder="1" applyAlignment="1">
      <alignment horizontal="center" vertical="center" wrapText="1"/>
    </xf>
    <xf numFmtId="0" fontId="72" fillId="2" borderId="65" xfId="0" applyFont="1" applyFill="1" applyBorder="1" applyAlignment="1">
      <alignment horizontal="center" vertical="center" wrapText="1"/>
    </xf>
    <xf numFmtId="0" fontId="72" fillId="2" borderId="66" xfId="0" applyFont="1" applyFill="1" applyBorder="1" applyAlignment="1">
      <alignment horizontal="center" vertical="center" wrapText="1"/>
    </xf>
    <xf numFmtId="0" fontId="16" fillId="0" borderId="16" xfId="0" applyFont="1" applyBorder="1" applyAlignment="1">
      <alignment horizontal="center" vertical="center"/>
    </xf>
    <xf numFmtId="0" fontId="16" fillId="0" borderId="16" xfId="0" applyFont="1" applyBorder="1" applyAlignment="1">
      <alignment horizontal="left" vertical="center"/>
    </xf>
    <xf numFmtId="0" fontId="10" fillId="9" borderId="16" xfId="0" applyFont="1" applyFill="1" applyBorder="1" applyAlignment="1">
      <alignment horizontal="center" vertical="center"/>
    </xf>
    <xf numFmtId="0" fontId="16" fillId="0" borderId="18" xfId="0" applyFont="1" applyBorder="1" applyAlignment="1">
      <alignment horizontal="center" vertical="center"/>
    </xf>
    <xf numFmtId="0" fontId="16" fillId="0" borderId="17" xfId="0" applyFont="1" applyBorder="1" applyAlignment="1">
      <alignment horizontal="center" vertical="center"/>
    </xf>
    <xf numFmtId="0" fontId="0" fillId="0" borderId="62" xfId="0" applyBorder="1" applyAlignment="1">
      <alignment horizontal="center" vertical="center" wrapText="1"/>
    </xf>
    <xf numFmtId="0" fontId="4" fillId="5" borderId="16" xfId="0" applyFont="1" applyFill="1" applyBorder="1" applyAlignment="1">
      <alignment horizontal="center" vertical="center" wrapText="1"/>
    </xf>
    <xf numFmtId="3" fontId="4" fillId="5" borderId="16" xfId="0" applyNumberFormat="1" applyFont="1" applyFill="1" applyBorder="1" applyAlignment="1">
      <alignment horizontal="center" vertical="center" wrapText="1"/>
    </xf>
    <xf numFmtId="0" fontId="1" fillId="2" borderId="2" xfId="0" applyFont="1" applyFill="1" applyBorder="1" applyAlignment="1">
      <alignment horizontal="center" vertical="center" wrapText="1"/>
    </xf>
    <xf numFmtId="0" fontId="1" fillId="2" borderId="7" xfId="0" applyFont="1" applyFill="1" applyBorder="1" applyAlignment="1">
      <alignment horizontal="center" vertical="center" wrapText="1"/>
    </xf>
    <xf numFmtId="0" fontId="1" fillId="2" borderId="16" xfId="0" applyFont="1" applyFill="1" applyBorder="1" applyAlignment="1">
      <alignment horizontal="center" vertical="center" wrapText="1"/>
    </xf>
    <xf numFmtId="0" fontId="1" fillId="2" borderId="16" xfId="0" applyFont="1" applyFill="1" applyBorder="1" applyAlignment="1">
      <alignment horizontal="left" vertical="center" wrapText="1"/>
    </xf>
    <xf numFmtId="0" fontId="62" fillId="2" borderId="65" xfId="0" applyFont="1" applyFill="1" applyBorder="1" applyAlignment="1">
      <alignment horizontal="center" vertical="center" wrapText="1"/>
    </xf>
    <xf numFmtId="0" fontId="62" fillId="2" borderId="66"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1" fillId="2" borderId="6" xfId="0" applyFont="1" applyFill="1" applyBorder="1" applyAlignment="1">
      <alignment horizontal="center" vertical="center" wrapText="1"/>
    </xf>
    <xf numFmtId="0" fontId="1" fillId="2" borderId="1" xfId="0" applyFont="1" applyFill="1" applyBorder="1" applyAlignment="1">
      <alignment horizontal="left" vertical="center" wrapText="1"/>
    </xf>
    <xf numFmtId="0" fontId="1" fillId="2" borderId="6" xfId="0" applyFont="1" applyFill="1" applyBorder="1" applyAlignment="1">
      <alignment horizontal="left" vertical="center" wrapText="1"/>
    </xf>
    <xf numFmtId="0" fontId="0" fillId="0" borderId="1" xfId="0" applyBorder="1" applyAlignment="1">
      <alignment horizontal="center" vertical="center"/>
    </xf>
    <xf numFmtId="0" fontId="0" fillId="0" borderId="13" xfId="0" applyBorder="1" applyAlignment="1">
      <alignment horizontal="center" vertical="center"/>
    </xf>
    <xf numFmtId="0" fontId="0" fillId="0" borderId="6" xfId="0" applyBorder="1" applyAlignment="1">
      <alignment horizontal="center" vertical="center"/>
    </xf>
    <xf numFmtId="0" fontId="4" fillId="0" borderId="1" xfId="0" applyFont="1" applyBorder="1" applyAlignment="1">
      <alignment horizontal="center" vertical="center"/>
    </xf>
    <xf numFmtId="0" fontId="0" fillId="0" borderId="0" xfId="0" applyAlignment="1">
      <alignment horizontal="center" wrapText="1"/>
    </xf>
    <xf numFmtId="0" fontId="0" fillId="0" borderId="16" xfId="0" applyBorder="1" applyAlignment="1">
      <alignment horizontal="center"/>
    </xf>
    <xf numFmtId="0" fontId="10" fillId="0" borderId="16" xfId="0" applyFont="1" applyBorder="1" applyAlignment="1">
      <alignment horizontal="right"/>
    </xf>
    <xf numFmtId="0" fontId="10" fillId="0" borderId="0" xfId="0" applyFont="1" applyAlignment="1">
      <alignment horizontal="center"/>
    </xf>
    <xf numFmtId="0" fontId="10" fillId="0" borderId="16" xfId="0" applyFont="1" applyBorder="1" applyAlignment="1">
      <alignment horizontal="center"/>
    </xf>
    <xf numFmtId="0" fontId="10" fillId="0" borderId="16" xfId="0" applyFont="1" applyBorder="1" applyAlignment="1">
      <alignment horizontal="center" wrapText="1"/>
    </xf>
    <xf numFmtId="0" fontId="0" fillId="0" borderId="78" xfId="0" applyBorder="1" applyAlignment="1">
      <alignment horizontal="center" vertical="center"/>
    </xf>
    <xf numFmtId="0" fontId="0" fillId="0" borderId="38" xfId="0" applyBorder="1" applyAlignment="1">
      <alignment horizontal="center" vertical="center"/>
    </xf>
    <xf numFmtId="0" fontId="0" fillId="0" borderId="53" xfId="0" applyBorder="1" applyAlignment="1">
      <alignment horizontal="center" vertical="center"/>
    </xf>
    <xf numFmtId="0" fontId="0" fillId="0" borderId="79" xfId="0" applyBorder="1" applyAlignment="1">
      <alignment horizontal="center" vertical="center"/>
    </xf>
    <xf numFmtId="0" fontId="0" fillId="0" borderId="60" xfId="0" applyBorder="1" applyAlignment="1">
      <alignment horizontal="center" vertical="center"/>
    </xf>
    <xf numFmtId="0" fontId="0" fillId="0" borderId="80" xfId="0" applyBorder="1" applyAlignment="1">
      <alignment horizontal="center" vertical="center"/>
    </xf>
    <xf numFmtId="0" fontId="0" fillId="0" borderId="16" xfId="0" applyBorder="1" applyAlignment="1">
      <alignment horizontal="left"/>
    </xf>
  </cellXfs>
  <cellStyles count="7">
    <cellStyle name="Comma" xfId="5" builtinId="3"/>
    <cellStyle name="Normal" xfId="0" builtinId="0"/>
    <cellStyle name="Normal 10" xfId="2"/>
    <cellStyle name="Normal 2" xfId="4"/>
    <cellStyle name="Normal 3" xfId="1"/>
    <cellStyle name="Parasts 2" xfId="3"/>
    <cellStyle name="Percent" xfId="6" builtinId="5"/>
  </cellStyles>
  <dxfs count="30">
    <dxf>
      <font>
        <b val="0"/>
        <i val="0"/>
        <strike val="0"/>
        <condense val="0"/>
        <extend val="0"/>
        <outline val="0"/>
        <shadow val="0"/>
        <u val="none"/>
        <vertAlign val="baseline"/>
        <sz val="11"/>
        <color auto="1"/>
        <name val="Calibri"/>
        <scheme val="minor"/>
      </font>
      <numFmt numFmtId="2" formatCode="0.00"/>
      <fill>
        <patternFill patternType="solid">
          <fgColor indexed="64"/>
          <bgColor theme="5" tint="0.79998168889431442"/>
        </patternFill>
      </fill>
      <alignment vertical="top" textRotation="0" indent="0" justifyLastLine="0" shrinkToFit="0" readingOrder="0"/>
    </dxf>
    <dxf>
      <font>
        <b val="0"/>
        <i val="0"/>
        <strike val="0"/>
        <condense val="0"/>
        <extend val="0"/>
        <outline val="0"/>
        <shadow val="0"/>
        <u val="none"/>
        <vertAlign val="baseline"/>
        <sz val="11"/>
        <color auto="1"/>
        <name val="Calibri"/>
        <scheme val="minor"/>
      </font>
      <numFmt numFmtId="2" formatCode="0.00"/>
      <fill>
        <patternFill patternType="solid">
          <fgColor indexed="64"/>
          <bgColor theme="7" tint="0.79998168889431442"/>
        </patternFill>
      </fill>
      <alignment vertical="top" textRotation="0" indent="0" justifyLastLine="0" shrinkToFit="0" readingOrder="0"/>
    </dxf>
    <dxf>
      <font>
        <b val="0"/>
        <i val="0"/>
        <strike val="0"/>
        <condense val="0"/>
        <extend val="0"/>
        <outline val="0"/>
        <shadow val="0"/>
        <u val="none"/>
        <vertAlign val="baseline"/>
        <sz val="11"/>
        <color auto="1"/>
        <name val="Calibri"/>
        <scheme val="minor"/>
      </font>
      <numFmt numFmtId="2" formatCode="0.00"/>
      <fill>
        <patternFill patternType="solid">
          <fgColor indexed="64"/>
          <bgColor theme="9" tint="0.79998168889431442"/>
        </patternFill>
      </fill>
      <alignment vertical="top" textRotation="0" indent="0" justifyLastLine="0" shrinkToFit="0" readingOrder="0"/>
    </dxf>
    <dxf>
      <font>
        <b val="0"/>
        <i val="0"/>
        <strike val="0"/>
        <condense val="0"/>
        <extend val="0"/>
        <outline val="0"/>
        <shadow val="0"/>
        <u val="none"/>
        <vertAlign val="baseline"/>
        <sz val="11"/>
        <color auto="1"/>
        <name val="Calibri"/>
        <scheme val="minor"/>
      </font>
      <numFmt numFmtId="2" formatCode="0.00"/>
      <fill>
        <patternFill patternType="solid">
          <fgColor indexed="64"/>
          <bgColor theme="7" tint="0.79998168889431442"/>
        </patternFill>
      </fill>
      <alignment vertical="top" textRotation="0" indent="0" justifyLastLine="0" shrinkToFit="0" readingOrder="0"/>
    </dxf>
    <dxf>
      <font>
        <b val="0"/>
        <i val="0"/>
        <strike val="0"/>
        <condense val="0"/>
        <extend val="0"/>
        <outline val="0"/>
        <shadow val="0"/>
        <u val="none"/>
        <vertAlign val="baseline"/>
        <sz val="11"/>
        <color auto="1"/>
        <name val="Calibri"/>
        <scheme val="minor"/>
      </font>
      <numFmt numFmtId="2" formatCode="0.00"/>
      <fill>
        <patternFill patternType="solid">
          <fgColor indexed="64"/>
          <bgColor theme="7" tint="0.79998168889431442"/>
        </patternFill>
      </fill>
      <alignment vertical="top" textRotation="0" indent="0" justifyLastLine="0" shrinkToFit="0" readingOrder="0"/>
    </dxf>
    <dxf>
      <font>
        <b val="0"/>
        <i val="0"/>
        <strike val="0"/>
        <condense val="0"/>
        <extend val="0"/>
        <outline val="0"/>
        <shadow val="0"/>
        <u val="none"/>
        <vertAlign val="baseline"/>
        <sz val="11"/>
        <color auto="1"/>
        <name val="Calibri"/>
        <scheme val="minor"/>
      </font>
      <numFmt numFmtId="2" formatCode="0.00"/>
      <fill>
        <patternFill patternType="solid">
          <fgColor indexed="64"/>
          <bgColor theme="7" tint="0.79998168889431442"/>
        </patternFill>
      </fill>
      <alignment horizontal="general" vertical="top" textRotation="0" wrapText="1" indent="0" justifyLastLine="0" shrinkToFit="0" readingOrder="0"/>
    </dxf>
    <dxf>
      <font>
        <b val="0"/>
        <i val="0"/>
        <strike val="0"/>
        <condense val="0"/>
        <extend val="0"/>
        <outline val="0"/>
        <shadow val="0"/>
        <u val="none"/>
        <vertAlign val="baseline"/>
        <sz val="11"/>
        <color auto="1"/>
        <name val="Calibri"/>
        <scheme val="minor"/>
      </font>
      <numFmt numFmtId="2" formatCode="0.00"/>
      <fill>
        <patternFill patternType="solid">
          <fgColor indexed="64"/>
          <bgColor theme="9" tint="0.79998168889431442"/>
        </patternFill>
      </fill>
      <alignment vertical="top" textRotation="0" indent="0" justifyLastLine="0" shrinkToFit="0" readingOrder="0"/>
    </dxf>
    <dxf>
      <font>
        <b val="0"/>
        <i val="0"/>
        <strike val="0"/>
        <condense val="0"/>
        <extend val="0"/>
        <outline val="0"/>
        <shadow val="0"/>
        <u val="none"/>
        <vertAlign val="baseline"/>
        <sz val="11"/>
        <color auto="1"/>
        <name val="Calibri"/>
        <scheme val="minor"/>
      </font>
      <fill>
        <patternFill patternType="solid">
          <fgColor indexed="64"/>
          <bgColor theme="9" tint="0.79998168889431442"/>
        </patternFill>
      </fill>
      <alignment horizontal="center" vertical="top" textRotation="0" wrapText="0" indent="0" justifyLastLine="0" shrinkToFit="0" readingOrder="0"/>
      <border diagonalUp="0" diagonalDown="0" outline="0">
        <left/>
        <right/>
        <top style="thin">
          <color theme="1"/>
        </top>
        <bottom style="thin">
          <color theme="1"/>
        </bottom>
      </border>
    </dxf>
    <dxf>
      <font>
        <b val="0"/>
        <i val="0"/>
        <strike val="0"/>
        <condense val="0"/>
        <extend val="0"/>
        <outline val="0"/>
        <shadow val="0"/>
        <u val="none"/>
        <vertAlign val="baseline"/>
        <sz val="11"/>
        <color auto="1"/>
        <name val="Calibri"/>
        <scheme val="minor"/>
      </font>
      <fill>
        <patternFill patternType="solid">
          <fgColor indexed="64"/>
          <bgColor theme="9" tint="0.79998168889431442"/>
        </patternFill>
      </fill>
      <alignment horizontal="center" vertical="top" textRotation="0" wrapText="0" indent="0" justifyLastLine="0" shrinkToFit="0" readingOrder="0"/>
      <border diagonalUp="0" diagonalDown="0">
        <left/>
        <right/>
        <top style="thin">
          <color theme="1"/>
        </top>
        <bottom style="thin">
          <color theme="1"/>
        </bottom>
      </border>
    </dxf>
    <dxf>
      <font>
        <b val="0"/>
        <i val="0"/>
        <strike val="0"/>
        <condense val="0"/>
        <extend val="0"/>
        <outline val="0"/>
        <shadow val="0"/>
        <u val="none"/>
        <vertAlign val="baseline"/>
        <sz val="11"/>
        <color auto="1"/>
        <name val="Calibri"/>
        <scheme val="minor"/>
      </font>
      <fill>
        <patternFill patternType="solid">
          <fgColor indexed="64"/>
          <bgColor theme="9" tint="0.79998168889431442"/>
        </patternFill>
      </fill>
      <alignment horizontal="left" vertical="top" textRotation="0" indent="0" justifyLastLine="0" shrinkToFit="0" readingOrder="0"/>
      <border diagonalUp="0" diagonalDown="0" outline="0">
        <left/>
        <right/>
        <top style="thin">
          <color theme="1"/>
        </top>
        <bottom style="thin">
          <color theme="1"/>
        </bottom>
      </border>
    </dxf>
    <dxf>
      <font>
        <b val="0"/>
        <i val="0"/>
        <strike val="0"/>
        <condense val="0"/>
        <extend val="0"/>
        <outline val="0"/>
        <shadow val="0"/>
        <u val="none"/>
        <vertAlign val="baseline"/>
        <sz val="11"/>
        <color auto="1"/>
        <name val="Calibri"/>
        <scheme val="minor"/>
      </font>
      <fill>
        <patternFill patternType="solid">
          <fgColor indexed="64"/>
          <bgColor theme="9" tint="0.79998168889431442"/>
        </patternFill>
      </fill>
      <alignment horizontal="left" vertical="top" textRotation="0" indent="0" justifyLastLine="0" shrinkToFit="0" readingOrder="0"/>
      <border diagonalUp="0" diagonalDown="0" outline="0">
        <left/>
        <right/>
        <top style="thin">
          <color theme="1"/>
        </top>
        <bottom style="thin">
          <color theme="1"/>
        </bottom>
      </border>
    </dxf>
    <dxf>
      <font>
        <b val="0"/>
        <i val="0"/>
        <strike val="0"/>
        <condense val="0"/>
        <extend val="0"/>
        <outline val="0"/>
        <shadow val="0"/>
        <u val="none"/>
        <vertAlign val="baseline"/>
        <sz val="11"/>
        <color auto="1"/>
        <name val="Calibri"/>
        <scheme val="minor"/>
      </font>
      <fill>
        <patternFill patternType="solid">
          <fgColor indexed="64"/>
          <bgColor rgb="FFFFFF00"/>
        </patternFill>
      </fill>
      <alignment horizontal="center" vertical="top" textRotation="0" wrapText="0" indent="0" justifyLastLine="0" shrinkToFit="0" readingOrder="0"/>
      <border diagonalUp="0" diagonalDown="0" outline="0">
        <left/>
        <right/>
        <top style="thin">
          <color theme="1"/>
        </top>
        <bottom style="thin">
          <color theme="1"/>
        </bottom>
      </border>
    </dxf>
    <dxf>
      <font>
        <b val="0"/>
        <i val="0"/>
        <strike val="0"/>
        <condense val="0"/>
        <extend val="0"/>
        <outline val="0"/>
        <shadow val="0"/>
        <u val="none"/>
        <vertAlign val="baseline"/>
        <sz val="11"/>
        <color auto="1"/>
        <name val="Calibri"/>
        <scheme val="minor"/>
      </font>
      <fill>
        <patternFill patternType="solid">
          <fgColor indexed="64"/>
          <bgColor rgb="FFFFFF00"/>
        </patternFill>
      </fill>
      <alignment horizontal="center" vertical="top" textRotation="0" wrapText="0" indent="0" justifyLastLine="0" shrinkToFit="0" readingOrder="0"/>
      <border diagonalUp="0" diagonalDown="0" outline="0">
        <left/>
        <right/>
        <top style="thin">
          <color theme="1"/>
        </top>
        <bottom style="thin">
          <color theme="1"/>
        </bottom>
      </border>
    </dxf>
    <dxf>
      <font>
        <b val="0"/>
        <i val="0"/>
        <strike val="0"/>
        <condense val="0"/>
        <extend val="0"/>
        <outline val="0"/>
        <shadow val="0"/>
        <u val="none"/>
        <vertAlign val="baseline"/>
        <sz val="11"/>
        <color auto="1"/>
        <name val="Calibri"/>
        <scheme val="minor"/>
      </font>
      <fill>
        <patternFill patternType="solid">
          <fgColor indexed="64"/>
          <bgColor theme="9" tint="0.79998168889431442"/>
        </patternFill>
      </fill>
      <alignment horizontal="center" vertical="top" textRotation="0" wrapText="0" indent="0" justifyLastLine="0" shrinkToFit="0" readingOrder="0"/>
      <border diagonalUp="0" diagonalDown="0" outline="0">
        <left/>
        <right/>
        <top style="thin">
          <color theme="1"/>
        </top>
        <bottom style="thin">
          <color theme="1"/>
        </bottom>
      </border>
    </dxf>
    <dxf>
      <font>
        <b val="0"/>
        <i val="0"/>
        <strike val="0"/>
        <condense val="0"/>
        <extend val="0"/>
        <outline val="0"/>
        <shadow val="0"/>
        <u val="none"/>
        <vertAlign val="baseline"/>
        <sz val="11"/>
        <color auto="1"/>
        <name val="Calibri"/>
        <scheme val="minor"/>
      </font>
      <fill>
        <patternFill patternType="solid">
          <fgColor indexed="64"/>
          <bgColor theme="9" tint="0.79998168889431442"/>
        </patternFill>
      </fill>
      <alignment horizontal="center" vertical="top" textRotation="0" wrapText="0" indent="0" justifyLastLine="0" shrinkToFit="0" readingOrder="0"/>
      <border diagonalUp="0" diagonalDown="0" outline="0">
        <left/>
        <right/>
        <top style="thin">
          <color theme="1"/>
        </top>
        <bottom style="thin">
          <color theme="1"/>
        </bottom>
      </border>
    </dxf>
    <dxf>
      <font>
        <strike val="0"/>
        <outline val="0"/>
        <shadow val="0"/>
        <u val="none"/>
        <vertAlign val="baseline"/>
        <sz val="11"/>
        <color auto="1"/>
        <name val="Calibri"/>
        <scheme val="minor"/>
      </font>
      <fill>
        <patternFill patternType="solid">
          <fgColor indexed="64"/>
          <bgColor theme="9" tint="0.79998168889431442"/>
        </patternFill>
      </fill>
      <alignment horizontal="center" vertical="top" textRotation="0" wrapText="0" indent="0" justifyLastLine="0" shrinkToFit="0" readingOrder="0"/>
      <border diagonalUp="0" diagonalDown="0" outline="0">
        <left/>
        <right/>
        <top style="thin">
          <color theme="1"/>
        </top>
        <bottom style="thin">
          <color theme="1"/>
        </bottom>
      </border>
    </dxf>
    <dxf>
      <font>
        <strike val="0"/>
        <outline val="0"/>
        <shadow val="0"/>
        <u val="none"/>
        <vertAlign val="baseline"/>
        <sz val="11"/>
        <color auto="1"/>
        <name val="Calibri"/>
        <scheme val="minor"/>
      </font>
      <fill>
        <patternFill patternType="solid">
          <fgColor indexed="64"/>
          <bgColor theme="9" tint="0.79998168889431442"/>
        </patternFill>
      </fill>
      <alignment horizontal="center" vertical="top" textRotation="0" wrapText="0" indent="0" justifyLastLine="0" shrinkToFit="0" readingOrder="0"/>
      <border diagonalUp="0" diagonalDown="0" outline="0">
        <left/>
        <right/>
        <top style="thin">
          <color theme="1"/>
        </top>
        <bottom style="thin">
          <color theme="1"/>
        </bottom>
      </border>
    </dxf>
    <dxf>
      <font>
        <b val="0"/>
        <i val="0"/>
        <strike val="0"/>
        <condense val="0"/>
        <extend val="0"/>
        <outline val="0"/>
        <shadow val="0"/>
        <u val="none"/>
        <vertAlign val="baseline"/>
        <sz val="11"/>
        <color auto="1"/>
        <name val="Calibri"/>
        <scheme val="minor"/>
      </font>
      <fill>
        <patternFill patternType="solid">
          <fgColor indexed="64"/>
          <bgColor theme="9" tint="0.79998168889431442"/>
        </patternFill>
      </fill>
      <alignment horizontal="center" vertical="top" textRotation="0" wrapText="0" indent="0" justifyLastLine="0" shrinkToFit="0" readingOrder="0"/>
      <border diagonalUp="0" diagonalDown="0" outline="0">
        <left/>
        <right/>
        <top style="thin">
          <color theme="1"/>
        </top>
        <bottom style="thin">
          <color theme="1"/>
        </bottom>
      </border>
    </dxf>
    <dxf>
      <font>
        <b val="0"/>
        <i val="0"/>
        <strike val="0"/>
        <condense val="0"/>
        <extend val="0"/>
        <outline val="0"/>
        <shadow val="0"/>
        <u val="none"/>
        <vertAlign val="baseline"/>
        <sz val="11"/>
        <color auto="1"/>
        <name val="Calibri"/>
        <scheme val="minor"/>
      </font>
      <fill>
        <patternFill patternType="solid">
          <fgColor indexed="64"/>
          <bgColor theme="9" tint="0.79998168889431442"/>
        </patternFill>
      </fill>
      <alignment horizontal="center" vertical="top" textRotation="0" wrapText="0" indent="0" justifyLastLine="0" shrinkToFit="0" readingOrder="0"/>
      <border diagonalUp="0" diagonalDown="0" outline="0">
        <left/>
        <right/>
        <top style="thin">
          <color theme="1"/>
        </top>
        <bottom style="thin">
          <color theme="1"/>
        </bottom>
      </border>
    </dxf>
    <dxf>
      <font>
        <b val="0"/>
        <i val="0"/>
        <strike val="0"/>
        <condense val="0"/>
        <extend val="0"/>
        <outline val="0"/>
        <shadow val="0"/>
        <u val="none"/>
        <vertAlign val="baseline"/>
        <sz val="11"/>
        <color auto="1"/>
        <name val="Calibri"/>
        <scheme val="minor"/>
      </font>
      <fill>
        <patternFill patternType="solid">
          <fgColor indexed="64"/>
          <bgColor theme="9" tint="0.79998168889431442"/>
        </patternFill>
      </fill>
      <alignment horizontal="center" vertical="top" textRotation="0" wrapText="0" indent="0" justifyLastLine="0" shrinkToFit="0" readingOrder="0"/>
      <border diagonalUp="0" diagonalDown="0" outline="0">
        <left/>
        <right/>
        <top style="thin">
          <color theme="1"/>
        </top>
        <bottom style="thin">
          <color theme="1"/>
        </bottom>
      </border>
    </dxf>
    <dxf>
      <font>
        <b val="0"/>
        <i val="0"/>
        <strike val="0"/>
        <condense val="0"/>
        <extend val="0"/>
        <outline val="0"/>
        <shadow val="0"/>
        <u val="none"/>
        <vertAlign val="baseline"/>
        <sz val="11"/>
        <color auto="1"/>
        <name val="Calibri"/>
        <scheme val="minor"/>
      </font>
      <numFmt numFmtId="165" formatCode="0.0"/>
      <fill>
        <patternFill patternType="solid">
          <fgColor indexed="64"/>
          <bgColor theme="9" tint="0.79998168889431442"/>
        </patternFill>
      </fill>
      <alignment horizontal="center" vertical="top" textRotation="0" wrapText="0" indent="0" justifyLastLine="0" shrinkToFit="0" readingOrder="0"/>
      <border diagonalUp="0" diagonalDown="0" outline="0">
        <left/>
        <right/>
        <top style="thin">
          <color theme="1"/>
        </top>
        <bottom style="thin">
          <color theme="1"/>
        </bottom>
      </border>
    </dxf>
    <dxf>
      <font>
        <b val="0"/>
        <i val="0"/>
        <strike val="0"/>
        <condense val="0"/>
        <extend val="0"/>
        <outline val="0"/>
        <shadow val="0"/>
        <u val="none"/>
        <vertAlign val="baseline"/>
        <sz val="11"/>
        <color auto="1"/>
        <name val="Calibri"/>
        <scheme val="minor"/>
      </font>
      <numFmt numFmtId="30" formatCode="@"/>
      <fill>
        <patternFill patternType="solid">
          <fgColor indexed="64"/>
          <bgColor theme="9" tint="0.79998168889431442"/>
        </patternFill>
      </fill>
      <alignment horizontal="center" vertical="top" textRotation="0" wrapText="0" indent="0" justifyLastLine="0" shrinkToFit="0" readingOrder="0"/>
      <border diagonalUp="0" diagonalDown="0" outline="0">
        <left/>
        <right/>
        <top style="thin">
          <color theme="1"/>
        </top>
        <bottom style="thin">
          <color theme="1"/>
        </bottom>
      </border>
    </dxf>
    <dxf>
      <font>
        <b val="0"/>
        <i val="0"/>
        <strike val="0"/>
        <condense val="0"/>
        <extend val="0"/>
        <outline val="0"/>
        <shadow val="0"/>
        <u val="none"/>
        <vertAlign val="baseline"/>
        <sz val="11"/>
        <color auto="1"/>
        <name val="Calibri"/>
        <scheme val="minor"/>
      </font>
      <numFmt numFmtId="30" formatCode="@"/>
      <fill>
        <patternFill patternType="solid">
          <fgColor indexed="64"/>
          <bgColor theme="9" tint="0.79998168889431442"/>
        </patternFill>
      </fill>
      <alignment vertical="top" textRotation="0" indent="0" justifyLastLine="0" shrinkToFit="0" readingOrder="0"/>
      <border diagonalUp="0" diagonalDown="0" outline="0">
        <left/>
        <right/>
        <top style="thin">
          <color theme="1"/>
        </top>
        <bottom style="thin">
          <color theme="1"/>
        </bottom>
      </border>
    </dxf>
    <dxf>
      <font>
        <b val="0"/>
        <i val="0"/>
        <strike val="0"/>
        <condense val="0"/>
        <extend val="0"/>
        <outline val="0"/>
        <shadow val="0"/>
        <u val="none"/>
        <vertAlign val="baseline"/>
        <sz val="11"/>
        <color auto="1"/>
        <name val="Calibri"/>
        <scheme val="minor"/>
      </font>
      <fill>
        <patternFill patternType="solid">
          <fgColor indexed="64"/>
          <bgColor theme="9" tint="0.79998168889431442"/>
        </patternFill>
      </fill>
      <alignment vertical="top" textRotation="0" indent="0" justifyLastLine="0" shrinkToFit="0" readingOrder="0"/>
      <border diagonalUp="0" diagonalDown="0" outline="0">
        <left/>
        <right/>
        <top style="thin">
          <color theme="1"/>
        </top>
        <bottom style="thin">
          <color theme="1"/>
        </bottom>
      </border>
    </dxf>
    <dxf>
      <font>
        <strike val="0"/>
        <outline val="0"/>
        <shadow val="0"/>
        <u val="none"/>
        <vertAlign val="baseline"/>
        <sz val="11"/>
        <color auto="1"/>
        <name val="Calibri"/>
        <scheme val="minor"/>
      </font>
      <fill>
        <patternFill patternType="solid">
          <fgColor indexed="64"/>
          <bgColor theme="9" tint="0.79998168889431442"/>
        </patternFill>
      </fill>
      <alignment vertical="top" textRotation="0" indent="0" justifyLastLine="0" shrinkToFit="0" readingOrder="0"/>
      <border diagonalUp="0" diagonalDown="0" outline="0">
        <left/>
        <right/>
        <top style="thin">
          <color theme="1"/>
        </top>
        <bottom style="thin">
          <color theme="1"/>
        </bottom>
      </border>
    </dxf>
    <dxf>
      <border>
        <top style="thin">
          <color theme="1"/>
        </top>
      </border>
    </dxf>
    <dxf>
      <border diagonalUp="0" diagonalDown="0">
        <left/>
        <right/>
        <top style="thin">
          <color indexed="64"/>
        </top>
        <bottom style="thin">
          <color indexed="64"/>
        </bottom>
      </border>
    </dxf>
    <dxf>
      <font>
        <b val="0"/>
        <i val="0"/>
        <strike val="0"/>
        <condense val="0"/>
        <extend val="0"/>
        <outline val="0"/>
        <shadow val="0"/>
        <u val="none"/>
        <vertAlign val="baseline"/>
        <sz val="11"/>
        <color auto="1"/>
        <name val="Calibri"/>
        <scheme val="minor"/>
      </font>
      <fill>
        <patternFill patternType="solid">
          <fgColor indexed="64"/>
          <bgColor theme="9" tint="0.79998168889431442"/>
        </patternFill>
      </fill>
      <alignment vertical="top" textRotation="0" indent="0" justifyLastLine="0" shrinkToFit="0" readingOrder="0"/>
    </dxf>
    <dxf>
      <border>
        <bottom style="thin">
          <color theme="1"/>
        </bottom>
      </border>
    </dxf>
    <dxf>
      <font>
        <b/>
        <i val="0"/>
        <strike val="0"/>
        <condense val="0"/>
        <extend val="0"/>
        <outline val="0"/>
        <shadow val="0"/>
        <u val="none"/>
        <vertAlign val="baseline"/>
        <sz val="11"/>
        <color auto="1"/>
        <name val="Calibri"/>
        <scheme val="minor"/>
      </font>
      <fill>
        <patternFill patternType="solid">
          <fgColor indexed="64"/>
          <bgColor theme="9" tint="0.79998168889431442"/>
        </patternFill>
      </fill>
      <alignment horizontal="center" vertical="top" textRotation="0" wrapText="1" indent="0" justifyLastLine="0" shrinkToFit="0" readingOrder="0"/>
    </dxf>
  </dxfs>
  <tableStyles count="0" defaultTableStyle="TableStyleMedium2" defaultPivotStyle="PivotStyleLight16"/>
  <colors>
    <mruColors>
      <color rgb="FFE2EFDA"/>
      <color rgb="FFB3DBD1"/>
      <color rgb="FF4CA08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ables/table1.xml><?xml version="1.0" encoding="utf-8"?>
<table xmlns="http://schemas.openxmlformats.org/spreadsheetml/2006/main" id="1" name="Table3" displayName="Table3" ref="A1:Y49" totalsRowShown="0" headerRowDxfId="29" dataDxfId="27" headerRowBorderDxfId="28" tableBorderDxfId="26" totalsRowBorderDxfId="25">
  <tableColumns count="25">
    <tableColumn id="1" name="Iestādes nosaukums" dataDxfId="24"/>
    <tableColumn id="3" name="Adrese" dataDxfId="23"/>
    <tableColumn id="5" name="Kadastra Nr." dataDxfId="22"/>
    <tableColumn id="14" name="Ekspluatācijas uzsākšanas gads" dataDxfId="21"/>
    <tableColumn id="8" name="Lietderīgā platība (iekštelpu platība)" dataDxfId="20"/>
    <tableColumn id="12" name="Apkures veids (Katliem norādīt jaudu un kurināmo)" dataDxfId="19"/>
    <tableColumn id="16" name="Mehāniskā ventilācija" dataDxfId="18"/>
    <tableColumn id="7" name="Karstā ūdens sagatavošanas veids" dataDxfId="17"/>
    <tableColumn id="9" name="Dzesēšana" dataDxfId="16"/>
    <tableColumn id="2" name="Fasāde siltināta" dataDxfId="15"/>
    <tableColumn id="4" name="Siltumskaitītājs/kurināma uzskaite (kādi pieejamie dati, laika griezums)" dataDxfId="14"/>
    <tableColumn id="6" name="Vai ir viedais elektroenerģijas skaitītājs (pieejami ikstundas dati)?" dataDxfId="13"/>
    <tableColumn id="15" name="Nepieciešams ēkas energosertifikāts" dataDxfId="12"/>
    <tableColumn id="13" name="Nepieciešama tehniskā apsekošana" dataDxfId="11"/>
    <tableColumn id="10" name="Pasākumi" dataDxfId="10"/>
    <tableColumn id="11" name="Specifiskās prasības" dataDxfId="9"/>
    <tableColumn id="17" name="Saules paneļu izvērtējums" dataDxfId="8"/>
    <tableColumn id="18" name="Jumta tehnisko stāvokļa novērtējums saules paneļiem" dataDxfId="7"/>
    <tableColumn id="25" name="Kolonna1" dataDxfId="6">
      <calculatedColumnFormula>#REF!+#REF!+#REF!+#REF!+#REF!+#REF!</calculatedColumnFormula>
    </tableColumn>
    <tableColumn id="26" name="Specifikācijas izstrāde - SIA &quot;Ekodoma&quot; 180 EUR bez PVN" dataDxfId="5">
      <calculatedColumnFormula>180/27</calculatedColumnFormula>
    </tableColumn>
    <tableColumn id="19" name="Pašvaldības izmaksas: PVN 21%" dataDxfId="4">
      <calculatedColumnFormula>S2*1.21-S2+Table3[[#This Row],[Specifikācijas izstrāde - SIA "Ekodoma" 180 EUR bez PVN]]*1.21-Table3[[#This Row],[Specifikācijas izstrāde - SIA "Ekodoma" 180 EUR bez PVN]]</calculatedColumnFormula>
    </tableColumn>
    <tableColumn id="20" name="Pašvaldības izmaksas: 10% (no summas bez PVN)" dataDxfId="3">
      <calculatedColumnFormula>S2*0.1</calculatedColumnFormula>
    </tableColumn>
    <tableColumn id="21" name="ALTUM grants: 90% (no summas bez PVN)" dataDxfId="2">
      <calculatedColumnFormula>S2-V2</calculatedColumnFormula>
    </tableColumn>
    <tableColumn id="22" name="Pašvaldības izmaksas: 5% no granta summas" dataDxfId="1">
      <calculatedColumnFormula>W2*0.05</calculatedColumnFormula>
    </tableColumn>
    <tableColumn id="23" name="Pašvaldības izmaksas KOPĀ (ieskaitot PVN)" dataDxfId="0">
      <calculatedColumnFormula>U2+V2+X2</calculatedColumnFormula>
    </tableColumn>
  </tableColumns>
  <tableStyleInfo showFirstColumn="0" showLastColumn="0" showRowStripes="1" showColumnStripes="0"/>
</table>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A1998"/>
  <sheetViews>
    <sheetView zoomScale="67" zoomScaleNormal="67" zoomScaleSheetLayoutView="115" workbookViewId="0">
      <pane ySplit="4" topLeftCell="A5" activePane="bottomLeft" state="frozen"/>
      <selection activeCell="D1" sqref="D1"/>
      <selection pane="bottomLeft" activeCell="R573" sqref="A1:R573"/>
    </sheetView>
  </sheetViews>
  <sheetFormatPr defaultRowHeight="15" outlineLevelRow="1"/>
  <cols>
    <col min="1" max="1" width="6.42578125" style="7" customWidth="1"/>
    <col min="2" max="2" width="24.5703125" style="5" customWidth="1"/>
    <col min="3" max="3" width="12.5703125" style="5" customWidth="1"/>
    <col min="4" max="5" width="14.5703125" style="6" customWidth="1"/>
    <col min="6" max="6" width="63.28515625" style="932" customWidth="1"/>
    <col min="7" max="10" width="13.7109375" style="32" hidden="1" customWidth="1"/>
    <col min="11" max="14" width="13.7109375" style="32" customWidth="1"/>
    <col min="15" max="15" width="17.7109375" style="10" customWidth="1"/>
    <col min="16" max="16" width="12.85546875" style="10" hidden="1" customWidth="1"/>
    <col min="17" max="17" width="17.7109375" style="10" customWidth="1"/>
    <col min="18" max="18" width="13.42578125" style="10" customWidth="1"/>
    <col min="19" max="19" width="13.42578125" style="49" hidden="1" customWidth="1"/>
    <col min="20" max="20" width="16.28515625" style="13" hidden="1" customWidth="1"/>
    <col min="21" max="21" width="15.28515625" hidden="1" customWidth="1"/>
    <col min="22" max="22" width="15.140625" hidden="1" customWidth="1"/>
    <col min="23" max="23" width="10.42578125" hidden="1" customWidth="1"/>
    <col min="24" max="24" width="17.140625" hidden="1" customWidth="1"/>
    <col min="25" max="25" width="10.28515625" hidden="1" customWidth="1"/>
    <col min="26" max="26" width="14.28515625" hidden="1" customWidth="1"/>
    <col min="27" max="27" width="21.5703125" customWidth="1"/>
  </cols>
  <sheetData>
    <row r="1" spans="1:26" ht="27" customHeight="1" thickBot="1">
      <c r="A1" s="1175" t="s">
        <v>0</v>
      </c>
      <c r="B1" s="1179" t="s">
        <v>1</v>
      </c>
      <c r="C1" s="1175" t="s">
        <v>2</v>
      </c>
      <c r="D1" s="1175" t="s">
        <v>3</v>
      </c>
      <c r="E1" s="1175" t="s">
        <v>4</v>
      </c>
      <c r="F1" s="1181" t="s">
        <v>5</v>
      </c>
      <c r="G1" s="1175" t="s">
        <v>6</v>
      </c>
      <c r="H1" s="1175" t="s">
        <v>6</v>
      </c>
      <c r="I1" s="1175" t="s">
        <v>6</v>
      </c>
      <c r="J1" s="1017" t="s">
        <v>6</v>
      </c>
      <c r="K1" s="1017" t="s">
        <v>6</v>
      </c>
      <c r="L1" s="1019" t="s">
        <v>7</v>
      </c>
      <c r="M1" s="1189" t="s">
        <v>8</v>
      </c>
      <c r="N1" s="1187" t="s">
        <v>9</v>
      </c>
      <c r="O1" s="1175" t="s">
        <v>10</v>
      </c>
      <c r="P1" s="1175" t="s">
        <v>11</v>
      </c>
      <c r="Q1" s="1175" t="s">
        <v>12</v>
      </c>
      <c r="R1" s="1177" t="s">
        <v>13</v>
      </c>
      <c r="S1" s="1191" t="s">
        <v>14</v>
      </c>
      <c r="T1" s="1193" t="s">
        <v>15</v>
      </c>
      <c r="U1" s="1194"/>
      <c r="V1" s="1194"/>
      <c r="W1" s="1194"/>
      <c r="X1" s="1194"/>
      <c r="Y1" s="1194"/>
      <c r="Z1" s="1195"/>
    </row>
    <row r="2" spans="1:26" ht="48.6" customHeight="1" thickBot="1">
      <c r="A2" s="1176"/>
      <c r="B2" s="1180"/>
      <c r="C2" s="1176"/>
      <c r="D2" s="1176"/>
      <c r="E2" s="1176"/>
      <c r="F2" s="1182"/>
      <c r="G2" s="1176"/>
      <c r="H2" s="1176"/>
      <c r="I2" s="1176"/>
      <c r="J2" s="1018"/>
      <c r="K2" s="1018"/>
      <c r="L2" s="1020"/>
      <c r="M2" s="1190"/>
      <c r="N2" s="1188"/>
      <c r="O2" s="1176"/>
      <c r="P2" s="1176"/>
      <c r="Q2" s="1176"/>
      <c r="R2" s="1178"/>
      <c r="S2" s="1192"/>
      <c r="T2" s="46" t="s">
        <v>16</v>
      </c>
      <c r="U2" s="46" t="s">
        <v>17</v>
      </c>
      <c r="V2" s="46" t="s">
        <v>18</v>
      </c>
      <c r="W2" s="46" t="s">
        <v>19</v>
      </c>
      <c r="X2" s="46" t="s">
        <v>20</v>
      </c>
      <c r="Y2" s="46" t="s">
        <v>21</v>
      </c>
      <c r="Z2" s="46" t="s">
        <v>22</v>
      </c>
    </row>
    <row r="3" spans="1:26" ht="15.75" thickBot="1">
      <c r="A3" s="1153" t="s">
        <v>23</v>
      </c>
      <c r="B3" s="1154"/>
      <c r="C3" s="1154"/>
      <c r="D3" s="1154"/>
      <c r="E3" s="1154"/>
      <c r="F3" s="1154"/>
      <c r="G3" s="1154"/>
      <c r="H3" s="1154"/>
      <c r="I3" s="1154"/>
      <c r="J3" s="1154"/>
      <c r="K3" s="1154"/>
      <c r="L3" s="1154"/>
      <c r="M3" s="1154"/>
      <c r="N3" s="1154"/>
      <c r="O3" s="1154"/>
      <c r="P3" s="1154"/>
      <c r="Q3" s="1154"/>
      <c r="R3" s="1154"/>
      <c r="S3" s="79"/>
      <c r="T3" s="80">
        <v>2</v>
      </c>
      <c r="U3" s="80">
        <v>1</v>
      </c>
      <c r="V3" s="80">
        <v>2</v>
      </c>
      <c r="W3" s="80">
        <v>1</v>
      </c>
      <c r="X3" s="80">
        <v>1</v>
      </c>
      <c r="Y3" s="80">
        <v>1</v>
      </c>
      <c r="Z3" s="80">
        <v>1</v>
      </c>
    </row>
    <row r="4" spans="1:26" ht="15.75" thickBot="1">
      <c r="A4" s="1051" t="s">
        <v>24</v>
      </c>
      <c r="B4" s="1052"/>
      <c r="C4" s="1052"/>
      <c r="D4" s="1052"/>
      <c r="E4" s="1052"/>
      <c r="F4" s="1052"/>
      <c r="G4" s="1052"/>
      <c r="H4" s="1052"/>
      <c r="I4" s="1052"/>
      <c r="J4" s="1052"/>
      <c r="K4" s="1052"/>
      <c r="L4" s="1052"/>
      <c r="M4" s="1052"/>
      <c r="N4" s="1052"/>
      <c r="O4" s="1052"/>
      <c r="P4" s="1052"/>
      <c r="Q4" s="1052"/>
      <c r="R4" s="1053"/>
      <c r="S4" s="81"/>
      <c r="T4" s="80"/>
      <c r="U4" s="80"/>
      <c r="V4" s="80"/>
      <c r="W4" s="80"/>
      <c r="X4" s="80"/>
      <c r="Y4" s="80"/>
      <c r="Z4" s="80"/>
    </row>
    <row r="5" spans="1:26" s="1" customFormat="1" ht="33.6" customHeight="1" outlineLevel="1">
      <c r="A5" s="955">
        <v>1</v>
      </c>
      <c r="B5" s="979" t="s">
        <v>25</v>
      </c>
      <c r="C5" s="955" t="s">
        <v>26</v>
      </c>
      <c r="D5" s="955" t="s">
        <v>27</v>
      </c>
      <c r="E5" s="995" t="s">
        <v>28</v>
      </c>
      <c r="F5" s="983" t="s">
        <v>29</v>
      </c>
      <c r="G5" s="1102"/>
      <c r="H5" s="984"/>
      <c r="I5" s="84"/>
      <c r="J5" s="505"/>
      <c r="K5" s="505"/>
      <c r="L5" s="999">
        <f>SUM(K6:K9)</f>
        <v>4084352</v>
      </c>
      <c r="M5" s="966">
        <f>SUM(H6:H9)</f>
        <v>3285582</v>
      </c>
      <c r="N5" s="1054">
        <f>SUM(I6:I9)</f>
        <v>3285582</v>
      </c>
      <c r="O5" s="1054">
        <f>SUM(H6:H9)</f>
        <v>3285582</v>
      </c>
      <c r="P5" s="1054">
        <f>SUM(G8)</f>
        <v>32671</v>
      </c>
      <c r="Q5" s="1054">
        <f>SUM(G6:G9)</f>
        <v>5711724</v>
      </c>
      <c r="R5" s="952"/>
      <c r="S5" s="1198">
        <f>SUM(T5:Z9)</f>
        <v>7</v>
      </c>
      <c r="T5" s="1028">
        <v>2</v>
      </c>
      <c r="U5" s="1028">
        <v>1</v>
      </c>
      <c r="V5" s="1028">
        <v>2</v>
      </c>
      <c r="W5" s="1028"/>
      <c r="X5" s="1028"/>
      <c r="Y5" s="1028">
        <v>1</v>
      </c>
      <c r="Z5" s="1028">
        <v>1</v>
      </c>
    </row>
    <row r="6" spans="1:26" s="1" customFormat="1" ht="63.75" customHeight="1" outlineLevel="1">
      <c r="A6" s="969"/>
      <c r="B6" s="958"/>
      <c r="C6" s="969"/>
      <c r="D6" s="969"/>
      <c r="E6" s="996"/>
      <c r="F6" s="854" t="s">
        <v>30</v>
      </c>
      <c r="G6" s="87">
        <v>5578013</v>
      </c>
      <c r="H6" s="87">
        <v>3151871</v>
      </c>
      <c r="I6" s="87">
        <v>3231126</v>
      </c>
      <c r="J6" s="506">
        <v>3231126</v>
      </c>
      <c r="K6" s="736">
        <v>4040264</v>
      </c>
      <c r="L6" s="1000"/>
      <c r="M6" s="967"/>
      <c r="N6" s="996"/>
      <c r="O6" s="1078"/>
      <c r="P6" s="1078"/>
      <c r="Q6" s="996"/>
      <c r="R6" s="953"/>
      <c r="S6" s="1199"/>
      <c r="T6" s="1029"/>
      <c r="U6" s="1029"/>
      <c r="V6" s="1029"/>
      <c r="W6" s="1029"/>
      <c r="X6" s="1029"/>
      <c r="Y6" s="1029"/>
      <c r="Z6" s="1029"/>
    </row>
    <row r="7" spans="1:26" s="1" customFormat="1" ht="23.45" customHeight="1" outlineLevel="1">
      <c r="A7" s="969"/>
      <c r="B7" s="958"/>
      <c r="C7" s="969"/>
      <c r="D7" s="969"/>
      <c r="E7" s="996"/>
      <c r="F7" s="855" t="s">
        <v>31</v>
      </c>
      <c r="G7" s="87">
        <v>29040</v>
      </c>
      <c r="H7" s="87">
        <v>29040</v>
      </c>
      <c r="I7" s="87">
        <v>4088</v>
      </c>
      <c r="J7" s="506">
        <v>4088</v>
      </c>
      <c r="K7" s="506">
        <v>4088</v>
      </c>
      <c r="L7" s="1000"/>
      <c r="M7" s="967"/>
      <c r="N7" s="996"/>
      <c r="O7" s="1078"/>
      <c r="P7" s="1078"/>
      <c r="Q7" s="996"/>
      <c r="R7" s="953"/>
      <c r="S7" s="1199"/>
      <c r="T7" s="1029"/>
      <c r="U7" s="1029"/>
      <c r="V7" s="1029"/>
      <c r="W7" s="1029"/>
      <c r="X7" s="1029"/>
      <c r="Y7" s="1029"/>
      <c r="Z7" s="1029"/>
    </row>
    <row r="8" spans="1:26" s="1" customFormat="1" ht="34.9" customHeight="1" outlineLevel="1">
      <c r="A8" s="969"/>
      <c r="B8" s="958"/>
      <c r="C8" s="969"/>
      <c r="D8" s="969"/>
      <c r="E8" s="996"/>
      <c r="F8" s="854" t="s">
        <v>32</v>
      </c>
      <c r="G8" s="87">
        <v>32671</v>
      </c>
      <c r="H8" s="87">
        <v>32671</v>
      </c>
      <c r="I8" s="87">
        <v>32671</v>
      </c>
      <c r="J8" s="506">
        <v>32671</v>
      </c>
      <c r="K8" s="736">
        <v>30000</v>
      </c>
      <c r="L8" s="1000"/>
      <c r="M8" s="967"/>
      <c r="N8" s="996"/>
      <c r="O8" s="1078"/>
      <c r="P8" s="1078"/>
      <c r="Q8" s="996"/>
      <c r="R8" s="953"/>
      <c r="S8" s="1199"/>
      <c r="T8" s="1029"/>
      <c r="U8" s="1029"/>
      <c r="V8" s="1029"/>
      <c r="W8" s="1029"/>
      <c r="X8" s="1029"/>
      <c r="Y8" s="1029"/>
      <c r="Z8" s="1029"/>
    </row>
    <row r="9" spans="1:26" s="1" customFormat="1" ht="30.75" customHeight="1" outlineLevel="1">
      <c r="A9" s="956"/>
      <c r="B9" s="958"/>
      <c r="C9" s="969"/>
      <c r="D9" s="969"/>
      <c r="E9" s="1031"/>
      <c r="F9" s="856" t="s">
        <v>33</v>
      </c>
      <c r="G9" s="68">
        <v>72000</v>
      </c>
      <c r="H9" s="68">
        <v>72000</v>
      </c>
      <c r="I9" s="68">
        <v>17697</v>
      </c>
      <c r="J9" s="507">
        <v>17697</v>
      </c>
      <c r="K9" s="755">
        <v>10000</v>
      </c>
      <c r="L9" s="1001"/>
      <c r="M9" s="968"/>
      <c r="N9" s="1031"/>
      <c r="O9" s="1079"/>
      <c r="P9" s="1079"/>
      <c r="Q9" s="1031"/>
      <c r="R9" s="954"/>
      <c r="S9" s="1200"/>
      <c r="T9" s="1030"/>
      <c r="U9" s="1030"/>
      <c r="V9" s="1030"/>
      <c r="W9" s="1030"/>
      <c r="X9" s="1030"/>
      <c r="Y9" s="1030"/>
      <c r="Z9" s="1030"/>
    </row>
    <row r="10" spans="1:26" s="1" customFormat="1" ht="21" customHeight="1" outlineLevel="1">
      <c r="A10" s="955">
        <v>2</v>
      </c>
      <c r="B10" s="958"/>
      <c r="C10" s="969"/>
      <c r="D10" s="969"/>
      <c r="E10" s="997"/>
      <c r="F10" s="974" t="s">
        <v>34</v>
      </c>
      <c r="G10" s="978"/>
      <c r="H10" s="975"/>
      <c r="I10" s="62"/>
      <c r="J10" s="508"/>
      <c r="K10" s="508"/>
      <c r="L10" s="963">
        <v>0</v>
      </c>
      <c r="M10" s="963">
        <v>0</v>
      </c>
      <c r="N10" s="960">
        <v>0</v>
      </c>
      <c r="O10" s="952">
        <v>0</v>
      </c>
      <c r="P10" s="1110">
        <v>0</v>
      </c>
      <c r="Q10" s="960">
        <v>0</v>
      </c>
      <c r="R10" s="952">
        <v>250000</v>
      </c>
      <c r="S10" s="1024">
        <f>SUM(T10:Z13)</f>
        <v>3</v>
      </c>
      <c r="T10" s="1028"/>
      <c r="U10" s="1028"/>
      <c r="V10" s="1028"/>
      <c r="W10" s="1028"/>
      <c r="X10" s="1028">
        <v>1</v>
      </c>
      <c r="Y10" s="1028">
        <v>1</v>
      </c>
      <c r="Z10" s="1028">
        <v>1</v>
      </c>
    </row>
    <row r="11" spans="1:26" s="1" customFormat="1" ht="16.149999999999999" customHeight="1" outlineLevel="1">
      <c r="A11" s="969"/>
      <c r="B11" s="958"/>
      <c r="C11" s="969"/>
      <c r="D11" s="969"/>
      <c r="E11" s="1004"/>
      <c r="F11" s="857" t="s">
        <v>35</v>
      </c>
      <c r="G11" s="54">
        <v>250000</v>
      </c>
      <c r="H11" s="54">
        <v>250000</v>
      </c>
      <c r="I11" s="54">
        <v>250000</v>
      </c>
      <c r="J11" s="509">
        <v>250000</v>
      </c>
      <c r="K11" s="509">
        <v>250000</v>
      </c>
      <c r="L11" s="964"/>
      <c r="M11" s="964"/>
      <c r="N11" s="962"/>
      <c r="O11" s="953"/>
      <c r="P11" s="1111"/>
      <c r="Q11" s="962"/>
      <c r="R11" s="953"/>
      <c r="S11" s="1076"/>
      <c r="T11" s="1029"/>
      <c r="U11" s="1029"/>
      <c r="V11" s="1029"/>
      <c r="W11" s="1029"/>
      <c r="X11" s="1029"/>
      <c r="Y11" s="1029"/>
      <c r="Z11" s="1029"/>
    </row>
    <row r="12" spans="1:26" s="1" customFormat="1" outlineLevel="1">
      <c r="A12" s="969"/>
      <c r="B12" s="958"/>
      <c r="C12" s="969"/>
      <c r="D12" s="969"/>
      <c r="E12" s="1004"/>
      <c r="F12" s="857" t="s">
        <v>36</v>
      </c>
      <c r="G12" s="99"/>
      <c r="H12" s="99"/>
      <c r="I12" s="99"/>
      <c r="J12" s="510"/>
      <c r="K12" s="510"/>
      <c r="L12" s="964"/>
      <c r="M12" s="964"/>
      <c r="N12" s="962"/>
      <c r="O12" s="953"/>
      <c r="P12" s="1111"/>
      <c r="Q12" s="962"/>
      <c r="R12" s="953"/>
      <c r="S12" s="1076"/>
      <c r="T12" s="1029"/>
      <c r="U12" s="1029"/>
      <c r="V12" s="1029"/>
      <c r="W12" s="1029"/>
      <c r="X12" s="1029"/>
      <c r="Y12" s="1029"/>
      <c r="Z12" s="1029"/>
    </row>
    <row r="13" spans="1:26" s="1" customFormat="1" outlineLevel="1">
      <c r="A13" s="956"/>
      <c r="B13" s="958"/>
      <c r="C13" s="969"/>
      <c r="D13" s="969"/>
      <c r="E13" s="998"/>
      <c r="F13" s="858" t="s">
        <v>37</v>
      </c>
      <c r="G13" s="101"/>
      <c r="H13" s="101"/>
      <c r="I13" s="101"/>
      <c r="J13" s="511"/>
      <c r="K13" s="511"/>
      <c r="L13" s="965"/>
      <c r="M13" s="965"/>
      <c r="N13" s="961"/>
      <c r="O13" s="954"/>
      <c r="P13" s="1112"/>
      <c r="Q13" s="961"/>
      <c r="R13" s="954"/>
      <c r="S13" s="1077"/>
      <c r="T13" s="1030"/>
      <c r="U13" s="1030"/>
      <c r="V13" s="1030"/>
      <c r="W13" s="1030"/>
      <c r="X13" s="1030"/>
      <c r="Y13" s="1030"/>
      <c r="Z13" s="1030"/>
    </row>
    <row r="14" spans="1:26" s="1" customFormat="1" ht="39.6" customHeight="1" outlineLevel="1">
      <c r="A14" s="955">
        <v>3</v>
      </c>
      <c r="B14" s="958"/>
      <c r="C14" s="969"/>
      <c r="D14" s="969"/>
      <c r="E14" s="1196" t="s">
        <v>38</v>
      </c>
      <c r="F14" s="983" t="s">
        <v>39</v>
      </c>
      <c r="G14" s="1102"/>
      <c r="H14" s="984"/>
      <c r="I14" s="84"/>
      <c r="J14" s="505"/>
      <c r="K14" s="505"/>
      <c r="L14" s="1021">
        <v>130000</v>
      </c>
      <c r="M14" s="966">
        <v>130000</v>
      </c>
      <c r="N14" s="1054">
        <f>SUM(I15)</f>
        <v>130000</v>
      </c>
      <c r="O14" s="1054">
        <f>SUM(H15)</f>
        <v>100000</v>
      </c>
      <c r="P14" s="1059"/>
      <c r="Q14" s="995">
        <f>SUM(G15)</f>
        <v>100000</v>
      </c>
      <c r="R14" s="952"/>
      <c r="S14" s="1024">
        <f>SUM(T14:Z15)</f>
        <v>5</v>
      </c>
      <c r="T14" s="1028">
        <v>2</v>
      </c>
      <c r="U14" s="1028"/>
      <c r="V14" s="1028">
        <v>2</v>
      </c>
      <c r="W14" s="1028"/>
      <c r="X14" s="1028"/>
      <c r="Y14" s="1028"/>
      <c r="Z14" s="1028">
        <v>1</v>
      </c>
    </row>
    <row r="15" spans="1:26" s="1" customFormat="1" ht="30" customHeight="1" outlineLevel="1">
      <c r="A15" s="956"/>
      <c r="B15" s="958"/>
      <c r="C15" s="956"/>
      <c r="D15" s="956"/>
      <c r="E15" s="1197"/>
      <c r="F15" s="859" t="s">
        <v>40</v>
      </c>
      <c r="G15" s="106">
        <v>100000</v>
      </c>
      <c r="H15" s="106">
        <v>100000</v>
      </c>
      <c r="I15" s="106">
        <v>130000</v>
      </c>
      <c r="J15" s="512">
        <v>130000</v>
      </c>
      <c r="K15" s="762">
        <v>130000</v>
      </c>
      <c r="L15" s="1022"/>
      <c r="M15" s="973"/>
      <c r="N15" s="1031"/>
      <c r="O15" s="1079"/>
      <c r="P15" s="1152"/>
      <c r="Q15" s="1031"/>
      <c r="R15" s="954"/>
      <c r="S15" s="1077"/>
      <c r="T15" s="1030"/>
      <c r="U15" s="1030"/>
      <c r="V15" s="1030"/>
      <c r="W15" s="1030"/>
      <c r="X15" s="1030"/>
      <c r="Y15" s="1030"/>
      <c r="Z15" s="1030"/>
    </row>
    <row r="16" spans="1:26" ht="25.15" customHeight="1" outlineLevel="1">
      <c r="A16" s="1172">
        <v>4</v>
      </c>
      <c r="B16" s="979" t="s">
        <v>41</v>
      </c>
      <c r="C16" s="1169" t="s">
        <v>42</v>
      </c>
      <c r="D16" s="955" t="s">
        <v>43</v>
      </c>
      <c r="E16" s="997"/>
      <c r="F16" s="974" t="s">
        <v>44</v>
      </c>
      <c r="G16" s="975"/>
      <c r="H16" s="62"/>
      <c r="I16" s="62"/>
      <c r="J16" s="508"/>
      <c r="K16" s="508"/>
      <c r="L16" s="949">
        <f>SUM(G17)</f>
        <v>50000</v>
      </c>
      <c r="M16" s="949">
        <f>SUM(H17)</f>
        <v>50000</v>
      </c>
      <c r="N16" s="952">
        <f>SUM(I17)</f>
        <v>50000</v>
      </c>
      <c r="O16" s="952">
        <f>SUM(H17)</f>
        <v>50000</v>
      </c>
      <c r="P16" s="952"/>
      <c r="Q16" s="960">
        <v>50000</v>
      </c>
      <c r="R16" s="952">
        <v>250000</v>
      </c>
      <c r="S16" s="1024">
        <f>SUM(T16:Z21)</f>
        <v>3</v>
      </c>
      <c r="T16" s="1028"/>
      <c r="U16" s="1028"/>
      <c r="V16" s="1028"/>
      <c r="W16" s="1028"/>
      <c r="X16" s="1028">
        <v>1</v>
      </c>
      <c r="Y16" s="1028">
        <v>1</v>
      </c>
      <c r="Z16" s="1028">
        <v>1</v>
      </c>
    </row>
    <row r="17" spans="1:26" ht="24" customHeight="1" outlineLevel="1">
      <c r="A17" s="1173"/>
      <c r="B17" s="958"/>
      <c r="C17" s="1170"/>
      <c r="D17" s="969"/>
      <c r="E17" s="1004"/>
      <c r="F17" s="860" t="s">
        <v>45</v>
      </c>
      <c r="G17" s="108">
        <v>50000</v>
      </c>
      <c r="H17" s="108">
        <v>50000</v>
      </c>
      <c r="I17" s="108">
        <v>50000</v>
      </c>
      <c r="J17" s="514">
        <v>50000</v>
      </c>
      <c r="K17" s="514">
        <v>50000</v>
      </c>
      <c r="L17" s="964"/>
      <c r="M17" s="951"/>
      <c r="N17" s="962"/>
      <c r="O17" s="953"/>
      <c r="P17" s="953"/>
      <c r="Q17" s="962"/>
      <c r="R17" s="953"/>
      <c r="S17" s="1076"/>
      <c r="T17" s="1029"/>
      <c r="U17" s="1029"/>
      <c r="V17" s="1029"/>
      <c r="W17" s="1029"/>
      <c r="X17" s="1029"/>
      <c r="Y17" s="1029"/>
      <c r="Z17" s="1029"/>
    </row>
    <row r="18" spans="1:26" ht="14.45" customHeight="1" outlineLevel="1">
      <c r="A18" s="1173"/>
      <c r="B18" s="958"/>
      <c r="C18" s="1170"/>
      <c r="D18" s="969"/>
      <c r="E18" s="1004"/>
      <c r="F18" s="860" t="s">
        <v>46</v>
      </c>
      <c r="G18" s="108">
        <v>20000</v>
      </c>
      <c r="H18" s="108">
        <v>20000</v>
      </c>
      <c r="I18" s="108">
        <v>20000</v>
      </c>
      <c r="J18" s="514">
        <v>20000</v>
      </c>
      <c r="K18" s="514">
        <v>20000</v>
      </c>
      <c r="L18" s="964"/>
      <c r="M18" s="951"/>
      <c r="N18" s="962"/>
      <c r="O18" s="953"/>
      <c r="P18" s="953"/>
      <c r="Q18" s="962"/>
      <c r="R18" s="953"/>
      <c r="S18" s="1076"/>
      <c r="T18" s="1029"/>
      <c r="U18" s="1029"/>
      <c r="V18" s="1029"/>
      <c r="W18" s="1029"/>
      <c r="X18" s="1029"/>
      <c r="Y18" s="1029"/>
      <c r="Z18" s="1029"/>
    </row>
    <row r="19" spans="1:26" ht="14.45" customHeight="1" outlineLevel="1">
      <c r="A19" s="1173"/>
      <c r="B19" s="958"/>
      <c r="C19" s="1170"/>
      <c r="D19" s="969"/>
      <c r="E19" s="1004"/>
      <c r="F19" s="860" t="s">
        <v>47</v>
      </c>
      <c r="G19" s="108"/>
      <c r="H19" s="108"/>
      <c r="I19" s="108"/>
      <c r="J19" s="514"/>
      <c r="K19" s="514"/>
      <c r="L19" s="964"/>
      <c r="M19" s="951"/>
      <c r="N19" s="962"/>
      <c r="O19" s="953"/>
      <c r="P19" s="953"/>
      <c r="Q19" s="962"/>
      <c r="R19" s="953"/>
      <c r="S19" s="1076"/>
      <c r="T19" s="1029"/>
      <c r="U19" s="1029"/>
      <c r="V19" s="1029"/>
      <c r="W19" s="1029"/>
      <c r="X19" s="1029"/>
      <c r="Y19" s="1029"/>
      <c r="Z19" s="1029"/>
    </row>
    <row r="20" spans="1:26" ht="14.45" customHeight="1" outlineLevel="1">
      <c r="A20" s="1173"/>
      <c r="B20" s="958"/>
      <c r="C20" s="1170"/>
      <c r="D20" s="969"/>
      <c r="E20" s="1004"/>
      <c r="F20" s="860" t="s">
        <v>48</v>
      </c>
      <c r="G20" s="109"/>
      <c r="H20" s="109"/>
      <c r="I20" s="109"/>
      <c r="J20" s="515"/>
      <c r="K20" s="515"/>
      <c r="L20" s="964"/>
      <c r="M20" s="951"/>
      <c r="N20" s="962"/>
      <c r="O20" s="953"/>
      <c r="P20" s="953"/>
      <c r="Q20" s="962"/>
      <c r="R20" s="953"/>
      <c r="S20" s="1076"/>
      <c r="T20" s="1029"/>
      <c r="U20" s="1029"/>
      <c r="V20" s="1029"/>
      <c r="W20" s="1029"/>
      <c r="X20" s="1029"/>
      <c r="Y20" s="1029"/>
      <c r="Z20" s="1029"/>
    </row>
    <row r="21" spans="1:26" outlineLevel="1">
      <c r="A21" s="1174"/>
      <c r="B21" s="958"/>
      <c r="C21" s="1170"/>
      <c r="D21" s="969"/>
      <c r="E21" s="998"/>
      <c r="F21" s="861" t="s">
        <v>49</v>
      </c>
      <c r="G21" s="111"/>
      <c r="H21" s="111"/>
      <c r="I21" s="111"/>
      <c r="J21" s="516"/>
      <c r="K21" s="516"/>
      <c r="L21" s="965"/>
      <c r="M21" s="950"/>
      <c r="N21" s="961"/>
      <c r="O21" s="954"/>
      <c r="P21" s="954"/>
      <c r="Q21" s="961"/>
      <c r="R21" s="954"/>
      <c r="S21" s="1077"/>
      <c r="T21" s="1030"/>
      <c r="U21" s="1030"/>
      <c r="V21" s="1030"/>
      <c r="W21" s="1030"/>
      <c r="X21" s="1030"/>
      <c r="Y21" s="1030"/>
      <c r="Z21" s="1030"/>
    </row>
    <row r="22" spans="1:26" ht="24" outlineLevel="1">
      <c r="A22" s="110">
        <v>5</v>
      </c>
      <c r="B22" s="959"/>
      <c r="C22" s="1171"/>
      <c r="D22" s="956"/>
      <c r="E22" s="113"/>
      <c r="F22" s="114" t="s">
        <v>50</v>
      </c>
      <c r="G22" s="115">
        <v>2500000</v>
      </c>
      <c r="H22" s="115">
        <v>2500000</v>
      </c>
      <c r="I22" s="115">
        <v>2500000</v>
      </c>
      <c r="J22" s="517">
        <v>2500000</v>
      </c>
      <c r="K22" s="517">
        <v>2500000</v>
      </c>
      <c r="L22" s="517">
        <f t="shared" ref="L22:N23" si="0">SUM(G22)</f>
        <v>2500000</v>
      </c>
      <c r="M22" s="517">
        <f t="shared" si="0"/>
        <v>2500000</v>
      </c>
      <c r="N22" s="115">
        <f t="shared" si="0"/>
        <v>2500000</v>
      </c>
      <c r="O22" s="116">
        <f>SUM(H22)</f>
        <v>2500000</v>
      </c>
      <c r="P22" s="116"/>
      <c r="Q22" s="117">
        <v>0</v>
      </c>
      <c r="R22" s="102">
        <v>0</v>
      </c>
      <c r="S22" s="118">
        <f>SUM(T22:Z22)</f>
        <v>6</v>
      </c>
      <c r="T22" s="119">
        <v>2</v>
      </c>
      <c r="U22" s="119"/>
      <c r="V22" s="119">
        <v>2</v>
      </c>
      <c r="W22" s="119"/>
      <c r="X22" s="119">
        <v>1</v>
      </c>
      <c r="Y22" s="119">
        <v>1</v>
      </c>
      <c r="Z22" s="119"/>
    </row>
    <row r="23" spans="1:26" ht="112.9" customHeight="1" outlineLevel="1" thickBot="1">
      <c r="A23" s="1172">
        <v>6</v>
      </c>
      <c r="B23" s="979" t="s">
        <v>51</v>
      </c>
      <c r="C23" s="121" t="s">
        <v>52</v>
      </c>
      <c r="D23" s="75" t="s">
        <v>53</v>
      </c>
      <c r="E23" s="821" t="s">
        <v>54</v>
      </c>
      <c r="F23" s="122" t="s">
        <v>1280</v>
      </c>
      <c r="G23" s="122">
        <v>0</v>
      </c>
      <c r="H23" s="122">
        <v>0</v>
      </c>
      <c r="I23" s="122">
        <v>0</v>
      </c>
      <c r="J23" s="518">
        <v>0</v>
      </c>
      <c r="K23" s="518">
        <v>0</v>
      </c>
      <c r="L23" s="518">
        <f t="shared" si="0"/>
        <v>0</v>
      </c>
      <c r="M23" s="518">
        <f t="shared" si="0"/>
        <v>0</v>
      </c>
      <c r="N23" s="122">
        <f t="shared" si="0"/>
        <v>0</v>
      </c>
      <c r="O23" s="123">
        <v>0</v>
      </c>
      <c r="P23" s="123"/>
      <c r="Q23" s="124">
        <f>SUM(G23)</f>
        <v>0</v>
      </c>
      <c r="R23" s="125"/>
      <c r="S23" s="126">
        <f>SUM(T23:Z23)</f>
        <v>4</v>
      </c>
      <c r="T23" s="80">
        <v>2</v>
      </c>
      <c r="U23" s="80"/>
      <c r="V23" s="80">
        <v>2</v>
      </c>
      <c r="W23" s="80"/>
      <c r="X23" s="80"/>
      <c r="Y23" s="80"/>
      <c r="Z23" s="80"/>
    </row>
    <row r="24" spans="1:26" ht="37.9" customHeight="1" outlineLevel="1" thickBot="1">
      <c r="A24" s="1174"/>
      <c r="B24" s="959"/>
      <c r="C24" s="649" t="s">
        <v>52</v>
      </c>
      <c r="D24" s="117"/>
      <c r="E24" s="723" t="s">
        <v>55</v>
      </c>
      <c r="F24" s="724" t="s">
        <v>1278</v>
      </c>
      <c r="G24" s="158"/>
      <c r="H24" s="158"/>
      <c r="I24" s="158"/>
      <c r="J24" s="568"/>
      <c r="K24" s="724">
        <v>0</v>
      </c>
      <c r="L24" s="724">
        <v>0</v>
      </c>
      <c r="M24" s="568"/>
      <c r="N24" s="114"/>
      <c r="O24" s="116"/>
      <c r="P24" s="95"/>
      <c r="Q24" s="117"/>
      <c r="R24" s="117"/>
      <c r="S24" s="95"/>
      <c r="T24" s="504"/>
      <c r="U24" s="504"/>
      <c r="V24" s="504"/>
      <c r="W24" s="504"/>
      <c r="X24" s="504"/>
      <c r="Y24" s="504"/>
      <c r="Z24" s="95"/>
    </row>
    <row r="25" spans="1:26" ht="14.45" customHeight="1" outlineLevel="1">
      <c r="A25" s="955">
        <v>7</v>
      </c>
      <c r="B25" s="979" t="s">
        <v>56</v>
      </c>
      <c r="C25" s="955" t="s">
        <v>57</v>
      </c>
      <c r="D25" s="1117" t="s">
        <v>58</v>
      </c>
      <c r="E25" s="992"/>
      <c r="F25" s="156" t="s">
        <v>59</v>
      </c>
      <c r="G25" s="128"/>
      <c r="H25" s="128"/>
      <c r="I25" s="128"/>
      <c r="J25" s="519"/>
      <c r="K25" s="519"/>
      <c r="L25" s="970">
        <f>SUM(K26:K28)</f>
        <v>39931</v>
      </c>
      <c r="M25" s="949">
        <f>SUM(H26:H28)</f>
        <v>36250</v>
      </c>
      <c r="N25" s="952">
        <f>SUM(I26:I28)</f>
        <v>36250</v>
      </c>
      <c r="O25" s="952">
        <f>SUM(H26:H28)</f>
        <v>36250</v>
      </c>
      <c r="P25" s="960">
        <v>0</v>
      </c>
      <c r="Q25" s="960">
        <f>SUM(G26:G28)</f>
        <v>36250</v>
      </c>
      <c r="R25" s="960"/>
      <c r="S25" s="1049"/>
      <c r="T25" s="1220" t="s">
        <v>60</v>
      </c>
      <c r="U25" s="1221"/>
      <c r="V25" s="1221"/>
      <c r="W25" s="1221"/>
      <c r="X25" s="1221"/>
      <c r="Y25" s="1221"/>
      <c r="Z25" s="1222"/>
    </row>
    <row r="26" spans="1:26" ht="24" customHeight="1" outlineLevel="1">
      <c r="A26" s="969"/>
      <c r="B26" s="958"/>
      <c r="C26" s="969"/>
      <c r="D26" s="1118"/>
      <c r="E26" s="976"/>
      <c r="F26" s="862" t="s">
        <v>1281</v>
      </c>
      <c r="G26" s="674">
        <v>2000</v>
      </c>
      <c r="H26" s="674">
        <v>2000</v>
      </c>
      <c r="I26" s="674">
        <v>2000</v>
      </c>
      <c r="J26" s="674">
        <v>2000</v>
      </c>
      <c r="K26" s="674">
        <v>2178</v>
      </c>
      <c r="L26" s="1002"/>
      <c r="M26" s="964"/>
      <c r="N26" s="962"/>
      <c r="O26" s="962"/>
      <c r="P26" s="962"/>
      <c r="Q26" s="962"/>
      <c r="R26" s="962"/>
      <c r="S26" s="1050"/>
      <c r="T26" s="1223"/>
      <c r="U26" s="1224"/>
      <c r="V26" s="1224"/>
      <c r="W26" s="1224"/>
      <c r="X26" s="1224"/>
      <c r="Y26" s="1224"/>
      <c r="Z26" s="1225"/>
    </row>
    <row r="27" spans="1:26" outlineLevel="1">
      <c r="A27" s="969"/>
      <c r="B27" s="958"/>
      <c r="C27" s="969"/>
      <c r="D27" s="1118"/>
      <c r="E27" s="976"/>
      <c r="F27" s="862" t="s">
        <v>1282</v>
      </c>
      <c r="G27" s="674">
        <v>24000</v>
      </c>
      <c r="H27" s="674">
        <v>24000</v>
      </c>
      <c r="I27" s="674">
        <v>24000</v>
      </c>
      <c r="J27" s="674">
        <v>24000</v>
      </c>
      <c r="K27" s="674">
        <v>27503</v>
      </c>
      <c r="L27" s="1002"/>
      <c r="M27" s="964"/>
      <c r="N27" s="962"/>
      <c r="O27" s="962"/>
      <c r="P27" s="962"/>
      <c r="Q27" s="962"/>
      <c r="R27" s="962"/>
      <c r="S27" s="1050"/>
      <c r="T27" s="1223"/>
      <c r="U27" s="1224"/>
      <c r="V27" s="1224"/>
      <c r="W27" s="1224"/>
      <c r="X27" s="1224"/>
      <c r="Y27" s="1224"/>
      <c r="Z27" s="1225"/>
    </row>
    <row r="28" spans="1:26" ht="15.75" outlineLevel="1" thickBot="1">
      <c r="A28" s="956"/>
      <c r="B28" s="958"/>
      <c r="C28" s="969"/>
      <c r="D28" s="1118"/>
      <c r="E28" s="977"/>
      <c r="F28" s="863" t="s">
        <v>61</v>
      </c>
      <c r="G28" s="133">
        <v>10250</v>
      </c>
      <c r="H28" s="133">
        <v>10250</v>
      </c>
      <c r="I28" s="133">
        <v>10250</v>
      </c>
      <c r="J28" s="520">
        <v>10250</v>
      </c>
      <c r="K28" s="520">
        <v>10250</v>
      </c>
      <c r="L28" s="1003"/>
      <c r="M28" s="965"/>
      <c r="N28" s="961"/>
      <c r="O28" s="961"/>
      <c r="P28" s="961"/>
      <c r="Q28" s="961"/>
      <c r="R28" s="961"/>
      <c r="S28" s="1050"/>
      <c r="T28" s="1223"/>
      <c r="U28" s="1224"/>
      <c r="V28" s="1224"/>
      <c r="W28" s="1224"/>
      <c r="X28" s="1224"/>
      <c r="Y28" s="1224"/>
      <c r="Z28" s="1225"/>
    </row>
    <row r="29" spans="1:26" outlineLevel="1">
      <c r="A29" s="955">
        <v>8</v>
      </c>
      <c r="B29" s="958"/>
      <c r="C29" s="969"/>
      <c r="D29" s="1117" t="s">
        <v>62</v>
      </c>
      <c r="E29" s="992"/>
      <c r="F29" s="156" t="s">
        <v>59</v>
      </c>
      <c r="G29" s="134"/>
      <c r="H29" s="134"/>
      <c r="I29" s="134"/>
      <c r="J29" s="521"/>
      <c r="K29" s="521"/>
      <c r="L29" s="949">
        <f>SUM(K30:K32)</f>
        <v>33025</v>
      </c>
      <c r="M29" s="949">
        <f>SUM(H30:H32)</f>
        <v>33025</v>
      </c>
      <c r="N29" s="952">
        <f>SUM(I30:I32)</f>
        <v>33025</v>
      </c>
      <c r="O29" s="952">
        <f>SUM(H30:H32)</f>
        <v>33025</v>
      </c>
      <c r="P29" s="960"/>
      <c r="Q29" s="960">
        <f>SUM(G30:G32)</f>
        <v>33025</v>
      </c>
      <c r="R29" s="960"/>
      <c r="S29" s="1050"/>
      <c r="T29" s="1223"/>
      <c r="U29" s="1224"/>
      <c r="V29" s="1224"/>
      <c r="W29" s="1224"/>
      <c r="X29" s="1224"/>
      <c r="Y29" s="1224"/>
      <c r="Z29" s="1225"/>
    </row>
    <row r="30" spans="1:26" outlineLevel="1">
      <c r="A30" s="969"/>
      <c r="B30" s="958"/>
      <c r="C30" s="969"/>
      <c r="D30" s="1118"/>
      <c r="E30" s="976"/>
      <c r="F30" s="857" t="s">
        <v>63</v>
      </c>
      <c r="G30" s="54">
        <v>10243</v>
      </c>
      <c r="H30" s="54">
        <v>10243</v>
      </c>
      <c r="I30" s="54">
        <v>10243</v>
      </c>
      <c r="J30" s="509">
        <v>10243</v>
      </c>
      <c r="K30" s="509">
        <v>10243</v>
      </c>
      <c r="L30" s="951"/>
      <c r="M30" s="951"/>
      <c r="N30" s="953"/>
      <c r="O30" s="962"/>
      <c r="P30" s="962"/>
      <c r="Q30" s="962"/>
      <c r="R30" s="962"/>
      <c r="S30" s="1050"/>
      <c r="T30" s="1223"/>
      <c r="U30" s="1224"/>
      <c r="V30" s="1224"/>
      <c r="W30" s="1224"/>
      <c r="X30" s="1224"/>
      <c r="Y30" s="1224"/>
      <c r="Z30" s="1225"/>
    </row>
    <row r="31" spans="1:26" outlineLevel="1">
      <c r="A31" s="969"/>
      <c r="B31" s="958"/>
      <c r="C31" s="969"/>
      <c r="D31" s="1118"/>
      <c r="E31" s="976"/>
      <c r="F31" s="864" t="s">
        <v>64</v>
      </c>
      <c r="G31" s="133">
        <v>350</v>
      </c>
      <c r="H31" s="133">
        <v>350</v>
      </c>
      <c r="I31" s="133">
        <v>350</v>
      </c>
      <c r="J31" s="520">
        <v>350</v>
      </c>
      <c r="K31" s="520">
        <v>350</v>
      </c>
      <c r="L31" s="951"/>
      <c r="M31" s="951"/>
      <c r="N31" s="953"/>
      <c r="O31" s="962"/>
      <c r="P31" s="962"/>
      <c r="Q31" s="962"/>
      <c r="R31" s="962"/>
      <c r="S31" s="1050"/>
      <c r="T31" s="1223"/>
      <c r="U31" s="1224"/>
      <c r="V31" s="1224"/>
      <c r="W31" s="1224"/>
      <c r="X31" s="1224"/>
      <c r="Y31" s="1224"/>
      <c r="Z31" s="1225"/>
    </row>
    <row r="32" spans="1:26" ht="15.75" outlineLevel="1" thickBot="1">
      <c r="A32" s="956"/>
      <c r="B32" s="958"/>
      <c r="C32" s="969"/>
      <c r="D32" s="1118"/>
      <c r="E32" s="976"/>
      <c r="F32" s="864" t="s">
        <v>65</v>
      </c>
      <c r="G32" s="133">
        <v>22432</v>
      </c>
      <c r="H32" s="133">
        <v>22432</v>
      </c>
      <c r="I32" s="133">
        <v>22432</v>
      </c>
      <c r="J32" s="520">
        <v>22432</v>
      </c>
      <c r="K32" s="520">
        <v>22432</v>
      </c>
      <c r="L32" s="950"/>
      <c r="M32" s="950"/>
      <c r="N32" s="954"/>
      <c r="O32" s="961"/>
      <c r="P32" s="962"/>
      <c r="Q32" s="962"/>
      <c r="R32" s="962"/>
      <c r="S32" s="1050"/>
      <c r="T32" s="1223"/>
      <c r="U32" s="1224"/>
      <c r="V32" s="1224"/>
      <c r="W32" s="1224"/>
      <c r="X32" s="1224"/>
      <c r="Y32" s="1224"/>
      <c r="Z32" s="1225"/>
    </row>
    <row r="33" spans="1:26" outlineLevel="1">
      <c r="A33" s="955">
        <v>9</v>
      </c>
      <c r="B33" s="958"/>
      <c r="C33" s="969"/>
      <c r="D33" s="955" t="s">
        <v>66</v>
      </c>
      <c r="E33" s="960"/>
      <c r="F33" s="983" t="s">
        <v>67</v>
      </c>
      <c r="G33" s="984"/>
      <c r="H33" s="84"/>
      <c r="I33" s="84"/>
      <c r="J33" s="505"/>
      <c r="K33" s="505"/>
      <c r="L33" s="999">
        <f>SUM(K34:K40)</f>
        <v>88974</v>
      </c>
      <c r="M33" s="966">
        <f>SUM(J34:J40)</f>
        <v>101992</v>
      </c>
      <c r="N33" s="1054">
        <f>SUM(I34:I40)</f>
        <v>101992</v>
      </c>
      <c r="O33" s="1054">
        <f>SUM(H34:H40)</f>
        <v>100994</v>
      </c>
      <c r="P33" s="1054">
        <f>SUM(G34:G40)</f>
        <v>100994</v>
      </c>
      <c r="Q33" s="995">
        <f>SUM(G34:G40)</f>
        <v>100994</v>
      </c>
      <c r="R33" s="960"/>
      <c r="S33" s="1050"/>
      <c r="T33" s="1223"/>
      <c r="U33" s="1224"/>
      <c r="V33" s="1224"/>
      <c r="W33" s="1224"/>
      <c r="X33" s="1224"/>
      <c r="Y33" s="1224"/>
      <c r="Z33" s="1225"/>
    </row>
    <row r="34" spans="1:26" outlineLevel="1">
      <c r="A34" s="969"/>
      <c r="B34" s="958"/>
      <c r="C34" s="969"/>
      <c r="D34" s="969"/>
      <c r="E34" s="962"/>
      <c r="F34" s="855" t="s">
        <v>68</v>
      </c>
      <c r="G34" s="66">
        <v>5816</v>
      </c>
      <c r="H34" s="66">
        <v>5816</v>
      </c>
      <c r="I34" s="66">
        <v>5816</v>
      </c>
      <c r="J34" s="524">
        <v>5816</v>
      </c>
      <c r="K34" s="524">
        <v>5816</v>
      </c>
      <c r="L34" s="1000"/>
      <c r="M34" s="967"/>
      <c r="N34" s="996"/>
      <c r="O34" s="996"/>
      <c r="P34" s="996"/>
      <c r="Q34" s="996"/>
      <c r="R34" s="962"/>
      <c r="S34" s="1050"/>
      <c r="T34" s="1223"/>
      <c r="U34" s="1224"/>
      <c r="V34" s="1224"/>
      <c r="W34" s="1224"/>
      <c r="X34" s="1224"/>
      <c r="Y34" s="1224"/>
      <c r="Z34" s="1225"/>
    </row>
    <row r="35" spans="1:26" outlineLevel="1">
      <c r="A35" s="969"/>
      <c r="B35" s="958"/>
      <c r="C35" s="969"/>
      <c r="D35" s="969"/>
      <c r="E35" s="962"/>
      <c r="F35" s="855" t="s">
        <v>69</v>
      </c>
      <c r="G35" s="66">
        <v>1035</v>
      </c>
      <c r="H35" s="66">
        <v>1035</v>
      </c>
      <c r="I35" s="66">
        <v>1035</v>
      </c>
      <c r="J35" s="524">
        <v>1035</v>
      </c>
      <c r="K35" s="524">
        <v>1035</v>
      </c>
      <c r="L35" s="1000"/>
      <c r="M35" s="967"/>
      <c r="N35" s="996"/>
      <c r="O35" s="996"/>
      <c r="P35" s="996"/>
      <c r="Q35" s="996"/>
      <c r="R35" s="962"/>
      <c r="S35" s="1050"/>
      <c r="T35" s="1223"/>
      <c r="U35" s="1224"/>
      <c r="V35" s="1224"/>
      <c r="W35" s="1224"/>
      <c r="X35" s="1224"/>
      <c r="Y35" s="1224"/>
      <c r="Z35" s="1225"/>
    </row>
    <row r="36" spans="1:26" outlineLevel="1">
      <c r="A36" s="969"/>
      <c r="B36" s="958"/>
      <c r="C36" s="969"/>
      <c r="D36" s="969"/>
      <c r="E36" s="962"/>
      <c r="F36" s="855" t="s">
        <v>70</v>
      </c>
      <c r="G36" s="66">
        <v>56558</v>
      </c>
      <c r="H36" s="66">
        <v>56558</v>
      </c>
      <c r="I36" s="66">
        <v>56558</v>
      </c>
      <c r="J36" s="524">
        <v>56558</v>
      </c>
      <c r="K36" s="524">
        <v>56558</v>
      </c>
      <c r="L36" s="1000"/>
      <c r="M36" s="967"/>
      <c r="N36" s="996"/>
      <c r="O36" s="996"/>
      <c r="P36" s="996"/>
      <c r="Q36" s="996"/>
      <c r="R36" s="962"/>
      <c r="S36" s="1050"/>
      <c r="T36" s="1223"/>
      <c r="U36" s="1224"/>
      <c r="V36" s="1224"/>
      <c r="W36" s="1224"/>
      <c r="X36" s="1224"/>
      <c r="Y36" s="1224"/>
      <c r="Z36" s="1225"/>
    </row>
    <row r="37" spans="1:26" outlineLevel="1">
      <c r="A37" s="969"/>
      <c r="B37" s="958"/>
      <c r="C37" s="969"/>
      <c r="D37" s="969"/>
      <c r="E37" s="962"/>
      <c r="F37" s="855" t="s">
        <v>71</v>
      </c>
      <c r="G37" s="66">
        <v>1967</v>
      </c>
      <c r="H37" s="66">
        <v>1967</v>
      </c>
      <c r="I37" s="66">
        <v>1967</v>
      </c>
      <c r="J37" s="524">
        <v>1967</v>
      </c>
      <c r="K37" s="524">
        <v>1967</v>
      </c>
      <c r="L37" s="1000"/>
      <c r="M37" s="967"/>
      <c r="N37" s="996"/>
      <c r="O37" s="996"/>
      <c r="P37" s="996"/>
      <c r="Q37" s="996"/>
      <c r="R37" s="962"/>
      <c r="S37" s="1050"/>
      <c r="T37" s="1223"/>
      <c r="U37" s="1224"/>
      <c r="V37" s="1224"/>
      <c r="W37" s="1224"/>
      <c r="X37" s="1224"/>
      <c r="Y37" s="1224"/>
      <c r="Z37" s="1225"/>
    </row>
    <row r="38" spans="1:26" outlineLevel="1">
      <c r="A38" s="969"/>
      <c r="B38" s="958"/>
      <c r="C38" s="969"/>
      <c r="D38" s="969"/>
      <c r="E38" s="962"/>
      <c r="F38" s="855" t="s">
        <v>72</v>
      </c>
      <c r="G38" s="66">
        <v>11987</v>
      </c>
      <c r="H38" s="66">
        <v>11987</v>
      </c>
      <c r="I38" s="66">
        <v>10798</v>
      </c>
      <c r="J38" s="524">
        <v>10798</v>
      </c>
      <c r="K38" s="524">
        <v>10798</v>
      </c>
      <c r="L38" s="1000"/>
      <c r="M38" s="967"/>
      <c r="N38" s="996"/>
      <c r="O38" s="996"/>
      <c r="P38" s="996"/>
      <c r="Q38" s="996"/>
      <c r="R38" s="962"/>
      <c r="S38" s="1050"/>
      <c r="T38" s="1223"/>
      <c r="U38" s="1224"/>
      <c r="V38" s="1224"/>
      <c r="W38" s="1224"/>
      <c r="X38" s="1224"/>
      <c r="Y38" s="1224"/>
      <c r="Z38" s="1225"/>
    </row>
    <row r="39" spans="1:26" outlineLevel="1">
      <c r="A39" s="969"/>
      <c r="B39" s="958"/>
      <c r="C39" s="969"/>
      <c r="D39" s="969"/>
      <c r="E39" s="962"/>
      <c r="F39" s="865" t="s">
        <v>73</v>
      </c>
      <c r="G39" s="67"/>
      <c r="H39" s="67"/>
      <c r="I39" s="67">
        <v>2187</v>
      </c>
      <c r="J39" s="525">
        <v>2187</v>
      </c>
      <c r="K39" s="713">
        <v>1800</v>
      </c>
      <c r="L39" s="1000"/>
      <c r="M39" s="967"/>
      <c r="N39" s="996"/>
      <c r="O39" s="996"/>
      <c r="P39" s="996"/>
      <c r="Q39" s="996"/>
      <c r="R39" s="962"/>
      <c r="S39" s="1050"/>
      <c r="T39" s="1223"/>
      <c r="U39" s="1224"/>
      <c r="V39" s="1224"/>
      <c r="W39" s="1224"/>
      <c r="X39" s="1224"/>
      <c r="Y39" s="1224"/>
      <c r="Z39" s="1225"/>
    </row>
    <row r="40" spans="1:26" ht="15.75" outlineLevel="1" thickBot="1">
      <c r="A40" s="956"/>
      <c r="B40" s="958"/>
      <c r="C40" s="969"/>
      <c r="D40" s="969"/>
      <c r="E40" s="962"/>
      <c r="F40" s="866" t="s">
        <v>74</v>
      </c>
      <c r="G40" s="106">
        <v>23631</v>
      </c>
      <c r="H40" s="106">
        <v>23631</v>
      </c>
      <c r="I40" s="106">
        <v>23631</v>
      </c>
      <c r="J40" s="512">
        <v>23631</v>
      </c>
      <c r="K40" s="694">
        <v>11000</v>
      </c>
      <c r="L40" s="1001"/>
      <c r="M40" s="968"/>
      <c r="N40" s="1031"/>
      <c r="O40" s="1031"/>
      <c r="P40" s="1031"/>
      <c r="Q40" s="1031"/>
      <c r="R40" s="961"/>
      <c r="S40" s="1050"/>
      <c r="T40" s="1223"/>
      <c r="U40" s="1224"/>
      <c r="V40" s="1224"/>
      <c r="W40" s="1224"/>
      <c r="X40" s="1224"/>
      <c r="Y40" s="1224"/>
      <c r="Z40" s="1225"/>
    </row>
    <row r="41" spans="1:26" ht="15.75" outlineLevel="1" thickBot="1">
      <c r="A41" s="18">
        <v>10</v>
      </c>
      <c r="B41" s="958"/>
      <c r="C41" s="969"/>
      <c r="D41" s="969"/>
      <c r="E41" s="962"/>
      <c r="F41" s="867" t="s">
        <v>75</v>
      </c>
      <c r="G41" s="136">
        <v>14000</v>
      </c>
      <c r="H41" s="136">
        <v>14000</v>
      </c>
      <c r="I41" s="136">
        <v>14000</v>
      </c>
      <c r="J41" s="526">
        <v>14000</v>
      </c>
      <c r="K41" s="526">
        <v>14000</v>
      </c>
      <c r="L41" s="949">
        <f>SUM(K41:K45)</f>
        <v>147402</v>
      </c>
      <c r="M41" s="949">
        <f>SUM(H41:H45)</f>
        <v>147402</v>
      </c>
      <c r="N41" s="952">
        <f>SUM(I41:I45)</f>
        <v>147402</v>
      </c>
      <c r="O41" s="952">
        <f>SUM(H41:H45)</f>
        <v>147402</v>
      </c>
      <c r="P41" s="960"/>
      <c r="Q41" s="960">
        <f>SUM(G41:G45)</f>
        <v>147402</v>
      </c>
      <c r="R41" s="960"/>
      <c r="S41" s="1050"/>
      <c r="T41" s="1223"/>
      <c r="U41" s="1224"/>
      <c r="V41" s="1224"/>
      <c r="W41" s="1224"/>
      <c r="X41" s="1224"/>
      <c r="Y41" s="1224"/>
      <c r="Z41" s="1225"/>
    </row>
    <row r="42" spans="1:26" ht="15.75" outlineLevel="1" thickBot="1">
      <c r="A42" s="18">
        <v>11</v>
      </c>
      <c r="B42" s="958"/>
      <c r="C42" s="969"/>
      <c r="D42" s="969"/>
      <c r="E42" s="962"/>
      <c r="F42" s="868" t="s">
        <v>76</v>
      </c>
      <c r="G42" s="54">
        <v>21000</v>
      </c>
      <c r="H42" s="54">
        <v>21000</v>
      </c>
      <c r="I42" s="54">
        <v>21000</v>
      </c>
      <c r="J42" s="509">
        <v>21000</v>
      </c>
      <c r="K42" s="509">
        <v>21000</v>
      </c>
      <c r="L42" s="951"/>
      <c r="M42" s="951"/>
      <c r="N42" s="953"/>
      <c r="O42" s="962"/>
      <c r="P42" s="962"/>
      <c r="Q42" s="962"/>
      <c r="R42" s="962"/>
      <c r="S42" s="1050"/>
      <c r="T42" s="1223"/>
      <c r="U42" s="1224"/>
      <c r="V42" s="1224"/>
      <c r="W42" s="1224"/>
      <c r="X42" s="1224"/>
      <c r="Y42" s="1224"/>
      <c r="Z42" s="1225"/>
    </row>
    <row r="43" spans="1:26" ht="15.75" outlineLevel="1" thickBot="1">
      <c r="A43" s="18">
        <v>12</v>
      </c>
      <c r="B43" s="958"/>
      <c r="C43" s="969"/>
      <c r="D43" s="969"/>
      <c r="E43" s="962"/>
      <c r="F43" s="868" t="s">
        <v>77</v>
      </c>
      <c r="G43" s="54">
        <v>91000</v>
      </c>
      <c r="H43" s="54">
        <v>91000</v>
      </c>
      <c r="I43" s="54">
        <v>91000</v>
      </c>
      <c r="J43" s="509">
        <v>91000</v>
      </c>
      <c r="K43" s="509">
        <v>91000</v>
      </c>
      <c r="L43" s="951"/>
      <c r="M43" s="951"/>
      <c r="N43" s="953"/>
      <c r="O43" s="962"/>
      <c r="P43" s="962"/>
      <c r="Q43" s="962"/>
      <c r="R43" s="962"/>
      <c r="S43" s="1050"/>
      <c r="T43" s="1223"/>
      <c r="U43" s="1224"/>
      <c r="V43" s="1224"/>
      <c r="W43" s="1224"/>
      <c r="X43" s="1224"/>
      <c r="Y43" s="1224"/>
      <c r="Z43" s="1225"/>
    </row>
    <row r="44" spans="1:26" ht="15.75" outlineLevel="1" thickBot="1">
      <c r="A44" s="18">
        <v>13</v>
      </c>
      <c r="B44" s="958"/>
      <c r="C44" s="969"/>
      <c r="D44" s="969"/>
      <c r="E44" s="962"/>
      <c r="F44" s="868" t="s">
        <v>78</v>
      </c>
      <c r="G44" s="137">
        <v>17000</v>
      </c>
      <c r="H44" s="137">
        <v>17000</v>
      </c>
      <c r="I44" s="137">
        <v>17000</v>
      </c>
      <c r="J44" s="527">
        <v>17000</v>
      </c>
      <c r="K44" s="527">
        <v>17000</v>
      </c>
      <c r="L44" s="951"/>
      <c r="M44" s="951"/>
      <c r="N44" s="953"/>
      <c r="O44" s="962"/>
      <c r="P44" s="962"/>
      <c r="Q44" s="962"/>
      <c r="R44" s="962"/>
      <c r="S44" s="1050"/>
      <c r="T44" s="1223"/>
      <c r="U44" s="1224"/>
      <c r="V44" s="1224"/>
      <c r="W44" s="1224"/>
      <c r="X44" s="1224"/>
      <c r="Y44" s="1224"/>
      <c r="Z44" s="1225"/>
    </row>
    <row r="45" spans="1:26" ht="15.75" outlineLevel="1" thickBot="1">
      <c r="A45" s="18">
        <v>15</v>
      </c>
      <c r="B45" s="958"/>
      <c r="C45" s="969"/>
      <c r="D45" s="969"/>
      <c r="E45" s="962"/>
      <c r="F45" s="869" t="s">
        <v>79</v>
      </c>
      <c r="G45" s="133">
        <v>4402</v>
      </c>
      <c r="H45" s="133">
        <v>4402</v>
      </c>
      <c r="I45" s="133">
        <v>4402</v>
      </c>
      <c r="J45" s="520">
        <v>4402</v>
      </c>
      <c r="K45" s="520">
        <v>4402</v>
      </c>
      <c r="L45" s="950"/>
      <c r="M45" s="950"/>
      <c r="N45" s="954"/>
      <c r="O45" s="962"/>
      <c r="P45" s="962"/>
      <c r="Q45" s="962"/>
      <c r="R45" s="962"/>
      <c r="S45" s="1050"/>
      <c r="T45" s="1223"/>
      <c r="U45" s="1224"/>
      <c r="V45" s="1224"/>
      <c r="W45" s="1224"/>
      <c r="X45" s="1224"/>
      <c r="Y45" s="1224"/>
      <c r="Z45" s="1225"/>
    </row>
    <row r="46" spans="1:26" ht="24.6" customHeight="1" outlineLevel="1">
      <c r="A46" s="955">
        <v>16</v>
      </c>
      <c r="B46" s="958"/>
      <c r="C46" s="969"/>
      <c r="D46" s="955" t="s">
        <v>80</v>
      </c>
      <c r="E46" s="960"/>
      <c r="F46" s="1115" t="s">
        <v>81</v>
      </c>
      <c r="G46" s="1116"/>
      <c r="H46" s="84"/>
      <c r="I46" s="84"/>
      <c r="J46" s="505"/>
      <c r="K46" s="505"/>
      <c r="L46" s="1023">
        <f>SUM(K47:K50)</f>
        <v>38172</v>
      </c>
      <c r="M46" s="991">
        <f>SUM(J47:J50)</f>
        <v>175372</v>
      </c>
      <c r="N46" s="995">
        <f>SUM(I47:I50)</f>
        <v>175372</v>
      </c>
      <c r="O46" s="960">
        <f>SUM(H47:H50)</f>
        <v>108872</v>
      </c>
      <c r="P46" s="1203">
        <f>SUM(G47)</f>
        <v>3872</v>
      </c>
      <c r="Q46" s="960">
        <f>SUM(G47:G50)</f>
        <v>108872</v>
      </c>
      <c r="R46" s="960"/>
      <c r="S46" s="1050"/>
      <c r="T46" s="1223"/>
      <c r="U46" s="1224"/>
      <c r="V46" s="1224"/>
      <c r="W46" s="1224"/>
      <c r="X46" s="1224"/>
      <c r="Y46" s="1224"/>
      <c r="Z46" s="1225"/>
    </row>
    <row r="47" spans="1:26" ht="24" outlineLevel="1">
      <c r="A47" s="969"/>
      <c r="B47" s="958"/>
      <c r="C47" s="969"/>
      <c r="D47" s="969"/>
      <c r="E47" s="962"/>
      <c r="F47" s="870" t="s">
        <v>82</v>
      </c>
      <c r="G47" s="122">
        <v>3872</v>
      </c>
      <c r="H47" s="122">
        <v>3872</v>
      </c>
      <c r="I47" s="122">
        <v>3872</v>
      </c>
      <c r="J47" s="518">
        <v>3872</v>
      </c>
      <c r="K47" s="748">
        <v>3872</v>
      </c>
      <c r="L47" s="1000"/>
      <c r="M47" s="967"/>
      <c r="N47" s="996"/>
      <c r="O47" s="962"/>
      <c r="P47" s="1060"/>
      <c r="Q47" s="962"/>
      <c r="R47" s="962"/>
      <c r="S47" s="1050"/>
      <c r="T47" s="1223"/>
      <c r="U47" s="1224"/>
      <c r="V47" s="1224"/>
      <c r="W47" s="1224"/>
      <c r="X47" s="1224"/>
      <c r="Y47" s="1224"/>
      <c r="Z47" s="1225"/>
    </row>
    <row r="48" spans="1:26" outlineLevel="1">
      <c r="A48" s="969"/>
      <c r="B48" s="958"/>
      <c r="C48" s="969"/>
      <c r="D48" s="969"/>
      <c r="E48" s="962"/>
      <c r="F48" s="854" t="s">
        <v>83</v>
      </c>
      <c r="G48" s="139">
        <v>2000</v>
      </c>
      <c r="H48" s="139">
        <v>2000</v>
      </c>
      <c r="I48" s="139">
        <v>2000</v>
      </c>
      <c r="J48" s="748">
        <v>2000</v>
      </c>
      <c r="K48" s="749">
        <v>400</v>
      </c>
      <c r="L48" s="1000"/>
      <c r="M48" s="967"/>
      <c r="N48" s="996"/>
      <c r="O48" s="962"/>
      <c r="P48" s="1060"/>
      <c r="Q48" s="962"/>
      <c r="R48" s="962"/>
      <c r="S48" s="1050"/>
      <c r="T48" s="1223"/>
      <c r="U48" s="1224"/>
      <c r="V48" s="1224"/>
      <c r="W48" s="1224"/>
      <c r="X48" s="1224"/>
      <c r="Y48" s="1224"/>
      <c r="Z48" s="1225"/>
    </row>
    <row r="49" spans="1:26" outlineLevel="1">
      <c r="A49" s="969"/>
      <c r="B49" s="958"/>
      <c r="C49" s="969"/>
      <c r="D49" s="969"/>
      <c r="E49" s="962"/>
      <c r="F49" s="854" t="s">
        <v>84</v>
      </c>
      <c r="G49" s="87">
        <v>100000</v>
      </c>
      <c r="H49" s="87">
        <v>100000</v>
      </c>
      <c r="I49" s="87">
        <v>166500</v>
      </c>
      <c r="J49" s="506">
        <v>166500</v>
      </c>
      <c r="K49" s="736">
        <v>33300</v>
      </c>
      <c r="L49" s="1000"/>
      <c r="M49" s="967"/>
      <c r="N49" s="996"/>
      <c r="O49" s="962"/>
      <c r="P49" s="1060"/>
      <c r="Q49" s="962"/>
      <c r="R49" s="962"/>
      <c r="S49" s="1050"/>
      <c r="T49" s="1223"/>
      <c r="U49" s="1224"/>
      <c r="V49" s="1224"/>
      <c r="W49" s="1224"/>
      <c r="X49" s="1224"/>
      <c r="Y49" s="1224"/>
      <c r="Z49" s="1225"/>
    </row>
    <row r="50" spans="1:26" ht="15.75" outlineLevel="1" thickBot="1">
      <c r="A50" s="956"/>
      <c r="B50" s="958"/>
      <c r="C50" s="969"/>
      <c r="D50" s="969"/>
      <c r="E50" s="962"/>
      <c r="F50" s="856" t="s">
        <v>85</v>
      </c>
      <c r="G50" s="750">
        <v>3000</v>
      </c>
      <c r="H50" s="750">
        <v>3000</v>
      </c>
      <c r="I50" s="750">
        <v>3000</v>
      </c>
      <c r="J50" s="751">
        <v>3000</v>
      </c>
      <c r="K50" s="752">
        <v>600</v>
      </c>
      <c r="L50" s="1001"/>
      <c r="M50" s="968"/>
      <c r="N50" s="1031"/>
      <c r="O50" s="961"/>
      <c r="P50" s="1061"/>
      <c r="Q50" s="961"/>
      <c r="R50" s="961"/>
      <c r="S50" s="1050"/>
      <c r="T50" s="1223"/>
      <c r="U50" s="1224"/>
      <c r="V50" s="1224"/>
      <c r="W50" s="1224"/>
      <c r="X50" s="1224"/>
      <c r="Y50" s="1224"/>
      <c r="Z50" s="1225"/>
    </row>
    <row r="51" spans="1:26" outlineLevel="1">
      <c r="A51" s="955">
        <v>17</v>
      </c>
      <c r="B51" s="958"/>
      <c r="C51" s="969"/>
      <c r="D51" s="969"/>
      <c r="E51" s="962"/>
      <c r="F51" s="974" t="s">
        <v>86</v>
      </c>
      <c r="G51" s="975"/>
      <c r="H51" s="62"/>
      <c r="I51" s="62"/>
      <c r="J51" s="508"/>
      <c r="K51" s="508"/>
      <c r="L51" s="970">
        <f>SUM(K52:K53)</f>
        <v>9801</v>
      </c>
      <c r="M51" s="949">
        <f>SUM(H52:H53)</f>
        <v>8470</v>
      </c>
      <c r="N51" s="952">
        <f>SUM(I52:I53)</f>
        <v>8470</v>
      </c>
      <c r="O51" s="952">
        <f>SUM(H52:H53)</f>
        <v>8470</v>
      </c>
      <c r="P51" s="960"/>
      <c r="Q51" s="960">
        <f>SUM(G52:G53)</f>
        <v>8470</v>
      </c>
      <c r="R51" s="960"/>
      <c r="S51" s="1050"/>
      <c r="T51" s="1223"/>
      <c r="U51" s="1224"/>
      <c r="V51" s="1224"/>
      <c r="W51" s="1224"/>
      <c r="X51" s="1224"/>
      <c r="Y51" s="1224"/>
      <c r="Z51" s="1225"/>
    </row>
    <row r="52" spans="1:26" outlineLevel="1">
      <c r="A52" s="969"/>
      <c r="B52" s="958"/>
      <c r="C52" s="969"/>
      <c r="D52" s="969"/>
      <c r="E52" s="962"/>
      <c r="F52" s="860" t="s">
        <v>87</v>
      </c>
      <c r="G52" s="141">
        <v>3025</v>
      </c>
      <c r="H52" s="141">
        <v>3025</v>
      </c>
      <c r="I52" s="141">
        <v>3025</v>
      </c>
      <c r="J52" s="528">
        <v>3025</v>
      </c>
      <c r="K52" s="528">
        <v>3025</v>
      </c>
      <c r="L52" s="1002"/>
      <c r="M52" s="964"/>
      <c r="N52" s="962"/>
      <c r="O52" s="962"/>
      <c r="P52" s="962"/>
      <c r="Q52" s="962"/>
      <c r="R52" s="962"/>
      <c r="S52" s="1050"/>
      <c r="T52" s="1223"/>
      <c r="U52" s="1224"/>
      <c r="V52" s="1224"/>
      <c r="W52" s="1224"/>
      <c r="X52" s="1224"/>
      <c r="Y52" s="1224"/>
      <c r="Z52" s="1225"/>
    </row>
    <row r="53" spans="1:26" ht="15.75" outlineLevel="1" thickBot="1">
      <c r="A53" s="956"/>
      <c r="B53" s="958"/>
      <c r="C53" s="969"/>
      <c r="D53" s="969"/>
      <c r="E53" s="962"/>
      <c r="F53" s="863" t="s">
        <v>88</v>
      </c>
      <c r="G53" s="141">
        <v>5445</v>
      </c>
      <c r="H53" s="141">
        <v>5445</v>
      </c>
      <c r="I53" s="141">
        <v>5445</v>
      </c>
      <c r="J53" s="528">
        <v>5445</v>
      </c>
      <c r="K53" s="714">
        <v>6776</v>
      </c>
      <c r="L53" s="1003"/>
      <c r="M53" s="965"/>
      <c r="N53" s="961"/>
      <c r="O53" s="961"/>
      <c r="P53" s="961"/>
      <c r="Q53" s="961"/>
      <c r="R53" s="961"/>
      <c r="S53" s="1050"/>
      <c r="T53" s="1223"/>
      <c r="U53" s="1224"/>
      <c r="V53" s="1224"/>
      <c r="W53" s="1224"/>
      <c r="X53" s="1224"/>
      <c r="Y53" s="1224"/>
      <c r="Z53" s="1225"/>
    </row>
    <row r="54" spans="1:26" outlineLevel="1">
      <c r="A54" s="955">
        <v>18</v>
      </c>
      <c r="B54" s="958"/>
      <c r="C54" s="969"/>
      <c r="D54" s="969"/>
      <c r="E54" s="962"/>
      <c r="F54" s="974" t="s">
        <v>89</v>
      </c>
      <c r="G54" s="975"/>
      <c r="H54" s="62"/>
      <c r="I54" s="62"/>
      <c r="J54" s="508"/>
      <c r="K54" s="508"/>
      <c r="L54" s="949">
        <f>SUM(K55:K57)</f>
        <v>6274</v>
      </c>
      <c r="M54" s="949">
        <f>SUM(H55:H57)</f>
        <v>6274</v>
      </c>
      <c r="N54" s="952">
        <f>SUM(I55:I57)</f>
        <v>6274</v>
      </c>
      <c r="O54" s="952">
        <f>SUM(H55:H57)</f>
        <v>6274</v>
      </c>
      <c r="P54" s="960"/>
      <c r="Q54" s="960">
        <f>SUM(G55:G57)</f>
        <v>6274</v>
      </c>
      <c r="R54" s="960"/>
      <c r="S54" s="1050"/>
      <c r="T54" s="1223"/>
      <c r="U54" s="1224"/>
      <c r="V54" s="1224"/>
      <c r="W54" s="1224"/>
      <c r="X54" s="1224"/>
      <c r="Y54" s="1224"/>
      <c r="Z54" s="1225"/>
    </row>
    <row r="55" spans="1:26" outlineLevel="1">
      <c r="A55" s="969"/>
      <c r="B55" s="958"/>
      <c r="C55" s="969"/>
      <c r="D55" s="969"/>
      <c r="E55" s="962"/>
      <c r="F55" s="860" t="s">
        <v>90</v>
      </c>
      <c r="G55" s="54">
        <v>574</v>
      </c>
      <c r="H55" s="54">
        <v>574</v>
      </c>
      <c r="I55" s="54">
        <v>574</v>
      </c>
      <c r="J55" s="509">
        <v>574</v>
      </c>
      <c r="K55" s="509">
        <v>574</v>
      </c>
      <c r="L55" s="964"/>
      <c r="M55" s="964"/>
      <c r="N55" s="962"/>
      <c r="O55" s="962"/>
      <c r="P55" s="962"/>
      <c r="Q55" s="962"/>
      <c r="R55" s="962"/>
      <c r="S55" s="1050"/>
      <c r="T55" s="1223"/>
      <c r="U55" s="1224"/>
      <c r="V55" s="1224"/>
      <c r="W55" s="1224"/>
      <c r="X55" s="1224"/>
      <c r="Y55" s="1224"/>
      <c r="Z55" s="1225"/>
    </row>
    <row r="56" spans="1:26" outlineLevel="1">
      <c r="A56" s="969"/>
      <c r="B56" s="958"/>
      <c r="C56" s="969"/>
      <c r="D56" s="969"/>
      <c r="E56" s="962"/>
      <c r="F56" s="860" t="s">
        <v>91</v>
      </c>
      <c r="G56" s="54">
        <v>700</v>
      </c>
      <c r="H56" s="54">
        <v>700</v>
      </c>
      <c r="I56" s="54">
        <v>700</v>
      </c>
      <c r="J56" s="509">
        <v>700</v>
      </c>
      <c r="K56" s="509">
        <v>700</v>
      </c>
      <c r="L56" s="964"/>
      <c r="M56" s="964"/>
      <c r="N56" s="962"/>
      <c r="O56" s="962"/>
      <c r="P56" s="962"/>
      <c r="Q56" s="962"/>
      <c r="R56" s="962"/>
      <c r="S56" s="1050"/>
      <c r="T56" s="1223"/>
      <c r="U56" s="1224"/>
      <c r="V56" s="1224"/>
      <c r="W56" s="1224"/>
      <c r="X56" s="1224"/>
      <c r="Y56" s="1224"/>
      <c r="Z56" s="1225"/>
    </row>
    <row r="57" spans="1:26" ht="15.75" outlineLevel="1" thickBot="1">
      <c r="A57" s="956"/>
      <c r="B57" s="958"/>
      <c r="C57" s="969"/>
      <c r="D57" s="956"/>
      <c r="E57" s="961"/>
      <c r="F57" s="861" t="s">
        <v>92</v>
      </c>
      <c r="G57" s="142">
        <v>5000</v>
      </c>
      <c r="H57" s="142">
        <v>5000</v>
      </c>
      <c r="I57" s="142">
        <v>5000</v>
      </c>
      <c r="J57" s="529">
        <v>5000</v>
      </c>
      <c r="K57" s="529">
        <v>5000</v>
      </c>
      <c r="L57" s="965"/>
      <c r="M57" s="965"/>
      <c r="N57" s="961"/>
      <c r="O57" s="961"/>
      <c r="P57" s="961"/>
      <c r="Q57" s="961"/>
      <c r="R57" s="961"/>
      <c r="S57" s="1050"/>
      <c r="T57" s="1223"/>
      <c r="U57" s="1224"/>
      <c r="V57" s="1224"/>
      <c r="W57" s="1224"/>
      <c r="X57" s="1224"/>
      <c r="Y57" s="1224"/>
      <c r="Z57" s="1225"/>
    </row>
    <row r="58" spans="1:26" ht="24" outlineLevel="1">
      <c r="A58" s="18">
        <v>19</v>
      </c>
      <c r="B58" s="958"/>
      <c r="C58" s="969"/>
      <c r="D58" s="960" t="s">
        <v>93</v>
      </c>
      <c r="E58" s="960"/>
      <c r="F58" s="867" t="s">
        <v>94</v>
      </c>
      <c r="G58" s="143">
        <v>65000</v>
      </c>
      <c r="H58" s="143">
        <v>65000</v>
      </c>
      <c r="I58" s="143">
        <v>65000</v>
      </c>
      <c r="J58" s="530">
        <v>65000</v>
      </c>
      <c r="K58" s="530">
        <v>65000</v>
      </c>
      <c r="L58" s="949">
        <f>SUM(K61)</f>
        <v>10000</v>
      </c>
      <c r="M58" s="949">
        <f>SUM(J61)</f>
        <v>10000</v>
      </c>
      <c r="N58" s="952">
        <f>SUM(I61)</f>
        <v>10000</v>
      </c>
      <c r="O58" s="952">
        <f>SUM(H61)</f>
        <v>5000</v>
      </c>
      <c r="P58" s="960"/>
      <c r="Q58" s="952">
        <f>SUM(G61)</f>
        <v>5000</v>
      </c>
      <c r="R58" s="952">
        <f>SUM(G58,G59:G60,G62:G63)</f>
        <v>290000</v>
      </c>
      <c r="S58" s="1050"/>
      <c r="T58" s="1223"/>
      <c r="U58" s="1224"/>
      <c r="V58" s="1224"/>
      <c r="W58" s="1224"/>
      <c r="X58" s="1224"/>
      <c r="Y58" s="1224"/>
      <c r="Z58" s="1225"/>
    </row>
    <row r="59" spans="1:26" ht="24" outlineLevel="1">
      <c r="A59" s="18">
        <v>20</v>
      </c>
      <c r="B59" s="958"/>
      <c r="C59" s="969"/>
      <c r="D59" s="962"/>
      <c r="E59" s="962"/>
      <c r="F59" s="144" t="s">
        <v>95</v>
      </c>
      <c r="G59" s="145">
        <v>120000</v>
      </c>
      <c r="H59" s="137">
        <v>120000</v>
      </c>
      <c r="I59" s="137">
        <v>120000</v>
      </c>
      <c r="J59" s="527">
        <v>120000</v>
      </c>
      <c r="K59" s="527">
        <v>120000</v>
      </c>
      <c r="L59" s="964"/>
      <c r="M59" s="964"/>
      <c r="N59" s="962"/>
      <c r="O59" s="953"/>
      <c r="P59" s="962"/>
      <c r="Q59" s="962"/>
      <c r="R59" s="953"/>
      <c r="S59" s="1050"/>
      <c r="T59" s="1223"/>
      <c r="U59" s="1224"/>
      <c r="V59" s="1224"/>
      <c r="W59" s="1224"/>
      <c r="X59" s="1224"/>
      <c r="Y59" s="1224"/>
      <c r="Z59" s="1225"/>
    </row>
    <row r="60" spans="1:26" ht="46.15" customHeight="1" outlineLevel="1">
      <c r="A60" s="955">
        <v>21</v>
      </c>
      <c r="B60" s="958"/>
      <c r="C60" s="969"/>
      <c r="D60" s="962"/>
      <c r="E60" s="962"/>
      <c r="F60" s="144" t="s">
        <v>96</v>
      </c>
      <c r="G60" s="144"/>
      <c r="H60" s="144"/>
      <c r="I60" s="146"/>
      <c r="J60" s="531"/>
      <c r="K60" s="531"/>
      <c r="L60" s="964"/>
      <c r="M60" s="964"/>
      <c r="N60" s="962"/>
      <c r="O60" s="953"/>
      <c r="P60" s="962"/>
      <c r="Q60" s="962"/>
      <c r="R60" s="953"/>
      <c r="S60" s="1050"/>
      <c r="T60" s="1223"/>
      <c r="U60" s="1224"/>
      <c r="V60" s="1224"/>
      <c r="W60" s="1224"/>
      <c r="X60" s="1224"/>
      <c r="Y60" s="1224"/>
      <c r="Z60" s="1225"/>
    </row>
    <row r="61" spans="1:26" ht="16.149999999999999" customHeight="1" outlineLevel="1">
      <c r="A61" s="969"/>
      <c r="B61" s="958"/>
      <c r="C61" s="969"/>
      <c r="D61" s="962"/>
      <c r="E61" s="962"/>
      <c r="F61" s="871" t="s">
        <v>97</v>
      </c>
      <c r="G61" s="145">
        <v>5000</v>
      </c>
      <c r="H61" s="145">
        <v>5000</v>
      </c>
      <c r="I61" s="145">
        <v>10000</v>
      </c>
      <c r="J61" s="532">
        <v>10000</v>
      </c>
      <c r="K61" s="532">
        <v>10000</v>
      </c>
      <c r="L61" s="964"/>
      <c r="M61" s="964"/>
      <c r="N61" s="962"/>
      <c r="O61" s="953"/>
      <c r="P61" s="962"/>
      <c r="Q61" s="962"/>
      <c r="R61" s="953"/>
      <c r="S61" s="1050"/>
      <c r="T61" s="1223"/>
      <c r="U61" s="1224"/>
      <c r="V61" s="1224"/>
      <c r="W61" s="1224"/>
      <c r="X61" s="1224"/>
      <c r="Y61" s="1224"/>
      <c r="Z61" s="1225"/>
    </row>
    <row r="62" spans="1:26" ht="16.149999999999999" customHeight="1" outlineLevel="1" thickBot="1">
      <c r="A62" s="956"/>
      <c r="B62" s="958"/>
      <c r="C62" s="969"/>
      <c r="D62" s="962"/>
      <c r="E62" s="962"/>
      <c r="F62" s="872" t="s">
        <v>98</v>
      </c>
      <c r="G62" s="148">
        <v>75000</v>
      </c>
      <c r="H62" s="148">
        <v>75000</v>
      </c>
      <c r="I62" s="148">
        <v>75000</v>
      </c>
      <c r="J62" s="533">
        <v>75000</v>
      </c>
      <c r="K62" s="533">
        <v>75000</v>
      </c>
      <c r="L62" s="964"/>
      <c r="M62" s="964"/>
      <c r="N62" s="962"/>
      <c r="O62" s="953"/>
      <c r="P62" s="962"/>
      <c r="Q62" s="962"/>
      <c r="R62" s="953"/>
      <c r="S62" s="1050"/>
      <c r="T62" s="1223"/>
      <c r="U62" s="1224"/>
      <c r="V62" s="1224"/>
      <c r="W62" s="1224"/>
      <c r="X62" s="1224"/>
      <c r="Y62" s="1224"/>
      <c r="Z62" s="1225"/>
    </row>
    <row r="63" spans="1:26" ht="24" outlineLevel="1">
      <c r="A63" s="18">
        <v>22</v>
      </c>
      <c r="B63" s="958"/>
      <c r="C63" s="969"/>
      <c r="D63" s="962"/>
      <c r="E63" s="962"/>
      <c r="F63" s="839" t="s">
        <v>99</v>
      </c>
      <c r="G63" s="149">
        <v>30000</v>
      </c>
      <c r="H63" s="149">
        <v>30000</v>
      </c>
      <c r="I63" s="149">
        <v>30000</v>
      </c>
      <c r="J63" s="534">
        <v>30000</v>
      </c>
      <c r="K63" s="534">
        <v>30000</v>
      </c>
      <c r="L63" s="965"/>
      <c r="M63" s="965"/>
      <c r="N63" s="961"/>
      <c r="O63" s="954"/>
      <c r="P63" s="961"/>
      <c r="Q63" s="961"/>
      <c r="R63" s="954"/>
      <c r="S63" s="1050"/>
      <c r="T63" s="1223"/>
      <c r="U63" s="1224"/>
      <c r="V63" s="1224"/>
      <c r="W63" s="1224"/>
      <c r="X63" s="1224"/>
      <c r="Y63" s="1224"/>
      <c r="Z63" s="1225"/>
    </row>
    <row r="64" spans="1:26" outlineLevel="1">
      <c r="A64" s="955">
        <v>23</v>
      </c>
      <c r="B64" s="958"/>
      <c r="C64" s="969"/>
      <c r="D64" s="962"/>
      <c r="E64" s="962"/>
      <c r="F64" s="1107" t="s">
        <v>100</v>
      </c>
      <c r="G64" s="1108"/>
      <c r="H64" s="62"/>
      <c r="I64" s="62"/>
      <c r="J64" s="508"/>
      <c r="K64" s="508"/>
      <c r="L64" s="1103">
        <f>SUM(K65:K71)</f>
        <v>53318</v>
      </c>
      <c r="M64" s="963">
        <f>SUM(H65:H71)</f>
        <v>48650</v>
      </c>
      <c r="N64" s="960">
        <f>SUM(I65:I71)</f>
        <v>48650</v>
      </c>
      <c r="O64" s="952">
        <f>SUM(H65:H71)</f>
        <v>48650</v>
      </c>
      <c r="P64" s="960"/>
      <c r="Q64" s="960">
        <f>SUM(G65:G71)</f>
        <v>48650</v>
      </c>
      <c r="R64" s="952"/>
      <c r="S64" s="1050"/>
      <c r="T64" s="1223"/>
      <c r="U64" s="1224"/>
      <c r="V64" s="1224"/>
      <c r="W64" s="1224"/>
      <c r="X64" s="1224"/>
      <c r="Y64" s="1224"/>
      <c r="Z64" s="1225"/>
    </row>
    <row r="65" spans="1:26" outlineLevel="1">
      <c r="A65" s="969"/>
      <c r="B65" s="958"/>
      <c r="C65" s="969"/>
      <c r="D65" s="962"/>
      <c r="E65" s="962"/>
      <c r="F65" s="873" t="s">
        <v>101</v>
      </c>
      <c r="G65" s="151">
        <v>1100</v>
      </c>
      <c r="H65" s="151">
        <v>1100</v>
      </c>
      <c r="I65" s="151">
        <v>1100</v>
      </c>
      <c r="J65" s="535">
        <v>1100</v>
      </c>
      <c r="K65" s="535">
        <v>1100</v>
      </c>
      <c r="L65" s="1002"/>
      <c r="M65" s="964"/>
      <c r="N65" s="962"/>
      <c r="O65" s="953"/>
      <c r="P65" s="962"/>
      <c r="Q65" s="962"/>
      <c r="R65" s="953"/>
      <c r="S65" s="1050"/>
      <c r="T65" s="1223"/>
      <c r="U65" s="1224"/>
      <c r="V65" s="1224"/>
      <c r="W65" s="1224"/>
      <c r="X65" s="1224"/>
      <c r="Y65" s="1224"/>
      <c r="Z65" s="1225"/>
    </row>
    <row r="66" spans="1:26" outlineLevel="1">
      <c r="A66" s="969"/>
      <c r="B66" s="958"/>
      <c r="C66" s="969"/>
      <c r="D66" s="962"/>
      <c r="E66" s="962"/>
      <c r="F66" s="860" t="s">
        <v>102</v>
      </c>
      <c r="G66" s="109">
        <v>11000</v>
      </c>
      <c r="H66" s="109">
        <v>11000</v>
      </c>
      <c r="I66" s="109">
        <v>11000</v>
      </c>
      <c r="J66" s="515">
        <v>11000</v>
      </c>
      <c r="K66" s="690">
        <v>6668</v>
      </c>
      <c r="L66" s="1002"/>
      <c r="M66" s="964"/>
      <c r="N66" s="962"/>
      <c r="O66" s="953"/>
      <c r="P66" s="962"/>
      <c r="Q66" s="962"/>
      <c r="R66" s="953"/>
      <c r="S66" s="1050"/>
      <c r="T66" s="1223"/>
      <c r="U66" s="1224"/>
      <c r="V66" s="1224"/>
      <c r="W66" s="1224"/>
      <c r="X66" s="1224"/>
      <c r="Y66" s="1224"/>
      <c r="Z66" s="1225"/>
    </row>
    <row r="67" spans="1:26" outlineLevel="1">
      <c r="A67" s="969"/>
      <c r="B67" s="958"/>
      <c r="C67" s="969"/>
      <c r="D67" s="962"/>
      <c r="E67" s="962"/>
      <c r="F67" s="874" t="s">
        <v>103</v>
      </c>
      <c r="G67" s="108">
        <v>18000</v>
      </c>
      <c r="H67" s="108">
        <v>18000</v>
      </c>
      <c r="I67" s="108">
        <v>18000</v>
      </c>
      <c r="J67" s="514">
        <v>18000</v>
      </c>
      <c r="K67" s="690">
        <v>0</v>
      </c>
      <c r="L67" s="1002"/>
      <c r="M67" s="964"/>
      <c r="N67" s="962"/>
      <c r="O67" s="953"/>
      <c r="P67" s="962"/>
      <c r="Q67" s="962"/>
      <c r="R67" s="953"/>
      <c r="S67" s="1050"/>
      <c r="T67" s="1223"/>
      <c r="U67" s="1224"/>
      <c r="V67" s="1224"/>
      <c r="W67" s="1224"/>
      <c r="X67" s="1224"/>
      <c r="Y67" s="1224"/>
      <c r="Z67" s="1225"/>
    </row>
    <row r="68" spans="1:26" outlineLevel="1">
      <c r="A68" s="969"/>
      <c r="B68" s="958"/>
      <c r="C68" s="969"/>
      <c r="D68" s="962"/>
      <c r="E68" s="962"/>
      <c r="F68" s="860" t="s">
        <v>104</v>
      </c>
      <c r="G68" s="108">
        <v>5000</v>
      </c>
      <c r="H68" s="108">
        <v>5000</v>
      </c>
      <c r="I68" s="108">
        <v>5000</v>
      </c>
      <c r="J68" s="514">
        <v>5000</v>
      </c>
      <c r="K68" s="514">
        <v>5000</v>
      </c>
      <c r="L68" s="1002"/>
      <c r="M68" s="964"/>
      <c r="N68" s="962"/>
      <c r="O68" s="953"/>
      <c r="P68" s="962"/>
      <c r="Q68" s="962"/>
      <c r="R68" s="953"/>
      <c r="S68" s="1050"/>
      <c r="T68" s="1223"/>
      <c r="U68" s="1224"/>
      <c r="V68" s="1224"/>
      <c r="W68" s="1224"/>
      <c r="X68" s="1224"/>
      <c r="Y68" s="1224"/>
      <c r="Z68" s="1225"/>
    </row>
    <row r="69" spans="1:26" ht="36" outlineLevel="1">
      <c r="A69" s="969"/>
      <c r="B69" s="958"/>
      <c r="C69" s="969"/>
      <c r="D69" s="962"/>
      <c r="E69" s="962"/>
      <c r="F69" s="862" t="s">
        <v>105</v>
      </c>
      <c r="G69" s="690">
        <v>10000</v>
      </c>
      <c r="H69" s="690">
        <v>10000</v>
      </c>
      <c r="I69" s="690">
        <v>10000</v>
      </c>
      <c r="J69" s="690">
        <v>10000</v>
      </c>
      <c r="K69" s="690">
        <v>37000</v>
      </c>
      <c r="L69" s="1002"/>
      <c r="M69" s="964"/>
      <c r="N69" s="962"/>
      <c r="O69" s="953"/>
      <c r="P69" s="962"/>
      <c r="Q69" s="962"/>
      <c r="R69" s="953"/>
      <c r="S69" s="1050"/>
      <c r="T69" s="1223"/>
      <c r="U69" s="1224"/>
      <c r="V69" s="1224"/>
      <c r="W69" s="1224"/>
      <c r="X69" s="1224"/>
      <c r="Y69" s="1224"/>
      <c r="Z69" s="1225"/>
    </row>
    <row r="70" spans="1:26" outlineLevel="1">
      <c r="A70" s="969"/>
      <c r="B70" s="958"/>
      <c r="C70" s="969"/>
      <c r="D70" s="962"/>
      <c r="E70" s="962"/>
      <c r="F70" s="860" t="s">
        <v>106</v>
      </c>
      <c r="G70" s="108">
        <v>1900</v>
      </c>
      <c r="H70" s="108">
        <v>1900</v>
      </c>
      <c r="I70" s="108">
        <v>1900</v>
      </c>
      <c r="J70" s="514">
        <v>1900</v>
      </c>
      <c r="K70" s="514">
        <v>1900</v>
      </c>
      <c r="L70" s="1002"/>
      <c r="M70" s="964"/>
      <c r="N70" s="962"/>
      <c r="O70" s="953"/>
      <c r="P70" s="962"/>
      <c r="Q70" s="962"/>
      <c r="R70" s="953"/>
      <c r="S70" s="1050"/>
      <c r="T70" s="1223"/>
      <c r="U70" s="1224"/>
      <c r="V70" s="1224"/>
      <c r="W70" s="1224"/>
      <c r="X70" s="1224"/>
      <c r="Y70" s="1224"/>
      <c r="Z70" s="1225"/>
    </row>
    <row r="71" spans="1:26" ht="15.75" outlineLevel="1" thickBot="1">
      <c r="A71" s="956"/>
      <c r="B71" s="958"/>
      <c r="C71" s="969"/>
      <c r="D71" s="962"/>
      <c r="E71" s="961"/>
      <c r="F71" s="861" t="s">
        <v>107</v>
      </c>
      <c r="G71" s="152">
        <v>1650</v>
      </c>
      <c r="H71" s="152">
        <v>1650</v>
      </c>
      <c r="I71" s="152">
        <v>1650</v>
      </c>
      <c r="J71" s="536">
        <v>1650</v>
      </c>
      <c r="K71" s="536">
        <v>1650</v>
      </c>
      <c r="L71" s="1003"/>
      <c r="M71" s="965"/>
      <c r="N71" s="961"/>
      <c r="O71" s="954"/>
      <c r="P71" s="961"/>
      <c r="Q71" s="961"/>
      <c r="R71" s="954"/>
      <c r="S71" s="1050"/>
      <c r="T71" s="1223"/>
      <c r="U71" s="1224"/>
      <c r="V71" s="1224"/>
      <c r="W71" s="1224"/>
      <c r="X71" s="1224"/>
      <c r="Y71" s="1224"/>
      <c r="Z71" s="1225"/>
    </row>
    <row r="72" spans="1:26" ht="30.6" customHeight="1" outlineLevel="1" thickBot="1">
      <c r="A72" s="18">
        <v>24</v>
      </c>
      <c r="B72" s="958"/>
      <c r="C72" s="969"/>
      <c r="D72" s="961"/>
      <c r="E72" s="691" t="s">
        <v>108</v>
      </c>
      <c r="F72" s="692" t="s">
        <v>109</v>
      </c>
      <c r="G72" s="693">
        <v>0</v>
      </c>
      <c r="H72" s="693">
        <v>0</v>
      </c>
      <c r="I72" s="693">
        <v>0</v>
      </c>
      <c r="J72" s="693">
        <v>0</v>
      </c>
      <c r="K72" s="693">
        <v>0</v>
      </c>
      <c r="L72" s="538">
        <f>SUM(G72)</f>
        <v>0</v>
      </c>
      <c r="M72" s="538">
        <f>SUM(H72)</f>
        <v>0</v>
      </c>
      <c r="N72" s="116">
        <f>SUM(I72)</f>
        <v>0</v>
      </c>
      <c r="O72" s="89">
        <v>0</v>
      </c>
      <c r="P72" s="74"/>
      <c r="Q72" s="74">
        <v>0</v>
      </c>
      <c r="R72" s="89"/>
      <c r="S72" s="1050"/>
      <c r="T72" s="1223"/>
      <c r="U72" s="1224"/>
      <c r="V72" s="1224"/>
      <c r="W72" s="1224"/>
      <c r="X72" s="1224"/>
      <c r="Y72" s="1224"/>
      <c r="Z72" s="1225"/>
    </row>
    <row r="73" spans="1:26" ht="24" outlineLevel="1">
      <c r="A73" s="18">
        <v>25</v>
      </c>
      <c r="B73" s="958"/>
      <c r="C73" s="969"/>
      <c r="D73" s="955" t="s">
        <v>110</v>
      </c>
      <c r="E73" s="960"/>
      <c r="F73" s="128" t="s">
        <v>111</v>
      </c>
      <c r="G73" s="206">
        <v>3738</v>
      </c>
      <c r="H73" s="136">
        <v>3738</v>
      </c>
      <c r="I73" s="136">
        <v>3738</v>
      </c>
      <c r="J73" s="526">
        <v>3738</v>
      </c>
      <c r="K73" s="688">
        <v>6668</v>
      </c>
      <c r="L73" s="970">
        <f>SUM(K73:K77)</f>
        <v>15936</v>
      </c>
      <c r="M73" s="949">
        <f>SUM(H73:H76)</f>
        <v>11923</v>
      </c>
      <c r="N73" s="952">
        <f>SUM(I73:I76)</f>
        <v>11923</v>
      </c>
      <c r="O73" s="952">
        <f>SUM(H73:H76)</f>
        <v>11923</v>
      </c>
      <c r="P73" s="960"/>
      <c r="Q73" s="960">
        <f>SUM(G73:G76)</f>
        <v>11923</v>
      </c>
      <c r="R73" s="960"/>
      <c r="S73" s="1050"/>
      <c r="T73" s="1223"/>
      <c r="U73" s="1224"/>
      <c r="V73" s="1224"/>
      <c r="W73" s="1224"/>
      <c r="X73" s="1224"/>
      <c r="Y73" s="1224"/>
      <c r="Z73" s="1225"/>
    </row>
    <row r="74" spans="1:26" ht="15.75" outlineLevel="1" thickBot="1">
      <c r="A74" s="18">
        <v>26</v>
      </c>
      <c r="B74" s="958"/>
      <c r="C74" s="969"/>
      <c r="D74" s="969"/>
      <c r="E74" s="962"/>
      <c r="F74" s="99" t="s">
        <v>112</v>
      </c>
      <c r="G74" s="109">
        <v>2795</v>
      </c>
      <c r="H74" s="99">
        <v>2795</v>
      </c>
      <c r="I74" s="99">
        <v>2795</v>
      </c>
      <c r="J74" s="510">
        <v>2795</v>
      </c>
      <c r="K74" s="674">
        <v>2450</v>
      </c>
      <c r="L74" s="971"/>
      <c r="M74" s="951"/>
      <c r="N74" s="953"/>
      <c r="O74" s="953"/>
      <c r="P74" s="962"/>
      <c r="Q74" s="962"/>
      <c r="R74" s="962"/>
      <c r="S74" s="1050"/>
      <c r="T74" s="1223"/>
      <c r="U74" s="1224"/>
      <c r="V74" s="1224"/>
      <c r="W74" s="1224"/>
      <c r="X74" s="1224"/>
      <c r="Y74" s="1224"/>
      <c r="Z74" s="1225"/>
    </row>
    <row r="75" spans="1:26" ht="15.75" outlineLevel="1" thickBot="1">
      <c r="A75" s="18">
        <v>27</v>
      </c>
      <c r="B75" s="958"/>
      <c r="C75" s="969"/>
      <c r="D75" s="969"/>
      <c r="E75" s="962"/>
      <c r="F75" s="99" t="s">
        <v>113</v>
      </c>
      <c r="G75" s="109">
        <v>3990</v>
      </c>
      <c r="H75" s="99">
        <v>3990</v>
      </c>
      <c r="I75" s="99">
        <v>3990</v>
      </c>
      <c r="J75" s="510">
        <v>3990</v>
      </c>
      <c r="K75" s="674">
        <v>4719</v>
      </c>
      <c r="L75" s="971"/>
      <c r="M75" s="951"/>
      <c r="N75" s="953"/>
      <c r="O75" s="953"/>
      <c r="P75" s="962"/>
      <c r="Q75" s="962"/>
      <c r="R75" s="962"/>
      <c r="S75" s="1050"/>
      <c r="T75" s="1223"/>
      <c r="U75" s="1224"/>
      <c r="V75" s="1224"/>
      <c r="W75" s="1224"/>
      <c r="X75" s="1224"/>
      <c r="Y75" s="1224"/>
      <c r="Z75" s="1225"/>
    </row>
    <row r="76" spans="1:26" ht="15.75" outlineLevel="1" thickBot="1">
      <c r="A76" s="18">
        <v>28</v>
      </c>
      <c r="B76" s="958"/>
      <c r="C76" s="969"/>
      <c r="D76" s="969"/>
      <c r="E76" s="962"/>
      <c r="F76" s="99" t="s">
        <v>114</v>
      </c>
      <c r="G76" s="111">
        <v>1400</v>
      </c>
      <c r="H76" s="101">
        <v>1400</v>
      </c>
      <c r="I76" s="101">
        <v>1400</v>
      </c>
      <c r="J76" s="511">
        <v>1400</v>
      </c>
      <c r="K76" s="674">
        <v>1499</v>
      </c>
      <c r="L76" s="971"/>
      <c r="M76" s="951"/>
      <c r="N76" s="953"/>
      <c r="O76" s="953"/>
      <c r="P76" s="961"/>
      <c r="Q76" s="962"/>
      <c r="R76" s="962"/>
      <c r="S76" s="1050"/>
      <c r="T76" s="1223"/>
      <c r="U76" s="1224"/>
      <c r="V76" s="1224"/>
      <c r="W76" s="1224"/>
      <c r="X76" s="1224"/>
      <c r="Y76" s="1224"/>
      <c r="Z76" s="1225"/>
    </row>
    <row r="77" spans="1:26" ht="24" outlineLevel="1">
      <c r="A77" s="82"/>
      <c r="B77" s="958"/>
      <c r="C77" s="969"/>
      <c r="D77" s="956"/>
      <c r="E77" s="961"/>
      <c r="F77" s="875" t="s">
        <v>115</v>
      </c>
      <c r="G77" s="687"/>
      <c r="H77" s="687"/>
      <c r="I77" s="158"/>
      <c r="J77" s="541"/>
      <c r="K77" s="689">
        <v>600</v>
      </c>
      <c r="L77" s="972"/>
      <c r="M77" s="950"/>
      <c r="N77" s="954"/>
      <c r="O77" s="954"/>
      <c r="P77" s="74"/>
      <c r="Q77" s="961"/>
      <c r="R77" s="961"/>
      <c r="S77" s="1050"/>
      <c r="T77" s="1223"/>
      <c r="U77" s="1224"/>
      <c r="V77" s="1224"/>
      <c r="W77" s="1224"/>
      <c r="X77" s="1224"/>
      <c r="Y77" s="1224"/>
      <c r="Z77" s="1225"/>
    </row>
    <row r="78" spans="1:26" ht="24.6" customHeight="1" outlineLevel="1">
      <c r="A78" s="955">
        <v>29</v>
      </c>
      <c r="B78" s="958"/>
      <c r="C78" s="969"/>
      <c r="D78" s="955" t="s">
        <v>116</v>
      </c>
      <c r="E78" s="960"/>
      <c r="F78" s="974" t="s">
        <v>117</v>
      </c>
      <c r="G78" s="978"/>
      <c r="H78" s="978"/>
      <c r="I78" s="975"/>
      <c r="J78" s="508"/>
      <c r="K78" s="508"/>
      <c r="L78" s="963">
        <v>0</v>
      </c>
      <c r="M78" s="963">
        <v>0</v>
      </c>
      <c r="N78" s="960">
        <v>0</v>
      </c>
      <c r="O78" s="952">
        <v>0</v>
      </c>
      <c r="P78" s="952"/>
      <c r="Q78" s="960">
        <v>0</v>
      </c>
      <c r="R78" s="952">
        <f>SUM(G79:G83)</f>
        <v>520776</v>
      </c>
      <c r="S78" s="1050"/>
      <c r="T78" s="1223"/>
      <c r="U78" s="1224"/>
      <c r="V78" s="1224"/>
      <c r="W78" s="1224"/>
      <c r="X78" s="1224"/>
      <c r="Y78" s="1224"/>
      <c r="Z78" s="1225"/>
    </row>
    <row r="79" spans="1:26" outlineLevel="1">
      <c r="A79" s="969"/>
      <c r="B79" s="958"/>
      <c r="C79" s="969"/>
      <c r="D79" s="969"/>
      <c r="E79" s="962"/>
      <c r="F79" s="876" t="s">
        <v>118</v>
      </c>
      <c r="G79" s="109">
        <v>439122</v>
      </c>
      <c r="H79" s="99">
        <v>439122</v>
      </c>
      <c r="I79" s="99">
        <v>439122</v>
      </c>
      <c r="J79" s="510">
        <v>439122</v>
      </c>
      <c r="K79" s="510">
        <v>439122</v>
      </c>
      <c r="L79" s="964"/>
      <c r="M79" s="964"/>
      <c r="N79" s="962"/>
      <c r="O79" s="953"/>
      <c r="P79" s="953"/>
      <c r="Q79" s="962"/>
      <c r="R79" s="953"/>
      <c r="S79" s="1050"/>
      <c r="T79" s="1223"/>
      <c r="U79" s="1224"/>
      <c r="V79" s="1224"/>
      <c r="W79" s="1224"/>
      <c r="X79" s="1224"/>
      <c r="Y79" s="1224"/>
      <c r="Z79" s="1225"/>
    </row>
    <row r="80" spans="1:26" outlineLevel="1">
      <c r="A80" s="969"/>
      <c r="B80" s="958"/>
      <c r="C80" s="969"/>
      <c r="D80" s="969"/>
      <c r="E80" s="962"/>
      <c r="F80" s="876" t="s">
        <v>119</v>
      </c>
      <c r="G80" s="109">
        <v>60444</v>
      </c>
      <c r="H80" s="99">
        <v>60444</v>
      </c>
      <c r="I80" s="99">
        <v>60444</v>
      </c>
      <c r="J80" s="510">
        <v>60444</v>
      </c>
      <c r="K80" s="510">
        <v>60444</v>
      </c>
      <c r="L80" s="964"/>
      <c r="M80" s="964"/>
      <c r="N80" s="962"/>
      <c r="O80" s="953"/>
      <c r="P80" s="953"/>
      <c r="Q80" s="962"/>
      <c r="R80" s="953"/>
      <c r="S80" s="1050"/>
      <c r="T80" s="1223"/>
      <c r="U80" s="1224"/>
      <c r="V80" s="1224"/>
      <c r="W80" s="1224"/>
      <c r="X80" s="1224"/>
      <c r="Y80" s="1224"/>
      <c r="Z80" s="1225"/>
    </row>
    <row r="81" spans="1:26" outlineLevel="1">
      <c r="A81" s="969"/>
      <c r="B81" s="958"/>
      <c r="C81" s="969"/>
      <c r="D81" s="969"/>
      <c r="E81" s="962"/>
      <c r="F81" s="876" t="s">
        <v>120</v>
      </c>
      <c r="G81" s="109">
        <v>1210</v>
      </c>
      <c r="H81" s="99">
        <v>1210</v>
      </c>
      <c r="I81" s="99">
        <v>1210</v>
      </c>
      <c r="J81" s="510">
        <v>1210</v>
      </c>
      <c r="K81" s="510">
        <v>1210</v>
      </c>
      <c r="L81" s="964"/>
      <c r="M81" s="964"/>
      <c r="N81" s="962"/>
      <c r="O81" s="953"/>
      <c r="P81" s="953"/>
      <c r="Q81" s="962"/>
      <c r="R81" s="953"/>
      <c r="S81" s="1050"/>
      <c r="T81" s="1223"/>
      <c r="U81" s="1224"/>
      <c r="V81" s="1224"/>
      <c r="W81" s="1224"/>
      <c r="X81" s="1224"/>
      <c r="Y81" s="1224"/>
      <c r="Z81" s="1225"/>
    </row>
    <row r="82" spans="1:26" outlineLevel="1">
      <c r="A82" s="969"/>
      <c r="B82" s="958"/>
      <c r="C82" s="969"/>
      <c r="D82" s="969"/>
      <c r="E82" s="962"/>
      <c r="F82" s="876" t="s">
        <v>121</v>
      </c>
      <c r="G82" s="154">
        <v>18000</v>
      </c>
      <c r="H82" s="155">
        <v>18000</v>
      </c>
      <c r="I82" s="155">
        <v>18000</v>
      </c>
      <c r="J82" s="539">
        <v>18000</v>
      </c>
      <c r="K82" s="539">
        <v>18000</v>
      </c>
      <c r="L82" s="964"/>
      <c r="M82" s="964"/>
      <c r="N82" s="962"/>
      <c r="O82" s="953"/>
      <c r="P82" s="953"/>
      <c r="Q82" s="962"/>
      <c r="R82" s="953"/>
      <c r="S82" s="1050"/>
      <c r="T82" s="1223"/>
      <c r="U82" s="1224"/>
      <c r="V82" s="1224"/>
      <c r="W82" s="1224"/>
      <c r="X82" s="1224"/>
      <c r="Y82" s="1224"/>
      <c r="Z82" s="1225"/>
    </row>
    <row r="83" spans="1:26" ht="14.45" customHeight="1" outlineLevel="1" thickBot="1">
      <c r="A83" s="969"/>
      <c r="B83" s="958"/>
      <c r="C83" s="969"/>
      <c r="D83" s="969"/>
      <c r="E83" s="962"/>
      <c r="F83" s="877" t="s">
        <v>122</v>
      </c>
      <c r="G83" s="154">
        <v>2000</v>
      </c>
      <c r="H83" s="101">
        <v>2000</v>
      </c>
      <c r="I83" s="101">
        <v>2000</v>
      </c>
      <c r="J83" s="511">
        <v>2000</v>
      </c>
      <c r="K83" s="511">
        <v>2000</v>
      </c>
      <c r="L83" s="965"/>
      <c r="M83" s="965"/>
      <c r="N83" s="961"/>
      <c r="O83" s="954"/>
      <c r="P83" s="954"/>
      <c r="Q83" s="961"/>
      <c r="R83" s="954"/>
      <c r="S83" s="1050"/>
      <c r="T83" s="1223"/>
      <c r="U83" s="1224"/>
      <c r="V83" s="1224"/>
      <c r="W83" s="1224"/>
      <c r="X83" s="1224"/>
      <c r="Y83" s="1224"/>
      <c r="Z83" s="1225"/>
    </row>
    <row r="84" spans="1:26" ht="14.45" customHeight="1" outlineLevel="1">
      <c r="A84" s="969"/>
      <c r="B84" s="958"/>
      <c r="C84" s="969"/>
      <c r="D84" s="969"/>
      <c r="E84" s="962"/>
      <c r="F84" s="156" t="s">
        <v>123</v>
      </c>
      <c r="G84" s="157"/>
      <c r="H84" s="157"/>
      <c r="I84" s="157"/>
      <c r="J84" s="540"/>
      <c r="K84" s="540"/>
      <c r="L84" s="963">
        <f>SUM(K85:K86)</f>
        <v>5732</v>
      </c>
      <c r="M84" s="963">
        <f>SUM(H85:H86)</f>
        <v>5732</v>
      </c>
      <c r="N84" s="960">
        <f>SUM(I85:I86)</f>
        <v>5732</v>
      </c>
      <c r="O84" s="952">
        <f>SUM(H85:H86)</f>
        <v>5732</v>
      </c>
      <c r="P84" s="952"/>
      <c r="Q84" s="960">
        <f>SUM(G85:G86)</f>
        <v>5732</v>
      </c>
      <c r="R84" s="952"/>
      <c r="S84" s="1050"/>
      <c r="T84" s="1223"/>
      <c r="U84" s="1224"/>
      <c r="V84" s="1224"/>
      <c r="W84" s="1224"/>
      <c r="X84" s="1224"/>
      <c r="Y84" s="1224"/>
      <c r="Z84" s="1225"/>
    </row>
    <row r="85" spans="1:26" ht="14.45" customHeight="1" outlineLevel="1">
      <c r="A85" s="969"/>
      <c r="B85" s="958"/>
      <c r="C85" s="969"/>
      <c r="D85" s="969"/>
      <c r="E85" s="962"/>
      <c r="F85" s="860" t="s">
        <v>124</v>
      </c>
      <c r="G85" s="158">
        <v>4032</v>
      </c>
      <c r="H85" s="158">
        <v>4032</v>
      </c>
      <c r="I85" s="158">
        <v>4032</v>
      </c>
      <c r="J85" s="541">
        <v>4032</v>
      </c>
      <c r="K85" s="541">
        <v>4032</v>
      </c>
      <c r="L85" s="964"/>
      <c r="M85" s="964"/>
      <c r="N85" s="962"/>
      <c r="O85" s="953"/>
      <c r="P85" s="953"/>
      <c r="Q85" s="962"/>
      <c r="R85" s="953"/>
      <c r="S85" s="1050"/>
      <c r="T85" s="1223"/>
      <c r="U85" s="1224"/>
      <c r="V85" s="1224"/>
      <c r="W85" s="1224"/>
      <c r="X85" s="1224"/>
      <c r="Y85" s="1224"/>
      <c r="Z85" s="1225"/>
    </row>
    <row r="86" spans="1:26" ht="14.45" customHeight="1" outlineLevel="1" thickBot="1">
      <c r="A86" s="956"/>
      <c r="B86" s="958"/>
      <c r="C86" s="969"/>
      <c r="D86" s="956"/>
      <c r="E86" s="961"/>
      <c r="F86" s="861" t="s">
        <v>125</v>
      </c>
      <c r="G86" s="152">
        <v>1700</v>
      </c>
      <c r="H86" s="152">
        <v>1700</v>
      </c>
      <c r="I86" s="152">
        <v>1700</v>
      </c>
      <c r="J86" s="536">
        <v>1700</v>
      </c>
      <c r="K86" s="536">
        <v>1700</v>
      </c>
      <c r="L86" s="965"/>
      <c r="M86" s="965"/>
      <c r="N86" s="961"/>
      <c r="O86" s="954"/>
      <c r="P86" s="954"/>
      <c r="Q86" s="961"/>
      <c r="R86" s="954"/>
      <c r="S86" s="1050"/>
      <c r="T86" s="1223"/>
      <c r="U86" s="1224"/>
      <c r="V86" s="1224"/>
      <c r="W86" s="1224"/>
      <c r="X86" s="1224"/>
      <c r="Y86" s="1224"/>
      <c r="Z86" s="1225"/>
    </row>
    <row r="87" spans="1:26" ht="24" customHeight="1" outlineLevel="1">
      <c r="A87" s="955">
        <v>30</v>
      </c>
      <c r="B87" s="958"/>
      <c r="C87" s="969"/>
      <c r="D87" s="960" t="s">
        <v>126</v>
      </c>
      <c r="E87" s="960"/>
      <c r="F87" s="1119" t="s">
        <v>123</v>
      </c>
      <c r="G87" s="1120"/>
      <c r="H87" s="159"/>
      <c r="I87" s="159"/>
      <c r="J87" s="542"/>
      <c r="K87" s="542"/>
      <c r="L87" s="949">
        <f>SUM(K88:K90)</f>
        <v>4600</v>
      </c>
      <c r="M87" s="949">
        <f>SUM(H88:H90)</f>
        <v>4600</v>
      </c>
      <c r="N87" s="952">
        <f>SUM(I88:I90)</f>
        <v>4600</v>
      </c>
      <c r="O87" s="952">
        <f>SUM(H88:H90)</f>
        <v>4600</v>
      </c>
      <c r="P87" s="952"/>
      <c r="Q87" s="960">
        <f>SUM(G88:G90)</f>
        <v>4600</v>
      </c>
      <c r="R87" s="952"/>
      <c r="S87" s="1050"/>
      <c r="T87" s="1223"/>
      <c r="U87" s="1224"/>
      <c r="V87" s="1224"/>
      <c r="W87" s="1224"/>
      <c r="X87" s="1224"/>
      <c r="Y87" s="1224"/>
      <c r="Z87" s="1225"/>
    </row>
    <row r="88" spans="1:26" ht="14.45" customHeight="1" outlineLevel="1">
      <c r="A88" s="969"/>
      <c r="B88" s="958"/>
      <c r="C88" s="969"/>
      <c r="D88" s="962"/>
      <c r="E88" s="962"/>
      <c r="F88" s="857" t="s">
        <v>127</v>
      </c>
      <c r="G88" s="54">
        <v>2000</v>
      </c>
      <c r="H88" s="54">
        <v>2000</v>
      </c>
      <c r="I88" s="54">
        <v>2000</v>
      </c>
      <c r="J88" s="509">
        <v>2000</v>
      </c>
      <c r="K88" s="509">
        <v>2000</v>
      </c>
      <c r="L88" s="964"/>
      <c r="M88" s="964"/>
      <c r="N88" s="962"/>
      <c r="O88" s="953"/>
      <c r="P88" s="953"/>
      <c r="Q88" s="962"/>
      <c r="R88" s="953"/>
      <c r="S88" s="1050"/>
      <c r="T88" s="1223"/>
      <c r="U88" s="1224"/>
      <c r="V88" s="1224"/>
      <c r="W88" s="1224"/>
      <c r="X88" s="1224"/>
      <c r="Y88" s="1224"/>
      <c r="Z88" s="1225"/>
    </row>
    <row r="89" spans="1:26" outlineLevel="1">
      <c r="A89" s="969"/>
      <c r="B89" s="958"/>
      <c r="C89" s="969"/>
      <c r="D89" s="962"/>
      <c r="E89" s="962"/>
      <c r="F89" s="857" t="s">
        <v>128</v>
      </c>
      <c r="G89" s="54">
        <v>1400</v>
      </c>
      <c r="H89" s="54">
        <v>1400</v>
      </c>
      <c r="I89" s="54">
        <v>1400</v>
      </c>
      <c r="J89" s="509">
        <v>1400</v>
      </c>
      <c r="K89" s="509">
        <v>1400</v>
      </c>
      <c r="L89" s="964"/>
      <c r="M89" s="964"/>
      <c r="N89" s="962"/>
      <c r="O89" s="953"/>
      <c r="P89" s="953"/>
      <c r="Q89" s="962"/>
      <c r="R89" s="953"/>
      <c r="S89" s="1050"/>
      <c r="T89" s="1223"/>
      <c r="U89" s="1224"/>
      <c r="V89" s="1224"/>
      <c r="W89" s="1224"/>
      <c r="X89" s="1224"/>
      <c r="Y89" s="1224"/>
      <c r="Z89" s="1225"/>
    </row>
    <row r="90" spans="1:26" ht="15.75" outlineLevel="1" thickBot="1">
      <c r="A90" s="956"/>
      <c r="B90" s="958"/>
      <c r="C90" s="969"/>
      <c r="D90" s="961"/>
      <c r="E90" s="961"/>
      <c r="F90" s="864" t="s">
        <v>129</v>
      </c>
      <c r="G90" s="133">
        <v>1200</v>
      </c>
      <c r="H90" s="133">
        <v>1200</v>
      </c>
      <c r="I90" s="133">
        <v>1200</v>
      </c>
      <c r="J90" s="520">
        <v>1200</v>
      </c>
      <c r="K90" s="520">
        <v>1200</v>
      </c>
      <c r="L90" s="965"/>
      <c r="M90" s="965"/>
      <c r="N90" s="961"/>
      <c r="O90" s="954"/>
      <c r="P90" s="954"/>
      <c r="Q90" s="961"/>
      <c r="R90" s="954"/>
      <c r="S90" s="1050"/>
      <c r="T90" s="1223"/>
      <c r="U90" s="1224"/>
      <c r="V90" s="1224"/>
      <c r="W90" s="1224"/>
      <c r="X90" s="1224"/>
      <c r="Y90" s="1224"/>
      <c r="Z90" s="1225"/>
    </row>
    <row r="91" spans="1:26" ht="14.45" customHeight="1" outlineLevel="1">
      <c r="A91" s="955">
        <v>31</v>
      </c>
      <c r="B91" s="958"/>
      <c r="C91" s="969"/>
      <c r="D91" s="960" t="s">
        <v>130</v>
      </c>
      <c r="E91" s="992"/>
      <c r="F91" s="1107" t="s">
        <v>123</v>
      </c>
      <c r="G91" s="1108"/>
      <c r="H91" s="62"/>
      <c r="I91" s="62"/>
      <c r="J91" s="508"/>
      <c r="K91" s="508"/>
      <c r="L91" s="949">
        <f>SUM(K92:K93,K95:K99)</f>
        <v>89924</v>
      </c>
      <c r="M91" s="949">
        <f>SUM(H92:H93,H95:H99)</f>
        <v>89924</v>
      </c>
      <c r="N91" s="952">
        <f>SUM(I92:I93,I95:I99)</f>
        <v>89924</v>
      </c>
      <c r="O91" s="952">
        <f>SUM(H92:H93,H95:H99)</f>
        <v>89924</v>
      </c>
      <c r="P91" s="1110"/>
      <c r="Q91" s="960">
        <f>SUM(G92:G93,G95:G99)</f>
        <v>89924</v>
      </c>
      <c r="R91" s="952">
        <f>SUM(G94)</f>
        <v>180000</v>
      </c>
      <c r="S91" s="1050"/>
      <c r="T91" s="1223"/>
      <c r="U91" s="1224"/>
      <c r="V91" s="1224"/>
      <c r="W91" s="1224"/>
      <c r="X91" s="1224"/>
      <c r="Y91" s="1224"/>
      <c r="Z91" s="1225"/>
    </row>
    <row r="92" spans="1:26" ht="14.45" customHeight="1" outlineLevel="1">
      <c r="A92" s="969"/>
      <c r="B92" s="958"/>
      <c r="C92" s="969"/>
      <c r="D92" s="962"/>
      <c r="E92" s="976"/>
      <c r="F92" s="873" t="s">
        <v>131</v>
      </c>
      <c r="G92" s="136">
        <v>17900</v>
      </c>
      <c r="H92" s="136">
        <v>17900</v>
      </c>
      <c r="I92" s="136">
        <v>17900</v>
      </c>
      <c r="J92" s="526">
        <v>17900</v>
      </c>
      <c r="K92" s="526">
        <v>17900</v>
      </c>
      <c r="L92" s="964"/>
      <c r="M92" s="964"/>
      <c r="N92" s="962"/>
      <c r="O92" s="953"/>
      <c r="P92" s="1111"/>
      <c r="Q92" s="962"/>
      <c r="R92" s="953"/>
      <c r="S92" s="1050"/>
      <c r="T92" s="1223"/>
      <c r="U92" s="1224"/>
      <c r="V92" s="1224"/>
      <c r="W92" s="1224"/>
      <c r="X92" s="1224"/>
      <c r="Y92" s="1224"/>
      <c r="Z92" s="1225"/>
    </row>
    <row r="93" spans="1:26" outlineLevel="1">
      <c r="A93" s="969"/>
      <c r="B93" s="958"/>
      <c r="C93" s="969"/>
      <c r="D93" s="962"/>
      <c r="E93" s="976"/>
      <c r="F93" s="860" t="s">
        <v>132</v>
      </c>
      <c r="G93" s="54">
        <v>41824</v>
      </c>
      <c r="H93" s="54">
        <v>41824</v>
      </c>
      <c r="I93" s="54">
        <v>41824</v>
      </c>
      <c r="J93" s="509">
        <v>41824</v>
      </c>
      <c r="K93" s="509">
        <v>41824</v>
      </c>
      <c r="L93" s="964"/>
      <c r="M93" s="964"/>
      <c r="N93" s="962"/>
      <c r="O93" s="953"/>
      <c r="P93" s="1111"/>
      <c r="Q93" s="962"/>
      <c r="R93" s="953"/>
      <c r="S93" s="1050"/>
      <c r="T93" s="1223"/>
      <c r="U93" s="1224"/>
      <c r="V93" s="1224"/>
      <c r="W93" s="1224"/>
      <c r="X93" s="1224"/>
      <c r="Y93" s="1224"/>
      <c r="Z93" s="1225"/>
    </row>
    <row r="94" spans="1:26" outlineLevel="1">
      <c r="A94" s="969"/>
      <c r="B94" s="958"/>
      <c r="C94" s="969"/>
      <c r="D94" s="962"/>
      <c r="E94" s="976"/>
      <c r="F94" s="860" t="s">
        <v>133</v>
      </c>
      <c r="G94" s="54">
        <v>180000</v>
      </c>
      <c r="H94" s="54">
        <v>180000</v>
      </c>
      <c r="I94" s="54">
        <v>180000</v>
      </c>
      <c r="J94" s="509">
        <v>180000</v>
      </c>
      <c r="K94" s="509">
        <v>180000</v>
      </c>
      <c r="L94" s="964"/>
      <c r="M94" s="964"/>
      <c r="N94" s="962"/>
      <c r="O94" s="953"/>
      <c r="P94" s="1111"/>
      <c r="Q94" s="962"/>
      <c r="R94" s="953"/>
      <c r="S94" s="1050"/>
      <c r="T94" s="1223"/>
      <c r="U94" s="1224"/>
      <c r="V94" s="1224"/>
      <c r="W94" s="1224"/>
      <c r="X94" s="1224"/>
      <c r="Y94" s="1224"/>
      <c r="Z94" s="1225"/>
    </row>
    <row r="95" spans="1:26" outlineLevel="1">
      <c r="A95" s="969"/>
      <c r="B95" s="958"/>
      <c r="C95" s="969"/>
      <c r="D95" s="962"/>
      <c r="E95" s="976"/>
      <c r="F95" s="860" t="s">
        <v>134</v>
      </c>
      <c r="G95" s="54">
        <v>12000</v>
      </c>
      <c r="H95" s="54">
        <v>12000</v>
      </c>
      <c r="I95" s="54">
        <v>12000</v>
      </c>
      <c r="J95" s="509">
        <v>12000</v>
      </c>
      <c r="K95" s="509">
        <v>12000</v>
      </c>
      <c r="L95" s="964"/>
      <c r="M95" s="964"/>
      <c r="N95" s="962"/>
      <c r="O95" s="953"/>
      <c r="P95" s="1111"/>
      <c r="Q95" s="962"/>
      <c r="R95" s="953"/>
      <c r="S95" s="1050"/>
      <c r="T95" s="1223"/>
      <c r="U95" s="1224"/>
      <c r="V95" s="1224"/>
      <c r="W95" s="1224"/>
      <c r="X95" s="1224"/>
      <c r="Y95" s="1224"/>
      <c r="Z95" s="1225"/>
    </row>
    <row r="96" spans="1:26" outlineLevel="1">
      <c r="A96" s="969"/>
      <c r="B96" s="958"/>
      <c r="C96" s="969"/>
      <c r="D96" s="962"/>
      <c r="E96" s="976"/>
      <c r="F96" s="860" t="s">
        <v>135</v>
      </c>
      <c r="G96" s="54">
        <v>4000</v>
      </c>
      <c r="H96" s="54">
        <v>4000</v>
      </c>
      <c r="I96" s="54">
        <v>4000</v>
      </c>
      <c r="J96" s="509">
        <v>4000</v>
      </c>
      <c r="K96" s="509">
        <v>4000</v>
      </c>
      <c r="L96" s="964"/>
      <c r="M96" s="964"/>
      <c r="N96" s="962"/>
      <c r="O96" s="953"/>
      <c r="P96" s="1111"/>
      <c r="Q96" s="962"/>
      <c r="R96" s="953"/>
      <c r="S96" s="1050"/>
      <c r="T96" s="1223"/>
      <c r="U96" s="1224"/>
      <c r="V96" s="1224"/>
      <c r="W96" s="1224"/>
      <c r="X96" s="1224"/>
      <c r="Y96" s="1224"/>
      <c r="Z96" s="1225"/>
    </row>
    <row r="97" spans="1:26" outlineLevel="1">
      <c r="A97" s="969"/>
      <c r="B97" s="958"/>
      <c r="C97" s="969"/>
      <c r="D97" s="962"/>
      <c r="E97" s="976"/>
      <c r="F97" s="860" t="s">
        <v>136</v>
      </c>
      <c r="G97" s="54">
        <v>7000</v>
      </c>
      <c r="H97" s="54">
        <v>7000</v>
      </c>
      <c r="I97" s="54">
        <v>7000</v>
      </c>
      <c r="J97" s="509">
        <v>7000</v>
      </c>
      <c r="K97" s="509">
        <v>7000</v>
      </c>
      <c r="L97" s="964"/>
      <c r="M97" s="964"/>
      <c r="N97" s="962"/>
      <c r="O97" s="953"/>
      <c r="P97" s="1111"/>
      <c r="Q97" s="962"/>
      <c r="R97" s="953"/>
      <c r="S97" s="1050"/>
      <c r="T97" s="1223"/>
      <c r="U97" s="1224"/>
      <c r="V97" s="1224"/>
      <c r="W97" s="1224"/>
      <c r="X97" s="1224"/>
      <c r="Y97" s="1224"/>
      <c r="Z97" s="1225"/>
    </row>
    <row r="98" spans="1:26" outlineLevel="1">
      <c r="A98" s="969"/>
      <c r="B98" s="958"/>
      <c r="C98" s="969"/>
      <c r="D98" s="962"/>
      <c r="E98" s="976"/>
      <c r="F98" s="860" t="s">
        <v>137</v>
      </c>
      <c r="G98" s="54">
        <v>2700</v>
      </c>
      <c r="H98" s="54">
        <v>2700</v>
      </c>
      <c r="I98" s="54">
        <v>2700</v>
      </c>
      <c r="J98" s="509">
        <v>2700</v>
      </c>
      <c r="K98" s="509">
        <v>2700</v>
      </c>
      <c r="L98" s="964"/>
      <c r="M98" s="964"/>
      <c r="N98" s="962"/>
      <c r="O98" s="953"/>
      <c r="P98" s="1111"/>
      <c r="Q98" s="962"/>
      <c r="R98" s="953"/>
      <c r="S98" s="1050"/>
      <c r="T98" s="1223"/>
      <c r="U98" s="1224"/>
      <c r="V98" s="1224"/>
      <c r="W98" s="1224"/>
      <c r="X98" s="1224"/>
      <c r="Y98" s="1224"/>
      <c r="Z98" s="1225"/>
    </row>
    <row r="99" spans="1:26" ht="15.75" outlineLevel="1" thickBot="1">
      <c r="A99" s="956"/>
      <c r="B99" s="958"/>
      <c r="C99" s="969"/>
      <c r="D99" s="961"/>
      <c r="E99" s="977"/>
      <c r="F99" s="861" t="s">
        <v>138</v>
      </c>
      <c r="G99" s="142">
        <v>4500</v>
      </c>
      <c r="H99" s="142">
        <v>4500</v>
      </c>
      <c r="I99" s="142">
        <v>4500</v>
      </c>
      <c r="J99" s="529">
        <v>4500</v>
      </c>
      <c r="K99" s="529">
        <v>4500</v>
      </c>
      <c r="L99" s="965"/>
      <c r="M99" s="965"/>
      <c r="N99" s="961"/>
      <c r="O99" s="954"/>
      <c r="P99" s="1112"/>
      <c r="Q99" s="961"/>
      <c r="R99" s="954"/>
      <c r="S99" s="1050"/>
      <c r="T99" s="1223"/>
      <c r="U99" s="1224"/>
      <c r="V99" s="1224"/>
      <c r="W99" s="1224"/>
      <c r="X99" s="1224"/>
      <c r="Y99" s="1224"/>
      <c r="Z99" s="1225"/>
    </row>
    <row r="100" spans="1:26" outlineLevel="1">
      <c r="A100" s="955">
        <v>32</v>
      </c>
      <c r="B100" s="958"/>
      <c r="C100" s="969"/>
      <c r="D100" s="962" t="s">
        <v>139</v>
      </c>
      <c r="E100" s="962"/>
      <c r="F100" s="978" t="s">
        <v>140</v>
      </c>
      <c r="G100" s="975"/>
      <c r="H100" s="62"/>
      <c r="I100" s="62"/>
      <c r="J100" s="508"/>
      <c r="K100" s="508"/>
      <c r="L100" s="949">
        <f>SUM(K101:K102)</f>
        <v>2000</v>
      </c>
      <c r="M100" s="949">
        <f>SUM(H101:H102)</f>
        <v>2000</v>
      </c>
      <c r="N100" s="952">
        <f>SUM(I101:I102)</f>
        <v>2000</v>
      </c>
      <c r="O100" s="952">
        <f>SUM(H101:H102)</f>
        <v>2000</v>
      </c>
      <c r="P100" s="952"/>
      <c r="Q100" s="960">
        <f>SUM(G101:G102)</f>
        <v>2000</v>
      </c>
      <c r="R100" s="957"/>
      <c r="S100" s="1050"/>
      <c r="T100" s="1223"/>
      <c r="U100" s="1224"/>
      <c r="V100" s="1224"/>
      <c r="W100" s="1224"/>
      <c r="X100" s="1224"/>
      <c r="Y100" s="1224"/>
      <c r="Z100" s="1225"/>
    </row>
    <row r="101" spans="1:26" outlineLevel="1">
      <c r="A101" s="969"/>
      <c r="B101" s="958"/>
      <c r="C101" s="969"/>
      <c r="D101" s="962"/>
      <c r="E101" s="962"/>
      <c r="F101" s="878" t="s">
        <v>141</v>
      </c>
      <c r="G101" s="161">
        <v>500</v>
      </c>
      <c r="H101" s="161">
        <v>500</v>
      </c>
      <c r="I101" s="161">
        <v>500</v>
      </c>
      <c r="J101" s="543">
        <v>500</v>
      </c>
      <c r="K101" s="543">
        <v>500</v>
      </c>
      <c r="L101" s="964"/>
      <c r="M101" s="964"/>
      <c r="N101" s="962"/>
      <c r="O101" s="953"/>
      <c r="P101" s="953"/>
      <c r="Q101" s="962"/>
      <c r="R101" s="1005"/>
      <c r="S101" s="1050"/>
      <c r="T101" s="1223"/>
      <c r="U101" s="1224"/>
      <c r="V101" s="1224"/>
      <c r="W101" s="1224"/>
      <c r="X101" s="1224"/>
      <c r="Y101" s="1224"/>
      <c r="Z101" s="1225"/>
    </row>
    <row r="102" spans="1:26" ht="15.75" outlineLevel="1" thickBot="1">
      <c r="A102" s="956"/>
      <c r="B102" s="958"/>
      <c r="C102" s="969"/>
      <c r="D102" s="962"/>
      <c r="E102" s="962"/>
      <c r="F102" s="879" t="s">
        <v>142</v>
      </c>
      <c r="G102" s="163">
        <v>1500</v>
      </c>
      <c r="H102" s="163">
        <v>1500</v>
      </c>
      <c r="I102" s="163">
        <v>1500</v>
      </c>
      <c r="J102" s="544">
        <v>1500</v>
      </c>
      <c r="K102" s="544">
        <v>1500</v>
      </c>
      <c r="L102" s="965"/>
      <c r="M102" s="965"/>
      <c r="N102" s="961"/>
      <c r="O102" s="954"/>
      <c r="P102" s="954"/>
      <c r="Q102" s="961"/>
      <c r="R102" s="1006"/>
      <c r="S102" s="1050"/>
      <c r="T102" s="1223"/>
      <c r="U102" s="1224"/>
      <c r="V102" s="1224"/>
      <c r="W102" s="1224"/>
      <c r="X102" s="1224"/>
      <c r="Y102" s="1224"/>
      <c r="Z102" s="1225"/>
    </row>
    <row r="103" spans="1:26" outlineLevel="1">
      <c r="A103" s="955">
        <v>33</v>
      </c>
      <c r="B103" s="958"/>
      <c r="C103" s="969"/>
      <c r="D103" s="962"/>
      <c r="E103" s="976"/>
      <c r="F103" s="974" t="s">
        <v>143</v>
      </c>
      <c r="G103" s="975"/>
      <c r="H103" s="62"/>
      <c r="I103" s="62"/>
      <c r="J103" s="508"/>
      <c r="K103" s="508"/>
      <c r="L103" s="963">
        <v>0</v>
      </c>
      <c r="M103" s="963">
        <v>0</v>
      </c>
      <c r="N103" s="960">
        <v>0</v>
      </c>
      <c r="O103" s="952">
        <v>0</v>
      </c>
      <c r="P103" s="952"/>
      <c r="Q103" s="960">
        <v>0</v>
      </c>
      <c r="R103" s="957">
        <f>SUM(G104:G107)</f>
        <v>582000</v>
      </c>
      <c r="S103" s="1050"/>
      <c r="T103" s="1223"/>
      <c r="U103" s="1224"/>
      <c r="V103" s="1224"/>
      <c r="W103" s="1224"/>
      <c r="X103" s="1224"/>
      <c r="Y103" s="1224"/>
      <c r="Z103" s="1225"/>
    </row>
    <row r="104" spans="1:26" outlineLevel="1">
      <c r="A104" s="969"/>
      <c r="B104" s="958"/>
      <c r="C104" s="969"/>
      <c r="D104" s="962"/>
      <c r="E104" s="976"/>
      <c r="F104" s="860" t="s">
        <v>144</v>
      </c>
      <c r="G104" s="108">
        <v>60000</v>
      </c>
      <c r="H104" s="108">
        <v>60000</v>
      </c>
      <c r="I104" s="108">
        <v>60000</v>
      </c>
      <c r="J104" s="514">
        <v>60000</v>
      </c>
      <c r="K104" s="514">
        <v>60000</v>
      </c>
      <c r="L104" s="964"/>
      <c r="M104" s="964"/>
      <c r="N104" s="962"/>
      <c r="O104" s="953"/>
      <c r="P104" s="953"/>
      <c r="Q104" s="962"/>
      <c r="R104" s="1005"/>
      <c r="S104" s="1050"/>
      <c r="T104" s="1223"/>
      <c r="U104" s="1224"/>
      <c r="V104" s="1224"/>
      <c r="W104" s="1224"/>
      <c r="X104" s="1224"/>
      <c r="Y104" s="1224"/>
      <c r="Z104" s="1225"/>
    </row>
    <row r="105" spans="1:26" outlineLevel="1">
      <c r="A105" s="969"/>
      <c r="B105" s="958"/>
      <c r="C105" s="969"/>
      <c r="D105" s="962"/>
      <c r="E105" s="976"/>
      <c r="F105" s="860" t="s">
        <v>69</v>
      </c>
      <c r="G105" s="108">
        <v>4000</v>
      </c>
      <c r="H105" s="108">
        <v>4000</v>
      </c>
      <c r="I105" s="108">
        <v>4000</v>
      </c>
      <c r="J105" s="514">
        <v>4000</v>
      </c>
      <c r="K105" s="514">
        <v>4000</v>
      </c>
      <c r="L105" s="964"/>
      <c r="M105" s="964"/>
      <c r="N105" s="962"/>
      <c r="O105" s="953"/>
      <c r="P105" s="953"/>
      <c r="Q105" s="962"/>
      <c r="R105" s="1005"/>
      <c r="S105" s="1050"/>
      <c r="T105" s="1223"/>
      <c r="U105" s="1224"/>
      <c r="V105" s="1224"/>
      <c r="W105" s="1224"/>
      <c r="X105" s="1224"/>
      <c r="Y105" s="1224"/>
      <c r="Z105" s="1225"/>
    </row>
    <row r="106" spans="1:26" outlineLevel="1">
      <c r="A106" s="969"/>
      <c r="B106" s="958"/>
      <c r="C106" s="969"/>
      <c r="D106" s="962"/>
      <c r="E106" s="976"/>
      <c r="F106" s="860" t="s">
        <v>145</v>
      </c>
      <c r="G106" s="108">
        <v>510000</v>
      </c>
      <c r="H106" s="108">
        <v>510000</v>
      </c>
      <c r="I106" s="108">
        <v>510000</v>
      </c>
      <c r="J106" s="514">
        <v>510000</v>
      </c>
      <c r="K106" s="514">
        <v>510000</v>
      </c>
      <c r="L106" s="964"/>
      <c r="M106" s="964"/>
      <c r="N106" s="962"/>
      <c r="O106" s="953"/>
      <c r="P106" s="953"/>
      <c r="Q106" s="962"/>
      <c r="R106" s="1005"/>
      <c r="S106" s="1050"/>
      <c r="T106" s="1223"/>
      <c r="U106" s="1224"/>
      <c r="V106" s="1224"/>
      <c r="W106" s="1224"/>
      <c r="X106" s="1224"/>
      <c r="Y106" s="1224"/>
      <c r="Z106" s="1225"/>
    </row>
    <row r="107" spans="1:26" ht="15.75" outlineLevel="1" thickBot="1">
      <c r="A107" s="956"/>
      <c r="B107" s="958"/>
      <c r="C107" s="969"/>
      <c r="D107" s="961"/>
      <c r="E107" s="977"/>
      <c r="F107" s="861" t="s">
        <v>146</v>
      </c>
      <c r="G107" s="141">
        <v>8000</v>
      </c>
      <c r="H107" s="141">
        <v>8000</v>
      </c>
      <c r="I107" s="141">
        <v>8000</v>
      </c>
      <c r="J107" s="528">
        <v>8000</v>
      </c>
      <c r="K107" s="528">
        <v>8000</v>
      </c>
      <c r="L107" s="965"/>
      <c r="M107" s="965"/>
      <c r="N107" s="961"/>
      <c r="O107" s="954"/>
      <c r="P107" s="954"/>
      <c r="Q107" s="961"/>
      <c r="R107" s="1006"/>
      <c r="S107" s="1050"/>
      <c r="T107" s="1223"/>
      <c r="U107" s="1224"/>
      <c r="V107" s="1224"/>
      <c r="W107" s="1224"/>
      <c r="X107" s="1224"/>
      <c r="Y107" s="1224"/>
      <c r="Z107" s="1225"/>
    </row>
    <row r="108" spans="1:26" outlineLevel="1">
      <c r="A108" s="955">
        <v>34</v>
      </c>
      <c r="B108" s="958"/>
      <c r="C108" s="969"/>
      <c r="D108" s="960" t="s">
        <v>147</v>
      </c>
      <c r="E108" s="992"/>
      <c r="F108" s="70" t="s">
        <v>123</v>
      </c>
      <c r="G108" s="134"/>
      <c r="H108" s="134"/>
      <c r="I108" s="134"/>
      <c r="J108" s="521"/>
      <c r="K108" s="521"/>
      <c r="L108" s="949">
        <f>SUM(K109:K110)</f>
        <v>5904</v>
      </c>
      <c r="M108" s="949">
        <f>SUM(H109:H110)</f>
        <v>5904</v>
      </c>
      <c r="N108" s="952">
        <f>SUM(I109:I110)</f>
        <v>5904</v>
      </c>
      <c r="O108" s="952">
        <f>SUM(H109:H110)</f>
        <v>5904</v>
      </c>
      <c r="P108" s="952"/>
      <c r="Q108" s="960">
        <f>SUM(G109:G110)</f>
        <v>5904</v>
      </c>
      <c r="R108" s="957"/>
      <c r="S108" s="1050"/>
      <c r="T108" s="1223"/>
      <c r="U108" s="1224"/>
      <c r="V108" s="1224"/>
      <c r="W108" s="1224"/>
      <c r="X108" s="1224"/>
      <c r="Y108" s="1224"/>
      <c r="Z108" s="1225"/>
    </row>
    <row r="109" spans="1:26" ht="24" outlineLevel="1">
      <c r="A109" s="969"/>
      <c r="B109" s="958"/>
      <c r="C109" s="969"/>
      <c r="D109" s="962"/>
      <c r="E109" s="976"/>
      <c r="F109" s="864" t="s">
        <v>148</v>
      </c>
      <c r="G109" s="54">
        <v>2904</v>
      </c>
      <c r="H109" s="54">
        <v>2904</v>
      </c>
      <c r="I109" s="54">
        <v>2904</v>
      </c>
      <c r="J109" s="509">
        <v>2904</v>
      </c>
      <c r="K109" s="509">
        <v>2904</v>
      </c>
      <c r="L109" s="951"/>
      <c r="M109" s="951"/>
      <c r="N109" s="953"/>
      <c r="O109" s="953"/>
      <c r="P109" s="953"/>
      <c r="Q109" s="962"/>
      <c r="R109" s="1005"/>
      <c r="S109" s="1050"/>
      <c r="T109" s="1223"/>
      <c r="U109" s="1224"/>
      <c r="V109" s="1224"/>
      <c r="W109" s="1224"/>
      <c r="X109" s="1224"/>
      <c r="Y109" s="1224"/>
      <c r="Z109" s="1225"/>
    </row>
    <row r="110" spans="1:26" ht="15.75" outlineLevel="1" thickBot="1">
      <c r="A110" s="956"/>
      <c r="B110" s="958"/>
      <c r="C110" s="969"/>
      <c r="D110" s="961"/>
      <c r="E110" s="977"/>
      <c r="F110" s="858" t="s">
        <v>149</v>
      </c>
      <c r="G110" s="142">
        <v>3000</v>
      </c>
      <c r="H110" s="142">
        <v>3000</v>
      </c>
      <c r="I110" s="142">
        <v>3000</v>
      </c>
      <c r="J110" s="529">
        <v>3000</v>
      </c>
      <c r="K110" s="529">
        <v>3000</v>
      </c>
      <c r="L110" s="950"/>
      <c r="M110" s="950"/>
      <c r="N110" s="954"/>
      <c r="O110" s="954"/>
      <c r="P110" s="954"/>
      <c r="Q110" s="961"/>
      <c r="R110" s="1006"/>
      <c r="S110" s="1050"/>
      <c r="T110" s="1223"/>
      <c r="U110" s="1224"/>
      <c r="V110" s="1224"/>
      <c r="W110" s="1224"/>
      <c r="X110" s="1224"/>
      <c r="Y110" s="1224"/>
      <c r="Z110" s="1225"/>
    </row>
    <row r="111" spans="1:26" ht="19.149999999999999" customHeight="1" outlineLevel="1" thickBot="1">
      <c r="A111" s="955">
        <v>35</v>
      </c>
      <c r="B111" s="958"/>
      <c r="C111" s="969"/>
      <c r="D111" s="960" t="s">
        <v>150</v>
      </c>
      <c r="E111" s="960"/>
      <c r="F111" s="1183" t="s">
        <v>151</v>
      </c>
      <c r="G111" s="1184"/>
      <c r="H111" s="164"/>
      <c r="I111" s="164"/>
      <c r="J111" s="545"/>
      <c r="K111" s="545"/>
      <c r="L111" s="1121">
        <f>SUM(K112:K115)</f>
        <v>147782</v>
      </c>
      <c r="M111" s="1130">
        <f>SUM(J112:J115)</f>
        <v>144700</v>
      </c>
      <c r="N111" s="980">
        <f>SUM(I112:I115)</f>
        <v>144700</v>
      </c>
      <c r="O111" s="952">
        <f>SUM(H112:H115)</f>
        <v>115700</v>
      </c>
      <c r="P111" s="952"/>
      <c r="Q111" s="960">
        <f>SUM(G112:G115)</f>
        <v>115700</v>
      </c>
      <c r="R111" s="952"/>
      <c r="S111" s="1050"/>
      <c r="T111" s="1223"/>
      <c r="U111" s="1224"/>
      <c r="V111" s="1224"/>
      <c r="W111" s="1224"/>
      <c r="X111" s="1224"/>
      <c r="Y111" s="1224"/>
      <c r="Z111" s="1225"/>
    </row>
    <row r="112" spans="1:26" outlineLevel="1">
      <c r="A112" s="969"/>
      <c r="B112" s="958"/>
      <c r="C112" s="969"/>
      <c r="D112" s="962"/>
      <c r="E112" s="976"/>
      <c r="F112" s="880" t="s">
        <v>68</v>
      </c>
      <c r="G112" s="166">
        <v>3000</v>
      </c>
      <c r="H112" s="134">
        <v>3000</v>
      </c>
      <c r="I112" s="134">
        <v>3000</v>
      </c>
      <c r="J112" s="521">
        <v>3000</v>
      </c>
      <c r="K112" s="521">
        <v>3000</v>
      </c>
      <c r="L112" s="1122"/>
      <c r="M112" s="1131"/>
      <c r="N112" s="969"/>
      <c r="O112" s="1111"/>
      <c r="P112" s="953"/>
      <c r="Q112" s="962"/>
      <c r="R112" s="953"/>
      <c r="S112" s="1050"/>
      <c r="T112" s="1223"/>
      <c r="U112" s="1224"/>
      <c r="V112" s="1224"/>
      <c r="W112" s="1224"/>
      <c r="X112" s="1224"/>
      <c r="Y112" s="1224"/>
      <c r="Z112" s="1225"/>
    </row>
    <row r="113" spans="1:26" ht="15.75" outlineLevel="1" thickBot="1">
      <c r="A113" s="956"/>
      <c r="B113" s="958"/>
      <c r="C113" s="969"/>
      <c r="D113" s="962"/>
      <c r="E113" s="976"/>
      <c r="F113" s="860" t="s">
        <v>152</v>
      </c>
      <c r="G113" s="167">
        <v>95000</v>
      </c>
      <c r="H113" s="54">
        <v>95000</v>
      </c>
      <c r="I113" s="54">
        <v>124000</v>
      </c>
      <c r="J113" s="509">
        <v>124000</v>
      </c>
      <c r="K113" s="674">
        <v>127082</v>
      </c>
      <c r="L113" s="1122"/>
      <c r="M113" s="1131"/>
      <c r="N113" s="969"/>
      <c r="O113" s="1111"/>
      <c r="P113" s="953"/>
      <c r="Q113" s="962"/>
      <c r="R113" s="953"/>
      <c r="S113" s="1050"/>
      <c r="T113" s="1223"/>
      <c r="U113" s="1224"/>
      <c r="V113" s="1224"/>
      <c r="W113" s="1224"/>
      <c r="X113" s="1224"/>
      <c r="Y113" s="1224"/>
      <c r="Z113" s="1225"/>
    </row>
    <row r="114" spans="1:26" ht="32.450000000000003" customHeight="1" outlineLevel="1" thickBot="1">
      <c r="A114" s="18">
        <v>36</v>
      </c>
      <c r="B114" s="958"/>
      <c r="C114" s="969"/>
      <c r="D114" s="962"/>
      <c r="E114" s="976"/>
      <c r="F114" s="168" t="s">
        <v>153</v>
      </c>
      <c r="G114" s="169">
        <v>12000</v>
      </c>
      <c r="H114" s="54">
        <v>12000</v>
      </c>
      <c r="I114" s="54">
        <v>12000</v>
      </c>
      <c r="J114" s="509">
        <v>12000</v>
      </c>
      <c r="K114" s="674">
        <v>4000</v>
      </c>
      <c r="L114" s="1122"/>
      <c r="M114" s="1131"/>
      <c r="N114" s="969"/>
      <c r="O114" s="1111"/>
      <c r="P114" s="953"/>
      <c r="Q114" s="962"/>
      <c r="R114" s="953"/>
      <c r="S114" s="1050"/>
      <c r="T114" s="1223"/>
      <c r="U114" s="1224"/>
      <c r="V114" s="1224"/>
      <c r="W114" s="1224"/>
      <c r="X114" s="1224"/>
      <c r="Y114" s="1224"/>
      <c r="Z114" s="1225"/>
    </row>
    <row r="115" spans="1:26" ht="21.6" customHeight="1" outlineLevel="1" thickBot="1">
      <c r="A115" s="18">
        <v>37</v>
      </c>
      <c r="B115" s="958"/>
      <c r="C115" s="969"/>
      <c r="D115" s="117" t="s">
        <v>154</v>
      </c>
      <c r="E115" s="977"/>
      <c r="F115" s="170" t="s">
        <v>155</v>
      </c>
      <c r="G115" s="171">
        <v>5700</v>
      </c>
      <c r="H115" s="142">
        <v>5700</v>
      </c>
      <c r="I115" s="142">
        <v>5700</v>
      </c>
      <c r="J115" s="529">
        <v>5700</v>
      </c>
      <c r="K115" s="729">
        <v>13700</v>
      </c>
      <c r="L115" s="1123"/>
      <c r="M115" s="1132"/>
      <c r="N115" s="956"/>
      <c r="O115" s="1112"/>
      <c r="P115" s="954"/>
      <c r="Q115" s="961"/>
      <c r="R115" s="954"/>
      <c r="S115" s="1050"/>
      <c r="T115" s="1223"/>
      <c r="U115" s="1224"/>
      <c r="V115" s="1224"/>
      <c r="W115" s="1224"/>
      <c r="X115" s="1224"/>
      <c r="Y115" s="1224"/>
      <c r="Z115" s="1225"/>
    </row>
    <row r="116" spans="1:26" ht="20.45" customHeight="1" outlineLevel="1" thickBot="1">
      <c r="A116" s="955">
        <v>38</v>
      </c>
      <c r="B116" s="958"/>
      <c r="C116" s="969"/>
      <c r="D116" s="960" t="s">
        <v>156</v>
      </c>
      <c r="E116" s="960"/>
      <c r="F116" s="1113" t="s">
        <v>157</v>
      </c>
      <c r="G116" s="1114"/>
      <c r="H116" s="173"/>
      <c r="I116" s="172"/>
      <c r="J116" s="546"/>
      <c r="K116" s="546"/>
      <c r="L116" s="1124">
        <f>SUM(K117:K128)</f>
        <v>96577</v>
      </c>
      <c r="M116" s="946">
        <f>SUM(H117:H128)</f>
        <v>92100</v>
      </c>
      <c r="N116" s="1110">
        <f>SUM(I117:I128)</f>
        <v>92100</v>
      </c>
      <c r="O116" s="1127">
        <f>SUM(H117:H128)</f>
        <v>92100</v>
      </c>
      <c r="P116" s="952"/>
      <c r="Q116" s="992">
        <f>SUM(G117:G119,G121:G128)</f>
        <v>92100</v>
      </c>
      <c r="R116" s="952"/>
      <c r="S116" s="1050"/>
      <c r="T116" s="1223"/>
      <c r="U116" s="1224"/>
      <c r="V116" s="1224"/>
      <c r="W116" s="1224"/>
      <c r="X116" s="1224"/>
      <c r="Y116" s="1224"/>
      <c r="Z116" s="1225"/>
    </row>
    <row r="117" spans="1:26" outlineLevel="1">
      <c r="A117" s="969"/>
      <c r="B117" s="958"/>
      <c r="C117" s="969"/>
      <c r="D117" s="962"/>
      <c r="E117" s="962"/>
      <c r="F117" s="881" t="s">
        <v>158</v>
      </c>
      <c r="G117" s="134">
        <v>1000</v>
      </c>
      <c r="H117" s="134">
        <v>1000</v>
      </c>
      <c r="I117" s="134">
        <v>1000</v>
      </c>
      <c r="J117" s="521">
        <v>1000</v>
      </c>
      <c r="K117" s="521">
        <v>1000</v>
      </c>
      <c r="L117" s="1125"/>
      <c r="M117" s="947"/>
      <c r="N117" s="1201"/>
      <c r="O117" s="1128"/>
      <c r="P117" s="953"/>
      <c r="Q117" s="976"/>
      <c r="R117" s="953"/>
      <c r="S117" s="1050"/>
      <c r="T117" s="1223"/>
      <c r="U117" s="1224"/>
      <c r="V117" s="1224"/>
      <c r="W117" s="1224"/>
      <c r="X117" s="1224"/>
      <c r="Y117" s="1224"/>
      <c r="Z117" s="1225"/>
    </row>
    <row r="118" spans="1:26" ht="15.75" outlineLevel="1" thickBot="1">
      <c r="A118" s="956"/>
      <c r="B118" s="958"/>
      <c r="C118" s="969"/>
      <c r="D118" s="962"/>
      <c r="E118" s="962"/>
      <c r="F118" s="860" t="s">
        <v>159</v>
      </c>
      <c r="G118" s="54">
        <v>19000</v>
      </c>
      <c r="H118" s="54">
        <v>19000</v>
      </c>
      <c r="I118" s="54">
        <v>19000</v>
      </c>
      <c r="J118" s="509">
        <v>19000</v>
      </c>
      <c r="K118" s="509">
        <v>19000</v>
      </c>
      <c r="L118" s="1125"/>
      <c r="M118" s="947"/>
      <c r="N118" s="1201"/>
      <c r="O118" s="1128"/>
      <c r="P118" s="953"/>
      <c r="Q118" s="976"/>
      <c r="R118" s="953"/>
      <c r="S118" s="1050"/>
      <c r="T118" s="1223"/>
      <c r="U118" s="1224"/>
      <c r="V118" s="1224"/>
      <c r="W118" s="1224"/>
      <c r="X118" s="1224"/>
      <c r="Y118" s="1224"/>
      <c r="Z118" s="1225"/>
    </row>
    <row r="119" spans="1:26" ht="25.15" customHeight="1" outlineLevel="1" thickBot="1">
      <c r="A119" s="18">
        <v>39</v>
      </c>
      <c r="B119" s="958"/>
      <c r="C119" s="969"/>
      <c r="D119" s="961"/>
      <c r="E119" s="962"/>
      <c r="F119" s="168" t="s">
        <v>160</v>
      </c>
      <c r="G119" s="54">
        <v>15000</v>
      </c>
      <c r="H119" s="54">
        <v>15000</v>
      </c>
      <c r="I119" s="54">
        <v>15000</v>
      </c>
      <c r="J119" s="509">
        <v>15000</v>
      </c>
      <c r="K119" s="509">
        <v>15000</v>
      </c>
      <c r="L119" s="1125"/>
      <c r="M119" s="947"/>
      <c r="N119" s="1201"/>
      <c r="O119" s="1128"/>
      <c r="P119" s="953"/>
      <c r="Q119" s="976"/>
      <c r="R119" s="953"/>
      <c r="S119" s="1050"/>
      <c r="T119" s="1223"/>
      <c r="U119" s="1224"/>
      <c r="V119" s="1224"/>
      <c r="W119" s="1224"/>
      <c r="X119" s="1224"/>
      <c r="Y119" s="1224"/>
      <c r="Z119" s="1225"/>
    </row>
    <row r="120" spans="1:26" ht="23.45" customHeight="1" outlineLevel="1">
      <c r="A120" s="955">
        <v>40</v>
      </c>
      <c r="B120" s="958"/>
      <c r="C120" s="969"/>
      <c r="D120" s="960" t="s">
        <v>161</v>
      </c>
      <c r="E120" s="976"/>
      <c r="F120" s="1119" t="s">
        <v>89</v>
      </c>
      <c r="G120" s="975"/>
      <c r="H120" s="177"/>
      <c r="I120" s="177"/>
      <c r="J120" s="548"/>
      <c r="K120" s="548"/>
      <c r="L120" s="1125"/>
      <c r="M120" s="947"/>
      <c r="N120" s="1201"/>
      <c r="O120" s="1128"/>
      <c r="P120" s="953"/>
      <c r="Q120" s="976"/>
      <c r="R120" s="953"/>
      <c r="S120" s="1050"/>
      <c r="T120" s="1223"/>
      <c r="U120" s="1224"/>
      <c r="V120" s="1224"/>
      <c r="W120" s="1224"/>
      <c r="X120" s="1224"/>
      <c r="Y120" s="1224"/>
      <c r="Z120" s="1225"/>
    </row>
    <row r="121" spans="1:26" outlineLevel="1">
      <c r="A121" s="969"/>
      <c r="B121" s="958"/>
      <c r="C121" s="969"/>
      <c r="D121" s="962"/>
      <c r="E121" s="976"/>
      <c r="F121" s="860" t="s">
        <v>91</v>
      </c>
      <c r="G121" s="54">
        <v>600</v>
      </c>
      <c r="H121" s="54">
        <v>600</v>
      </c>
      <c r="I121" s="54">
        <v>600</v>
      </c>
      <c r="J121" s="509">
        <v>600</v>
      </c>
      <c r="K121" s="509">
        <v>600</v>
      </c>
      <c r="L121" s="1125"/>
      <c r="M121" s="947"/>
      <c r="N121" s="1201"/>
      <c r="O121" s="1128"/>
      <c r="P121" s="953"/>
      <c r="Q121" s="976"/>
      <c r="R121" s="953"/>
      <c r="S121" s="1050"/>
      <c r="T121" s="1223"/>
      <c r="U121" s="1224"/>
      <c r="V121" s="1224"/>
      <c r="W121" s="1224"/>
      <c r="X121" s="1224"/>
      <c r="Y121" s="1224"/>
      <c r="Z121" s="1225"/>
    </row>
    <row r="122" spans="1:26" outlineLevel="1">
      <c r="A122" s="969"/>
      <c r="B122" s="958"/>
      <c r="C122" s="969"/>
      <c r="D122" s="962"/>
      <c r="E122" s="976"/>
      <c r="F122" s="860" t="s">
        <v>162</v>
      </c>
      <c r="G122" s="54">
        <v>40000</v>
      </c>
      <c r="H122" s="54">
        <v>40000</v>
      </c>
      <c r="I122" s="54">
        <v>40000</v>
      </c>
      <c r="J122" s="509">
        <v>40000</v>
      </c>
      <c r="K122" s="509">
        <v>40000</v>
      </c>
      <c r="L122" s="1125"/>
      <c r="M122" s="947"/>
      <c r="N122" s="1201"/>
      <c r="O122" s="1128"/>
      <c r="P122" s="953"/>
      <c r="Q122" s="976"/>
      <c r="R122" s="953"/>
      <c r="S122" s="1050"/>
      <c r="T122" s="1223"/>
      <c r="U122" s="1224"/>
      <c r="V122" s="1224"/>
      <c r="W122" s="1224"/>
      <c r="X122" s="1224"/>
      <c r="Y122" s="1224"/>
      <c r="Z122" s="1225"/>
    </row>
    <row r="123" spans="1:26" outlineLevel="1">
      <c r="A123" s="969"/>
      <c r="B123" s="958"/>
      <c r="C123" s="969"/>
      <c r="D123" s="962"/>
      <c r="E123" s="976"/>
      <c r="F123" s="860" t="s">
        <v>163</v>
      </c>
      <c r="G123" s="54">
        <v>700</v>
      </c>
      <c r="H123" s="54">
        <v>700</v>
      </c>
      <c r="I123" s="54">
        <v>700</v>
      </c>
      <c r="J123" s="509">
        <v>700</v>
      </c>
      <c r="K123" s="509">
        <v>700</v>
      </c>
      <c r="L123" s="1125"/>
      <c r="M123" s="947"/>
      <c r="N123" s="1201"/>
      <c r="O123" s="1128"/>
      <c r="P123" s="953"/>
      <c r="Q123" s="976"/>
      <c r="R123" s="953"/>
      <c r="S123" s="1050"/>
      <c r="T123" s="1223"/>
      <c r="U123" s="1224"/>
      <c r="V123" s="1224"/>
      <c r="W123" s="1224"/>
      <c r="X123" s="1224"/>
      <c r="Y123" s="1224"/>
      <c r="Z123" s="1225"/>
    </row>
    <row r="124" spans="1:26" outlineLevel="1">
      <c r="A124" s="969"/>
      <c r="B124" s="958"/>
      <c r="C124" s="969"/>
      <c r="D124" s="962"/>
      <c r="E124" s="976"/>
      <c r="F124" s="860" t="s">
        <v>164</v>
      </c>
      <c r="G124" s="54">
        <v>1500</v>
      </c>
      <c r="H124" s="54">
        <v>1500</v>
      </c>
      <c r="I124" s="54">
        <v>1500</v>
      </c>
      <c r="J124" s="509">
        <v>1500</v>
      </c>
      <c r="K124" s="509">
        <v>1500</v>
      </c>
      <c r="L124" s="1125"/>
      <c r="M124" s="947"/>
      <c r="N124" s="1201"/>
      <c r="O124" s="1128"/>
      <c r="P124" s="953"/>
      <c r="Q124" s="976"/>
      <c r="R124" s="953"/>
      <c r="S124" s="1050"/>
      <c r="T124" s="1223"/>
      <c r="U124" s="1224"/>
      <c r="V124" s="1224"/>
      <c r="W124" s="1224"/>
      <c r="X124" s="1224"/>
      <c r="Y124" s="1224"/>
      <c r="Z124" s="1225"/>
    </row>
    <row r="125" spans="1:26" outlineLevel="1">
      <c r="A125" s="969"/>
      <c r="B125" s="958"/>
      <c r="C125" s="969"/>
      <c r="D125" s="962"/>
      <c r="E125" s="976"/>
      <c r="F125" s="860" t="s">
        <v>165</v>
      </c>
      <c r="G125" s="54">
        <v>2800</v>
      </c>
      <c r="H125" s="54">
        <v>2800</v>
      </c>
      <c r="I125" s="54">
        <v>2800</v>
      </c>
      <c r="J125" s="509">
        <v>2800</v>
      </c>
      <c r="K125" s="509">
        <v>2800</v>
      </c>
      <c r="L125" s="1125"/>
      <c r="M125" s="947"/>
      <c r="N125" s="1201"/>
      <c r="O125" s="1128"/>
      <c r="P125" s="953"/>
      <c r="Q125" s="976"/>
      <c r="R125" s="953"/>
      <c r="S125" s="1050"/>
      <c r="T125" s="1223"/>
      <c r="U125" s="1224"/>
      <c r="V125" s="1224"/>
      <c r="W125" s="1224"/>
      <c r="X125" s="1224"/>
      <c r="Y125" s="1224"/>
      <c r="Z125" s="1225"/>
    </row>
    <row r="126" spans="1:26" outlineLevel="1">
      <c r="A126" s="969"/>
      <c r="B126" s="958"/>
      <c r="C126" s="969"/>
      <c r="D126" s="962"/>
      <c r="E126" s="976"/>
      <c r="F126" s="860" t="s">
        <v>166</v>
      </c>
      <c r="G126" s="54">
        <v>4000</v>
      </c>
      <c r="H126" s="54">
        <v>4000</v>
      </c>
      <c r="I126" s="54">
        <v>4000</v>
      </c>
      <c r="J126" s="509">
        <v>4000</v>
      </c>
      <c r="K126" s="509">
        <v>4000</v>
      </c>
      <c r="L126" s="1125"/>
      <c r="M126" s="947"/>
      <c r="N126" s="1201"/>
      <c r="O126" s="1128"/>
      <c r="P126" s="953"/>
      <c r="Q126" s="976"/>
      <c r="R126" s="953"/>
      <c r="S126" s="1050"/>
      <c r="T126" s="1223"/>
      <c r="U126" s="1224"/>
      <c r="V126" s="1224"/>
      <c r="W126" s="1224"/>
      <c r="X126" s="1224"/>
      <c r="Y126" s="1224"/>
      <c r="Z126" s="1225"/>
    </row>
    <row r="127" spans="1:26" outlineLevel="1">
      <c r="A127" s="969"/>
      <c r="B127" s="958"/>
      <c r="C127" s="969"/>
      <c r="D127" s="962"/>
      <c r="E127" s="976"/>
      <c r="F127" s="941" t="s">
        <v>167</v>
      </c>
      <c r="G127" s="942">
        <v>2000</v>
      </c>
      <c r="H127" s="942">
        <v>2000</v>
      </c>
      <c r="I127" s="942">
        <v>2000</v>
      </c>
      <c r="J127" s="942">
        <v>2000</v>
      </c>
      <c r="K127" s="942">
        <v>3537</v>
      </c>
      <c r="L127" s="1125"/>
      <c r="M127" s="947"/>
      <c r="N127" s="1201"/>
      <c r="O127" s="1128"/>
      <c r="P127" s="953"/>
      <c r="Q127" s="976"/>
      <c r="R127" s="953"/>
      <c r="S127" s="1050"/>
      <c r="T127" s="1223"/>
      <c r="U127" s="1224"/>
      <c r="V127" s="1224"/>
      <c r="W127" s="1224"/>
      <c r="X127" s="1224"/>
      <c r="Y127" s="1224"/>
      <c r="Z127" s="1225"/>
    </row>
    <row r="128" spans="1:26" ht="15.75" outlineLevel="1" thickBot="1">
      <c r="A128" s="956"/>
      <c r="B128" s="958"/>
      <c r="C128" s="969"/>
      <c r="D128" s="961"/>
      <c r="E128" s="977"/>
      <c r="F128" s="943" t="s">
        <v>168</v>
      </c>
      <c r="G128" s="944">
        <v>5500</v>
      </c>
      <c r="H128" s="944">
        <v>5500</v>
      </c>
      <c r="I128" s="944">
        <v>5500</v>
      </c>
      <c r="J128" s="944">
        <v>5500</v>
      </c>
      <c r="K128" s="944">
        <v>8440</v>
      </c>
      <c r="L128" s="1126"/>
      <c r="M128" s="948"/>
      <c r="N128" s="1202"/>
      <c r="O128" s="1129"/>
      <c r="P128" s="954"/>
      <c r="Q128" s="977"/>
      <c r="R128" s="954"/>
      <c r="S128" s="1050"/>
      <c r="T128" s="1223"/>
      <c r="U128" s="1224"/>
      <c r="V128" s="1224"/>
      <c r="W128" s="1224"/>
      <c r="X128" s="1224"/>
      <c r="Y128" s="1224"/>
      <c r="Z128" s="1225"/>
    </row>
    <row r="129" spans="1:26" ht="22.9" customHeight="1" outlineLevel="1">
      <c r="A129" s="955">
        <v>41</v>
      </c>
      <c r="B129" s="958"/>
      <c r="C129" s="969"/>
      <c r="D129" s="962" t="s">
        <v>169</v>
      </c>
      <c r="E129" s="960"/>
      <c r="F129" s="280" t="s">
        <v>170</v>
      </c>
      <c r="G129" s="231"/>
      <c r="H129" s="231"/>
      <c r="I129" s="231"/>
      <c r="J129" s="573"/>
      <c r="K129" s="680"/>
      <c r="L129" s="970">
        <v>0</v>
      </c>
      <c r="M129" s="949">
        <f>SUM(H130)</f>
        <v>5000</v>
      </c>
      <c r="N129" s="952">
        <f>SUM(I130)</f>
        <v>5000</v>
      </c>
      <c r="O129" s="952">
        <f>SUM(H130)</f>
        <v>5000</v>
      </c>
      <c r="P129" s="1110"/>
      <c r="Q129" s="960">
        <f>SUM(G130:G130)</f>
        <v>5000</v>
      </c>
      <c r="R129" s="952"/>
      <c r="S129" s="1050"/>
      <c r="T129" s="1223"/>
      <c r="U129" s="1224"/>
      <c r="V129" s="1224"/>
      <c r="W129" s="1224"/>
      <c r="X129" s="1224"/>
      <c r="Y129" s="1224"/>
      <c r="Z129" s="1225"/>
    </row>
    <row r="130" spans="1:26" ht="15.75" outlineLevel="1" thickBot="1">
      <c r="A130" s="956"/>
      <c r="B130" s="958"/>
      <c r="C130" s="969"/>
      <c r="D130" s="962"/>
      <c r="E130" s="961"/>
      <c r="F130" s="882" t="s">
        <v>159</v>
      </c>
      <c r="G130" s="234">
        <v>5000</v>
      </c>
      <c r="H130" s="234">
        <v>5000</v>
      </c>
      <c r="I130" s="234">
        <v>5000</v>
      </c>
      <c r="J130" s="575">
        <v>5000</v>
      </c>
      <c r="K130" s="681">
        <v>0</v>
      </c>
      <c r="L130" s="972"/>
      <c r="M130" s="950"/>
      <c r="N130" s="954"/>
      <c r="O130" s="954"/>
      <c r="P130" s="1112"/>
      <c r="Q130" s="961"/>
      <c r="R130" s="954"/>
      <c r="S130" s="1050"/>
      <c r="T130" s="1223"/>
      <c r="U130" s="1224"/>
      <c r="V130" s="1224"/>
      <c r="W130" s="1224"/>
      <c r="X130" s="1224"/>
      <c r="Y130" s="1224"/>
      <c r="Z130" s="1225"/>
    </row>
    <row r="131" spans="1:26" ht="26.45" customHeight="1" outlineLevel="1" thickBot="1">
      <c r="A131" s="85">
        <v>42</v>
      </c>
      <c r="B131" s="958"/>
      <c r="C131" s="969"/>
      <c r="D131" s="962"/>
      <c r="E131" s="180"/>
      <c r="F131" s="181" t="s">
        <v>171</v>
      </c>
      <c r="G131" s="182">
        <v>7478</v>
      </c>
      <c r="H131" s="182">
        <v>7478</v>
      </c>
      <c r="I131" s="182">
        <v>7478</v>
      </c>
      <c r="J131" s="550">
        <v>7478</v>
      </c>
      <c r="K131" s="712">
        <v>4478</v>
      </c>
      <c r="L131" s="682">
        <f>SUM(K131)</f>
        <v>4478</v>
      </c>
      <c r="M131" s="513">
        <f>SUM(H131)</f>
        <v>7478</v>
      </c>
      <c r="N131" s="77">
        <f>SUM(I131)</f>
        <v>7478</v>
      </c>
      <c r="O131" s="116">
        <f>SUM(H131)</f>
        <v>7478</v>
      </c>
      <c r="P131" s="116"/>
      <c r="Q131" s="117">
        <f>SUM(G131)</f>
        <v>7478</v>
      </c>
      <c r="R131" s="116"/>
      <c r="S131" s="1050"/>
      <c r="T131" s="1223"/>
      <c r="U131" s="1224"/>
      <c r="V131" s="1224"/>
      <c r="W131" s="1224"/>
      <c r="X131" s="1224"/>
      <c r="Y131" s="1224"/>
      <c r="Z131" s="1225"/>
    </row>
    <row r="132" spans="1:26" ht="24.6" customHeight="1" outlineLevel="1">
      <c r="A132" s="955">
        <v>43</v>
      </c>
      <c r="B132" s="958"/>
      <c r="C132" s="969"/>
      <c r="D132" s="962"/>
      <c r="E132" s="960"/>
      <c r="F132" s="156" t="s">
        <v>123</v>
      </c>
      <c r="G132" s="179"/>
      <c r="H132" s="179"/>
      <c r="I132" s="179"/>
      <c r="J132" s="549"/>
      <c r="K132" s="549"/>
      <c r="L132" s="970">
        <f>SUM(K133:K136)</f>
        <v>19039</v>
      </c>
      <c r="M132" s="949">
        <f>SUM(H133:H136)</f>
        <v>21163</v>
      </c>
      <c r="N132" s="952">
        <f>SUM(I133:I136)</f>
        <v>21163</v>
      </c>
      <c r="O132" s="952">
        <f>SUM(H133:H136)</f>
        <v>21163</v>
      </c>
      <c r="P132" s="1110"/>
      <c r="Q132" s="960">
        <f>SUM(G133:G136)</f>
        <v>21163</v>
      </c>
      <c r="R132" s="952"/>
      <c r="S132" s="1050"/>
      <c r="T132" s="1223"/>
      <c r="U132" s="1224"/>
      <c r="V132" s="1224"/>
      <c r="W132" s="1224"/>
      <c r="X132" s="1224"/>
      <c r="Y132" s="1224"/>
      <c r="Z132" s="1225"/>
    </row>
    <row r="133" spans="1:26" outlineLevel="1">
      <c r="A133" s="969"/>
      <c r="B133" s="958"/>
      <c r="C133" s="969"/>
      <c r="D133" s="962"/>
      <c r="E133" s="962"/>
      <c r="F133" s="860" t="s">
        <v>172</v>
      </c>
      <c r="G133" s="108">
        <v>10013</v>
      </c>
      <c r="H133" s="108">
        <v>10013</v>
      </c>
      <c r="I133" s="108">
        <v>10013</v>
      </c>
      <c r="J133" s="514">
        <v>10013</v>
      </c>
      <c r="K133" s="514">
        <v>10013</v>
      </c>
      <c r="L133" s="971"/>
      <c r="M133" s="951"/>
      <c r="N133" s="953"/>
      <c r="O133" s="953"/>
      <c r="P133" s="1111"/>
      <c r="Q133" s="962"/>
      <c r="R133" s="953"/>
      <c r="S133" s="1050"/>
      <c r="T133" s="1223"/>
      <c r="U133" s="1224"/>
      <c r="V133" s="1224"/>
      <c r="W133" s="1224"/>
      <c r="X133" s="1224"/>
      <c r="Y133" s="1224"/>
      <c r="Z133" s="1225"/>
    </row>
    <row r="134" spans="1:26" ht="16.149999999999999" customHeight="1" outlineLevel="1">
      <c r="A134" s="969"/>
      <c r="B134" s="958"/>
      <c r="C134" s="969"/>
      <c r="D134" s="962"/>
      <c r="E134" s="962"/>
      <c r="F134" s="860" t="s">
        <v>173</v>
      </c>
      <c r="G134" s="108">
        <v>1450</v>
      </c>
      <c r="H134" s="108">
        <v>1450</v>
      </c>
      <c r="I134" s="108">
        <v>1450</v>
      </c>
      <c r="J134" s="514">
        <v>1450</v>
      </c>
      <c r="K134" s="514">
        <v>1450</v>
      </c>
      <c r="L134" s="971"/>
      <c r="M134" s="951"/>
      <c r="N134" s="953"/>
      <c r="O134" s="953"/>
      <c r="P134" s="1111"/>
      <c r="Q134" s="962"/>
      <c r="R134" s="953"/>
      <c r="S134" s="1050"/>
      <c r="T134" s="1223"/>
      <c r="U134" s="1224"/>
      <c r="V134" s="1224"/>
      <c r="W134" s="1224"/>
      <c r="X134" s="1224"/>
      <c r="Y134" s="1224"/>
      <c r="Z134" s="1225"/>
    </row>
    <row r="135" spans="1:26" outlineLevel="1">
      <c r="A135" s="969"/>
      <c r="B135" s="958"/>
      <c r="C135" s="969"/>
      <c r="D135" s="962"/>
      <c r="E135" s="962"/>
      <c r="F135" s="860" t="s">
        <v>174</v>
      </c>
      <c r="G135" s="108">
        <v>500</v>
      </c>
      <c r="H135" s="108">
        <v>500</v>
      </c>
      <c r="I135" s="108">
        <v>500</v>
      </c>
      <c r="J135" s="514">
        <v>500</v>
      </c>
      <c r="K135" s="514">
        <v>500</v>
      </c>
      <c r="L135" s="971"/>
      <c r="M135" s="951"/>
      <c r="N135" s="953"/>
      <c r="O135" s="953"/>
      <c r="P135" s="1111"/>
      <c r="Q135" s="962"/>
      <c r="R135" s="953"/>
      <c r="S135" s="1050"/>
      <c r="T135" s="1223"/>
      <c r="U135" s="1224"/>
      <c r="V135" s="1224"/>
      <c r="W135" s="1224"/>
      <c r="X135" s="1224"/>
      <c r="Y135" s="1224"/>
      <c r="Z135" s="1225"/>
    </row>
    <row r="136" spans="1:26" ht="15.75" outlineLevel="1" thickBot="1">
      <c r="A136" s="956"/>
      <c r="B136" s="958"/>
      <c r="C136" s="969"/>
      <c r="D136" s="962"/>
      <c r="E136" s="962"/>
      <c r="F136" s="860" t="s">
        <v>175</v>
      </c>
      <c r="G136" s="108">
        <v>9200</v>
      </c>
      <c r="H136" s="108">
        <v>9200</v>
      </c>
      <c r="I136" s="108">
        <v>9200</v>
      </c>
      <c r="J136" s="514">
        <v>9200</v>
      </c>
      <c r="K136" s="690">
        <v>7076</v>
      </c>
      <c r="L136" s="972"/>
      <c r="M136" s="950"/>
      <c r="N136" s="954"/>
      <c r="O136" s="953"/>
      <c r="P136" s="1111"/>
      <c r="Q136" s="962"/>
      <c r="R136" s="953"/>
      <c r="S136" s="1050"/>
      <c r="T136" s="1223"/>
      <c r="U136" s="1224"/>
      <c r="V136" s="1224"/>
      <c r="W136" s="1224"/>
      <c r="X136" s="1224"/>
      <c r="Y136" s="1224"/>
      <c r="Z136" s="1225"/>
    </row>
    <row r="137" spans="1:26" ht="15.6" customHeight="1" thickBot="1">
      <c r="A137" s="1051" t="s">
        <v>176</v>
      </c>
      <c r="B137" s="1052"/>
      <c r="C137" s="1052"/>
      <c r="D137" s="1052"/>
      <c r="E137" s="1052"/>
      <c r="F137" s="1052"/>
      <c r="G137" s="1052"/>
      <c r="H137" s="1052"/>
      <c r="I137" s="1052"/>
      <c r="J137" s="1052"/>
      <c r="K137" s="1052"/>
      <c r="L137" s="1052"/>
      <c r="M137" s="1052"/>
      <c r="N137" s="1052"/>
      <c r="O137" s="1052"/>
      <c r="P137" s="1052"/>
      <c r="Q137" s="1052"/>
      <c r="R137" s="1053"/>
      <c r="S137" s="81"/>
      <c r="T137" s="80"/>
      <c r="U137" s="80"/>
      <c r="V137" s="80"/>
      <c r="W137" s="80"/>
      <c r="X137" s="80"/>
      <c r="Y137" s="80"/>
      <c r="Z137" s="80"/>
    </row>
    <row r="138" spans="1:26" ht="36.6" customHeight="1" outlineLevel="1">
      <c r="A138" s="955">
        <v>44</v>
      </c>
      <c r="B138" s="979" t="s">
        <v>177</v>
      </c>
      <c r="C138" s="955"/>
      <c r="D138" s="960" t="s">
        <v>178</v>
      </c>
      <c r="E138" s="997"/>
      <c r="F138" s="983" t="s">
        <v>179</v>
      </c>
      <c r="G138" s="984"/>
      <c r="H138" s="84"/>
      <c r="I138" s="84"/>
      <c r="J138" s="505"/>
      <c r="K138" s="505"/>
      <c r="L138" s="966">
        <f>SUM(K139)</f>
        <v>17666</v>
      </c>
      <c r="M138" s="966">
        <f>SUM(J139)</f>
        <v>17666</v>
      </c>
      <c r="N138" s="1054">
        <f>SUM(I139)</f>
        <v>17666</v>
      </c>
      <c r="O138" s="1054">
        <f>SUM(H139)</f>
        <v>19239</v>
      </c>
      <c r="P138" s="995">
        <f>SUM(G139)</f>
        <v>10000</v>
      </c>
      <c r="Q138" s="995">
        <f>SUM(G139)</f>
        <v>10000</v>
      </c>
      <c r="R138" s="957">
        <f>SUM(G140:G142)</f>
        <v>105000</v>
      </c>
      <c r="S138" s="1024">
        <f>SUM(T138:Z142)</f>
        <v>3</v>
      </c>
      <c r="T138" s="1028"/>
      <c r="U138" s="1028"/>
      <c r="V138" s="1028"/>
      <c r="W138" s="1028">
        <v>1</v>
      </c>
      <c r="X138" s="1028"/>
      <c r="Y138" s="1028">
        <v>1</v>
      </c>
      <c r="Z138" s="1028">
        <v>1</v>
      </c>
    </row>
    <row r="139" spans="1:26" outlineLevel="1">
      <c r="A139" s="969"/>
      <c r="B139" s="958"/>
      <c r="C139" s="969"/>
      <c r="D139" s="962"/>
      <c r="E139" s="1004"/>
      <c r="F139" s="883" t="s">
        <v>180</v>
      </c>
      <c r="G139" s="66">
        <v>10000</v>
      </c>
      <c r="H139" s="66">
        <v>19239</v>
      </c>
      <c r="I139" s="66">
        <v>17666</v>
      </c>
      <c r="J139" s="524">
        <v>17666</v>
      </c>
      <c r="K139" s="524">
        <v>17666</v>
      </c>
      <c r="L139" s="967"/>
      <c r="M139" s="967"/>
      <c r="N139" s="996"/>
      <c r="O139" s="996"/>
      <c r="P139" s="996"/>
      <c r="Q139" s="996"/>
      <c r="R139" s="958"/>
      <c r="S139" s="1076"/>
      <c r="T139" s="1029"/>
      <c r="U139" s="1029"/>
      <c r="V139" s="1029"/>
      <c r="W139" s="1029"/>
      <c r="X139" s="1029"/>
      <c r="Y139" s="1029"/>
      <c r="Z139" s="1029"/>
    </row>
    <row r="140" spans="1:26" outlineLevel="1">
      <c r="A140" s="969"/>
      <c r="B140" s="958"/>
      <c r="C140" s="969"/>
      <c r="D140" s="962"/>
      <c r="E140" s="1004"/>
      <c r="F140" s="883" t="s">
        <v>181</v>
      </c>
      <c r="G140" s="66">
        <v>100000</v>
      </c>
      <c r="H140" s="66">
        <v>100000</v>
      </c>
      <c r="I140" s="66">
        <v>100000</v>
      </c>
      <c r="J140" s="524">
        <v>100000</v>
      </c>
      <c r="K140" s="524">
        <v>100000</v>
      </c>
      <c r="L140" s="967"/>
      <c r="M140" s="967"/>
      <c r="N140" s="996"/>
      <c r="O140" s="996"/>
      <c r="P140" s="996"/>
      <c r="Q140" s="996"/>
      <c r="R140" s="958"/>
      <c r="S140" s="1076"/>
      <c r="T140" s="1029"/>
      <c r="U140" s="1029"/>
      <c r="V140" s="1029"/>
      <c r="W140" s="1029"/>
      <c r="X140" s="1029"/>
      <c r="Y140" s="1029"/>
      <c r="Z140" s="1029"/>
    </row>
    <row r="141" spans="1:26" ht="24" outlineLevel="1">
      <c r="A141" s="969"/>
      <c r="B141" s="958"/>
      <c r="C141" s="969"/>
      <c r="D141" s="962"/>
      <c r="E141" s="1004"/>
      <c r="F141" s="883" t="s">
        <v>182</v>
      </c>
      <c r="G141" s="66">
        <v>1000</v>
      </c>
      <c r="H141" s="66">
        <v>1000</v>
      </c>
      <c r="I141" s="66">
        <v>2420</v>
      </c>
      <c r="J141" s="524">
        <v>2420</v>
      </c>
      <c r="K141" s="524">
        <v>2420</v>
      </c>
      <c r="L141" s="967"/>
      <c r="M141" s="967"/>
      <c r="N141" s="996"/>
      <c r="O141" s="996"/>
      <c r="P141" s="996"/>
      <c r="Q141" s="996"/>
      <c r="R141" s="958"/>
      <c r="S141" s="1076"/>
      <c r="T141" s="1029"/>
      <c r="U141" s="1029"/>
      <c r="V141" s="1029"/>
      <c r="W141" s="1029"/>
      <c r="X141" s="1029"/>
      <c r="Y141" s="1029"/>
      <c r="Z141" s="1029"/>
    </row>
    <row r="142" spans="1:26" ht="15.75" outlineLevel="1" thickBot="1">
      <c r="A142" s="956"/>
      <c r="B142" s="958"/>
      <c r="C142" s="969"/>
      <c r="D142" s="961"/>
      <c r="E142" s="998"/>
      <c r="F142" s="884" t="s">
        <v>183</v>
      </c>
      <c r="G142" s="67">
        <v>4000</v>
      </c>
      <c r="H142" s="67">
        <v>4000</v>
      </c>
      <c r="I142" s="67">
        <v>4000</v>
      </c>
      <c r="J142" s="525">
        <v>4000</v>
      </c>
      <c r="K142" s="525">
        <v>4000</v>
      </c>
      <c r="L142" s="968"/>
      <c r="M142" s="968"/>
      <c r="N142" s="1031"/>
      <c r="O142" s="1031"/>
      <c r="P142" s="1031"/>
      <c r="Q142" s="1031"/>
      <c r="R142" s="959"/>
      <c r="S142" s="1077"/>
      <c r="T142" s="1030"/>
      <c r="U142" s="1030"/>
      <c r="V142" s="1030"/>
      <c r="W142" s="1030"/>
      <c r="X142" s="1030"/>
      <c r="Y142" s="1030"/>
      <c r="Z142" s="1030"/>
    </row>
    <row r="143" spans="1:26" ht="26.45" customHeight="1" outlineLevel="1">
      <c r="A143" s="955">
        <v>45</v>
      </c>
      <c r="B143" s="958"/>
      <c r="C143" s="969"/>
      <c r="D143" s="960" t="s">
        <v>184</v>
      </c>
      <c r="E143" s="1196" t="s">
        <v>185</v>
      </c>
      <c r="F143" s="983" t="s">
        <v>186</v>
      </c>
      <c r="G143" s="984"/>
      <c r="H143" s="84"/>
      <c r="I143" s="84"/>
      <c r="J143" s="505"/>
      <c r="K143" s="505"/>
      <c r="L143" s="999">
        <v>476698</v>
      </c>
      <c r="M143" s="966">
        <f>SUM(J144:J146)</f>
        <v>432754.68</v>
      </c>
      <c r="N143" s="1054">
        <f>SUM(I144:I146)</f>
        <v>432754.68</v>
      </c>
      <c r="O143" s="1054">
        <f>SUM(H144:H146)</f>
        <v>418323</v>
      </c>
      <c r="P143" s="1054"/>
      <c r="Q143" s="995">
        <f>SUM(G144:G146)</f>
        <v>418323</v>
      </c>
      <c r="R143" s="952"/>
      <c r="S143" s="1024">
        <f>SUM(T143:Z146)</f>
        <v>5</v>
      </c>
      <c r="T143" s="1028"/>
      <c r="U143" s="1028">
        <v>1</v>
      </c>
      <c r="V143" s="1028">
        <v>2</v>
      </c>
      <c r="W143" s="1028"/>
      <c r="X143" s="1028"/>
      <c r="Y143" s="1028">
        <v>1</v>
      </c>
      <c r="Z143" s="1028">
        <v>1</v>
      </c>
    </row>
    <row r="144" spans="1:26" outlineLevel="1">
      <c r="A144" s="969"/>
      <c r="B144" s="958"/>
      <c r="C144" s="969"/>
      <c r="D144" s="962"/>
      <c r="E144" s="1247"/>
      <c r="F144" s="883" t="s">
        <v>187</v>
      </c>
      <c r="G144" s="66">
        <v>2396</v>
      </c>
      <c r="H144" s="66">
        <v>2396</v>
      </c>
      <c r="I144" s="66">
        <v>2662</v>
      </c>
      <c r="J144" s="524">
        <v>2662</v>
      </c>
      <c r="K144" s="667">
        <v>908</v>
      </c>
      <c r="L144" s="1000"/>
      <c r="M144" s="967"/>
      <c r="N144" s="996"/>
      <c r="O144" s="1078"/>
      <c r="P144" s="1078"/>
      <c r="Q144" s="996"/>
      <c r="R144" s="953"/>
      <c r="S144" s="1076"/>
      <c r="T144" s="1029"/>
      <c r="U144" s="1029"/>
      <c r="V144" s="1029"/>
      <c r="W144" s="1029"/>
      <c r="X144" s="1029"/>
      <c r="Y144" s="1029"/>
      <c r="Z144" s="1029"/>
    </row>
    <row r="145" spans="1:26" ht="125.25" customHeight="1" outlineLevel="1">
      <c r="A145" s="969"/>
      <c r="B145" s="958"/>
      <c r="C145" s="969"/>
      <c r="D145" s="962"/>
      <c r="E145" s="1247"/>
      <c r="F145" s="883" t="s">
        <v>188</v>
      </c>
      <c r="G145" s="66">
        <v>407927</v>
      </c>
      <c r="H145" s="66">
        <v>407927</v>
      </c>
      <c r="I145" s="66">
        <v>416252.68</v>
      </c>
      <c r="J145" s="524">
        <v>416252.68</v>
      </c>
      <c r="K145" s="667">
        <v>462000</v>
      </c>
      <c r="L145" s="1000"/>
      <c r="M145" s="967"/>
      <c r="N145" s="996"/>
      <c r="O145" s="1078"/>
      <c r="P145" s="1078"/>
      <c r="Q145" s="996"/>
      <c r="R145" s="953"/>
      <c r="S145" s="1076"/>
      <c r="T145" s="1029"/>
      <c r="U145" s="1029"/>
      <c r="V145" s="1029"/>
      <c r="W145" s="1029"/>
      <c r="X145" s="1029"/>
      <c r="Y145" s="1029"/>
      <c r="Z145" s="1029"/>
    </row>
    <row r="146" spans="1:26" ht="15.75" outlineLevel="1" thickBot="1">
      <c r="A146" s="956"/>
      <c r="B146" s="958"/>
      <c r="C146" s="969"/>
      <c r="D146" s="961"/>
      <c r="E146" s="1197"/>
      <c r="F146" s="884" t="s">
        <v>189</v>
      </c>
      <c r="G146" s="67">
        <v>8000</v>
      </c>
      <c r="H146" s="67">
        <v>8000</v>
      </c>
      <c r="I146" s="67">
        <v>13840</v>
      </c>
      <c r="J146" s="525">
        <v>13840</v>
      </c>
      <c r="K146" s="713">
        <v>13790</v>
      </c>
      <c r="L146" s="1001"/>
      <c r="M146" s="968"/>
      <c r="N146" s="1031"/>
      <c r="O146" s="1079"/>
      <c r="P146" s="1079"/>
      <c r="Q146" s="1031"/>
      <c r="R146" s="954"/>
      <c r="S146" s="1077"/>
      <c r="T146" s="1030"/>
      <c r="U146" s="1030"/>
      <c r="V146" s="1030"/>
      <c r="W146" s="1030"/>
      <c r="X146" s="1030"/>
      <c r="Y146" s="1030"/>
      <c r="Z146" s="1030"/>
    </row>
    <row r="147" spans="1:26" ht="22.9" customHeight="1" outlineLevel="1">
      <c r="A147" s="955">
        <v>46</v>
      </c>
      <c r="B147" s="958"/>
      <c r="C147" s="969"/>
      <c r="D147" s="960" t="s">
        <v>190</v>
      </c>
      <c r="E147" s="979"/>
      <c r="F147" s="983" t="s">
        <v>191</v>
      </c>
      <c r="G147" s="984"/>
      <c r="H147" s="84"/>
      <c r="I147" s="84"/>
      <c r="J147" s="505"/>
      <c r="K147" s="505"/>
      <c r="L147" s="966">
        <f>SUM(K148)</f>
        <v>25531</v>
      </c>
      <c r="M147" s="966">
        <f>SUM(J148)</f>
        <v>25531</v>
      </c>
      <c r="N147" s="1054">
        <f>SUM(I148)</f>
        <v>25531</v>
      </c>
      <c r="O147" s="1054">
        <f>SUM(H148)</f>
        <v>30105</v>
      </c>
      <c r="P147" s="995">
        <f>SUM(G148)</f>
        <v>20000</v>
      </c>
      <c r="Q147" s="995">
        <f>SUM(G148)</f>
        <v>20000</v>
      </c>
      <c r="R147" s="952">
        <f>SUM(G149:G154)</f>
        <v>883000</v>
      </c>
      <c r="S147" s="1024">
        <f>SUM(T147:Z154)</f>
        <v>4</v>
      </c>
      <c r="T147" s="1028">
        <v>2</v>
      </c>
      <c r="U147" s="1028"/>
      <c r="V147" s="1028"/>
      <c r="W147" s="1028"/>
      <c r="X147" s="1028"/>
      <c r="Y147" s="1028">
        <v>1</v>
      </c>
      <c r="Z147" s="1028">
        <v>1</v>
      </c>
    </row>
    <row r="148" spans="1:26" ht="24" outlineLevel="1">
      <c r="A148" s="969"/>
      <c r="B148" s="958"/>
      <c r="C148" s="969"/>
      <c r="D148" s="962"/>
      <c r="E148" s="958"/>
      <c r="F148" s="883" t="s">
        <v>192</v>
      </c>
      <c r="G148" s="186">
        <v>20000</v>
      </c>
      <c r="H148" s="66">
        <v>30105</v>
      </c>
      <c r="I148" s="66">
        <v>25531</v>
      </c>
      <c r="J148" s="524">
        <v>25531</v>
      </c>
      <c r="K148" s="524">
        <v>25531</v>
      </c>
      <c r="L148" s="967"/>
      <c r="M148" s="967"/>
      <c r="N148" s="996"/>
      <c r="O148" s="996"/>
      <c r="P148" s="996"/>
      <c r="Q148" s="996"/>
      <c r="R148" s="962"/>
      <c r="S148" s="1076"/>
      <c r="T148" s="1027"/>
      <c r="U148" s="1027"/>
      <c r="V148" s="1027"/>
      <c r="W148" s="1027"/>
      <c r="X148" s="1027"/>
      <c r="Y148" s="1027"/>
      <c r="Z148" s="1027"/>
    </row>
    <row r="149" spans="1:26" ht="24" outlineLevel="1">
      <c r="A149" s="969"/>
      <c r="B149" s="958"/>
      <c r="C149" s="969"/>
      <c r="D149" s="962"/>
      <c r="E149" s="958"/>
      <c r="F149" s="883" t="s">
        <v>193</v>
      </c>
      <c r="G149" s="188">
        <v>2000</v>
      </c>
      <c r="H149" s="188">
        <v>2000</v>
      </c>
      <c r="I149" s="186">
        <v>4574</v>
      </c>
      <c r="J149" s="551">
        <v>4574</v>
      </c>
      <c r="K149" s="551">
        <v>4574</v>
      </c>
      <c r="L149" s="967"/>
      <c r="M149" s="967"/>
      <c r="N149" s="996"/>
      <c r="O149" s="996"/>
      <c r="P149" s="996"/>
      <c r="Q149" s="996"/>
      <c r="R149" s="962"/>
      <c r="S149" s="1076"/>
      <c r="T149" s="1027"/>
      <c r="U149" s="1027"/>
      <c r="V149" s="1027"/>
      <c r="W149" s="1027"/>
      <c r="X149" s="1027"/>
      <c r="Y149" s="1027"/>
      <c r="Z149" s="1027"/>
    </row>
    <row r="150" spans="1:26" outlineLevel="1">
      <c r="A150" s="969"/>
      <c r="B150" s="958"/>
      <c r="C150" s="969"/>
      <c r="D150" s="962"/>
      <c r="E150" s="958"/>
      <c r="F150" s="883" t="s">
        <v>194</v>
      </c>
      <c r="G150" s="189">
        <v>200000</v>
      </c>
      <c r="H150" s="189">
        <v>200000</v>
      </c>
      <c r="I150" s="189">
        <v>200000</v>
      </c>
      <c r="J150" s="552">
        <v>200000</v>
      </c>
      <c r="K150" s="552">
        <v>200000</v>
      </c>
      <c r="L150" s="967"/>
      <c r="M150" s="967"/>
      <c r="N150" s="996"/>
      <c r="O150" s="996"/>
      <c r="P150" s="996"/>
      <c r="Q150" s="996"/>
      <c r="R150" s="962"/>
      <c r="S150" s="1076"/>
      <c r="T150" s="1027"/>
      <c r="U150" s="1027"/>
      <c r="V150" s="1027"/>
      <c r="W150" s="1027"/>
      <c r="X150" s="1027"/>
      <c r="Y150" s="1027"/>
      <c r="Z150" s="1027"/>
    </row>
    <row r="151" spans="1:26" outlineLevel="1">
      <c r="A151" s="969"/>
      <c r="B151" s="958"/>
      <c r="C151" s="969"/>
      <c r="D151" s="962"/>
      <c r="E151" s="958"/>
      <c r="F151" s="883" t="s">
        <v>195</v>
      </c>
      <c r="G151" s="186">
        <v>3000</v>
      </c>
      <c r="H151" s="186">
        <v>3000</v>
      </c>
      <c r="I151" s="186">
        <v>3000</v>
      </c>
      <c r="J151" s="551">
        <v>3000</v>
      </c>
      <c r="K151" s="551">
        <v>3000</v>
      </c>
      <c r="L151" s="967"/>
      <c r="M151" s="967"/>
      <c r="N151" s="996"/>
      <c r="O151" s="996"/>
      <c r="P151" s="996"/>
      <c r="Q151" s="996"/>
      <c r="R151" s="962"/>
      <c r="S151" s="1076"/>
      <c r="T151" s="1027"/>
      <c r="U151" s="1027"/>
      <c r="V151" s="1027"/>
      <c r="W151" s="1027"/>
      <c r="X151" s="1027"/>
      <c r="Y151" s="1027"/>
      <c r="Z151" s="1027"/>
    </row>
    <row r="152" spans="1:26" outlineLevel="1">
      <c r="A152" s="969"/>
      <c r="B152" s="958"/>
      <c r="C152" s="969"/>
      <c r="D152" s="962"/>
      <c r="E152" s="958"/>
      <c r="F152" s="883" t="s">
        <v>196</v>
      </c>
      <c r="G152" s="188">
        <v>656000</v>
      </c>
      <c r="H152" s="188">
        <v>656000</v>
      </c>
      <c r="I152" s="188">
        <v>656000</v>
      </c>
      <c r="J152" s="553">
        <v>656000</v>
      </c>
      <c r="K152" s="553">
        <v>656000</v>
      </c>
      <c r="L152" s="967"/>
      <c r="M152" s="967"/>
      <c r="N152" s="996"/>
      <c r="O152" s="996"/>
      <c r="P152" s="996"/>
      <c r="Q152" s="996"/>
      <c r="R152" s="962"/>
      <c r="S152" s="1076"/>
      <c r="T152" s="1027"/>
      <c r="U152" s="1027"/>
      <c r="V152" s="1027"/>
      <c r="W152" s="1027"/>
      <c r="X152" s="1027"/>
      <c r="Y152" s="1027"/>
      <c r="Z152" s="1027"/>
    </row>
    <row r="153" spans="1:26" outlineLevel="1">
      <c r="A153" s="969"/>
      <c r="B153" s="958"/>
      <c r="C153" s="969"/>
      <c r="D153" s="962"/>
      <c r="E153" s="958"/>
      <c r="F153" s="883" t="s">
        <v>197</v>
      </c>
      <c r="G153" s="189">
        <v>12000</v>
      </c>
      <c r="H153" s="189">
        <v>12000</v>
      </c>
      <c r="I153" s="189">
        <v>12000</v>
      </c>
      <c r="J153" s="552">
        <v>12000</v>
      </c>
      <c r="K153" s="552">
        <v>12000</v>
      </c>
      <c r="L153" s="967"/>
      <c r="M153" s="967"/>
      <c r="N153" s="996"/>
      <c r="O153" s="996"/>
      <c r="P153" s="996"/>
      <c r="Q153" s="996"/>
      <c r="R153" s="962"/>
      <c r="S153" s="1076"/>
      <c r="T153" s="1027"/>
      <c r="U153" s="1027"/>
      <c r="V153" s="1027"/>
      <c r="W153" s="1027"/>
      <c r="X153" s="1027"/>
      <c r="Y153" s="1027"/>
      <c r="Z153" s="1027"/>
    </row>
    <row r="154" spans="1:26" ht="15.75" outlineLevel="1" thickBot="1">
      <c r="A154" s="956"/>
      <c r="B154" s="958"/>
      <c r="C154" s="969"/>
      <c r="D154" s="961"/>
      <c r="E154" s="96"/>
      <c r="F154" s="883" t="s">
        <v>198</v>
      </c>
      <c r="G154" s="186">
        <v>10000</v>
      </c>
      <c r="H154" s="186">
        <v>10000</v>
      </c>
      <c r="I154" s="186">
        <v>10000</v>
      </c>
      <c r="J154" s="551">
        <v>10000</v>
      </c>
      <c r="K154" s="551">
        <v>10000</v>
      </c>
      <c r="L154" s="968"/>
      <c r="M154" s="968"/>
      <c r="N154" s="1031"/>
      <c r="O154" s="1031"/>
      <c r="P154" s="1031"/>
      <c r="Q154" s="1031"/>
      <c r="R154" s="961"/>
      <c r="S154" s="1077"/>
      <c r="T154" s="1032"/>
      <c r="U154" s="1032"/>
      <c r="V154" s="1032"/>
      <c r="W154" s="1032"/>
      <c r="X154" s="1032"/>
      <c r="Y154" s="1032"/>
      <c r="Z154" s="1032"/>
    </row>
    <row r="155" spans="1:26" ht="31.9" customHeight="1" outlineLevel="1">
      <c r="A155" s="955">
        <v>47</v>
      </c>
      <c r="B155" s="958"/>
      <c r="C155" s="969"/>
      <c r="D155" s="960" t="s">
        <v>199</v>
      </c>
      <c r="E155" s="992"/>
      <c r="F155" s="974" t="s">
        <v>200</v>
      </c>
      <c r="G155" s="975"/>
      <c r="H155" s="62"/>
      <c r="I155" s="62"/>
      <c r="J155" s="508"/>
      <c r="K155" s="508"/>
      <c r="L155" s="949">
        <v>15000</v>
      </c>
      <c r="M155" s="949">
        <v>15000</v>
      </c>
      <c r="N155" s="952">
        <v>15000</v>
      </c>
      <c r="O155" s="957">
        <f>SUM(H156)</f>
        <v>15000</v>
      </c>
      <c r="P155" s="1007"/>
      <c r="Q155" s="979">
        <f>SUM(G156)</f>
        <v>15000</v>
      </c>
      <c r="R155" s="957">
        <v>0</v>
      </c>
      <c r="S155" s="1049">
        <f>SUM(T155:Z159)</f>
        <v>3</v>
      </c>
      <c r="T155" s="1026"/>
      <c r="U155" s="1026"/>
      <c r="V155" s="1026"/>
      <c r="W155" s="1026"/>
      <c r="X155" s="1026">
        <v>1</v>
      </c>
      <c r="Y155" s="1026">
        <v>1</v>
      </c>
      <c r="Z155" s="1026">
        <v>1</v>
      </c>
    </row>
    <row r="156" spans="1:26" outlineLevel="1">
      <c r="A156" s="969"/>
      <c r="B156" s="958"/>
      <c r="C156" s="969"/>
      <c r="D156" s="962"/>
      <c r="E156" s="976"/>
      <c r="F156" s="857" t="s">
        <v>201</v>
      </c>
      <c r="G156" s="54">
        <v>15000</v>
      </c>
      <c r="H156" s="54">
        <v>15000</v>
      </c>
      <c r="I156" s="54">
        <v>15000</v>
      </c>
      <c r="J156" s="509">
        <v>15000</v>
      </c>
      <c r="K156" s="509">
        <v>15000</v>
      </c>
      <c r="L156" s="964"/>
      <c r="M156" s="964"/>
      <c r="N156" s="962"/>
      <c r="O156" s="958"/>
      <c r="P156" s="1008"/>
      <c r="Q156" s="958"/>
      <c r="R156" s="958"/>
      <c r="S156" s="1050"/>
      <c r="T156" s="1027"/>
      <c r="U156" s="1027"/>
      <c r="V156" s="1027"/>
      <c r="W156" s="1027"/>
      <c r="X156" s="1027"/>
      <c r="Y156" s="1027"/>
      <c r="Z156" s="1027"/>
    </row>
    <row r="157" spans="1:26" outlineLevel="1">
      <c r="A157" s="969"/>
      <c r="B157" s="958"/>
      <c r="C157" s="969"/>
      <c r="D157" s="962"/>
      <c r="E157" s="976"/>
      <c r="F157" s="857" t="s">
        <v>202</v>
      </c>
      <c r="G157" s="54"/>
      <c r="H157" s="54"/>
      <c r="I157" s="54"/>
      <c r="J157" s="509"/>
      <c r="K157" s="509"/>
      <c r="L157" s="964"/>
      <c r="M157" s="964"/>
      <c r="N157" s="962"/>
      <c r="O157" s="958"/>
      <c r="P157" s="1008"/>
      <c r="Q157" s="958"/>
      <c r="R157" s="958"/>
      <c r="S157" s="1050"/>
      <c r="T157" s="1027"/>
      <c r="U157" s="1027"/>
      <c r="V157" s="1027"/>
      <c r="W157" s="1027"/>
      <c r="X157" s="1027"/>
      <c r="Y157" s="1027"/>
      <c r="Z157" s="1027"/>
    </row>
    <row r="158" spans="1:26" outlineLevel="1">
      <c r="A158" s="969"/>
      <c r="B158" s="958"/>
      <c r="C158" s="969"/>
      <c r="D158" s="962"/>
      <c r="E158" s="976"/>
      <c r="F158" s="857" t="s">
        <v>203</v>
      </c>
      <c r="G158" s="54"/>
      <c r="H158" s="54"/>
      <c r="I158" s="54"/>
      <c r="J158" s="509"/>
      <c r="K158" s="509"/>
      <c r="L158" s="964"/>
      <c r="M158" s="964"/>
      <c r="N158" s="962"/>
      <c r="O158" s="958"/>
      <c r="P158" s="1008"/>
      <c r="Q158" s="958"/>
      <c r="R158" s="958"/>
      <c r="S158" s="1050"/>
      <c r="T158" s="1027"/>
      <c r="U158" s="1027"/>
      <c r="V158" s="1027"/>
      <c r="W158" s="1027"/>
      <c r="X158" s="1027"/>
      <c r="Y158" s="1027"/>
      <c r="Z158" s="1027"/>
    </row>
    <row r="159" spans="1:26" ht="17.45" customHeight="1" outlineLevel="1" thickBot="1">
      <c r="A159" s="956"/>
      <c r="B159" s="958"/>
      <c r="C159" s="969"/>
      <c r="D159" s="962"/>
      <c r="E159" s="977"/>
      <c r="F159" s="864" t="s">
        <v>204</v>
      </c>
      <c r="G159" s="133"/>
      <c r="H159" s="133"/>
      <c r="I159" s="133"/>
      <c r="J159" s="520"/>
      <c r="K159" s="520"/>
      <c r="L159" s="965"/>
      <c r="M159" s="965"/>
      <c r="N159" s="961"/>
      <c r="O159" s="959"/>
      <c r="P159" s="1009"/>
      <c r="Q159" s="959"/>
      <c r="R159" s="959"/>
      <c r="S159" s="1025"/>
      <c r="T159" s="1032"/>
      <c r="U159" s="1032"/>
      <c r="V159" s="1032"/>
      <c r="W159" s="1032"/>
      <c r="X159" s="1032"/>
      <c r="Y159" s="1032"/>
      <c r="Z159" s="1032"/>
    </row>
    <row r="160" spans="1:26" ht="24.6" customHeight="1" outlineLevel="1">
      <c r="A160" s="955">
        <v>48</v>
      </c>
      <c r="B160" s="958"/>
      <c r="C160" s="969"/>
      <c r="D160" s="962"/>
      <c r="E160" s="960"/>
      <c r="F160" s="974" t="s">
        <v>205</v>
      </c>
      <c r="G160" s="975"/>
      <c r="H160" s="62"/>
      <c r="I160" s="62"/>
      <c r="J160" s="508"/>
      <c r="K160" s="508"/>
      <c r="L160" s="970">
        <f>SUM(K161:K165)</f>
        <v>471135</v>
      </c>
      <c r="M160" s="949">
        <f>SUM(J161:J165)</f>
        <v>473145</v>
      </c>
      <c r="N160" s="952">
        <f>SUM(I161:I165)</f>
        <v>306346</v>
      </c>
      <c r="O160" s="957">
        <f>SUM(H161)</f>
        <v>15000</v>
      </c>
      <c r="P160" s="979"/>
      <c r="Q160" s="979">
        <f>SUM(G161)</f>
        <v>15000</v>
      </c>
      <c r="R160" s="957">
        <v>0</v>
      </c>
      <c r="S160" s="131"/>
      <c r="T160" s="187"/>
      <c r="U160" s="187"/>
      <c r="V160" s="187"/>
      <c r="W160" s="187"/>
      <c r="X160" s="187"/>
      <c r="Y160" s="187"/>
      <c r="Z160" s="187"/>
    </row>
    <row r="161" spans="1:26" ht="24" customHeight="1" outlineLevel="1">
      <c r="A161" s="969"/>
      <c r="B161" s="958"/>
      <c r="C161" s="969"/>
      <c r="D161" s="962"/>
      <c r="E161" s="962"/>
      <c r="F161" s="885" t="s">
        <v>206</v>
      </c>
      <c r="G161" s="61">
        <v>15000</v>
      </c>
      <c r="H161" s="61">
        <v>15000</v>
      </c>
      <c r="I161" s="61">
        <v>13310</v>
      </c>
      <c r="J161" s="554">
        <v>13310</v>
      </c>
      <c r="K161" s="554">
        <v>13310</v>
      </c>
      <c r="L161" s="1002"/>
      <c r="M161" s="964"/>
      <c r="N161" s="962"/>
      <c r="O161" s="958"/>
      <c r="P161" s="958"/>
      <c r="Q161" s="958"/>
      <c r="R161" s="958"/>
      <c r="S161" s="131"/>
      <c r="T161" s="187"/>
      <c r="U161" s="187"/>
      <c r="V161" s="187"/>
      <c r="W161" s="187"/>
      <c r="X161" s="187"/>
      <c r="Y161" s="187"/>
      <c r="Z161" s="187"/>
    </row>
    <row r="162" spans="1:26" outlineLevel="1">
      <c r="A162" s="969"/>
      <c r="B162" s="958"/>
      <c r="C162" s="969"/>
      <c r="D162" s="962"/>
      <c r="E162" s="962"/>
      <c r="F162" s="885" t="s">
        <v>207</v>
      </c>
      <c r="G162" s="61">
        <v>1500</v>
      </c>
      <c r="H162" s="61">
        <v>1500</v>
      </c>
      <c r="I162" s="61">
        <v>1500</v>
      </c>
      <c r="J162" s="554">
        <v>1500</v>
      </c>
      <c r="K162" s="554">
        <v>1500</v>
      </c>
      <c r="L162" s="1002"/>
      <c r="M162" s="964"/>
      <c r="N162" s="962"/>
      <c r="O162" s="958"/>
      <c r="P162" s="958"/>
      <c r="Q162" s="958"/>
      <c r="R162" s="958"/>
      <c r="S162" s="131"/>
      <c r="T162" s="187"/>
      <c r="U162" s="187"/>
      <c r="V162" s="187"/>
      <c r="W162" s="187"/>
      <c r="X162" s="187"/>
      <c r="Y162" s="187"/>
      <c r="Z162" s="187"/>
    </row>
    <row r="163" spans="1:26" ht="32.450000000000003" customHeight="1" outlineLevel="1">
      <c r="A163" s="969"/>
      <c r="B163" s="958"/>
      <c r="C163" s="969"/>
      <c r="D163" s="962"/>
      <c r="E163" s="962"/>
      <c r="F163" s="885" t="s">
        <v>208</v>
      </c>
      <c r="G163" s="61">
        <v>140080</v>
      </c>
      <c r="H163" s="61">
        <v>140080</v>
      </c>
      <c r="I163" s="61">
        <v>280632</v>
      </c>
      <c r="J163" s="554">
        <v>447431</v>
      </c>
      <c r="K163" s="554">
        <v>447431</v>
      </c>
      <c r="L163" s="1002"/>
      <c r="M163" s="964"/>
      <c r="N163" s="962"/>
      <c r="O163" s="958"/>
      <c r="P163" s="958"/>
      <c r="Q163" s="958"/>
      <c r="R163" s="958"/>
      <c r="S163" s="131"/>
      <c r="T163" s="187"/>
      <c r="U163" s="187"/>
      <c r="V163" s="187"/>
      <c r="W163" s="187"/>
      <c r="X163" s="187"/>
      <c r="Y163" s="187"/>
      <c r="Z163" s="187"/>
    </row>
    <row r="164" spans="1:26" ht="24" outlineLevel="1">
      <c r="A164" s="969"/>
      <c r="B164" s="958"/>
      <c r="C164" s="969"/>
      <c r="D164" s="962"/>
      <c r="E164" s="962"/>
      <c r="F164" s="885" t="s">
        <v>209</v>
      </c>
      <c r="G164" s="61">
        <v>3000</v>
      </c>
      <c r="H164" s="61">
        <v>3000</v>
      </c>
      <c r="I164" s="61">
        <v>2904</v>
      </c>
      <c r="J164" s="554">
        <v>2904</v>
      </c>
      <c r="K164" s="554">
        <v>2904</v>
      </c>
      <c r="L164" s="1002"/>
      <c r="M164" s="964"/>
      <c r="N164" s="962"/>
      <c r="O164" s="958"/>
      <c r="P164" s="958"/>
      <c r="Q164" s="958"/>
      <c r="R164" s="958"/>
      <c r="S164" s="131"/>
      <c r="T164" s="187"/>
      <c r="U164" s="187"/>
      <c r="V164" s="187"/>
      <c r="W164" s="187"/>
      <c r="X164" s="187"/>
      <c r="Y164" s="187"/>
      <c r="Z164" s="187"/>
    </row>
    <row r="165" spans="1:26" ht="15.75" outlineLevel="1" thickBot="1">
      <c r="A165" s="956"/>
      <c r="B165" s="958"/>
      <c r="C165" s="969"/>
      <c r="D165" s="961"/>
      <c r="E165" s="961"/>
      <c r="F165" s="886" t="s">
        <v>210</v>
      </c>
      <c r="G165" s="64">
        <v>8000</v>
      </c>
      <c r="H165" s="64">
        <v>8000</v>
      </c>
      <c r="I165" s="64">
        <v>8000</v>
      </c>
      <c r="J165" s="555">
        <v>8000</v>
      </c>
      <c r="K165" s="715">
        <v>5990</v>
      </c>
      <c r="L165" s="1003"/>
      <c r="M165" s="965"/>
      <c r="N165" s="961"/>
      <c r="O165" s="959"/>
      <c r="P165" s="959"/>
      <c r="Q165" s="959"/>
      <c r="R165" s="959"/>
      <c r="S165" s="131"/>
      <c r="T165" s="187"/>
      <c r="U165" s="187"/>
      <c r="V165" s="187"/>
      <c r="W165" s="187"/>
      <c r="X165" s="187"/>
      <c r="Y165" s="187"/>
      <c r="Z165" s="187"/>
    </row>
    <row r="166" spans="1:26" ht="24" outlineLevel="1">
      <c r="A166" s="955">
        <v>49</v>
      </c>
      <c r="B166" s="958"/>
      <c r="C166" s="969"/>
      <c r="D166" s="960"/>
      <c r="E166" s="992"/>
      <c r="F166" s="194" t="s">
        <v>211</v>
      </c>
      <c r="G166" s="195"/>
      <c r="H166" s="196"/>
      <c r="I166" s="197"/>
      <c r="J166" s="556"/>
      <c r="K166" s="556"/>
      <c r="L166" s="946">
        <f>SUM(K167)</f>
        <v>30000</v>
      </c>
      <c r="M166" s="946">
        <f>SUM(J167)</f>
        <v>30000</v>
      </c>
      <c r="N166" s="1110">
        <f>SUM(I167)</f>
        <v>30000</v>
      </c>
      <c r="O166" s="86"/>
      <c r="P166" s="86"/>
      <c r="Q166" s="86"/>
      <c r="R166" s="86"/>
      <c r="S166" s="131"/>
      <c r="T166" s="187"/>
      <c r="U166" s="187"/>
      <c r="V166" s="187"/>
      <c r="W166" s="187"/>
      <c r="X166" s="187"/>
      <c r="Y166" s="187"/>
      <c r="Z166" s="187"/>
    </row>
    <row r="167" spans="1:26" outlineLevel="1">
      <c r="A167" s="969"/>
      <c r="B167" s="958"/>
      <c r="C167" s="969"/>
      <c r="D167" s="962"/>
      <c r="E167" s="976"/>
      <c r="F167" s="885" t="s">
        <v>144</v>
      </c>
      <c r="G167" s="198"/>
      <c r="H167" s="199"/>
      <c r="I167" s="200">
        <v>30000</v>
      </c>
      <c r="J167" s="557">
        <v>30000</v>
      </c>
      <c r="K167" s="557">
        <v>30000</v>
      </c>
      <c r="L167" s="947"/>
      <c r="M167" s="947"/>
      <c r="N167" s="1201"/>
      <c r="O167" s="86"/>
      <c r="P167" s="86"/>
      <c r="Q167" s="86"/>
      <c r="R167" s="86"/>
      <c r="S167" s="131"/>
      <c r="T167" s="187"/>
      <c r="U167" s="187"/>
      <c r="V167" s="187"/>
      <c r="W167" s="187"/>
      <c r="X167" s="187"/>
      <c r="Y167" s="187"/>
      <c r="Z167" s="187"/>
    </row>
    <row r="168" spans="1:26" outlineLevel="1">
      <c r="A168" s="969"/>
      <c r="B168" s="958"/>
      <c r="C168" s="969"/>
      <c r="D168" s="962"/>
      <c r="E168" s="976"/>
      <c r="F168" s="885" t="s">
        <v>212</v>
      </c>
      <c r="G168" s="198"/>
      <c r="H168" s="199"/>
      <c r="I168" s="200"/>
      <c r="J168" s="557"/>
      <c r="K168" s="557"/>
      <c r="L168" s="947"/>
      <c r="M168" s="947"/>
      <c r="N168" s="1201"/>
      <c r="O168" s="86"/>
      <c r="P168" s="86"/>
      <c r="Q168" s="86"/>
      <c r="R168" s="86"/>
      <c r="S168" s="131"/>
      <c r="T168" s="187"/>
      <c r="U168" s="187"/>
      <c r="V168" s="187"/>
      <c r="W168" s="187"/>
      <c r="X168" s="187"/>
      <c r="Y168" s="187"/>
      <c r="Z168" s="187"/>
    </row>
    <row r="169" spans="1:26" outlineLevel="1">
      <c r="A169" s="969"/>
      <c r="B169" s="958"/>
      <c r="C169" s="969"/>
      <c r="D169" s="962"/>
      <c r="E169" s="976"/>
      <c r="F169" s="885" t="s">
        <v>213</v>
      </c>
      <c r="G169" s="198"/>
      <c r="H169" s="199"/>
      <c r="I169" s="200"/>
      <c r="J169" s="557"/>
      <c r="K169" s="557"/>
      <c r="L169" s="947"/>
      <c r="M169" s="947"/>
      <c r="N169" s="1201"/>
      <c r="O169" s="86"/>
      <c r="P169" s="86"/>
      <c r="Q169" s="86"/>
      <c r="R169" s="86"/>
      <c r="S169" s="131"/>
      <c r="T169" s="187"/>
      <c r="U169" s="187"/>
      <c r="V169" s="187"/>
      <c r="W169" s="187"/>
      <c r="X169" s="187"/>
      <c r="Y169" s="187"/>
      <c r="Z169" s="187"/>
    </row>
    <row r="170" spans="1:26" ht="15.75" outlineLevel="1" thickBot="1">
      <c r="A170" s="956"/>
      <c r="B170" s="958"/>
      <c r="C170" s="969"/>
      <c r="D170" s="961"/>
      <c r="E170" s="977"/>
      <c r="F170" s="887" t="s">
        <v>214</v>
      </c>
      <c r="G170" s="201"/>
      <c r="H170" s="202"/>
      <c r="I170" s="203"/>
      <c r="J170" s="558"/>
      <c r="K170" s="558"/>
      <c r="L170" s="948"/>
      <c r="M170" s="948"/>
      <c r="N170" s="1202"/>
      <c r="O170" s="86"/>
      <c r="P170" s="86"/>
      <c r="Q170" s="86"/>
      <c r="R170" s="86"/>
      <c r="S170" s="131"/>
      <c r="T170" s="187"/>
      <c r="U170" s="187"/>
      <c r="V170" s="187"/>
      <c r="W170" s="187"/>
      <c r="X170" s="187"/>
      <c r="Y170" s="187"/>
      <c r="Z170" s="187"/>
    </row>
    <row r="171" spans="1:26" s="45" customFormat="1" ht="45" customHeight="1" outlineLevel="1" thickBot="1">
      <c r="A171" s="18">
        <v>50</v>
      </c>
      <c r="B171" s="958"/>
      <c r="C171" s="969"/>
      <c r="D171" s="83" t="s">
        <v>215</v>
      </c>
      <c r="E171" s="94"/>
      <c r="F171" s="204" t="s">
        <v>216</v>
      </c>
      <c r="G171" s="205">
        <v>1200000</v>
      </c>
      <c r="H171" s="205">
        <v>1200000</v>
      </c>
      <c r="I171" s="205">
        <v>1200000</v>
      </c>
      <c r="J171" s="559">
        <v>1200000</v>
      </c>
      <c r="K171" s="559">
        <v>1200000</v>
      </c>
      <c r="L171" s="560">
        <v>0</v>
      </c>
      <c r="M171" s="560">
        <v>0</v>
      </c>
      <c r="N171" s="162">
        <v>0</v>
      </c>
      <c r="O171" s="160">
        <v>0</v>
      </c>
      <c r="P171" s="83"/>
      <c r="Q171" s="83">
        <v>0</v>
      </c>
      <c r="R171" s="160">
        <f>SUM(G171)</f>
        <v>1200000</v>
      </c>
      <c r="S171" s="129">
        <f>SUM(T171:Z171)</f>
        <v>1</v>
      </c>
      <c r="T171" s="191"/>
      <c r="U171" s="191"/>
      <c r="V171" s="191"/>
      <c r="W171" s="191">
        <v>1</v>
      </c>
      <c r="X171" s="191"/>
      <c r="Y171" s="191"/>
      <c r="Z171" s="191"/>
    </row>
    <row r="172" spans="1:26" ht="24" customHeight="1" outlineLevel="1">
      <c r="A172" s="955">
        <v>51</v>
      </c>
      <c r="B172" s="958"/>
      <c r="C172" s="969"/>
      <c r="D172" s="960" t="s">
        <v>217</v>
      </c>
      <c r="E172" s="979"/>
      <c r="F172" s="983" t="s">
        <v>218</v>
      </c>
      <c r="G172" s="984"/>
      <c r="H172" s="84"/>
      <c r="I172" s="84"/>
      <c r="J172" s="505"/>
      <c r="K172" s="505"/>
      <c r="L172" s="966">
        <f>SUM(K173:K177)</f>
        <v>1113622</v>
      </c>
      <c r="M172" s="966">
        <f>SUM(J173:J177)</f>
        <v>1113622</v>
      </c>
      <c r="N172" s="1054">
        <f>SUM(I173:I177)</f>
        <v>1113622</v>
      </c>
      <c r="O172" s="957">
        <f>SUM(H173:H176)</f>
        <v>343451</v>
      </c>
      <c r="P172" s="1054">
        <f>SUM(G173)</f>
        <v>36300</v>
      </c>
      <c r="Q172" s="979">
        <f>SUM(G173:G176)</f>
        <v>343451</v>
      </c>
      <c r="R172" s="979"/>
      <c r="S172" s="1049">
        <f>SUM(T172:Z176)</f>
        <v>4</v>
      </c>
      <c r="T172" s="1026">
        <v>2</v>
      </c>
      <c r="U172" s="1026"/>
      <c r="V172" s="1026"/>
      <c r="W172" s="1026"/>
      <c r="X172" s="1026"/>
      <c r="Y172" s="1026">
        <v>1</v>
      </c>
      <c r="Z172" s="1026">
        <v>1</v>
      </c>
    </row>
    <row r="173" spans="1:26" ht="25.15" customHeight="1" outlineLevel="1">
      <c r="A173" s="969"/>
      <c r="B173" s="958"/>
      <c r="C173" s="969"/>
      <c r="D173" s="962"/>
      <c r="E173" s="958"/>
      <c r="F173" s="855" t="s">
        <v>219</v>
      </c>
      <c r="G173" s="66">
        <v>36300</v>
      </c>
      <c r="H173" s="66">
        <v>36300</v>
      </c>
      <c r="I173" s="66">
        <v>36300</v>
      </c>
      <c r="J173" s="524">
        <v>36300</v>
      </c>
      <c r="K173" s="524">
        <v>36300</v>
      </c>
      <c r="L173" s="1109"/>
      <c r="M173" s="1109"/>
      <c r="N173" s="1078"/>
      <c r="O173" s="1005"/>
      <c r="P173" s="1078"/>
      <c r="Q173" s="958"/>
      <c r="R173" s="958"/>
      <c r="S173" s="1050"/>
      <c r="T173" s="1027"/>
      <c r="U173" s="1027"/>
      <c r="V173" s="1027"/>
      <c r="W173" s="1027"/>
      <c r="X173" s="1027"/>
      <c r="Y173" s="1027"/>
      <c r="Z173" s="1027"/>
    </row>
    <row r="174" spans="1:26" outlineLevel="1">
      <c r="A174" s="969"/>
      <c r="B174" s="958"/>
      <c r="C174" s="969"/>
      <c r="D174" s="962"/>
      <c r="E174" s="958"/>
      <c r="F174" s="855" t="s">
        <v>220</v>
      </c>
      <c r="G174" s="66">
        <v>4151</v>
      </c>
      <c r="H174" s="66">
        <v>4151</v>
      </c>
      <c r="I174" s="66">
        <v>4151</v>
      </c>
      <c r="J174" s="524">
        <v>4151</v>
      </c>
      <c r="K174" s="524">
        <v>4151</v>
      </c>
      <c r="L174" s="1109"/>
      <c r="M174" s="1109"/>
      <c r="N174" s="1078"/>
      <c r="O174" s="1005"/>
      <c r="P174" s="996"/>
      <c r="Q174" s="958"/>
      <c r="R174" s="958"/>
      <c r="S174" s="1050"/>
      <c r="T174" s="1027"/>
      <c r="U174" s="1027"/>
      <c r="V174" s="1027"/>
      <c r="W174" s="1027"/>
      <c r="X174" s="1027"/>
      <c r="Y174" s="1027"/>
      <c r="Z174" s="1027"/>
    </row>
    <row r="175" spans="1:26" outlineLevel="1">
      <c r="A175" s="969"/>
      <c r="B175" s="958"/>
      <c r="C175" s="969"/>
      <c r="D175" s="962"/>
      <c r="E175" s="958"/>
      <c r="F175" s="855" t="s">
        <v>221</v>
      </c>
      <c r="G175" s="66">
        <v>3000</v>
      </c>
      <c r="H175" s="66">
        <v>3000</v>
      </c>
      <c r="I175" s="66">
        <v>2251</v>
      </c>
      <c r="J175" s="524">
        <v>2251</v>
      </c>
      <c r="K175" s="524">
        <v>2251</v>
      </c>
      <c r="L175" s="1109"/>
      <c r="M175" s="1109"/>
      <c r="N175" s="1078"/>
      <c r="O175" s="1005"/>
      <c r="P175" s="996"/>
      <c r="Q175" s="958"/>
      <c r="R175" s="958"/>
      <c r="S175" s="1050"/>
      <c r="T175" s="1027"/>
      <c r="U175" s="1027"/>
      <c r="V175" s="1027"/>
      <c r="W175" s="1027"/>
      <c r="X175" s="1027"/>
      <c r="Y175" s="1027"/>
      <c r="Z175" s="1027"/>
    </row>
    <row r="176" spans="1:26" outlineLevel="1">
      <c r="A176" s="969"/>
      <c r="B176" s="958"/>
      <c r="C176" s="969"/>
      <c r="D176" s="962"/>
      <c r="E176" s="958"/>
      <c r="F176" s="855" t="s">
        <v>222</v>
      </c>
      <c r="G176" s="186">
        <v>300000</v>
      </c>
      <c r="H176" s="186">
        <v>300000</v>
      </c>
      <c r="I176" s="186">
        <v>1045920</v>
      </c>
      <c r="J176" s="551">
        <v>1045920</v>
      </c>
      <c r="K176" s="551">
        <v>1045920</v>
      </c>
      <c r="L176" s="1109"/>
      <c r="M176" s="1109"/>
      <c r="N176" s="1078"/>
      <c r="O176" s="1005"/>
      <c r="P176" s="996"/>
      <c r="Q176" s="958"/>
      <c r="R176" s="958"/>
      <c r="S176" s="1050"/>
      <c r="T176" s="1027"/>
      <c r="U176" s="1027"/>
      <c r="V176" s="1027"/>
      <c r="W176" s="1027"/>
      <c r="X176" s="1027"/>
      <c r="Y176" s="1027"/>
      <c r="Z176" s="1027"/>
    </row>
    <row r="177" spans="1:26" ht="15.75" outlineLevel="1" thickBot="1">
      <c r="A177" s="956"/>
      <c r="B177" s="958"/>
      <c r="C177" s="969"/>
      <c r="D177" s="962"/>
      <c r="E177" s="86"/>
      <c r="F177" s="855" t="s">
        <v>146</v>
      </c>
      <c r="G177" s="186"/>
      <c r="H177" s="186"/>
      <c r="I177" s="186">
        <v>25000</v>
      </c>
      <c r="J177" s="551">
        <v>25000</v>
      </c>
      <c r="K177" s="551">
        <v>25000</v>
      </c>
      <c r="L177" s="973"/>
      <c r="M177" s="973"/>
      <c r="N177" s="1079"/>
      <c r="O177" s="1006"/>
      <c r="P177" s="72"/>
      <c r="Q177" s="959"/>
      <c r="R177" s="86"/>
      <c r="S177" s="131"/>
      <c r="T177" s="187"/>
      <c r="U177" s="187"/>
      <c r="V177" s="187"/>
      <c r="W177" s="187"/>
      <c r="X177" s="187"/>
      <c r="Y177" s="187"/>
      <c r="Z177" s="187"/>
    </row>
    <row r="178" spans="1:26" ht="24.6" customHeight="1" outlineLevel="1">
      <c r="A178" s="955">
        <v>52</v>
      </c>
      <c r="B178" s="958"/>
      <c r="C178" s="969"/>
      <c r="D178" s="962"/>
      <c r="E178" s="960"/>
      <c r="F178" s="974" t="s">
        <v>223</v>
      </c>
      <c r="G178" s="975"/>
      <c r="H178" s="62"/>
      <c r="I178" s="62"/>
      <c r="J178" s="508"/>
      <c r="K178" s="508"/>
      <c r="L178" s="963">
        <v>0</v>
      </c>
      <c r="M178" s="963">
        <v>0</v>
      </c>
      <c r="N178" s="960">
        <v>0</v>
      </c>
      <c r="O178" s="960">
        <v>0</v>
      </c>
      <c r="P178" s="960"/>
      <c r="Q178" s="960">
        <v>0</v>
      </c>
      <c r="R178" s="952">
        <f>SUM(G179:G183)</f>
        <v>66250</v>
      </c>
      <c r="S178" s="1024">
        <f>SUM(T178:Z183)</f>
        <v>1</v>
      </c>
      <c r="T178" s="1026"/>
      <c r="U178" s="1026"/>
      <c r="V178" s="1026"/>
      <c r="W178" s="1026">
        <v>1</v>
      </c>
      <c r="X178" s="1026"/>
      <c r="Y178" s="1026"/>
      <c r="Z178" s="1026"/>
    </row>
    <row r="179" spans="1:26" outlineLevel="1">
      <c r="A179" s="969"/>
      <c r="B179" s="958"/>
      <c r="C179" s="969"/>
      <c r="D179" s="962"/>
      <c r="E179" s="962"/>
      <c r="F179" s="857" t="s">
        <v>87</v>
      </c>
      <c r="G179" s="54">
        <v>15125</v>
      </c>
      <c r="H179" s="54">
        <v>15125</v>
      </c>
      <c r="I179" s="54">
        <v>15125</v>
      </c>
      <c r="J179" s="509">
        <v>15125</v>
      </c>
      <c r="K179" s="509">
        <v>15125</v>
      </c>
      <c r="L179" s="964"/>
      <c r="M179" s="964"/>
      <c r="N179" s="962"/>
      <c r="O179" s="962"/>
      <c r="P179" s="962"/>
      <c r="Q179" s="962"/>
      <c r="R179" s="962"/>
      <c r="S179" s="1076"/>
      <c r="T179" s="1027"/>
      <c r="U179" s="1027"/>
      <c r="V179" s="1027"/>
      <c r="W179" s="1027"/>
      <c r="X179" s="1027"/>
      <c r="Y179" s="1027"/>
      <c r="Z179" s="1027"/>
    </row>
    <row r="180" spans="1:26" outlineLevel="1">
      <c r="A180" s="969"/>
      <c r="B180" s="958"/>
      <c r="C180" s="969"/>
      <c r="D180" s="962"/>
      <c r="E180" s="962"/>
      <c r="F180" s="857" t="s">
        <v>224</v>
      </c>
      <c r="G180" s="54">
        <v>3025</v>
      </c>
      <c r="H180" s="54">
        <v>3025</v>
      </c>
      <c r="I180" s="54">
        <v>3025</v>
      </c>
      <c r="J180" s="509">
        <v>3025</v>
      </c>
      <c r="K180" s="509">
        <v>3025</v>
      </c>
      <c r="L180" s="964"/>
      <c r="M180" s="964"/>
      <c r="N180" s="962"/>
      <c r="O180" s="962"/>
      <c r="P180" s="962"/>
      <c r="Q180" s="962"/>
      <c r="R180" s="962"/>
      <c r="S180" s="1076"/>
      <c r="T180" s="1027"/>
      <c r="U180" s="1027"/>
      <c r="V180" s="1027"/>
      <c r="W180" s="1027"/>
      <c r="X180" s="1027"/>
      <c r="Y180" s="1027"/>
      <c r="Z180" s="1027"/>
    </row>
    <row r="181" spans="1:26" outlineLevel="1">
      <c r="A181" s="969"/>
      <c r="B181" s="958"/>
      <c r="C181" s="969"/>
      <c r="D181" s="962"/>
      <c r="E181" s="962"/>
      <c r="F181" s="857" t="s">
        <v>69</v>
      </c>
      <c r="G181" s="99">
        <v>1500</v>
      </c>
      <c r="H181" s="99">
        <v>1500</v>
      </c>
      <c r="I181" s="99">
        <v>1500</v>
      </c>
      <c r="J181" s="510">
        <v>1500</v>
      </c>
      <c r="K181" s="510">
        <v>1500</v>
      </c>
      <c r="L181" s="964"/>
      <c r="M181" s="964"/>
      <c r="N181" s="962"/>
      <c r="O181" s="962"/>
      <c r="P181" s="962"/>
      <c r="Q181" s="962"/>
      <c r="R181" s="962"/>
      <c r="S181" s="1076"/>
      <c r="T181" s="1027"/>
      <c r="U181" s="1027"/>
      <c r="V181" s="1027"/>
      <c r="W181" s="1027"/>
      <c r="X181" s="1027"/>
      <c r="Y181" s="1027"/>
      <c r="Z181" s="1027"/>
    </row>
    <row r="182" spans="1:26" outlineLevel="1">
      <c r="A182" s="969"/>
      <c r="B182" s="958"/>
      <c r="C182" s="969"/>
      <c r="D182" s="962"/>
      <c r="E182" s="962"/>
      <c r="F182" s="857" t="s">
        <v>142</v>
      </c>
      <c r="G182" s="99">
        <v>45000</v>
      </c>
      <c r="H182" s="99">
        <v>45000</v>
      </c>
      <c r="I182" s="99">
        <v>45000</v>
      </c>
      <c r="J182" s="510">
        <v>45000</v>
      </c>
      <c r="K182" s="510">
        <v>45000</v>
      </c>
      <c r="L182" s="964"/>
      <c r="M182" s="964"/>
      <c r="N182" s="962"/>
      <c r="O182" s="962"/>
      <c r="P182" s="962"/>
      <c r="Q182" s="962"/>
      <c r="R182" s="962"/>
      <c r="S182" s="1076"/>
      <c r="T182" s="1027"/>
      <c r="U182" s="1027"/>
      <c r="V182" s="1027"/>
      <c r="W182" s="1027"/>
      <c r="X182" s="1027"/>
      <c r="Y182" s="1027"/>
      <c r="Z182" s="1027"/>
    </row>
    <row r="183" spans="1:26" ht="15.75" outlineLevel="1" thickBot="1">
      <c r="A183" s="956"/>
      <c r="B183" s="958"/>
      <c r="C183" s="969"/>
      <c r="D183" s="961"/>
      <c r="E183" s="961"/>
      <c r="F183" s="864" t="s">
        <v>146</v>
      </c>
      <c r="G183" s="155">
        <v>1600</v>
      </c>
      <c r="H183" s="155">
        <v>1600</v>
      </c>
      <c r="I183" s="155">
        <v>1600</v>
      </c>
      <c r="J183" s="539">
        <v>1600</v>
      </c>
      <c r="K183" s="539">
        <v>1600</v>
      </c>
      <c r="L183" s="965"/>
      <c r="M183" s="965"/>
      <c r="N183" s="961"/>
      <c r="O183" s="961"/>
      <c r="P183" s="961"/>
      <c r="Q183" s="961"/>
      <c r="R183" s="961"/>
      <c r="S183" s="1077"/>
      <c r="T183" s="1032"/>
      <c r="U183" s="1032"/>
      <c r="V183" s="1032"/>
      <c r="W183" s="1032"/>
      <c r="X183" s="1032"/>
      <c r="Y183" s="1032"/>
      <c r="Z183" s="1032"/>
    </row>
    <row r="184" spans="1:26" ht="14.45" customHeight="1" outlineLevel="1">
      <c r="A184" s="955">
        <v>53</v>
      </c>
      <c r="B184" s="979" t="s">
        <v>225</v>
      </c>
      <c r="C184" s="955"/>
      <c r="D184" s="1211" t="s">
        <v>226</v>
      </c>
      <c r="E184" s="992"/>
      <c r="F184" s="1107" t="s">
        <v>227</v>
      </c>
      <c r="G184" s="1108"/>
      <c r="H184" s="62"/>
      <c r="I184" s="62"/>
      <c r="J184" s="508"/>
      <c r="K184" s="508"/>
      <c r="L184" s="949">
        <f>SUM(K185:K188)</f>
        <v>37113</v>
      </c>
      <c r="M184" s="949">
        <f>SUM(J185:J188)</f>
        <v>37113</v>
      </c>
      <c r="N184" s="952">
        <f>SUM(I185:I188)</f>
        <v>37113</v>
      </c>
      <c r="O184" s="957">
        <f>SUM(H185:H188)</f>
        <v>31413</v>
      </c>
      <c r="P184" s="979"/>
      <c r="Q184" s="979">
        <f>SUM(G185:G188)</f>
        <v>31413</v>
      </c>
      <c r="R184" s="957"/>
      <c r="S184" s="1133"/>
      <c r="T184" s="1090" t="s">
        <v>228</v>
      </c>
      <c r="U184" s="1090"/>
      <c r="V184" s="1090"/>
      <c r="W184" s="1090"/>
      <c r="X184" s="1090"/>
      <c r="Y184" s="1090"/>
      <c r="Z184" s="1091"/>
    </row>
    <row r="185" spans="1:26" ht="25.15" customHeight="1" outlineLevel="1">
      <c r="A185" s="969"/>
      <c r="B185" s="958"/>
      <c r="C185" s="969"/>
      <c r="D185" s="1201"/>
      <c r="E185" s="976"/>
      <c r="F185" s="873" t="s">
        <v>229</v>
      </c>
      <c r="G185" s="206">
        <v>29645</v>
      </c>
      <c r="H185" s="54">
        <v>29645</v>
      </c>
      <c r="I185" s="54">
        <v>29645</v>
      </c>
      <c r="J185" s="509">
        <v>29645</v>
      </c>
      <c r="K185" s="509">
        <v>29645</v>
      </c>
      <c r="L185" s="964"/>
      <c r="M185" s="964"/>
      <c r="N185" s="962"/>
      <c r="O185" s="1005"/>
      <c r="P185" s="958"/>
      <c r="Q185" s="958"/>
      <c r="R185" s="1005"/>
      <c r="S185" s="1134"/>
      <c r="T185" s="1093"/>
      <c r="U185" s="1093"/>
      <c r="V185" s="1093"/>
      <c r="W185" s="1093"/>
      <c r="X185" s="1093"/>
      <c r="Y185" s="1093"/>
      <c r="Z185" s="1094"/>
    </row>
    <row r="186" spans="1:26" outlineLevel="1">
      <c r="A186" s="969"/>
      <c r="B186" s="958"/>
      <c r="C186" s="969"/>
      <c r="D186" s="1201"/>
      <c r="E186" s="976"/>
      <c r="F186" s="860" t="s">
        <v>230</v>
      </c>
      <c r="G186" s="108">
        <v>705</v>
      </c>
      <c r="H186" s="108">
        <v>705</v>
      </c>
      <c r="I186" s="108">
        <v>705</v>
      </c>
      <c r="J186" s="514">
        <v>705</v>
      </c>
      <c r="K186" s="514">
        <v>705</v>
      </c>
      <c r="L186" s="964"/>
      <c r="M186" s="964"/>
      <c r="N186" s="962"/>
      <c r="O186" s="1005"/>
      <c r="P186" s="958"/>
      <c r="Q186" s="958"/>
      <c r="R186" s="1005"/>
      <c r="S186" s="1134"/>
      <c r="T186" s="1093"/>
      <c r="U186" s="1093"/>
      <c r="V186" s="1093"/>
      <c r="W186" s="1093"/>
      <c r="X186" s="1093"/>
      <c r="Y186" s="1093"/>
      <c r="Z186" s="1094"/>
    </row>
    <row r="187" spans="1:26" ht="24" outlineLevel="1">
      <c r="A187" s="969"/>
      <c r="B187" s="958"/>
      <c r="C187" s="969"/>
      <c r="D187" s="1201"/>
      <c r="E187" s="976"/>
      <c r="F187" s="863" t="s">
        <v>231</v>
      </c>
      <c r="G187" s="141"/>
      <c r="H187" s="141"/>
      <c r="I187" s="141">
        <v>5700</v>
      </c>
      <c r="J187" s="528">
        <v>5700</v>
      </c>
      <c r="K187" s="528">
        <v>5700</v>
      </c>
      <c r="L187" s="964"/>
      <c r="M187" s="964"/>
      <c r="N187" s="962"/>
      <c r="O187" s="1005"/>
      <c r="P187" s="958"/>
      <c r="Q187" s="958"/>
      <c r="R187" s="1005"/>
      <c r="S187" s="1134"/>
      <c r="T187" s="1093"/>
      <c r="U187" s="1093"/>
      <c r="V187" s="1093"/>
      <c r="W187" s="1093"/>
      <c r="X187" s="1093"/>
      <c r="Y187" s="1093"/>
      <c r="Z187" s="1094"/>
    </row>
    <row r="188" spans="1:26" ht="15.75" outlineLevel="1" thickBot="1">
      <c r="A188" s="969"/>
      <c r="B188" s="958"/>
      <c r="C188" s="969"/>
      <c r="D188" s="1201"/>
      <c r="E188" s="976"/>
      <c r="F188" s="861" t="s">
        <v>232</v>
      </c>
      <c r="G188" s="152">
        <v>1063</v>
      </c>
      <c r="H188" s="152">
        <v>1063</v>
      </c>
      <c r="I188" s="152">
        <v>1063</v>
      </c>
      <c r="J188" s="536">
        <v>1063</v>
      </c>
      <c r="K188" s="536">
        <v>1063</v>
      </c>
      <c r="L188" s="965"/>
      <c r="M188" s="965"/>
      <c r="N188" s="961"/>
      <c r="O188" s="1006"/>
      <c r="P188" s="959"/>
      <c r="Q188" s="959"/>
      <c r="R188" s="1006"/>
      <c r="S188" s="1134"/>
      <c r="T188" s="1093"/>
      <c r="U188" s="1093"/>
      <c r="V188" s="1093"/>
      <c r="W188" s="1093"/>
      <c r="X188" s="1093"/>
      <c r="Y188" s="1093"/>
      <c r="Z188" s="1094"/>
    </row>
    <row r="189" spans="1:26" outlineLevel="1">
      <c r="A189" s="969"/>
      <c r="B189" s="958"/>
      <c r="C189" s="969"/>
      <c r="D189" s="1201"/>
      <c r="E189" s="962"/>
      <c r="F189" s="1119" t="s">
        <v>233</v>
      </c>
      <c r="G189" s="1120"/>
      <c r="H189" s="159"/>
      <c r="I189" s="159"/>
      <c r="J189" s="542"/>
      <c r="K189" s="542"/>
      <c r="L189" s="963">
        <v>0</v>
      </c>
      <c r="M189" s="963">
        <v>0</v>
      </c>
      <c r="N189" s="960">
        <v>0</v>
      </c>
      <c r="O189" s="952">
        <v>0</v>
      </c>
      <c r="P189" s="960"/>
      <c r="Q189" s="960">
        <v>0</v>
      </c>
      <c r="R189" s="952">
        <f>SUM(G190:G191)</f>
        <v>16983</v>
      </c>
      <c r="S189" s="1134"/>
      <c r="T189" s="1093"/>
      <c r="U189" s="1093"/>
      <c r="V189" s="1093"/>
      <c r="W189" s="1093"/>
      <c r="X189" s="1093"/>
      <c r="Y189" s="1093"/>
      <c r="Z189" s="1094"/>
    </row>
    <row r="190" spans="1:26" outlineLevel="1">
      <c r="A190" s="969"/>
      <c r="B190" s="958"/>
      <c r="C190" s="969"/>
      <c r="D190" s="1201"/>
      <c r="E190" s="962"/>
      <c r="F190" s="863" t="s">
        <v>234</v>
      </c>
      <c r="G190" s="141">
        <v>2400</v>
      </c>
      <c r="H190" s="141">
        <v>2400</v>
      </c>
      <c r="I190" s="141">
        <v>2400</v>
      </c>
      <c r="J190" s="528">
        <v>2400</v>
      </c>
      <c r="K190" s="528">
        <v>2400</v>
      </c>
      <c r="L190" s="964"/>
      <c r="M190" s="964"/>
      <c r="N190" s="962"/>
      <c r="O190" s="962"/>
      <c r="P190" s="962"/>
      <c r="Q190" s="962"/>
      <c r="R190" s="962"/>
      <c r="S190" s="1134"/>
      <c r="T190" s="1093"/>
      <c r="U190" s="1093"/>
      <c r="V190" s="1093"/>
      <c r="W190" s="1093"/>
      <c r="X190" s="1093"/>
      <c r="Y190" s="1093"/>
      <c r="Z190" s="1094"/>
    </row>
    <row r="191" spans="1:26" ht="15.75" outlineLevel="1" thickBot="1">
      <c r="A191" s="956"/>
      <c r="B191" s="958"/>
      <c r="C191" s="969"/>
      <c r="D191" s="1201"/>
      <c r="E191" s="961"/>
      <c r="F191" s="861" t="s">
        <v>235</v>
      </c>
      <c r="G191" s="152">
        <v>14583</v>
      </c>
      <c r="H191" s="152">
        <v>14583</v>
      </c>
      <c r="I191" s="152">
        <v>14583</v>
      </c>
      <c r="J191" s="536">
        <v>14583</v>
      </c>
      <c r="K191" s="536">
        <v>14583</v>
      </c>
      <c r="L191" s="965"/>
      <c r="M191" s="965"/>
      <c r="N191" s="961"/>
      <c r="O191" s="961"/>
      <c r="P191" s="961"/>
      <c r="Q191" s="961"/>
      <c r="R191" s="961"/>
      <c r="S191" s="1134"/>
      <c r="T191" s="1093"/>
      <c r="U191" s="1093"/>
      <c r="V191" s="1093"/>
      <c r="W191" s="1093"/>
      <c r="X191" s="1093"/>
      <c r="Y191" s="1093"/>
      <c r="Z191" s="1094"/>
    </row>
    <row r="192" spans="1:26" ht="19.899999999999999" customHeight="1" outlineLevel="1">
      <c r="A192" s="955">
        <v>54</v>
      </c>
      <c r="B192" s="958"/>
      <c r="C192" s="969"/>
      <c r="D192" s="960" t="s">
        <v>236</v>
      </c>
      <c r="E192" s="992"/>
      <c r="F192" s="1107" t="s">
        <v>237</v>
      </c>
      <c r="G192" s="1108"/>
      <c r="H192" s="62"/>
      <c r="I192" s="62"/>
      <c r="J192" s="508"/>
      <c r="K192" s="508"/>
      <c r="L192" s="963">
        <f>SUM(K193:K197)</f>
        <v>12282</v>
      </c>
      <c r="M192" s="963">
        <f>SUM(H193:H197)</f>
        <v>12282</v>
      </c>
      <c r="N192" s="960">
        <f>SUM(I193:I197)</f>
        <v>12282</v>
      </c>
      <c r="O192" s="960">
        <f>SUM(H193:H197)</f>
        <v>12282</v>
      </c>
      <c r="P192" s="960"/>
      <c r="Q192" s="960">
        <f>SUM(G193:G197)</f>
        <v>12282</v>
      </c>
      <c r="R192" s="960"/>
      <c r="S192" s="1134"/>
      <c r="T192" s="1093"/>
      <c r="U192" s="1093"/>
      <c r="V192" s="1093"/>
      <c r="W192" s="1093"/>
      <c r="X192" s="1093"/>
      <c r="Y192" s="1093"/>
      <c r="Z192" s="1094"/>
    </row>
    <row r="193" spans="1:26" outlineLevel="1">
      <c r="A193" s="969"/>
      <c r="B193" s="958"/>
      <c r="C193" s="969"/>
      <c r="D193" s="962"/>
      <c r="E193" s="976"/>
      <c r="F193" s="888" t="s">
        <v>238</v>
      </c>
      <c r="G193" s="143">
        <v>700</v>
      </c>
      <c r="H193" s="99">
        <v>700</v>
      </c>
      <c r="I193" s="99">
        <v>700</v>
      </c>
      <c r="J193" s="510">
        <v>700</v>
      </c>
      <c r="K193" s="510">
        <v>700</v>
      </c>
      <c r="L193" s="964"/>
      <c r="M193" s="964"/>
      <c r="N193" s="962"/>
      <c r="O193" s="962"/>
      <c r="P193" s="962"/>
      <c r="Q193" s="962"/>
      <c r="R193" s="962"/>
      <c r="S193" s="1134"/>
      <c r="T193" s="1093"/>
      <c r="U193" s="1093"/>
      <c r="V193" s="1093"/>
      <c r="W193" s="1093"/>
      <c r="X193" s="1093"/>
      <c r="Y193" s="1093"/>
      <c r="Z193" s="1094"/>
    </row>
    <row r="194" spans="1:26" outlineLevel="1">
      <c r="A194" s="969"/>
      <c r="B194" s="958"/>
      <c r="C194" s="969"/>
      <c r="D194" s="962"/>
      <c r="E194" s="976"/>
      <c r="F194" s="857" t="s">
        <v>239</v>
      </c>
      <c r="G194" s="99">
        <v>3510</v>
      </c>
      <c r="H194" s="99">
        <v>3510</v>
      </c>
      <c r="I194" s="99">
        <v>3510</v>
      </c>
      <c r="J194" s="510">
        <v>3510</v>
      </c>
      <c r="K194" s="510">
        <v>3510</v>
      </c>
      <c r="L194" s="964"/>
      <c r="M194" s="964"/>
      <c r="N194" s="962"/>
      <c r="O194" s="962"/>
      <c r="P194" s="962"/>
      <c r="Q194" s="962"/>
      <c r="R194" s="962"/>
      <c r="S194" s="1134"/>
      <c r="T194" s="1093"/>
      <c r="U194" s="1093"/>
      <c r="V194" s="1093"/>
      <c r="W194" s="1093"/>
      <c r="X194" s="1093"/>
      <c r="Y194" s="1093"/>
      <c r="Z194" s="1094"/>
    </row>
    <row r="195" spans="1:26" outlineLevel="1">
      <c r="A195" s="969"/>
      <c r="B195" s="958"/>
      <c r="C195" s="969"/>
      <c r="D195" s="962"/>
      <c r="E195" s="976"/>
      <c r="F195" s="857" t="s">
        <v>240</v>
      </c>
      <c r="G195" s="155">
        <v>1608</v>
      </c>
      <c r="H195" s="155">
        <v>1608</v>
      </c>
      <c r="I195" s="155">
        <v>1608</v>
      </c>
      <c r="J195" s="539">
        <v>1608</v>
      </c>
      <c r="K195" s="539">
        <v>1608</v>
      </c>
      <c r="L195" s="964"/>
      <c r="M195" s="964"/>
      <c r="N195" s="962"/>
      <c r="O195" s="962"/>
      <c r="P195" s="962"/>
      <c r="Q195" s="962"/>
      <c r="R195" s="962"/>
      <c r="S195" s="1134"/>
      <c r="T195" s="1093"/>
      <c r="U195" s="1093"/>
      <c r="V195" s="1093"/>
      <c r="W195" s="1093"/>
      <c r="X195" s="1093"/>
      <c r="Y195" s="1093"/>
      <c r="Z195" s="1094"/>
    </row>
    <row r="196" spans="1:26" outlineLevel="1">
      <c r="A196" s="969"/>
      <c r="B196" s="958"/>
      <c r="C196" s="969"/>
      <c r="D196" s="962"/>
      <c r="E196" s="976"/>
      <c r="F196" s="857" t="s">
        <v>241</v>
      </c>
      <c r="G196" s="155">
        <v>800</v>
      </c>
      <c r="H196" s="155">
        <v>800</v>
      </c>
      <c r="I196" s="155">
        <v>800</v>
      </c>
      <c r="J196" s="539">
        <v>800</v>
      </c>
      <c r="K196" s="539">
        <v>800</v>
      </c>
      <c r="L196" s="964"/>
      <c r="M196" s="964"/>
      <c r="N196" s="962"/>
      <c r="O196" s="962"/>
      <c r="P196" s="962"/>
      <c r="Q196" s="962"/>
      <c r="R196" s="962"/>
      <c r="S196" s="1134"/>
      <c r="T196" s="1093"/>
      <c r="U196" s="1093"/>
      <c r="V196" s="1093"/>
      <c r="W196" s="1093"/>
      <c r="X196" s="1093"/>
      <c r="Y196" s="1093"/>
      <c r="Z196" s="1094"/>
    </row>
    <row r="197" spans="1:26" ht="15.75" outlineLevel="1" thickBot="1">
      <c r="A197" s="956"/>
      <c r="B197" s="958"/>
      <c r="C197" s="969"/>
      <c r="D197" s="961"/>
      <c r="E197" s="976"/>
      <c r="F197" s="857" t="s">
        <v>242</v>
      </c>
      <c r="G197" s="99">
        <v>5664</v>
      </c>
      <c r="H197" s="99">
        <v>5664</v>
      </c>
      <c r="I197" s="99">
        <v>5664</v>
      </c>
      <c r="J197" s="510">
        <v>5664</v>
      </c>
      <c r="K197" s="510">
        <v>5664</v>
      </c>
      <c r="L197" s="965"/>
      <c r="M197" s="965"/>
      <c r="N197" s="961"/>
      <c r="O197" s="961"/>
      <c r="P197" s="961"/>
      <c r="Q197" s="961"/>
      <c r="R197" s="961"/>
      <c r="S197" s="1134"/>
      <c r="T197" s="1093"/>
      <c r="U197" s="1093"/>
      <c r="V197" s="1093"/>
      <c r="W197" s="1093"/>
      <c r="X197" s="1093"/>
      <c r="Y197" s="1093"/>
      <c r="Z197" s="1094"/>
    </row>
    <row r="198" spans="1:26" ht="20.45" customHeight="1" outlineLevel="1">
      <c r="A198" s="955">
        <v>55</v>
      </c>
      <c r="B198" s="958"/>
      <c r="C198" s="969"/>
      <c r="D198" s="960" t="s">
        <v>217</v>
      </c>
      <c r="E198" s="976"/>
      <c r="F198" s="974" t="s">
        <v>243</v>
      </c>
      <c r="G198" s="975"/>
      <c r="H198" s="62"/>
      <c r="I198" s="62"/>
      <c r="J198" s="508"/>
      <c r="K198" s="508"/>
      <c r="L198" s="963">
        <v>0</v>
      </c>
      <c r="M198" s="963">
        <v>0</v>
      </c>
      <c r="N198" s="960">
        <v>0</v>
      </c>
      <c r="O198" s="960">
        <v>0</v>
      </c>
      <c r="P198" s="960"/>
      <c r="Q198" s="960">
        <v>0</v>
      </c>
      <c r="R198" s="960">
        <f>SUM(G199:G201)</f>
        <v>364000</v>
      </c>
      <c r="S198" s="1134"/>
      <c r="T198" s="1093"/>
      <c r="U198" s="1093"/>
      <c r="V198" s="1093"/>
      <c r="W198" s="1093"/>
      <c r="X198" s="1093"/>
      <c r="Y198" s="1093"/>
      <c r="Z198" s="1094"/>
    </row>
    <row r="199" spans="1:26" outlineLevel="1">
      <c r="A199" s="969"/>
      <c r="B199" s="958"/>
      <c r="C199" s="969"/>
      <c r="D199" s="962"/>
      <c r="E199" s="976"/>
      <c r="F199" s="860" t="s">
        <v>144</v>
      </c>
      <c r="G199" s="53"/>
      <c r="H199" s="53"/>
      <c r="I199" s="53"/>
      <c r="J199" s="562"/>
      <c r="K199" s="562"/>
      <c r="L199" s="964"/>
      <c r="M199" s="964"/>
      <c r="N199" s="962"/>
      <c r="O199" s="962"/>
      <c r="P199" s="962"/>
      <c r="Q199" s="962"/>
      <c r="R199" s="962"/>
      <c r="S199" s="1134"/>
      <c r="T199" s="1093"/>
      <c r="U199" s="1093"/>
      <c r="V199" s="1093"/>
      <c r="W199" s="1093"/>
      <c r="X199" s="1093"/>
      <c r="Y199" s="1093"/>
      <c r="Z199" s="1094"/>
    </row>
    <row r="200" spans="1:26" outlineLevel="1">
      <c r="A200" s="969"/>
      <c r="B200" s="958"/>
      <c r="C200" s="969"/>
      <c r="D200" s="962"/>
      <c r="E200" s="976"/>
      <c r="F200" s="860" t="s">
        <v>142</v>
      </c>
      <c r="G200" s="54">
        <v>364000</v>
      </c>
      <c r="H200" s="54">
        <v>364000</v>
      </c>
      <c r="I200" s="54">
        <v>364000</v>
      </c>
      <c r="J200" s="509">
        <v>364000</v>
      </c>
      <c r="K200" s="509">
        <v>364000</v>
      </c>
      <c r="L200" s="964"/>
      <c r="M200" s="964"/>
      <c r="N200" s="962"/>
      <c r="O200" s="962"/>
      <c r="P200" s="962"/>
      <c r="Q200" s="962"/>
      <c r="R200" s="962"/>
      <c r="S200" s="1134"/>
      <c r="T200" s="1093"/>
      <c r="U200" s="1093"/>
      <c r="V200" s="1093"/>
      <c r="W200" s="1093"/>
      <c r="X200" s="1093"/>
      <c r="Y200" s="1093"/>
      <c r="Z200" s="1094"/>
    </row>
    <row r="201" spans="1:26" ht="15.75" outlineLevel="1" thickBot="1">
      <c r="A201" s="956"/>
      <c r="B201" s="958"/>
      <c r="C201" s="969"/>
      <c r="D201" s="962"/>
      <c r="E201" s="976"/>
      <c r="F201" s="861" t="s">
        <v>146</v>
      </c>
      <c r="G201" s="56"/>
      <c r="H201" s="56"/>
      <c r="I201" s="56"/>
      <c r="J201" s="563"/>
      <c r="K201" s="563"/>
      <c r="L201" s="965"/>
      <c r="M201" s="965"/>
      <c r="N201" s="961"/>
      <c r="O201" s="961"/>
      <c r="P201" s="961"/>
      <c r="Q201" s="961"/>
      <c r="R201" s="961"/>
      <c r="S201" s="1134"/>
      <c r="T201" s="1093"/>
      <c r="U201" s="1093"/>
      <c r="V201" s="1093"/>
      <c r="W201" s="1093"/>
      <c r="X201" s="1093"/>
      <c r="Y201" s="1093"/>
      <c r="Z201" s="1094"/>
    </row>
    <row r="202" spans="1:26" ht="36.6" customHeight="1" outlineLevel="1">
      <c r="A202" s="955">
        <v>56</v>
      </c>
      <c r="B202" s="958"/>
      <c r="C202" s="969"/>
      <c r="D202" s="962"/>
      <c r="E202" s="962"/>
      <c r="F202" s="1119" t="s">
        <v>244</v>
      </c>
      <c r="G202" s="1120"/>
      <c r="H202" s="159"/>
      <c r="I202" s="159"/>
      <c r="J202" s="542"/>
      <c r="K202" s="542"/>
      <c r="L202" s="963">
        <f>SUM(K203:K204)</f>
        <v>4400</v>
      </c>
      <c r="M202" s="963">
        <f>SUM(H203:H204)</f>
        <v>4400</v>
      </c>
      <c r="N202" s="960">
        <f>SUM(I203:I204)</f>
        <v>4400</v>
      </c>
      <c r="O202" s="960">
        <f>SUM(H203:H204)</f>
        <v>4400</v>
      </c>
      <c r="P202" s="960"/>
      <c r="Q202" s="960">
        <f>SUM(G203:G204)</f>
        <v>4400</v>
      </c>
      <c r="R202" s="960"/>
      <c r="S202" s="1134"/>
      <c r="T202" s="1093"/>
      <c r="U202" s="1093"/>
      <c r="V202" s="1093"/>
      <c r="W202" s="1093"/>
      <c r="X202" s="1093"/>
      <c r="Y202" s="1093"/>
      <c r="Z202" s="1094"/>
    </row>
    <row r="203" spans="1:26" outlineLevel="1">
      <c r="A203" s="969"/>
      <c r="B203" s="958"/>
      <c r="C203" s="969"/>
      <c r="D203" s="962"/>
      <c r="E203" s="962"/>
      <c r="F203" s="857" t="s">
        <v>245</v>
      </c>
      <c r="G203" s="99">
        <v>2800</v>
      </c>
      <c r="H203" s="99">
        <v>2800</v>
      </c>
      <c r="I203" s="99">
        <v>2800</v>
      </c>
      <c r="J203" s="510">
        <v>2800</v>
      </c>
      <c r="K203" s="510">
        <v>2800</v>
      </c>
      <c r="L203" s="964"/>
      <c r="M203" s="964"/>
      <c r="N203" s="962"/>
      <c r="O203" s="962"/>
      <c r="P203" s="962"/>
      <c r="Q203" s="962"/>
      <c r="R203" s="962"/>
      <c r="S203" s="1134"/>
      <c r="T203" s="1093"/>
      <c r="U203" s="1093"/>
      <c r="V203" s="1093"/>
      <c r="W203" s="1093"/>
      <c r="X203" s="1093"/>
      <c r="Y203" s="1093"/>
      <c r="Z203" s="1094"/>
    </row>
    <row r="204" spans="1:26" ht="15.75" outlineLevel="1" thickBot="1">
      <c r="A204" s="956"/>
      <c r="B204" s="958"/>
      <c r="C204" s="969"/>
      <c r="D204" s="961"/>
      <c r="E204" s="961"/>
      <c r="F204" s="857" t="s">
        <v>246</v>
      </c>
      <c r="G204" s="99">
        <v>1600</v>
      </c>
      <c r="H204" s="99">
        <v>1600</v>
      </c>
      <c r="I204" s="99">
        <v>1600</v>
      </c>
      <c r="J204" s="510">
        <v>1600</v>
      </c>
      <c r="K204" s="510">
        <v>1600</v>
      </c>
      <c r="L204" s="965"/>
      <c r="M204" s="965"/>
      <c r="N204" s="961"/>
      <c r="O204" s="961"/>
      <c r="P204" s="961"/>
      <c r="Q204" s="961"/>
      <c r="R204" s="961"/>
      <c r="S204" s="1134"/>
      <c r="T204" s="1093"/>
      <c r="U204" s="1093"/>
      <c r="V204" s="1093"/>
      <c r="W204" s="1093"/>
      <c r="X204" s="1093"/>
      <c r="Y204" s="1093"/>
      <c r="Z204" s="1094"/>
    </row>
    <row r="205" spans="1:26" ht="24.6" customHeight="1" outlineLevel="1">
      <c r="A205" s="955">
        <v>57</v>
      </c>
      <c r="B205" s="958"/>
      <c r="C205" s="969"/>
      <c r="D205" s="960" t="s">
        <v>236</v>
      </c>
      <c r="E205" s="960"/>
      <c r="F205" s="974" t="s">
        <v>247</v>
      </c>
      <c r="G205" s="975"/>
      <c r="H205" s="62"/>
      <c r="I205" s="62"/>
      <c r="J205" s="508"/>
      <c r="K205" s="508"/>
      <c r="L205" s="963">
        <v>0</v>
      </c>
      <c r="M205" s="963">
        <v>0</v>
      </c>
      <c r="N205" s="960">
        <v>0</v>
      </c>
      <c r="O205" s="952">
        <v>0</v>
      </c>
      <c r="P205" s="960"/>
      <c r="Q205" s="960">
        <v>0</v>
      </c>
      <c r="R205" s="952">
        <f>SUM(G206:G207)</f>
        <v>14000</v>
      </c>
      <c r="S205" s="1134"/>
      <c r="T205" s="1093"/>
      <c r="U205" s="1093"/>
      <c r="V205" s="1093"/>
      <c r="W205" s="1093"/>
      <c r="X205" s="1093"/>
      <c r="Y205" s="1093"/>
      <c r="Z205" s="1094"/>
    </row>
    <row r="206" spans="1:26" outlineLevel="1">
      <c r="A206" s="969"/>
      <c r="B206" s="958"/>
      <c r="C206" s="969"/>
      <c r="D206" s="962"/>
      <c r="E206" s="962"/>
      <c r="F206" s="857" t="s">
        <v>87</v>
      </c>
      <c r="G206" s="54">
        <v>2360</v>
      </c>
      <c r="H206" s="54">
        <v>2360</v>
      </c>
      <c r="I206" s="54">
        <v>2360</v>
      </c>
      <c r="J206" s="509">
        <v>2360</v>
      </c>
      <c r="K206" s="509">
        <v>2360</v>
      </c>
      <c r="L206" s="964"/>
      <c r="M206" s="964"/>
      <c r="N206" s="962"/>
      <c r="O206" s="962"/>
      <c r="P206" s="962"/>
      <c r="Q206" s="962"/>
      <c r="R206" s="962"/>
      <c r="S206" s="1134"/>
      <c r="T206" s="1093"/>
      <c r="U206" s="1093"/>
      <c r="V206" s="1093"/>
      <c r="W206" s="1093"/>
      <c r="X206" s="1093"/>
      <c r="Y206" s="1093"/>
      <c r="Z206" s="1094"/>
    </row>
    <row r="207" spans="1:26" ht="15.75" outlineLevel="1" thickBot="1">
      <c r="A207" s="956"/>
      <c r="B207" s="958"/>
      <c r="C207" s="969"/>
      <c r="D207" s="961"/>
      <c r="E207" s="961"/>
      <c r="F207" s="857" t="s">
        <v>248</v>
      </c>
      <c r="G207" s="54">
        <v>11640</v>
      </c>
      <c r="H207" s="54">
        <v>11640</v>
      </c>
      <c r="I207" s="54">
        <v>11640</v>
      </c>
      <c r="J207" s="509">
        <v>11640</v>
      </c>
      <c r="K207" s="509">
        <v>11640</v>
      </c>
      <c r="L207" s="965"/>
      <c r="M207" s="965"/>
      <c r="N207" s="961"/>
      <c r="O207" s="961"/>
      <c r="P207" s="961"/>
      <c r="Q207" s="961"/>
      <c r="R207" s="961"/>
      <c r="S207" s="1134"/>
      <c r="T207" s="1093"/>
      <c r="U207" s="1093"/>
      <c r="V207" s="1093"/>
      <c r="W207" s="1093"/>
      <c r="X207" s="1093"/>
      <c r="Y207" s="1093"/>
      <c r="Z207" s="1094"/>
    </row>
    <row r="208" spans="1:26" outlineLevel="1">
      <c r="A208" s="955">
        <v>58</v>
      </c>
      <c r="B208" s="958"/>
      <c r="C208" s="969"/>
      <c r="D208" s="1212" t="s">
        <v>249</v>
      </c>
      <c r="E208" s="960"/>
      <c r="F208" s="974" t="s">
        <v>250</v>
      </c>
      <c r="G208" s="978"/>
      <c r="H208" s="209"/>
      <c r="I208" s="181"/>
      <c r="J208" s="564"/>
      <c r="K208" s="564"/>
      <c r="L208" s="970">
        <f>SUM(K209)</f>
        <v>37658</v>
      </c>
      <c r="M208" s="949">
        <f>SUM(H209)</f>
        <v>50820</v>
      </c>
      <c r="N208" s="952">
        <f>SUM(I209)</f>
        <v>50820</v>
      </c>
      <c r="O208" s="952">
        <f>SUM(H209)</f>
        <v>50820</v>
      </c>
      <c r="P208" s="960"/>
      <c r="Q208" s="960">
        <f>SUM(G209)</f>
        <v>50820</v>
      </c>
      <c r="R208" s="952">
        <f>SUM(G210:G212)</f>
        <v>57000</v>
      </c>
      <c r="S208" s="1134"/>
      <c r="T208" s="1093"/>
      <c r="U208" s="1093"/>
      <c r="V208" s="1093"/>
      <c r="W208" s="1093"/>
      <c r="X208" s="1093"/>
      <c r="Y208" s="1093"/>
      <c r="Z208" s="1094"/>
    </row>
    <row r="209" spans="1:26" outlineLevel="1">
      <c r="A209" s="969"/>
      <c r="B209" s="958"/>
      <c r="C209" s="969"/>
      <c r="D209" s="1213"/>
      <c r="E209" s="962"/>
      <c r="F209" s="857" t="s">
        <v>251</v>
      </c>
      <c r="G209" s="210">
        <v>50820</v>
      </c>
      <c r="H209" s="210">
        <v>50820</v>
      </c>
      <c r="I209" s="54">
        <v>50820</v>
      </c>
      <c r="J209" s="509">
        <v>50820</v>
      </c>
      <c r="K209" s="674">
        <v>37658</v>
      </c>
      <c r="L209" s="1002"/>
      <c r="M209" s="964"/>
      <c r="N209" s="962"/>
      <c r="O209" s="953"/>
      <c r="P209" s="962"/>
      <c r="Q209" s="962"/>
      <c r="R209" s="962"/>
      <c r="S209" s="1134"/>
      <c r="T209" s="1093"/>
      <c r="U209" s="1093"/>
      <c r="V209" s="1093"/>
      <c r="W209" s="1093"/>
      <c r="X209" s="1093"/>
      <c r="Y209" s="1093"/>
      <c r="Z209" s="1094"/>
    </row>
    <row r="210" spans="1:26" outlineLevel="1">
      <c r="A210" s="969"/>
      <c r="B210" s="958"/>
      <c r="C210" s="969"/>
      <c r="D210" s="1213"/>
      <c r="E210" s="962"/>
      <c r="F210" s="857" t="s">
        <v>252</v>
      </c>
      <c r="G210" s="210">
        <v>32000</v>
      </c>
      <c r="H210" s="210">
        <v>32000</v>
      </c>
      <c r="I210" s="54">
        <v>32000</v>
      </c>
      <c r="J210" s="509">
        <v>32000</v>
      </c>
      <c r="K210" s="509">
        <v>32000</v>
      </c>
      <c r="L210" s="1002"/>
      <c r="M210" s="964"/>
      <c r="N210" s="962"/>
      <c r="O210" s="953"/>
      <c r="P210" s="962"/>
      <c r="Q210" s="962"/>
      <c r="R210" s="962"/>
      <c r="S210" s="1134"/>
      <c r="T210" s="1093"/>
      <c r="U210" s="1093"/>
      <c r="V210" s="1093"/>
      <c r="W210" s="1093"/>
      <c r="X210" s="1093"/>
      <c r="Y210" s="1093"/>
      <c r="Z210" s="1094"/>
    </row>
    <row r="211" spans="1:26" outlineLevel="1">
      <c r="A211" s="969"/>
      <c r="B211" s="958"/>
      <c r="C211" s="969"/>
      <c r="D211" s="1213"/>
      <c r="E211" s="962"/>
      <c r="F211" s="857" t="s">
        <v>253</v>
      </c>
      <c r="G211" s="210">
        <v>20000</v>
      </c>
      <c r="H211" s="210">
        <v>20000</v>
      </c>
      <c r="I211" s="54">
        <v>20000</v>
      </c>
      <c r="J211" s="509">
        <v>20000</v>
      </c>
      <c r="K211" s="509">
        <v>20000</v>
      </c>
      <c r="L211" s="1002"/>
      <c r="M211" s="964"/>
      <c r="N211" s="962"/>
      <c r="O211" s="953"/>
      <c r="P211" s="962"/>
      <c r="Q211" s="962"/>
      <c r="R211" s="962"/>
      <c r="S211" s="1134"/>
      <c r="T211" s="1093"/>
      <c r="U211" s="1093"/>
      <c r="V211" s="1093"/>
      <c r="W211" s="1093"/>
      <c r="X211" s="1093"/>
      <c r="Y211" s="1093"/>
      <c r="Z211" s="1094"/>
    </row>
    <row r="212" spans="1:26" ht="15.75" outlineLevel="1" thickBot="1">
      <c r="A212" s="956"/>
      <c r="B212" s="958"/>
      <c r="C212" s="969"/>
      <c r="D212" s="1213"/>
      <c r="E212" s="961"/>
      <c r="F212" s="864" t="s">
        <v>254</v>
      </c>
      <c r="G212" s="211">
        <v>5000</v>
      </c>
      <c r="H212" s="211">
        <v>5000</v>
      </c>
      <c r="I212" s="142">
        <v>5000</v>
      </c>
      <c r="J212" s="529">
        <v>5000</v>
      </c>
      <c r="K212" s="529">
        <v>5000</v>
      </c>
      <c r="L212" s="1003"/>
      <c r="M212" s="965"/>
      <c r="N212" s="961"/>
      <c r="O212" s="954"/>
      <c r="P212" s="961"/>
      <c r="Q212" s="961"/>
      <c r="R212" s="961"/>
      <c r="S212" s="1134"/>
      <c r="T212" s="1093"/>
      <c r="U212" s="1093"/>
      <c r="V212" s="1093"/>
      <c r="W212" s="1093"/>
      <c r="X212" s="1093"/>
      <c r="Y212" s="1093"/>
      <c r="Z212" s="1094"/>
    </row>
    <row r="213" spans="1:26" ht="37.9" customHeight="1" outlineLevel="1" thickBot="1">
      <c r="A213" s="82">
        <v>59</v>
      </c>
      <c r="B213" s="958"/>
      <c r="C213" s="969"/>
      <c r="D213" s="1213"/>
      <c r="E213" s="127"/>
      <c r="F213" s="830" t="s">
        <v>255</v>
      </c>
      <c r="G213" s="134">
        <v>5000</v>
      </c>
      <c r="H213" s="134">
        <v>5000</v>
      </c>
      <c r="I213" s="134">
        <v>5000</v>
      </c>
      <c r="J213" s="521">
        <v>5000</v>
      </c>
      <c r="K213" s="695">
        <v>10000</v>
      </c>
      <c r="L213" s="682">
        <v>10000</v>
      </c>
      <c r="M213" s="513">
        <f>SUM(H213)</f>
        <v>5000</v>
      </c>
      <c r="N213" s="77">
        <f>SUM(I213)</f>
        <v>5000</v>
      </c>
      <c r="O213" s="77">
        <f>SUM(H213)</f>
        <v>5000</v>
      </c>
      <c r="P213" s="73"/>
      <c r="Q213" s="73">
        <f>SUM(G213)</f>
        <v>5000</v>
      </c>
      <c r="R213" s="682">
        <v>0</v>
      </c>
      <c r="S213" s="1134"/>
      <c r="T213" s="1093"/>
      <c r="U213" s="1093"/>
      <c r="V213" s="1093"/>
      <c r="W213" s="1093"/>
      <c r="X213" s="1093"/>
      <c r="Y213" s="1093"/>
      <c r="Z213" s="1094"/>
    </row>
    <row r="214" spans="1:26" ht="15.6" customHeight="1" thickBot="1">
      <c r="A214" s="1051" t="s">
        <v>256</v>
      </c>
      <c r="B214" s="1052"/>
      <c r="C214" s="1052"/>
      <c r="D214" s="1052"/>
      <c r="E214" s="1052"/>
      <c r="F214" s="1052"/>
      <c r="G214" s="1052"/>
      <c r="H214" s="1052"/>
      <c r="I214" s="1052"/>
      <c r="J214" s="1052"/>
      <c r="K214" s="1052"/>
      <c r="L214" s="1052"/>
      <c r="M214" s="1052"/>
      <c r="N214" s="1052"/>
      <c r="O214" s="1052"/>
      <c r="P214" s="1052"/>
      <c r="Q214" s="1052"/>
      <c r="R214" s="1053"/>
      <c r="S214" s="81"/>
      <c r="T214" s="80"/>
      <c r="U214" s="80"/>
      <c r="V214" s="80"/>
      <c r="W214" s="80"/>
      <c r="X214" s="80"/>
      <c r="Y214" s="80"/>
      <c r="Z214" s="80"/>
    </row>
    <row r="215" spans="1:26" ht="38.450000000000003" customHeight="1" outlineLevel="1" thickBot="1">
      <c r="A215" s="18">
        <v>60</v>
      </c>
      <c r="B215" s="979" t="s">
        <v>257</v>
      </c>
      <c r="C215" s="955" t="s">
        <v>258</v>
      </c>
      <c r="D215" s="117" t="s">
        <v>53</v>
      </c>
      <c r="E215" s="212"/>
      <c r="F215" s="889" t="s">
        <v>259</v>
      </c>
      <c r="G215" s="214">
        <v>20000</v>
      </c>
      <c r="H215" s="214">
        <v>20000</v>
      </c>
      <c r="I215" s="214">
        <v>20000</v>
      </c>
      <c r="J215" s="565">
        <v>20000</v>
      </c>
      <c r="K215" s="819">
        <v>0</v>
      </c>
      <c r="L215" s="820">
        <v>0</v>
      </c>
      <c r="M215" s="566">
        <f>SUM(H215)</f>
        <v>20000</v>
      </c>
      <c r="N215" s="215">
        <f>SUM(I215)</f>
        <v>20000</v>
      </c>
      <c r="O215" s="216">
        <f>SUM(H215)</f>
        <v>20000</v>
      </c>
      <c r="P215" s="216"/>
      <c r="Q215" s="217">
        <v>20000</v>
      </c>
      <c r="R215" s="216">
        <v>0</v>
      </c>
      <c r="S215" s="126">
        <f>SUM(T215:Z215)</f>
        <v>3</v>
      </c>
      <c r="T215" s="80"/>
      <c r="U215" s="80"/>
      <c r="V215" s="80"/>
      <c r="W215" s="80"/>
      <c r="X215" s="80">
        <v>1</v>
      </c>
      <c r="Y215" s="80">
        <v>1</v>
      </c>
      <c r="Z215" s="80">
        <v>1</v>
      </c>
    </row>
    <row r="216" spans="1:26" ht="24.6" customHeight="1" outlineLevel="1">
      <c r="A216" s="955">
        <v>61</v>
      </c>
      <c r="B216" s="958"/>
      <c r="C216" s="969"/>
      <c r="D216" s="960" t="s">
        <v>190</v>
      </c>
      <c r="E216" s="997"/>
      <c r="F216" s="983" t="s">
        <v>1283</v>
      </c>
      <c r="G216" s="984"/>
      <c r="H216" s="84"/>
      <c r="I216" s="84"/>
      <c r="J216" s="505"/>
      <c r="K216" s="505"/>
      <c r="L216" s="966">
        <f>SUM(K217)</f>
        <v>54450</v>
      </c>
      <c r="M216" s="966">
        <f>SUM(H217)</f>
        <v>54450</v>
      </c>
      <c r="N216" s="1054">
        <f>SUM(I217)</f>
        <v>54450</v>
      </c>
      <c r="O216" s="1054">
        <f>SUM(H217)</f>
        <v>54450</v>
      </c>
      <c r="P216" s="1054">
        <f>SUM(G217)</f>
        <v>54450</v>
      </c>
      <c r="Q216" s="995">
        <f>SUM(G217)</f>
        <v>54450</v>
      </c>
      <c r="R216" s="952">
        <f>SUM(G218:G220)</f>
        <v>764150</v>
      </c>
      <c r="S216" s="1024">
        <f>SUM(T216:Z220)</f>
        <v>4</v>
      </c>
      <c r="T216" s="1028">
        <v>2</v>
      </c>
      <c r="U216" s="1028"/>
      <c r="V216" s="1028"/>
      <c r="W216" s="1028"/>
      <c r="X216" s="1028"/>
      <c r="Y216" s="1028">
        <v>1</v>
      </c>
      <c r="Z216" s="1028">
        <v>1</v>
      </c>
    </row>
    <row r="217" spans="1:26" outlineLevel="1">
      <c r="A217" s="969"/>
      <c r="B217" s="958"/>
      <c r="C217" s="969"/>
      <c r="D217" s="962"/>
      <c r="E217" s="1004"/>
      <c r="F217" s="883" t="s">
        <v>260</v>
      </c>
      <c r="G217" s="66">
        <v>54450</v>
      </c>
      <c r="H217" s="66">
        <v>54450</v>
      </c>
      <c r="I217" s="66">
        <v>54450</v>
      </c>
      <c r="J217" s="524">
        <v>54450</v>
      </c>
      <c r="K217" s="524">
        <v>54450</v>
      </c>
      <c r="L217" s="967"/>
      <c r="M217" s="967"/>
      <c r="N217" s="996"/>
      <c r="O217" s="1078"/>
      <c r="P217" s="1078"/>
      <c r="Q217" s="996"/>
      <c r="R217" s="953"/>
      <c r="S217" s="1076"/>
      <c r="T217" s="1029"/>
      <c r="U217" s="1029"/>
      <c r="V217" s="1029"/>
      <c r="W217" s="1029"/>
      <c r="X217" s="1029"/>
      <c r="Y217" s="1029"/>
      <c r="Z217" s="1029"/>
    </row>
    <row r="218" spans="1:26" ht="27" customHeight="1" outlineLevel="1">
      <c r="A218" s="969"/>
      <c r="B218" s="958"/>
      <c r="C218" s="969"/>
      <c r="D218" s="962"/>
      <c r="E218" s="1004"/>
      <c r="F218" s="883" t="s">
        <v>261</v>
      </c>
      <c r="G218" s="66">
        <v>18150</v>
      </c>
      <c r="H218" s="66">
        <v>18150</v>
      </c>
      <c r="I218" s="66">
        <v>18150</v>
      </c>
      <c r="J218" s="524">
        <v>18150</v>
      </c>
      <c r="K218" s="524">
        <v>18150</v>
      </c>
      <c r="L218" s="967"/>
      <c r="M218" s="967"/>
      <c r="N218" s="996"/>
      <c r="O218" s="1078"/>
      <c r="P218" s="1078"/>
      <c r="Q218" s="996"/>
      <c r="R218" s="953"/>
      <c r="S218" s="1076"/>
      <c r="T218" s="1029"/>
      <c r="U218" s="1029"/>
      <c r="V218" s="1029"/>
      <c r="W218" s="1029"/>
      <c r="X218" s="1029"/>
      <c r="Y218" s="1029"/>
      <c r="Z218" s="1029"/>
    </row>
    <row r="219" spans="1:26" outlineLevel="1">
      <c r="A219" s="969"/>
      <c r="B219" s="958"/>
      <c r="C219" s="969"/>
      <c r="D219" s="962"/>
      <c r="E219" s="1004"/>
      <c r="F219" s="883" t="s">
        <v>262</v>
      </c>
      <c r="G219" s="66">
        <v>726000</v>
      </c>
      <c r="H219" s="66">
        <v>726000</v>
      </c>
      <c r="I219" s="66">
        <v>726000</v>
      </c>
      <c r="J219" s="524">
        <v>726000</v>
      </c>
      <c r="K219" s="524">
        <v>726000</v>
      </c>
      <c r="L219" s="967"/>
      <c r="M219" s="967"/>
      <c r="N219" s="996"/>
      <c r="O219" s="1078"/>
      <c r="P219" s="1078"/>
      <c r="Q219" s="996"/>
      <c r="R219" s="953"/>
      <c r="S219" s="1076"/>
      <c r="T219" s="1029"/>
      <c r="U219" s="1029"/>
      <c r="V219" s="1029"/>
      <c r="W219" s="1029"/>
      <c r="X219" s="1029"/>
      <c r="Y219" s="1029"/>
      <c r="Z219" s="1029"/>
    </row>
    <row r="220" spans="1:26" ht="15.75" outlineLevel="1" thickBot="1">
      <c r="A220" s="956"/>
      <c r="B220" s="958"/>
      <c r="C220" s="969"/>
      <c r="D220" s="962"/>
      <c r="E220" s="1004"/>
      <c r="F220" s="884" t="s">
        <v>263</v>
      </c>
      <c r="G220" s="67">
        <v>20000</v>
      </c>
      <c r="H220" s="67">
        <v>20000</v>
      </c>
      <c r="I220" s="67">
        <v>20000</v>
      </c>
      <c r="J220" s="525">
        <v>20000</v>
      </c>
      <c r="K220" s="525">
        <v>20000</v>
      </c>
      <c r="L220" s="968"/>
      <c r="M220" s="968"/>
      <c r="N220" s="1031"/>
      <c r="O220" s="1079"/>
      <c r="P220" s="1079"/>
      <c r="Q220" s="1031"/>
      <c r="R220" s="954"/>
      <c r="S220" s="1077"/>
      <c r="T220" s="1030"/>
      <c r="U220" s="1030"/>
      <c r="V220" s="1030"/>
      <c r="W220" s="1030"/>
      <c r="X220" s="1030"/>
      <c r="Y220" s="1030"/>
      <c r="Z220" s="1030"/>
    </row>
    <row r="221" spans="1:26" ht="14.45" customHeight="1" outlineLevel="1">
      <c r="A221" s="955">
        <v>62</v>
      </c>
      <c r="B221" s="979" t="s">
        <v>264</v>
      </c>
      <c r="C221" s="955" t="s">
        <v>265</v>
      </c>
      <c r="D221" s="952" t="s">
        <v>266</v>
      </c>
      <c r="E221" s="992"/>
      <c r="F221" s="1107" t="s">
        <v>267</v>
      </c>
      <c r="G221" s="1108"/>
      <c r="H221" s="62"/>
      <c r="I221" s="181"/>
      <c r="J221" s="564"/>
      <c r="K221" s="564"/>
      <c r="L221" s="949">
        <f>SUM(K222:K225)</f>
        <v>49500</v>
      </c>
      <c r="M221" s="949">
        <f>SUM(H222:H225)</f>
        <v>49500</v>
      </c>
      <c r="N221" s="952">
        <f>SUM(I222:I225)</f>
        <v>49500</v>
      </c>
      <c r="O221" s="957">
        <f>SUM(H222:H225)</f>
        <v>49500</v>
      </c>
      <c r="P221" s="1007"/>
      <c r="Q221" s="979">
        <f>SUM(G222:G225)</f>
        <v>49500</v>
      </c>
      <c r="R221" s="979"/>
      <c r="S221" s="1049"/>
      <c r="T221" s="1214" t="s">
        <v>268</v>
      </c>
      <c r="U221" s="1215"/>
      <c r="V221" s="1215"/>
      <c r="W221" s="1215"/>
      <c r="X221" s="1215"/>
      <c r="Y221" s="1215"/>
      <c r="Z221" s="1216"/>
    </row>
    <row r="222" spans="1:26" ht="14.45" customHeight="1" outlineLevel="1">
      <c r="A222" s="969"/>
      <c r="B222" s="958"/>
      <c r="C222" s="969"/>
      <c r="D222" s="953"/>
      <c r="E222" s="976"/>
      <c r="F222" s="873" t="s">
        <v>234</v>
      </c>
      <c r="G222" s="206">
        <v>3000</v>
      </c>
      <c r="H222" s="206">
        <v>3000</v>
      </c>
      <c r="I222" s="54">
        <v>3000</v>
      </c>
      <c r="J222" s="509">
        <v>3000</v>
      </c>
      <c r="K222" s="509">
        <v>3000</v>
      </c>
      <c r="L222" s="964"/>
      <c r="M222" s="964"/>
      <c r="N222" s="962"/>
      <c r="O222" s="958"/>
      <c r="P222" s="1008"/>
      <c r="Q222" s="958"/>
      <c r="R222" s="958"/>
      <c r="S222" s="1050"/>
      <c r="T222" s="1217"/>
      <c r="U222" s="1218"/>
      <c r="V222" s="1218"/>
      <c r="W222" s="1218"/>
      <c r="X222" s="1218"/>
      <c r="Y222" s="1218"/>
      <c r="Z222" s="1219"/>
    </row>
    <row r="223" spans="1:26" ht="48" customHeight="1" outlineLevel="1">
      <c r="A223" s="969"/>
      <c r="B223" s="958"/>
      <c r="C223" s="969"/>
      <c r="D223" s="953"/>
      <c r="E223" s="976"/>
      <c r="F223" s="873" t="s">
        <v>269</v>
      </c>
      <c r="G223" s="151">
        <v>26500</v>
      </c>
      <c r="H223" s="151">
        <v>26500</v>
      </c>
      <c r="I223" s="143">
        <v>26500</v>
      </c>
      <c r="J223" s="530">
        <v>26500</v>
      </c>
      <c r="K223" s="530">
        <v>26500</v>
      </c>
      <c r="L223" s="964"/>
      <c r="M223" s="964"/>
      <c r="N223" s="962"/>
      <c r="O223" s="958"/>
      <c r="P223" s="1008"/>
      <c r="Q223" s="958"/>
      <c r="R223" s="958"/>
      <c r="S223" s="1050"/>
      <c r="T223" s="1217"/>
      <c r="U223" s="1218"/>
      <c r="V223" s="1218"/>
      <c r="W223" s="1218"/>
      <c r="X223" s="1218"/>
      <c r="Y223" s="1218"/>
      <c r="Z223" s="1219"/>
    </row>
    <row r="224" spans="1:26" ht="24" outlineLevel="1">
      <c r="A224" s="969"/>
      <c r="B224" s="958"/>
      <c r="C224" s="969"/>
      <c r="D224" s="953"/>
      <c r="E224" s="976"/>
      <c r="F224" s="860" t="s">
        <v>270</v>
      </c>
      <c r="G224" s="109">
        <v>6000</v>
      </c>
      <c r="H224" s="109">
        <v>6000</v>
      </c>
      <c r="I224" s="99">
        <v>6000</v>
      </c>
      <c r="J224" s="510">
        <v>6000</v>
      </c>
      <c r="K224" s="510">
        <v>6000</v>
      </c>
      <c r="L224" s="964"/>
      <c r="M224" s="964"/>
      <c r="N224" s="962"/>
      <c r="O224" s="958"/>
      <c r="P224" s="1008"/>
      <c r="Q224" s="958"/>
      <c r="R224" s="958"/>
      <c r="S224" s="1050"/>
      <c r="T224" s="1217"/>
      <c r="U224" s="1218"/>
      <c r="V224" s="1218"/>
      <c r="W224" s="1218"/>
      <c r="X224" s="1218"/>
      <c r="Y224" s="1218"/>
      <c r="Z224" s="1219"/>
    </row>
    <row r="225" spans="1:26" ht="24" outlineLevel="1">
      <c r="A225" s="956"/>
      <c r="B225" s="958"/>
      <c r="C225" s="969"/>
      <c r="D225" s="954"/>
      <c r="E225" s="977"/>
      <c r="F225" s="861" t="s">
        <v>271</v>
      </c>
      <c r="G225" s="111">
        <v>14000</v>
      </c>
      <c r="H225" s="111">
        <v>14000</v>
      </c>
      <c r="I225" s="101">
        <v>14000</v>
      </c>
      <c r="J225" s="511">
        <v>14000</v>
      </c>
      <c r="K225" s="511">
        <v>14000</v>
      </c>
      <c r="L225" s="965"/>
      <c r="M225" s="965"/>
      <c r="N225" s="961"/>
      <c r="O225" s="959"/>
      <c r="P225" s="1009"/>
      <c r="Q225" s="959"/>
      <c r="R225" s="959"/>
      <c r="S225" s="1050"/>
      <c r="T225" s="1217"/>
      <c r="U225" s="1218"/>
      <c r="V225" s="1218"/>
      <c r="W225" s="1218"/>
      <c r="X225" s="1218"/>
      <c r="Y225" s="1218"/>
      <c r="Z225" s="1219"/>
    </row>
    <row r="226" spans="1:26" outlineLevel="1">
      <c r="A226" s="955">
        <v>63</v>
      </c>
      <c r="B226" s="958"/>
      <c r="C226" s="969"/>
      <c r="D226" s="952" t="s">
        <v>272</v>
      </c>
      <c r="E226" s="960"/>
      <c r="F226" s="974" t="s">
        <v>273</v>
      </c>
      <c r="G226" s="975"/>
      <c r="H226" s="62"/>
      <c r="I226" s="62"/>
      <c r="J226" s="508"/>
      <c r="K226" s="508"/>
      <c r="L226" s="963">
        <f>SUM(K227)</f>
        <v>2000</v>
      </c>
      <c r="M226" s="963">
        <f>SUM(H227)</f>
        <v>2000</v>
      </c>
      <c r="N226" s="960">
        <f>SUM(I227)</f>
        <v>2000</v>
      </c>
      <c r="O226" s="979">
        <f>SUM(H227)</f>
        <v>2000</v>
      </c>
      <c r="P226" s="979"/>
      <c r="Q226" s="979">
        <f>SUM(G227:G227)</f>
        <v>2000</v>
      </c>
      <c r="R226" s="979"/>
      <c r="S226" s="1050"/>
      <c r="T226" s="1217"/>
      <c r="U226" s="1218"/>
      <c r="V226" s="1218"/>
      <c r="W226" s="1218"/>
      <c r="X226" s="1218"/>
      <c r="Y226" s="1218"/>
      <c r="Z226" s="1219"/>
    </row>
    <row r="227" spans="1:26" ht="15.75" outlineLevel="1" thickBot="1">
      <c r="A227" s="956"/>
      <c r="B227" s="958"/>
      <c r="C227" s="969"/>
      <c r="D227" s="954"/>
      <c r="E227" s="961"/>
      <c r="F227" s="864" t="s">
        <v>274</v>
      </c>
      <c r="G227" s="155">
        <v>2000</v>
      </c>
      <c r="H227" s="155">
        <v>2000</v>
      </c>
      <c r="I227" s="155">
        <v>2000</v>
      </c>
      <c r="J227" s="539">
        <v>2000</v>
      </c>
      <c r="K227" s="539">
        <v>2000</v>
      </c>
      <c r="L227" s="965"/>
      <c r="M227" s="965"/>
      <c r="N227" s="961"/>
      <c r="O227" s="959"/>
      <c r="P227" s="959"/>
      <c r="Q227" s="959"/>
      <c r="R227" s="959"/>
      <c r="S227" s="1050"/>
      <c r="T227" s="1217"/>
      <c r="U227" s="1218"/>
      <c r="V227" s="1218"/>
      <c r="W227" s="1218"/>
      <c r="X227" s="1218"/>
      <c r="Y227" s="1218"/>
      <c r="Z227" s="1219"/>
    </row>
    <row r="228" spans="1:26" outlineLevel="1">
      <c r="A228" s="955">
        <v>64</v>
      </c>
      <c r="B228" s="958"/>
      <c r="C228" s="969"/>
      <c r="D228" s="952" t="s">
        <v>266</v>
      </c>
      <c r="E228" s="960"/>
      <c r="F228" s="974" t="s">
        <v>275</v>
      </c>
      <c r="G228" s="975"/>
      <c r="H228" s="62"/>
      <c r="I228" s="62"/>
      <c r="J228" s="508"/>
      <c r="K228" s="508"/>
      <c r="L228" s="1103">
        <f>SUM(K229:K230)</f>
        <v>6796</v>
      </c>
      <c r="M228" s="963">
        <f>SUM(H229:H230)</f>
        <v>7000</v>
      </c>
      <c r="N228" s="960">
        <f>SUM(I229:I230)</f>
        <v>7000</v>
      </c>
      <c r="O228" s="979">
        <f>SUM(H229:H230)</f>
        <v>7000</v>
      </c>
      <c r="P228" s="979"/>
      <c r="Q228" s="979">
        <f>SUM(G229:G230)</f>
        <v>7000</v>
      </c>
      <c r="R228" s="979"/>
      <c r="S228" s="1050"/>
      <c r="T228" s="1217"/>
      <c r="U228" s="1218"/>
      <c r="V228" s="1218"/>
      <c r="W228" s="1218"/>
      <c r="X228" s="1218"/>
      <c r="Y228" s="1218"/>
      <c r="Z228" s="1219"/>
    </row>
    <row r="229" spans="1:26" outlineLevel="1">
      <c r="A229" s="969"/>
      <c r="B229" s="958"/>
      <c r="C229" s="969"/>
      <c r="D229" s="953"/>
      <c r="E229" s="962"/>
      <c r="F229" s="857" t="s">
        <v>87</v>
      </c>
      <c r="G229" s="99">
        <v>2500</v>
      </c>
      <c r="H229" s="99">
        <v>2500</v>
      </c>
      <c r="I229" s="99">
        <v>2500</v>
      </c>
      <c r="J229" s="510">
        <v>2500</v>
      </c>
      <c r="K229" s="510">
        <v>2500</v>
      </c>
      <c r="L229" s="1002"/>
      <c r="M229" s="964"/>
      <c r="N229" s="962"/>
      <c r="O229" s="958"/>
      <c r="P229" s="958"/>
      <c r="Q229" s="958"/>
      <c r="R229" s="958"/>
      <c r="S229" s="1050"/>
      <c r="T229" s="1217"/>
      <c r="U229" s="1218"/>
      <c r="V229" s="1218"/>
      <c r="W229" s="1218"/>
      <c r="X229" s="1218"/>
      <c r="Y229" s="1218"/>
      <c r="Z229" s="1219"/>
    </row>
    <row r="230" spans="1:26" ht="14.45" customHeight="1" outlineLevel="1" thickBot="1">
      <c r="A230" s="956"/>
      <c r="B230" s="958"/>
      <c r="C230" s="969"/>
      <c r="D230" s="954"/>
      <c r="E230" s="961"/>
      <c r="F230" s="864" t="s">
        <v>88</v>
      </c>
      <c r="G230" s="155">
        <v>4500</v>
      </c>
      <c r="H230" s="155">
        <v>4500</v>
      </c>
      <c r="I230" s="155">
        <v>4500</v>
      </c>
      <c r="J230" s="539">
        <v>4500</v>
      </c>
      <c r="K230" s="716">
        <v>4296</v>
      </c>
      <c r="L230" s="1003"/>
      <c r="M230" s="965"/>
      <c r="N230" s="961"/>
      <c r="O230" s="959"/>
      <c r="P230" s="959"/>
      <c r="Q230" s="959"/>
      <c r="R230" s="959"/>
      <c r="S230" s="1050"/>
      <c r="T230" s="1217"/>
      <c r="U230" s="1218"/>
      <c r="V230" s="1218"/>
      <c r="W230" s="1218"/>
      <c r="X230" s="1218"/>
      <c r="Y230" s="1218"/>
      <c r="Z230" s="1219"/>
    </row>
    <row r="231" spans="1:26" ht="14.45" customHeight="1" outlineLevel="1">
      <c r="A231" s="955">
        <v>65</v>
      </c>
      <c r="B231" s="958"/>
      <c r="C231" s="969"/>
      <c r="D231" s="952" t="s">
        <v>276</v>
      </c>
      <c r="E231" s="960"/>
      <c r="F231" s="70" t="s">
        <v>277</v>
      </c>
      <c r="G231" s="128"/>
      <c r="H231" s="128"/>
      <c r="I231" s="128"/>
      <c r="J231" s="519"/>
      <c r="K231" s="519"/>
      <c r="L231" s="963">
        <f>SUM(K232:K234)</f>
        <v>7500</v>
      </c>
      <c r="M231" s="963">
        <f>SUM(H232:H234)</f>
        <v>7500</v>
      </c>
      <c r="N231" s="960">
        <f>SUM(I232:I234)</f>
        <v>7500</v>
      </c>
      <c r="O231" s="979">
        <f>SUM(H232:H234)</f>
        <v>7500</v>
      </c>
      <c r="P231" s="979"/>
      <c r="Q231" s="979">
        <f>SUM(G232:G234)</f>
        <v>7500</v>
      </c>
      <c r="R231" s="979"/>
      <c r="S231" s="1050"/>
      <c r="T231" s="1217"/>
      <c r="U231" s="1218"/>
      <c r="V231" s="1218"/>
      <c r="W231" s="1218"/>
      <c r="X231" s="1218"/>
      <c r="Y231" s="1218"/>
      <c r="Z231" s="1219"/>
    </row>
    <row r="232" spans="1:26" ht="14.45" customHeight="1" outlineLevel="1">
      <c r="A232" s="969"/>
      <c r="B232" s="958"/>
      <c r="C232" s="969"/>
      <c r="D232" s="953"/>
      <c r="E232" s="962"/>
      <c r="F232" s="857" t="s">
        <v>278</v>
      </c>
      <c r="G232" s="99">
        <v>2500</v>
      </c>
      <c r="H232" s="99">
        <v>2500</v>
      </c>
      <c r="I232" s="99">
        <v>2500</v>
      </c>
      <c r="J232" s="510">
        <v>2500</v>
      </c>
      <c r="K232" s="510">
        <v>2500</v>
      </c>
      <c r="L232" s="964"/>
      <c r="M232" s="964"/>
      <c r="N232" s="962"/>
      <c r="O232" s="958"/>
      <c r="P232" s="958"/>
      <c r="Q232" s="958"/>
      <c r="R232" s="958"/>
      <c r="S232" s="1050"/>
      <c r="T232" s="1217"/>
      <c r="U232" s="1218"/>
      <c r="V232" s="1218"/>
      <c r="W232" s="1218"/>
      <c r="X232" s="1218"/>
      <c r="Y232" s="1218"/>
      <c r="Z232" s="1219"/>
    </row>
    <row r="233" spans="1:26" ht="14.45" customHeight="1" outlineLevel="1">
      <c r="A233" s="969"/>
      <c r="B233" s="958"/>
      <c r="C233" s="969"/>
      <c r="D233" s="953"/>
      <c r="E233" s="962"/>
      <c r="F233" s="857" t="s">
        <v>279</v>
      </c>
      <c r="G233" s="99">
        <v>2500</v>
      </c>
      <c r="H233" s="99">
        <v>2500</v>
      </c>
      <c r="I233" s="99">
        <v>2500</v>
      </c>
      <c r="J233" s="510">
        <v>2500</v>
      </c>
      <c r="K233" s="510">
        <v>2500</v>
      </c>
      <c r="L233" s="964"/>
      <c r="M233" s="964"/>
      <c r="N233" s="962"/>
      <c r="O233" s="958"/>
      <c r="P233" s="958"/>
      <c r="Q233" s="958"/>
      <c r="R233" s="958"/>
      <c r="S233" s="1050"/>
      <c r="T233" s="1217"/>
      <c r="U233" s="1218"/>
      <c r="V233" s="1218"/>
      <c r="W233" s="1218"/>
      <c r="X233" s="1218"/>
      <c r="Y233" s="1218"/>
      <c r="Z233" s="1219"/>
    </row>
    <row r="234" spans="1:26" ht="15.75" outlineLevel="1" thickBot="1">
      <c r="A234" s="956"/>
      <c r="B234" s="958"/>
      <c r="C234" s="969"/>
      <c r="D234" s="954"/>
      <c r="E234" s="961"/>
      <c r="F234" s="864" t="s">
        <v>280</v>
      </c>
      <c r="G234" s="155">
        <v>2500</v>
      </c>
      <c r="H234" s="155">
        <v>2500</v>
      </c>
      <c r="I234" s="155">
        <v>2500</v>
      </c>
      <c r="J234" s="539">
        <v>2500</v>
      </c>
      <c r="K234" s="539">
        <v>2500</v>
      </c>
      <c r="L234" s="965"/>
      <c r="M234" s="965"/>
      <c r="N234" s="961"/>
      <c r="O234" s="959"/>
      <c r="P234" s="959"/>
      <c r="Q234" s="959"/>
      <c r="R234" s="959"/>
      <c r="S234" s="1050"/>
      <c r="T234" s="1217"/>
      <c r="U234" s="1218"/>
      <c r="V234" s="1218"/>
      <c r="W234" s="1218"/>
      <c r="X234" s="1218"/>
      <c r="Y234" s="1218"/>
      <c r="Z234" s="1219"/>
    </row>
    <row r="235" spans="1:26" outlineLevel="1">
      <c r="A235" s="955">
        <v>66</v>
      </c>
      <c r="B235" s="958"/>
      <c r="C235" s="969"/>
      <c r="D235" s="952" t="s">
        <v>281</v>
      </c>
      <c r="E235" s="992"/>
      <c r="F235" s="156" t="s">
        <v>282</v>
      </c>
      <c r="G235" s="128"/>
      <c r="H235" s="128"/>
      <c r="I235" s="128"/>
      <c r="J235" s="519"/>
      <c r="K235" s="519"/>
      <c r="L235" s="949">
        <f>SUM(K236:K237)</f>
        <v>6000</v>
      </c>
      <c r="M235" s="949">
        <f>SUM(H236:H237)</f>
        <v>6000</v>
      </c>
      <c r="N235" s="952">
        <f>SUM(I236:I237)</f>
        <v>6000</v>
      </c>
      <c r="O235" s="957">
        <f>SUM(H236:H237)</f>
        <v>6000</v>
      </c>
      <c r="P235" s="979"/>
      <c r="Q235" s="979">
        <f>SUM(G236:G237)</f>
        <v>6000</v>
      </c>
      <c r="R235" s="979"/>
      <c r="S235" s="1050"/>
      <c r="T235" s="1217"/>
      <c r="U235" s="1218"/>
      <c r="V235" s="1218"/>
      <c r="W235" s="1218"/>
      <c r="X235" s="1218"/>
      <c r="Y235" s="1218"/>
      <c r="Z235" s="1219"/>
    </row>
    <row r="236" spans="1:26" outlineLevel="1">
      <c r="A236" s="969"/>
      <c r="B236" s="958"/>
      <c r="C236" s="969"/>
      <c r="D236" s="953"/>
      <c r="E236" s="976"/>
      <c r="F236" s="860" t="s">
        <v>283</v>
      </c>
      <c r="G236" s="54">
        <v>4000</v>
      </c>
      <c r="H236" s="54">
        <v>4000</v>
      </c>
      <c r="I236" s="54">
        <v>4000</v>
      </c>
      <c r="J236" s="509">
        <v>4000</v>
      </c>
      <c r="K236" s="509">
        <v>4000</v>
      </c>
      <c r="L236" s="964"/>
      <c r="M236" s="964"/>
      <c r="N236" s="962"/>
      <c r="O236" s="958"/>
      <c r="P236" s="958"/>
      <c r="Q236" s="958"/>
      <c r="R236" s="958"/>
      <c r="S236" s="1050"/>
      <c r="T236" s="1217"/>
      <c r="U236" s="1218"/>
      <c r="V236" s="1218"/>
      <c r="W236" s="1218"/>
      <c r="X236" s="1218"/>
      <c r="Y236" s="1218"/>
      <c r="Z236" s="1219"/>
    </row>
    <row r="237" spans="1:26" ht="15.75" outlineLevel="1" thickBot="1">
      <c r="A237" s="956"/>
      <c r="B237" s="958"/>
      <c r="C237" s="969"/>
      <c r="D237" s="954"/>
      <c r="E237" s="977"/>
      <c r="F237" s="861" t="s">
        <v>284</v>
      </c>
      <c r="G237" s="142">
        <v>2000</v>
      </c>
      <c r="H237" s="142">
        <v>2000</v>
      </c>
      <c r="I237" s="142">
        <v>2000</v>
      </c>
      <c r="J237" s="529">
        <v>2000</v>
      </c>
      <c r="K237" s="529">
        <v>2000</v>
      </c>
      <c r="L237" s="965"/>
      <c r="M237" s="965"/>
      <c r="N237" s="961"/>
      <c r="O237" s="959"/>
      <c r="P237" s="959"/>
      <c r="Q237" s="959"/>
      <c r="R237" s="959"/>
      <c r="S237" s="1050"/>
      <c r="T237" s="1217"/>
      <c r="U237" s="1218"/>
      <c r="V237" s="1218"/>
      <c r="W237" s="1218"/>
      <c r="X237" s="1218"/>
      <c r="Y237" s="1218"/>
      <c r="Z237" s="1219"/>
    </row>
    <row r="238" spans="1:26" outlineLevel="1">
      <c r="A238" s="955">
        <v>67</v>
      </c>
      <c r="B238" s="958"/>
      <c r="C238" s="969"/>
      <c r="D238" s="952" t="s">
        <v>285</v>
      </c>
      <c r="E238" s="960"/>
      <c r="F238" s="1185" t="s">
        <v>286</v>
      </c>
      <c r="G238" s="1186"/>
      <c r="H238" s="219"/>
      <c r="I238" s="219"/>
      <c r="J238" s="567"/>
      <c r="K238" s="567"/>
      <c r="L238" s="999">
        <f>SUM(K239:K240)</f>
        <v>19714</v>
      </c>
      <c r="M238" s="966">
        <f>SUM(H239:H240)</f>
        <v>25130</v>
      </c>
      <c r="N238" s="1054">
        <f>SUM(I239:I240)</f>
        <v>25130</v>
      </c>
      <c r="O238" s="957">
        <f>SUM(H239:H240)</f>
        <v>25130</v>
      </c>
      <c r="P238" s="1059">
        <f>SUM(G239)</f>
        <v>5272</v>
      </c>
      <c r="Q238" s="995">
        <f>SUM(G239:G240)</f>
        <v>25130</v>
      </c>
      <c r="R238" s="979"/>
      <c r="S238" s="1050"/>
      <c r="T238" s="1217"/>
      <c r="U238" s="1218"/>
      <c r="V238" s="1218"/>
      <c r="W238" s="1218"/>
      <c r="X238" s="1218"/>
      <c r="Y238" s="1218"/>
      <c r="Z238" s="1219"/>
    </row>
    <row r="239" spans="1:26" outlineLevel="1">
      <c r="A239" s="969"/>
      <c r="B239" s="958"/>
      <c r="C239" s="969"/>
      <c r="D239" s="953"/>
      <c r="E239" s="962"/>
      <c r="F239" s="883" t="s">
        <v>287</v>
      </c>
      <c r="G239" s="66">
        <v>5272</v>
      </c>
      <c r="H239" s="66">
        <v>5272</v>
      </c>
      <c r="I239" s="66">
        <v>5272</v>
      </c>
      <c r="J239" s="524">
        <v>5272</v>
      </c>
      <c r="K239" s="524">
        <v>5272</v>
      </c>
      <c r="L239" s="1000"/>
      <c r="M239" s="967"/>
      <c r="N239" s="996"/>
      <c r="O239" s="958"/>
      <c r="P239" s="1060"/>
      <c r="Q239" s="996"/>
      <c r="R239" s="958"/>
      <c r="S239" s="1050"/>
      <c r="T239" s="1217"/>
      <c r="U239" s="1218"/>
      <c r="V239" s="1218"/>
      <c r="W239" s="1218"/>
      <c r="X239" s="1218"/>
      <c r="Y239" s="1218"/>
      <c r="Z239" s="1219"/>
    </row>
    <row r="240" spans="1:26" ht="15.75" outlineLevel="1" thickBot="1">
      <c r="A240" s="956"/>
      <c r="B240" s="958"/>
      <c r="C240" s="969"/>
      <c r="D240" s="953"/>
      <c r="E240" s="961"/>
      <c r="F240" s="890" t="s">
        <v>288</v>
      </c>
      <c r="G240" s="106">
        <v>19858</v>
      </c>
      <c r="H240" s="106">
        <v>19858</v>
      </c>
      <c r="I240" s="106">
        <v>19858</v>
      </c>
      <c r="J240" s="512">
        <v>19858</v>
      </c>
      <c r="K240" s="694">
        <v>14442</v>
      </c>
      <c r="L240" s="1001"/>
      <c r="M240" s="968"/>
      <c r="N240" s="1031"/>
      <c r="O240" s="959"/>
      <c r="P240" s="1061"/>
      <c r="Q240" s="1031"/>
      <c r="R240" s="959"/>
      <c r="S240" s="1050"/>
      <c r="T240" s="1217"/>
      <c r="U240" s="1218"/>
      <c r="V240" s="1218"/>
      <c r="W240" s="1218"/>
      <c r="X240" s="1218"/>
      <c r="Y240" s="1218"/>
      <c r="Z240" s="1219"/>
    </row>
    <row r="241" spans="1:26" outlineLevel="1">
      <c r="A241" s="955">
        <v>68</v>
      </c>
      <c r="B241" s="958"/>
      <c r="C241" s="969"/>
      <c r="D241" s="953"/>
      <c r="E241" s="960"/>
      <c r="F241" s="974" t="s">
        <v>289</v>
      </c>
      <c r="G241" s="975"/>
      <c r="H241" s="62"/>
      <c r="I241" s="62"/>
      <c r="J241" s="508"/>
      <c r="K241" s="508"/>
      <c r="L241" s="1103">
        <f>SUM(K242)</f>
        <v>12097</v>
      </c>
      <c r="M241" s="963">
        <f>SUM(H242:H243)</f>
        <v>12500</v>
      </c>
      <c r="N241" s="960">
        <f>SUM(I242:I243)</f>
        <v>12500</v>
      </c>
      <c r="O241" s="957">
        <f>SUM(H242:H243)</f>
        <v>12500</v>
      </c>
      <c r="P241" s="1211"/>
      <c r="Q241" s="960">
        <f>SUM(G242:G243)</f>
        <v>12500</v>
      </c>
      <c r="R241" s="960"/>
      <c r="S241" s="1050"/>
      <c r="T241" s="1217"/>
      <c r="U241" s="1218"/>
      <c r="V241" s="1218"/>
      <c r="W241" s="1218"/>
      <c r="X241" s="1218"/>
      <c r="Y241" s="1218"/>
      <c r="Z241" s="1219"/>
    </row>
    <row r="242" spans="1:26" outlineLevel="1">
      <c r="A242" s="969"/>
      <c r="B242" s="958"/>
      <c r="C242" s="969"/>
      <c r="D242" s="953"/>
      <c r="E242" s="962"/>
      <c r="F242" s="857" t="s">
        <v>290</v>
      </c>
      <c r="G242" s="99">
        <v>9300</v>
      </c>
      <c r="H242" s="99">
        <v>9300</v>
      </c>
      <c r="I242" s="99">
        <v>9300</v>
      </c>
      <c r="J242" s="510">
        <v>9300</v>
      </c>
      <c r="K242" s="674">
        <v>12097</v>
      </c>
      <c r="L242" s="1002"/>
      <c r="M242" s="964"/>
      <c r="N242" s="962"/>
      <c r="O242" s="958"/>
      <c r="P242" s="1201"/>
      <c r="Q242" s="962"/>
      <c r="R242" s="962"/>
      <c r="S242" s="1050"/>
      <c r="T242" s="1217"/>
      <c r="U242" s="1218"/>
      <c r="V242" s="1218"/>
      <c r="W242" s="1218"/>
      <c r="X242" s="1218"/>
      <c r="Y242" s="1218"/>
      <c r="Z242" s="1219"/>
    </row>
    <row r="243" spans="1:26" ht="15.75" outlineLevel="1" thickBot="1">
      <c r="A243" s="969"/>
      <c r="B243" s="958"/>
      <c r="C243" s="969"/>
      <c r="D243" s="953"/>
      <c r="E243" s="961"/>
      <c r="F243" s="891" t="s">
        <v>291</v>
      </c>
      <c r="G243" s="739">
        <v>3200</v>
      </c>
      <c r="H243" s="739">
        <v>3200</v>
      </c>
      <c r="I243" s="739">
        <v>3200</v>
      </c>
      <c r="J243" s="739">
        <v>3200</v>
      </c>
      <c r="K243" s="739">
        <v>3200</v>
      </c>
      <c r="L243" s="1003"/>
      <c r="M243" s="965"/>
      <c r="N243" s="961"/>
      <c r="O243" s="959"/>
      <c r="P243" s="1202"/>
      <c r="Q243" s="961"/>
      <c r="R243" s="961"/>
      <c r="S243" s="1050"/>
      <c r="T243" s="1217"/>
      <c r="U243" s="1218"/>
      <c r="V243" s="1218"/>
      <c r="W243" s="1218"/>
      <c r="X243" s="1218"/>
      <c r="Y243" s="1218"/>
      <c r="Z243" s="1219"/>
    </row>
    <row r="244" spans="1:26" outlineLevel="1">
      <c r="A244" s="955">
        <v>69</v>
      </c>
      <c r="B244" s="958"/>
      <c r="C244" s="969"/>
      <c r="D244" s="953"/>
      <c r="E244" s="960"/>
      <c r="F244" s="974" t="s">
        <v>292</v>
      </c>
      <c r="G244" s="975"/>
      <c r="H244" s="62"/>
      <c r="I244" s="62"/>
      <c r="J244" s="508"/>
      <c r="K244" s="508"/>
      <c r="L244" s="963">
        <v>0</v>
      </c>
      <c r="M244" s="963">
        <v>0</v>
      </c>
      <c r="N244" s="960">
        <v>0</v>
      </c>
      <c r="O244" s="960">
        <v>0</v>
      </c>
      <c r="P244" s="960"/>
      <c r="Q244" s="960">
        <v>0</v>
      </c>
      <c r="R244" s="960">
        <f>SUM(G245)</f>
        <v>4000</v>
      </c>
      <c r="S244" s="1050"/>
      <c r="T244" s="1217"/>
      <c r="U244" s="1218"/>
      <c r="V244" s="1218"/>
      <c r="W244" s="1218"/>
      <c r="X244" s="1218"/>
      <c r="Y244" s="1218"/>
      <c r="Z244" s="1219"/>
    </row>
    <row r="245" spans="1:26" outlineLevel="1">
      <c r="A245" s="969"/>
      <c r="B245" s="958"/>
      <c r="C245" s="969"/>
      <c r="D245" s="953"/>
      <c r="E245" s="962"/>
      <c r="F245" s="857" t="s">
        <v>293</v>
      </c>
      <c r="G245" s="99">
        <v>4000</v>
      </c>
      <c r="H245" s="99">
        <v>4000</v>
      </c>
      <c r="I245" s="99">
        <v>4000</v>
      </c>
      <c r="J245" s="510">
        <v>4000</v>
      </c>
      <c r="K245" s="510">
        <v>4000</v>
      </c>
      <c r="L245" s="964"/>
      <c r="M245" s="964"/>
      <c r="N245" s="962"/>
      <c r="O245" s="962"/>
      <c r="P245" s="962"/>
      <c r="Q245" s="962"/>
      <c r="R245" s="962"/>
      <c r="S245" s="1050"/>
      <c r="T245" s="1217"/>
      <c r="U245" s="1218"/>
      <c r="V245" s="1218"/>
      <c r="W245" s="1218"/>
      <c r="X245" s="1218"/>
      <c r="Y245" s="1218"/>
      <c r="Z245" s="1219"/>
    </row>
    <row r="246" spans="1:26" outlineLevel="1">
      <c r="A246" s="969"/>
      <c r="B246" s="958"/>
      <c r="C246" s="969"/>
      <c r="D246" s="953"/>
      <c r="E246" s="962"/>
      <c r="F246" s="857" t="s">
        <v>294</v>
      </c>
      <c r="G246" s="99"/>
      <c r="H246" s="99"/>
      <c r="I246" s="99"/>
      <c r="J246" s="510"/>
      <c r="K246" s="510"/>
      <c r="L246" s="964"/>
      <c r="M246" s="964"/>
      <c r="N246" s="962"/>
      <c r="O246" s="962"/>
      <c r="P246" s="962"/>
      <c r="Q246" s="962"/>
      <c r="R246" s="962"/>
      <c r="S246" s="1050"/>
      <c r="T246" s="1217"/>
      <c r="U246" s="1218"/>
      <c r="V246" s="1218"/>
      <c r="W246" s="1218"/>
      <c r="X246" s="1218"/>
      <c r="Y246" s="1218"/>
      <c r="Z246" s="1219"/>
    </row>
    <row r="247" spans="1:26" ht="15.75" outlineLevel="1" thickBot="1">
      <c r="A247" s="956"/>
      <c r="B247" s="958"/>
      <c r="C247" s="969"/>
      <c r="D247" s="953"/>
      <c r="E247" s="961"/>
      <c r="F247" s="864" t="s">
        <v>295</v>
      </c>
      <c r="G247" s="155"/>
      <c r="H247" s="155"/>
      <c r="I247" s="155"/>
      <c r="J247" s="539"/>
      <c r="K247" s="539"/>
      <c r="L247" s="965"/>
      <c r="M247" s="965"/>
      <c r="N247" s="961"/>
      <c r="O247" s="961"/>
      <c r="P247" s="961"/>
      <c r="Q247" s="961"/>
      <c r="R247" s="961"/>
      <c r="S247" s="1050"/>
      <c r="T247" s="1217"/>
      <c r="U247" s="1218"/>
      <c r="V247" s="1218"/>
      <c r="W247" s="1218"/>
      <c r="X247" s="1218"/>
      <c r="Y247" s="1218"/>
      <c r="Z247" s="1219"/>
    </row>
    <row r="248" spans="1:26" outlineLevel="1">
      <c r="A248" s="955">
        <v>70</v>
      </c>
      <c r="B248" s="958"/>
      <c r="C248" s="969"/>
      <c r="D248" s="953"/>
      <c r="E248" s="992"/>
      <c r="F248" s="156" t="s">
        <v>296</v>
      </c>
      <c r="G248" s="128"/>
      <c r="H248" s="128"/>
      <c r="I248" s="128"/>
      <c r="J248" s="519"/>
      <c r="K248" s="519"/>
      <c r="L248" s="970">
        <f>SUM(K249)</f>
        <v>1403</v>
      </c>
      <c r="M248" s="949">
        <f>SUM(H249)</f>
        <v>1000</v>
      </c>
      <c r="N248" s="952">
        <f>SUM(I249)</f>
        <v>1000</v>
      </c>
      <c r="O248" s="952">
        <f>SUM(H249)</f>
        <v>1000</v>
      </c>
      <c r="P248" s="960"/>
      <c r="Q248" s="960">
        <f>SUM(G249)</f>
        <v>1000</v>
      </c>
      <c r="R248" s="952"/>
      <c r="S248" s="1050"/>
      <c r="T248" s="1217"/>
      <c r="U248" s="1218"/>
      <c r="V248" s="1218"/>
      <c r="W248" s="1218"/>
      <c r="X248" s="1218"/>
      <c r="Y248" s="1218"/>
      <c r="Z248" s="1219"/>
    </row>
    <row r="249" spans="1:26" ht="15.75" outlineLevel="1" thickBot="1">
      <c r="A249" s="956"/>
      <c r="B249" s="958"/>
      <c r="C249" s="969"/>
      <c r="D249" s="953"/>
      <c r="E249" s="977"/>
      <c r="F249" s="861" t="s">
        <v>297</v>
      </c>
      <c r="G249" s="142">
        <v>1000</v>
      </c>
      <c r="H249" s="142">
        <v>1000</v>
      </c>
      <c r="I249" s="142">
        <v>1000</v>
      </c>
      <c r="J249" s="529">
        <v>1000</v>
      </c>
      <c r="K249" s="729">
        <v>1403</v>
      </c>
      <c r="L249" s="1003"/>
      <c r="M249" s="965"/>
      <c r="N249" s="961"/>
      <c r="O249" s="961"/>
      <c r="P249" s="961"/>
      <c r="Q249" s="961"/>
      <c r="R249" s="961"/>
      <c r="S249" s="1050"/>
      <c r="T249" s="1217"/>
      <c r="U249" s="1218"/>
      <c r="V249" s="1218"/>
      <c r="W249" s="1218"/>
      <c r="X249" s="1218"/>
      <c r="Y249" s="1218"/>
      <c r="Z249" s="1219"/>
    </row>
    <row r="250" spans="1:26" ht="36" outlineLevel="1">
      <c r="A250" s="18">
        <v>71</v>
      </c>
      <c r="B250" s="120"/>
      <c r="C250" s="956"/>
      <c r="D250" s="116" t="s">
        <v>298</v>
      </c>
      <c r="E250" s="220"/>
      <c r="F250" s="114" t="s">
        <v>1284</v>
      </c>
      <c r="G250" s="114">
        <v>0</v>
      </c>
      <c r="H250" s="114">
        <v>0</v>
      </c>
      <c r="I250" s="114">
        <v>0</v>
      </c>
      <c r="J250" s="568">
        <v>0</v>
      </c>
      <c r="K250" s="568">
        <v>0</v>
      </c>
      <c r="L250" s="569">
        <v>0</v>
      </c>
      <c r="M250" s="569">
        <v>0</v>
      </c>
      <c r="N250" s="117">
        <v>0</v>
      </c>
      <c r="O250" s="116">
        <v>0</v>
      </c>
      <c r="P250" s="117"/>
      <c r="Q250" s="117">
        <f>SUM(G250)</f>
        <v>0</v>
      </c>
      <c r="R250" s="117"/>
      <c r="S250" s="221">
        <f>SUM(T250:Z250)</f>
        <v>3</v>
      </c>
      <c r="T250" s="222"/>
      <c r="U250" s="80"/>
      <c r="V250" s="80">
        <v>2</v>
      </c>
      <c r="W250" s="80"/>
      <c r="X250" s="80">
        <v>1</v>
      </c>
      <c r="Y250" s="80"/>
      <c r="Z250" s="80"/>
    </row>
    <row r="251" spans="1:26" ht="15.6" customHeight="1" thickBot="1">
      <c r="A251" s="1051" t="s">
        <v>299</v>
      </c>
      <c r="B251" s="1052"/>
      <c r="C251" s="1052"/>
      <c r="D251" s="1052"/>
      <c r="E251" s="1052"/>
      <c r="F251" s="1052"/>
      <c r="G251" s="1052"/>
      <c r="H251" s="1052"/>
      <c r="I251" s="1052"/>
      <c r="J251" s="1052"/>
      <c r="K251" s="1052"/>
      <c r="L251" s="1052"/>
      <c r="M251" s="1052"/>
      <c r="N251" s="1052"/>
      <c r="O251" s="1052"/>
      <c r="P251" s="1052"/>
      <c r="Q251" s="1052"/>
      <c r="R251" s="1053"/>
      <c r="S251" s="81"/>
      <c r="T251" s="80"/>
      <c r="U251" s="80"/>
      <c r="V251" s="80"/>
      <c r="W251" s="80"/>
      <c r="X251" s="80"/>
      <c r="Y251" s="80"/>
      <c r="Z251" s="80"/>
    </row>
    <row r="252" spans="1:26" ht="75.599999999999994" customHeight="1" outlineLevel="1">
      <c r="A252" s="955">
        <v>72</v>
      </c>
      <c r="B252" s="979" t="s">
        <v>300</v>
      </c>
      <c r="C252" s="955" t="s">
        <v>301</v>
      </c>
      <c r="D252" s="980" t="s">
        <v>302</v>
      </c>
      <c r="E252" s="1098" t="s">
        <v>303</v>
      </c>
      <c r="F252" s="1062" t="s">
        <v>304</v>
      </c>
      <c r="G252" s="1063"/>
      <c r="H252" s="223"/>
      <c r="I252" s="223"/>
      <c r="J252" s="570"/>
      <c r="K252" s="570"/>
      <c r="L252" s="966">
        <f>SUM(G253:G254)</f>
        <v>66426</v>
      </c>
      <c r="M252" s="966">
        <f>SUM(H253:H254)</f>
        <v>66426</v>
      </c>
      <c r="N252" s="1054">
        <f>SUM(I253:I254)</f>
        <v>66426</v>
      </c>
      <c r="O252" s="1054">
        <f>SUM(H253:H254)</f>
        <v>66426</v>
      </c>
      <c r="P252" s="995"/>
      <c r="Q252" s="995">
        <f>SUM(G253:G254)</f>
        <v>66426</v>
      </c>
      <c r="R252" s="979"/>
      <c r="S252" s="1024">
        <f>SUM(T252:Z254)</f>
        <v>7</v>
      </c>
      <c r="T252" s="1028">
        <v>2</v>
      </c>
      <c r="U252" s="1028"/>
      <c r="V252" s="1028">
        <v>2</v>
      </c>
      <c r="W252" s="1028"/>
      <c r="X252" s="1028">
        <v>1</v>
      </c>
      <c r="Y252" s="1028">
        <v>1</v>
      </c>
      <c r="Z252" s="1028">
        <v>1</v>
      </c>
    </row>
    <row r="253" spans="1:26" outlineLevel="1">
      <c r="A253" s="969"/>
      <c r="B253" s="958"/>
      <c r="C253" s="969"/>
      <c r="D253" s="981"/>
      <c r="E253" s="1099"/>
      <c r="F253" s="342" t="s">
        <v>305</v>
      </c>
      <c r="G253" s="66">
        <v>54897</v>
      </c>
      <c r="H253" s="66">
        <v>54897</v>
      </c>
      <c r="I253" s="66">
        <v>54897</v>
      </c>
      <c r="J253" s="524">
        <v>54897</v>
      </c>
      <c r="K253" s="524">
        <v>54897</v>
      </c>
      <c r="L253" s="967"/>
      <c r="M253" s="967"/>
      <c r="N253" s="996"/>
      <c r="O253" s="996"/>
      <c r="P253" s="996"/>
      <c r="Q253" s="996"/>
      <c r="R253" s="958"/>
      <c r="S253" s="1050"/>
      <c r="T253" s="1029"/>
      <c r="U253" s="1029"/>
      <c r="V253" s="1029"/>
      <c r="W253" s="1029"/>
      <c r="X253" s="1029"/>
      <c r="Y253" s="1029"/>
      <c r="Z253" s="1029"/>
    </row>
    <row r="254" spans="1:26" ht="15.75" outlineLevel="1" thickBot="1">
      <c r="A254" s="956"/>
      <c r="B254" s="959"/>
      <c r="C254" s="956"/>
      <c r="D254" s="982"/>
      <c r="E254" s="1100"/>
      <c r="F254" s="343" t="s">
        <v>306</v>
      </c>
      <c r="G254" s="106">
        <v>11529</v>
      </c>
      <c r="H254" s="106">
        <v>11529</v>
      </c>
      <c r="I254" s="106">
        <v>11529</v>
      </c>
      <c r="J254" s="512">
        <v>11529</v>
      </c>
      <c r="K254" s="512">
        <v>11529</v>
      </c>
      <c r="L254" s="968"/>
      <c r="M254" s="968"/>
      <c r="N254" s="1031"/>
      <c r="O254" s="1031"/>
      <c r="P254" s="1031"/>
      <c r="Q254" s="1031"/>
      <c r="R254" s="959"/>
      <c r="S254" s="1025"/>
      <c r="T254" s="1030"/>
      <c r="U254" s="1030"/>
      <c r="V254" s="1030"/>
      <c r="W254" s="1030"/>
      <c r="X254" s="1030"/>
      <c r="Y254" s="1030"/>
      <c r="Z254" s="1030"/>
    </row>
    <row r="255" spans="1:26" ht="107.45" customHeight="1" outlineLevel="1" thickBot="1">
      <c r="A255" s="18">
        <v>72</v>
      </c>
      <c r="B255" s="227" t="s">
        <v>307</v>
      </c>
      <c r="C255" s="18" t="s">
        <v>308</v>
      </c>
      <c r="D255" s="226" t="s">
        <v>298</v>
      </c>
      <c r="E255" s="140" t="s">
        <v>309</v>
      </c>
      <c r="F255" s="122" t="s">
        <v>1285</v>
      </c>
      <c r="G255" s="228">
        <v>26300</v>
      </c>
      <c r="H255" s="228">
        <v>26300</v>
      </c>
      <c r="I255" s="228">
        <v>26300</v>
      </c>
      <c r="J255" s="571">
        <v>26300</v>
      </c>
      <c r="K255" s="571">
        <v>26300</v>
      </c>
      <c r="L255" s="571">
        <f>SUM(K255)</f>
        <v>26300</v>
      </c>
      <c r="M255" s="571">
        <f>SUM(H255)</f>
        <v>26300</v>
      </c>
      <c r="N255" s="228">
        <f>SUM(I255)</f>
        <v>26300</v>
      </c>
      <c r="O255" s="123">
        <f>SUM(H255)</f>
        <v>26300</v>
      </c>
      <c r="P255" s="124"/>
      <c r="Q255" s="124">
        <f>SUM(G255)</f>
        <v>26300</v>
      </c>
      <c r="R255" s="217"/>
      <c r="S255" s="126">
        <f>SUM(T255:Z255)</f>
        <v>4</v>
      </c>
      <c r="T255" s="80"/>
      <c r="U255" s="80"/>
      <c r="V255" s="80">
        <v>2</v>
      </c>
      <c r="W255" s="80"/>
      <c r="X255" s="80">
        <v>1</v>
      </c>
      <c r="Y255" s="80"/>
      <c r="Z255" s="80">
        <v>1</v>
      </c>
    </row>
    <row r="256" spans="1:26" ht="27" customHeight="1" outlineLevel="1">
      <c r="A256" s="955">
        <v>74</v>
      </c>
      <c r="B256" s="1228" t="s">
        <v>310</v>
      </c>
      <c r="C256" s="955" t="s">
        <v>311</v>
      </c>
      <c r="D256" s="980" t="s">
        <v>190</v>
      </c>
      <c r="E256" s="997"/>
      <c r="F256" s="837" t="s">
        <v>312</v>
      </c>
      <c r="G256" s="229"/>
      <c r="H256" s="229"/>
      <c r="I256" s="229"/>
      <c r="J256" s="572"/>
      <c r="K256" s="572"/>
      <c r="L256" s="1045">
        <f>SUM(K257:K259)</f>
        <v>13180</v>
      </c>
      <c r="M256" s="1045">
        <f>SUM(H257:H259)</f>
        <v>13180</v>
      </c>
      <c r="N256" s="957">
        <f>SUM(I257:I259)</f>
        <v>13180</v>
      </c>
      <c r="O256" s="957">
        <f>SUM(H257:H259)</f>
        <v>13180</v>
      </c>
      <c r="P256" s="1007"/>
      <c r="Q256" s="979">
        <f>SUM(G257:G259)</f>
        <v>13180</v>
      </c>
      <c r="R256" s="952">
        <v>0</v>
      </c>
      <c r="S256" s="1024">
        <f>SUM(T256:Z259)</f>
        <v>1</v>
      </c>
      <c r="T256" s="1028"/>
      <c r="U256" s="1028"/>
      <c r="V256" s="1028"/>
      <c r="W256" s="1028"/>
      <c r="X256" s="1028"/>
      <c r="Y256" s="1028">
        <v>1</v>
      </c>
      <c r="Z256" s="1028"/>
    </row>
    <row r="257" spans="1:26" outlineLevel="1">
      <c r="A257" s="969"/>
      <c r="B257" s="1229"/>
      <c r="C257" s="969"/>
      <c r="D257" s="981"/>
      <c r="E257" s="1004"/>
      <c r="F257" s="892" t="s">
        <v>313</v>
      </c>
      <c r="G257" s="137">
        <v>2000</v>
      </c>
      <c r="H257" s="137">
        <v>2000</v>
      </c>
      <c r="I257" s="137">
        <v>2000</v>
      </c>
      <c r="J257" s="527">
        <v>2000</v>
      </c>
      <c r="K257" s="527">
        <v>2000</v>
      </c>
      <c r="L257" s="1055"/>
      <c r="M257" s="1055"/>
      <c r="N257" s="1005"/>
      <c r="O257" s="958"/>
      <c r="P257" s="1008"/>
      <c r="Q257" s="958"/>
      <c r="R257" s="962"/>
      <c r="S257" s="1050"/>
      <c r="T257" s="1029"/>
      <c r="U257" s="1029"/>
      <c r="V257" s="1029"/>
      <c r="W257" s="1029"/>
      <c r="X257" s="1029"/>
      <c r="Y257" s="1029"/>
      <c r="Z257" s="1029"/>
    </row>
    <row r="258" spans="1:26" outlineLevel="1">
      <c r="A258" s="969"/>
      <c r="B258" s="1229"/>
      <c r="C258" s="969"/>
      <c r="D258" s="981"/>
      <c r="E258" s="1004"/>
      <c r="F258" s="892" t="s">
        <v>70</v>
      </c>
      <c r="G258" s="137">
        <v>9680</v>
      </c>
      <c r="H258" s="137">
        <v>9680</v>
      </c>
      <c r="I258" s="137">
        <v>9680</v>
      </c>
      <c r="J258" s="527">
        <v>9680</v>
      </c>
      <c r="K258" s="527">
        <v>9680</v>
      </c>
      <c r="L258" s="1055"/>
      <c r="M258" s="1055"/>
      <c r="N258" s="1005"/>
      <c r="O258" s="958"/>
      <c r="P258" s="1008"/>
      <c r="Q258" s="958"/>
      <c r="R258" s="962"/>
      <c r="S258" s="1050"/>
      <c r="T258" s="1029"/>
      <c r="U258" s="1029"/>
      <c r="V258" s="1029"/>
      <c r="W258" s="1029"/>
      <c r="X258" s="1029"/>
      <c r="Y258" s="1029"/>
      <c r="Z258" s="1029"/>
    </row>
    <row r="259" spans="1:26" ht="15.75" outlineLevel="1" thickBot="1">
      <c r="A259" s="956"/>
      <c r="B259" s="1230"/>
      <c r="C259" s="956"/>
      <c r="D259" s="982"/>
      <c r="E259" s="998"/>
      <c r="F259" s="872" t="s">
        <v>146</v>
      </c>
      <c r="G259" s="148">
        <v>1500</v>
      </c>
      <c r="H259" s="148">
        <v>1500</v>
      </c>
      <c r="I259" s="148">
        <v>1500</v>
      </c>
      <c r="J259" s="533">
        <v>1500</v>
      </c>
      <c r="K259" s="533">
        <v>1500</v>
      </c>
      <c r="L259" s="1056"/>
      <c r="M259" s="1056"/>
      <c r="N259" s="1006"/>
      <c r="O259" s="959"/>
      <c r="P259" s="1009"/>
      <c r="Q259" s="959"/>
      <c r="R259" s="961"/>
      <c r="S259" s="1025"/>
      <c r="T259" s="1030"/>
      <c r="U259" s="1030"/>
      <c r="V259" s="1030"/>
      <c r="W259" s="1030"/>
      <c r="X259" s="1030"/>
      <c r="Y259" s="1030"/>
      <c r="Z259" s="1030"/>
    </row>
    <row r="260" spans="1:26" ht="15.75" thickBot="1">
      <c r="A260" s="1153" t="s">
        <v>314</v>
      </c>
      <c r="B260" s="1154"/>
      <c r="C260" s="1154"/>
      <c r="D260" s="1154"/>
      <c r="E260" s="1154"/>
      <c r="F260" s="1154"/>
      <c r="G260" s="1154"/>
      <c r="H260" s="1154"/>
      <c r="I260" s="1154"/>
      <c r="J260" s="1154"/>
      <c r="K260" s="1154"/>
      <c r="L260" s="1154"/>
      <c r="M260" s="1154"/>
      <c r="N260" s="1154"/>
      <c r="O260" s="1154"/>
      <c r="P260" s="1154"/>
      <c r="Q260" s="1154"/>
      <c r="R260" s="1155"/>
      <c r="S260" s="79"/>
      <c r="T260" s="80"/>
      <c r="U260" s="80"/>
      <c r="V260" s="80"/>
      <c r="W260" s="80"/>
      <c r="X260" s="80"/>
      <c r="Y260" s="80"/>
      <c r="Z260" s="80"/>
    </row>
    <row r="261" spans="1:26" ht="15.75" thickBot="1">
      <c r="A261" s="1051" t="s">
        <v>315</v>
      </c>
      <c r="B261" s="1052"/>
      <c r="C261" s="1052"/>
      <c r="D261" s="1052"/>
      <c r="E261" s="1052"/>
      <c r="F261" s="1052"/>
      <c r="G261" s="1052"/>
      <c r="H261" s="1052"/>
      <c r="I261" s="1052"/>
      <c r="J261" s="1052"/>
      <c r="K261" s="1052"/>
      <c r="L261" s="1052"/>
      <c r="M261" s="1052"/>
      <c r="N261" s="1052"/>
      <c r="O261" s="1052"/>
      <c r="P261" s="1052"/>
      <c r="Q261" s="1052"/>
      <c r="R261" s="1053"/>
      <c r="S261" s="81"/>
      <c r="T261" s="80"/>
      <c r="U261" s="80"/>
      <c r="V261" s="80"/>
      <c r="W261" s="80"/>
      <c r="X261" s="80"/>
      <c r="Y261" s="80"/>
      <c r="Z261" s="80"/>
    </row>
    <row r="262" spans="1:26" ht="36" outlineLevel="1">
      <c r="A262" s="955">
        <v>75</v>
      </c>
      <c r="B262" s="979" t="s">
        <v>316</v>
      </c>
      <c r="C262" s="955" t="s">
        <v>317</v>
      </c>
      <c r="D262" s="980" t="s">
        <v>318</v>
      </c>
      <c r="E262" s="997"/>
      <c r="F262" s="281" t="s">
        <v>1286</v>
      </c>
      <c r="G262" s="231">
        <v>30000</v>
      </c>
      <c r="H262" s="231">
        <v>30000</v>
      </c>
      <c r="I262" s="231">
        <v>30000</v>
      </c>
      <c r="J262" s="573">
        <v>30000</v>
      </c>
      <c r="K262" s="680">
        <v>24850</v>
      </c>
      <c r="L262" s="1104">
        <f>SUM(K262:K265)</f>
        <v>47055</v>
      </c>
      <c r="M262" s="1045">
        <f>SUM(H262:H265)</f>
        <v>54500</v>
      </c>
      <c r="N262" s="957">
        <f>SUM(I262:I265)</f>
        <v>54500</v>
      </c>
      <c r="O262" s="957">
        <f>SUM(H262:H265)</f>
        <v>54500</v>
      </c>
      <c r="P262" s="1110"/>
      <c r="Q262" s="979">
        <f>SUM(G262:G265)</f>
        <v>54500</v>
      </c>
      <c r="R262" s="979"/>
      <c r="S262" s="1024"/>
      <c r="T262" s="1036" t="s">
        <v>319</v>
      </c>
      <c r="U262" s="1037"/>
      <c r="V262" s="1037"/>
      <c r="W262" s="1037"/>
      <c r="X262" s="1038"/>
      <c r="Y262" s="1028"/>
      <c r="Z262" s="1028">
        <v>1</v>
      </c>
    </row>
    <row r="263" spans="1:26" outlineLevel="1">
      <c r="A263" s="969"/>
      <c r="B263" s="958"/>
      <c r="C263" s="969"/>
      <c r="D263" s="981"/>
      <c r="E263" s="1004"/>
      <c r="F263" s="144" t="s">
        <v>320</v>
      </c>
      <c r="G263" s="232">
        <v>5000</v>
      </c>
      <c r="H263" s="232">
        <v>5000</v>
      </c>
      <c r="I263" s="232">
        <v>5000</v>
      </c>
      <c r="J263" s="574">
        <v>5000</v>
      </c>
      <c r="K263" s="574">
        <v>5000</v>
      </c>
      <c r="L263" s="1105"/>
      <c r="M263" s="1055"/>
      <c r="N263" s="1005"/>
      <c r="O263" s="1005"/>
      <c r="P263" s="1111"/>
      <c r="Q263" s="958"/>
      <c r="R263" s="958"/>
      <c r="S263" s="1050"/>
      <c r="T263" s="1039"/>
      <c r="U263" s="1040"/>
      <c r="V263" s="1040"/>
      <c r="W263" s="1040"/>
      <c r="X263" s="1041"/>
      <c r="Y263" s="1029"/>
      <c r="Z263" s="1029"/>
    </row>
    <row r="264" spans="1:26" ht="24" outlineLevel="1">
      <c r="A264" s="969"/>
      <c r="B264" s="958"/>
      <c r="C264" s="969"/>
      <c r="D264" s="981"/>
      <c r="E264" s="1004"/>
      <c r="F264" s="144" t="s">
        <v>321</v>
      </c>
      <c r="G264" s="232">
        <v>4500</v>
      </c>
      <c r="H264" s="232">
        <v>4500</v>
      </c>
      <c r="I264" s="232">
        <v>4500</v>
      </c>
      <c r="J264" s="574">
        <v>4500</v>
      </c>
      <c r="K264" s="574">
        <v>4500</v>
      </c>
      <c r="L264" s="1105"/>
      <c r="M264" s="1055"/>
      <c r="N264" s="1005"/>
      <c r="O264" s="1005"/>
      <c r="P264" s="1111"/>
      <c r="Q264" s="958"/>
      <c r="R264" s="958"/>
      <c r="S264" s="1050"/>
      <c r="T264" s="1039"/>
      <c r="U264" s="1040"/>
      <c r="V264" s="1040"/>
      <c r="W264" s="1040"/>
      <c r="X264" s="1041"/>
      <c r="Y264" s="1029"/>
      <c r="Z264" s="1029"/>
    </row>
    <row r="265" spans="1:26" ht="24" outlineLevel="1">
      <c r="A265" s="956"/>
      <c r="B265" s="959"/>
      <c r="C265" s="956"/>
      <c r="D265" s="982"/>
      <c r="E265" s="998"/>
      <c r="F265" s="270" t="s">
        <v>322</v>
      </c>
      <c r="G265" s="234">
        <v>15000</v>
      </c>
      <c r="H265" s="234">
        <v>15000</v>
      </c>
      <c r="I265" s="234">
        <v>15000</v>
      </c>
      <c r="J265" s="575">
        <v>15000</v>
      </c>
      <c r="K265" s="681">
        <v>12705</v>
      </c>
      <c r="L265" s="1106"/>
      <c r="M265" s="1056"/>
      <c r="N265" s="1006"/>
      <c r="O265" s="1006"/>
      <c r="P265" s="1112"/>
      <c r="Q265" s="959"/>
      <c r="R265" s="959"/>
      <c r="S265" s="1025"/>
      <c r="T265" s="1042"/>
      <c r="U265" s="1043"/>
      <c r="V265" s="1043"/>
      <c r="W265" s="1043"/>
      <c r="X265" s="1044"/>
      <c r="Y265" s="1030"/>
      <c r="Z265" s="1030"/>
    </row>
    <row r="266" spans="1:26" ht="15.75" thickBot="1">
      <c r="A266" s="1051" t="s">
        <v>323</v>
      </c>
      <c r="B266" s="1052"/>
      <c r="C266" s="1052"/>
      <c r="D266" s="1052"/>
      <c r="E266" s="1052"/>
      <c r="F266" s="1052"/>
      <c r="G266" s="1052"/>
      <c r="H266" s="1052"/>
      <c r="I266" s="1052"/>
      <c r="J266" s="1052"/>
      <c r="K266" s="1052"/>
      <c r="L266" s="1052"/>
      <c r="M266" s="1052"/>
      <c r="N266" s="1052"/>
      <c r="O266" s="1052"/>
      <c r="P266" s="1052"/>
      <c r="Q266" s="1052"/>
      <c r="R266" s="1053"/>
      <c r="S266" s="81"/>
      <c r="T266" s="80"/>
      <c r="U266" s="80"/>
      <c r="V266" s="80"/>
      <c r="W266" s="80"/>
      <c r="X266" s="80"/>
      <c r="Y266" s="80"/>
      <c r="Z266" s="80"/>
    </row>
    <row r="267" spans="1:26" ht="57.6" customHeight="1" outlineLevel="1" thickBot="1">
      <c r="A267" s="18">
        <v>76</v>
      </c>
      <c r="B267" s="227" t="s">
        <v>324</v>
      </c>
      <c r="C267" s="117" t="s">
        <v>325</v>
      </c>
      <c r="D267" s="17" t="s">
        <v>190</v>
      </c>
      <c r="E267" s="227"/>
      <c r="F267" s="235" t="s">
        <v>326</v>
      </c>
      <c r="G267" s="235"/>
      <c r="H267" s="235"/>
      <c r="I267" s="235"/>
      <c r="J267" s="31"/>
      <c r="K267" s="31"/>
      <c r="L267" s="744">
        <f>'IELAS UN CEĻI 2025'!I3</f>
        <v>1355514</v>
      </c>
      <c r="M267" s="19">
        <f>'IELAS UN CEĻI 2025'!J3</f>
        <v>1354216</v>
      </c>
      <c r="N267" s="236">
        <f>'IELAS UN CEĻI 2025'!J3</f>
        <v>1354216</v>
      </c>
      <c r="O267" s="236">
        <f>'IELAS UN CEĻI 2025'!K3</f>
        <v>1276618</v>
      </c>
      <c r="P267" s="236">
        <f>'IELAS UN CEĻI 2025'!F3</f>
        <v>559313</v>
      </c>
      <c r="Q267" s="125">
        <f>'IELAS UN CEĻI 2025'!L3</f>
        <v>1285773</v>
      </c>
      <c r="R267" s="216">
        <f>'IELAS UN CEĻI 2025'!M3</f>
        <v>12892456</v>
      </c>
      <c r="S267" s="126"/>
      <c r="T267" s="80"/>
      <c r="U267" s="80"/>
      <c r="V267" s="80"/>
      <c r="W267" s="80"/>
      <c r="X267" s="80"/>
      <c r="Y267" s="80"/>
      <c r="Z267" s="80"/>
    </row>
    <row r="268" spans="1:26" ht="30.6" customHeight="1" outlineLevel="1" thickBot="1">
      <c r="A268" s="18">
        <v>77</v>
      </c>
      <c r="B268" s="113" t="s">
        <v>327</v>
      </c>
      <c r="C268" s="117" t="s">
        <v>328</v>
      </c>
      <c r="D268" s="17" t="s">
        <v>190</v>
      </c>
      <c r="E268" s="217"/>
      <c r="F268" s="237" t="s">
        <v>329</v>
      </c>
      <c r="G268" s="237"/>
      <c r="H268" s="237"/>
      <c r="I268" s="237"/>
      <c r="J268" s="576"/>
      <c r="K268" s="576"/>
      <c r="L268" s="728">
        <f>'APGAISMOJUMS 2025'!M3</f>
        <v>283940</v>
      </c>
      <c r="M268" s="577">
        <f>'APGAISMOJUMS 2025'!N3</f>
        <v>244287</v>
      </c>
      <c r="N268" s="216">
        <f>'APGAISMOJUMS 2025'!N3</f>
        <v>244287</v>
      </c>
      <c r="O268" s="216">
        <f>'APGAISMOJUMS 2025'!O3</f>
        <v>245582</v>
      </c>
      <c r="P268" s="216">
        <f>'APGAISMOJUMS 2025'!J3</f>
        <v>56507</v>
      </c>
      <c r="Q268" s="217">
        <f>'APGAISMOJUMS 2025'!O3</f>
        <v>245582</v>
      </c>
      <c r="R268" s="216">
        <f>'APGAISMOJUMS 2025'!P3</f>
        <v>291352</v>
      </c>
      <c r="S268" s="126"/>
      <c r="T268" s="80"/>
      <c r="U268" s="80"/>
      <c r="V268" s="80"/>
      <c r="W268" s="80"/>
      <c r="X268" s="80"/>
      <c r="Y268" s="80"/>
      <c r="Z268" s="80"/>
    </row>
    <row r="269" spans="1:26" ht="130.15" customHeight="1" outlineLevel="1" thickBot="1">
      <c r="A269" s="238">
        <v>78</v>
      </c>
      <c r="B269" s="979" t="s">
        <v>330</v>
      </c>
      <c r="C269" s="1233" t="s">
        <v>331</v>
      </c>
      <c r="D269" s="1226" t="s">
        <v>184</v>
      </c>
      <c r="E269" s="71" t="s">
        <v>332</v>
      </c>
      <c r="F269" s="893" t="s">
        <v>333</v>
      </c>
      <c r="G269" s="223"/>
      <c r="H269" s="223"/>
      <c r="I269" s="223"/>
      <c r="J269" s="570"/>
      <c r="K269" s="570"/>
      <c r="L269" s="578">
        <f>'VELO INFRASTRUKTŪRA'!I11</f>
        <v>2059314</v>
      </c>
      <c r="M269" s="578">
        <f>'VELO INFRASTRUKTŪRA'!K6</f>
        <v>1330932</v>
      </c>
      <c r="N269" s="104">
        <f>'VELO INFRASTRUKTŪRA'!J6</f>
        <v>1330932</v>
      </c>
      <c r="O269" s="76">
        <v>1288866</v>
      </c>
      <c r="P269" s="76">
        <f>'VELO INFRASTRUKTŪRA'!H6</f>
        <v>7139</v>
      </c>
      <c r="Q269" s="76">
        <v>1288866</v>
      </c>
      <c r="R269" s="73"/>
      <c r="S269" s="239">
        <f>SUM(T269:Z269)</f>
        <v>8</v>
      </c>
      <c r="T269" s="80">
        <v>2</v>
      </c>
      <c r="U269" s="80">
        <v>1</v>
      </c>
      <c r="V269" s="80">
        <v>2</v>
      </c>
      <c r="W269" s="80"/>
      <c r="X269" s="80">
        <v>1</v>
      </c>
      <c r="Y269" s="80">
        <v>1</v>
      </c>
      <c r="Z269" s="80">
        <v>1</v>
      </c>
    </row>
    <row r="270" spans="1:26" ht="93" customHeight="1" outlineLevel="1" thickBot="1">
      <c r="A270" s="240">
        <v>79</v>
      </c>
      <c r="B270" s="959"/>
      <c r="C270" s="1235"/>
      <c r="D270" s="1227"/>
      <c r="E270" s="721" t="s">
        <v>334</v>
      </c>
      <c r="F270" s="894" t="s">
        <v>335</v>
      </c>
      <c r="G270" s="243"/>
      <c r="H270" s="243"/>
      <c r="I270" s="243"/>
      <c r="J270" s="579"/>
      <c r="K270" s="579"/>
      <c r="L270" s="722">
        <v>0</v>
      </c>
      <c r="M270" s="722">
        <f>'VELO INFRASTRUKTŪRA'!K10</f>
        <v>726382</v>
      </c>
      <c r="N270" s="722">
        <f>'VELO INFRASTRUKTŪRA'!K10</f>
        <v>726382</v>
      </c>
      <c r="O270" s="722">
        <v>722603</v>
      </c>
      <c r="P270" s="722">
        <f>'VELO INFRASTRUKTŪRA'!H10</f>
        <v>6025</v>
      </c>
      <c r="Q270" s="722">
        <v>722603</v>
      </c>
      <c r="R270" s="125"/>
      <c r="S270" s="126">
        <f>SUM(T270:Z270)</f>
        <v>8</v>
      </c>
      <c r="T270" s="80">
        <v>2</v>
      </c>
      <c r="U270" s="80">
        <v>1</v>
      </c>
      <c r="V270" s="80">
        <v>2</v>
      </c>
      <c r="W270" s="80"/>
      <c r="X270" s="80">
        <v>1</v>
      </c>
      <c r="Y270" s="80">
        <v>1</v>
      </c>
      <c r="Z270" s="80">
        <v>1</v>
      </c>
    </row>
    <row r="271" spans="1:26" ht="15.75" thickBot="1">
      <c r="A271" s="1051" t="s">
        <v>336</v>
      </c>
      <c r="B271" s="1052"/>
      <c r="C271" s="1052"/>
      <c r="D271" s="1052"/>
      <c r="E271" s="1052"/>
      <c r="F271" s="1052"/>
      <c r="G271" s="1052"/>
      <c r="H271" s="1052"/>
      <c r="I271" s="1052"/>
      <c r="J271" s="1052"/>
      <c r="K271" s="1052"/>
      <c r="L271" s="1052"/>
      <c r="M271" s="1052"/>
      <c r="N271" s="1052"/>
      <c r="O271" s="1052"/>
      <c r="P271" s="1052"/>
      <c r="Q271" s="1052"/>
      <c r="R271" s="1053"/>
      <c r="S271" s="81"/>
      <c r="T271" s="80"/>
      <c r="U271" s="80"/>
      <c r="V271" s="80"/>
      <c r="W271" s="80"/>
      <c r="X271" s="80"/>
      <c r="Y271" s="80"/>
      <c r="Z271" s="80"/>
    </row>
    <row r="272" spans="1:26" ht="79.150000000000006" customHeight="1" outlineLevel="1" thickBot="1">
      <c r="A272" s="82">
        <v>80</v>
      </c>
      <c r="B272" s="979" t="s">
        <v>337</v>
      </c>
      <c r="C272" s="1233" t="s">
        <v>338</v>
      </c>
      <c r="D272" s="244" t="s">
        <v>339</v>
      </c>
      <c r="E272" s="227" t="s">
        <v>340</v>
      </c>
      <c r="F272" s="838" t="s">
        <v>341</v>
      </c>
      <c r="G272" s="214">
        <f>MKP_2025!K3</f>
        <v>0</v>
      </c>
      <c r="H272" s="214">
        <f>MKP_2025!L3</f>
        <v>0</v>
      </c>
      <c r="I272" s="214">
        <f>MKP_2025!M3</f>
        <v>0</v>
      </c>
      <c r="J272" s="565">
        <f>MKP_2025!N3</f>
        <v>0</v>
      </c>
      <c r="K272" s="565">
        <f>MKP_2025!O3</f>
        <v>0</v>
      </c>
      <c r="L272" s="566">
        <v>0</v>
      </c>
      <c r="M272" s="566">
        <v>0</v>
      </c>
      <c r="N272" s="215">
        <v>0</v>
      </c>
      <c r="O272" s="18">
        <v>0</v>
      </c>
      <c r="P272" s="217"/>
      <c r="Q272" s="18">
        <v>0</v>
      </c>
      <c r="R272" s="216">
        <f>MKP_2025!K3</f>
        <v>0</v>
      </c>
      <c r="S272" s="126">
        <f>SUM(T272:Z272)</f>
        <v>2</v>
      </c>
      <c r="T272" s="80"/>
      <c r="U272" s="80"/>
      <c r="V272" s="80"/>
      <c r="W272" s="80"/>
      <c r="X272" s="80">
        <v>1</v>
      </c>
      <c r="Y272" s="80"/>
      <c r="Z272" s="80">
        <v>1</v>
      </c>
    </row>
    <row r="273" spans="1:26" ht="27.6" customHeight="1" outlineLevel="1">
      <c r="A273" s="955">
        <v>81</v>
      </c>
      <c r="B273" s="958"/>
      <c r="C273" s="1234"/>
      <c r="D273" s="1226" t="s">
        <v>190</v>
      </c>
      <c r="E273" s="979"/>
      <c r="F273" s="974" t="s">
        <v>342</v>
      </c>
      <c r="G273" s="975"/>
      <c r="H273" s="62"/>
      <c r="I273" s="62"/>
      <c r="J273" s="508"/>
      <c r="K273" s="508"/>
      <c r="L273" s="970">
        <f>SUM(K274)</f>
        <v>3617</v>
      </c>
      <c r="M273" s="949">
        <f>SUM(H274)</f>
        <v>3000</v>
      </c>
      <c r="N273" s="952">
        <f>SUM(I274)</f>
        <v>3000</v>
      </c>
      <c r="O273" s="957">
        <f>SUM(H274)</f>
        <v>3000</v>
      </c>
      <c r="P273" s="979"/>
      <c r="Q273" s="979">
        <v>3000</v>
      </c>
      <c r="R273" s="970">
        <f>SUM(K275:K277)</f>
        <v>24551</v>
      </c>
      <c r="S273" s="1049">
        <v>2</v>
      </c>
      <c r="T273" s="1026">
        <v>2</v>
      </c>
      <c r="U273" s="1026"/>
      <c r="V273" s="1026"/>
      <c r="W273" s="1026"/>
      <c r="X273" s="1026"/>
      <c r="Y273" s="1026"/>
      <c r="Z273" s="1026"/>
    </row>
    <row r="274" spans="1:26" outlineLevel="1">
      <c r="A274" s="969"/>
      <c r="B274" s="958"/>
      <c r="C274" s="1234"/>
      <c r="D274" s="1244"/>
      <c r="E274" s="958"/>
      <c r="F274" s="895" t="s">
        <v>343</v>
      </c>
      <c r="G274" s="674">
        <v>3000</v>
      </c>
      <c r="H274" s="674">
        <v>3000</v>
      </c>
      <c r="I274" s="674">
        <v>3000</v>
      </c>
      <c r="J274" s="674">
        <v>3000</v>
      </c>
      <c r="K274" s="674">
        <v>3617</v>
      </c>
      <c r="L274" s="1002"/>
      <c r="M274" s="964"/>
      <c r="N274" s="962"/>
      <c r="O274" s="958"/>
      <c r="P274" s="958"/>
      <c r="Q274" s="958"/>
      <c r="R274" s="1002"/>
      <c r="S274" s="1050"/>
      <c r="T274" s="1027"/>
      <c r="U274" s="1027"/>
      <c r="V274" s="1027"/>
      <c r="W274" s="1027"/>
      <c r="X274" s="1027"/>
      <c r="Y274" s="1027"/>
      <c r="Z274" s="1027"/>
    </row>
    <row r="275" spans="1:26" outlineLevel="1">
      <c r="A275" s="969"/>
      <c r="B275" s="958"/>
      <c r="C275" s="1234"/>
      <c r="D275" s="1244"/>
      <c r="E275" s="958"/>
      <c r="F275" s="857" t="s">
        <v>344</v>
      </c>
      <c r="G275" s="54">
        <v>22688</v>
      </c>
      <c r="H275" s="54">
        <v>22688</v>
      </c>
      <c r="I275" s="54">
        <v>22688</v>
      </c>
      <c r="J275" s="509">
        <v>22688</v>
      </c>
      <c r="K275" s="509">
        <v>22688</v>
      </c>
      <c r="L275" s="1002"/>
      <c r="M275" s="964"/>
      <c r="N275" s="962"/>
      <c r="O275" s="958"/>
      <c r="P275" s="958"/>
      <c r="Q275" s="958"/>
      <c r="R275" s="1002"/>
      <c r="S275" s="1050"/>
      <c r="T275" s="1027"/>
      <c r="U275" s="1027"/>
      <c r="V275" s="1027"/>
      <c r="W275" s="1027"/>
      <c r="X275" s="1027"/>
      <c r="Y275" s="1027"/>
      <c r="Z275" s="1027"/>
    </row>
    <row r="276" spans="1:26" outlineLevel="1">
      <c r="A276" s="969"/>
      <c r="B276" s="958"/>
      <c r="C276" s="1234"/>
      <c r="D276" s="1244"/>
      <c r="E276" s="958"/>
      <c r="F276" s="857" t="s">
        <v>345</v>
      </c>
      <c r="G276" s="99">
        <v>500</v>
      </c>
      <c r="H276" s="99">
        <v>500</v>
      </c>
      <c r="I276" s="99">
        <v>500</v>
      </c>
      <c r="J276" s="510">
        <v>500</v>
      </c>
      <c r="K276" s="717">
        <v>363</v>
      </c>
      <c r="L276" s="1002"/>
      <c r="M276" s="964"/>
      <c r="N276" s="962"/>
      <c r="O276" s="958"/>
      <c r="P276" s="958"/>
      <c r="Q276" s="958"/>
      <c r="R276" s="1002"/>
      <c r="S276" s="1050"/>
      <c r="T276" s="1027"/>
      <c r="U276" s="1027"/>
      <c r="V276" s="1027"/>
      <c r="W276" s="1027"/>
      <c r="X276" s="1027"/>
      <c r="Y276" s="1027"/>
      <c r="Z276" s="1027"/>
    </row>
    <row r="277" spans="1:26" ht="15.75" outlineLevel="1" thickBot="1">
      <c r="A277" s="956"/>
      <c r="B277" s="958"/>
      <c r="C277" s="1234"/>
      <c r="D277" s="1244"/>
      <c r="E277" s="959"/>
      <c r="F277" s="864" t="s">
        <v>346</v>
      </c>
      <c r="G277" s="133">
        <v>1500</v>
      </c>
      <c r="H277" s="133">
        <v>1500</v>
      </c>
      <c r="I277" s="133">
        <v>1500</v>
      </c>
      <c r="J277" s="520">
        <v>1500</v>
      </c>
      <c r="K277" s="520">
        <v>1500</v>
      </c>
      <c r="L277" s="1003"/>
      <c r="M277" s="965"/>
      <c r="N277" s="961"/>
      <c r="O277" s="959"/>
      <c r="P277" s="959"/>
      <c r="Q277" s="959"/>
      <c r="R277" s="1003"/>
      <c r="S277" s="1025"/>
      <c r="T277" s="1032"/>
      <c r="U277" s="1032"/>
      <c r="V277" s="1032"/>
      <c r="W277" s="1032"/>
      <c r="X277" s="1032"/>
      <c r="Y277" s="1032"/>
      <c r="Z277" s="1032"/>
    </row>
    <row r="278" spans="1:26" outlineLevel="1">
      <c r="A278" s="955">
        <v>82</v>
      </c>
      <c r="B278" s="86"/>
      <c r="C278" s="1234"/>
      <c r="D278" s="1244"/>
      <c r="E278" s="997"/>
      <c r="F278" s="156" t="s">
        <v>347</v>
      </c>
      <c r="G278" s="134"/>
      <c r="H278" s="134"/>
      <c r="I278" s="134"/>
      <c r="J278" s="521"/>
      <c r="K278" s="521"/>
      <c r="L278" s="970">
        <f>SUM(K279)</f>
        <v>3500</v>
      </c>
      <c r="M278" s="949">
        <f>SUM(H279)</f>
        <v>1505</v>
      </c>
      <c r="N278" s="952">
        <f>SUM(I279)</f>
        <v>1505</v>
      </c>
      <c r="O278" s="957">
        <f>SUM(H279)</f>
        <v>1505</v>
      </c>
      <c r="P278" s="979"/>
      <c r="Q278" s="979">
        <v>1505</v>
      </c>
      <c r="R278" s="952">
        <f>SUM(G280:G283)</f>
        <v>17294</v>
      </c>
      <c r="S278" s="1049">
        <v>2</v>
      </c>
      <c r="T278" s="1026">
        <v>2</v>
      </c>
      <c r="U278" s="1026"/>
      <c r="V278" s="1026"/>
      <c r="W278" s="1026"/>
      <c r="X278" s="1026"/>
      <c r="Y278" s="1026"/>
      <c r="Z278" s="1026"/>
    </row>
    <row r="279" spans="1:26" outlineLevel="1">
      <c r="A279" s="969"/>
      <c r="B279" s="86"/>
      <c r="C279" s="1234"/>
      <c r="D279" s="1244"/>
      <c r="E279" s="1004"/>
      <c r="F279" s="860" t="s">
        <v>144</v>
      </c>
      <c r="G279" s="718">
        <v>1505</v>
      </c>
      <c r="H279" s="718">
        <v>1505</v>
      </c>
      <c r="I279" s="718">
        <v>1505</v>
      </c>
      <c r="J279" s="719">
        <v>1505</v>
      </c>
      <c r="K279" s="674">
        <v>3500</v>
      </c>
      <c r="L279" s="971"/>
      <c r="M279" s="951"/>
      <c r="N279" s="953"/>
      <c r="O279" s="958"/>
      <c r="P279" s="958"/>
      <c r="Q279" s="958"/>
      <c r="R279" s="962"/>
      <c r="S279" s="1050"/>
      <c r="T279" s="1027"/>
      <c r="U279" s="1027"/>
      <c r="V279" s="1027"/>
      <c r="W279" s="1027"/>
      <c r="X279" s="1027"/>
      <c r="Y279" s="1027"/>
      <c r="Z279" s="1027"/>
    </row>
    <row r="280" spans="1:26" outlineLevel="1">
      <c r="A280" s="969"/>
      <c r="B280" s="86"/>
      <c r="C280" s="1234"/>
      <c r="D280" s="1244"/>
      <c r="E280" s="1004"/>
      <c r="F280" s="860" t="s">
        <v>348</v>
      </c>
      <c r="G280" s="54">
        <v>753</v>
      </c>
      <c r="H280" s="54">
        <v>753</v>
      </c>
      <c r="I280" s="54">
        <v>753</v>
      </c>
      <c r="J280" s="509">
        <v>753</v>
      </c>
      <c r="K280" s="509">
        <v>753</v>
      </c>
      <c r="L280" s="971"/>
      <c r="M280" s="951"/>
      <c r="N280" s="953"/>
      <c r="O280" s="958"/>
      <c r="P280" s="958"/>
      <c r="Q280" s="958"/>
      <c r="R280" s="962"/>
      <c r="S280" s="1050"/>
      <c r="T280" s="1027"/>
      <c r="U280" s="1027"/>
      <c r="V280" s="1027"/>
      <c r="W280" s="1027"/>
      <c r="X280" s="1027"/>
      <c r="Y280" s="1027"/>
      <c r="Z280" s="1027"/>
    </row>
    <row r="281" spans="1:26" outlineLevel="1">
      <c r="A281" s="969"/>
      <c r="B281" s="86"/>
      <c r="C281" s="1234"/>
      <c r="D281" s="1244"/>
      <c r="E281" s="1004"/>
      <c r="F281" s="860" t="s">
        <v>346</v>
      </c>
      <c r="G281" s="54">
        <v>1505</v>
      </c>
      <c r="H281" s="54">
        <v>1505</v>
      </c>
      <c r="I281" s="54">
        <v>1505</v>
      </c>
      <c r="J281" s="509">
        <v>1505</v>
      </c>
      <c r="K281" s="509">
        <v>1505</v>
      </c>
      <c r="L281" s="971"/>
      <c r="M281" s="951"/>
      <c r="N281" s="953"/>
      <c r="O281" s="958"/>
      <c r="P281" s="958"/>
      <c r="Q281" s="958"/>
      <c r="R281" s="962"/>
      <c r="S281" s="1050"/>
      <c r="T281" s="1027"/>
      <c r="U281" s="1027"/>
      <c r="V281" s="1027"/>
      <c r="W281" s="1027"/>
      <c r="X281" s="1027"/>
      <c r="Y281" s="1027"/>
      <c r="Z281" s="1027"/>
    </row>
    <row r="282" spans="1:26" outlineLevel="1">
      <c r="A282" s="969"/>
      <c r="B282" s="86"/>
      <c r="C282" s="1234"/>
      <c r="D282" s="1244"/>
      <c r="E282" s="1004"/>
      <c r="F282" s="860" t="s">
        <v>349</v>
      </c>
      <c r="G282" s="54">
        <v>7396</v>
      </c>
      <c r="H282" s="54">
        <v>7396</v>
      </c>
      <c r="I282" s="54">
        <v>7396</v>
      </c>
      <c r="J282" s="509">
        <v>7396</v>
      </c>
      <c r="K282" s="509">
        <v>7396</v>
      </c>
      <c r="L282" s="971"/>
      <c r="M282" s="951"/>
      <c r="N282" s="953"/>
      <c r="O282" s="958"/>
      <c r="P282" s="958"/>
      <c r="Q282" s="958"/>
      <c r="R282" s="962"/>
      <c r="S282" s="1050"/>
      <c r="T282" s="1027"/>
      <c r="U282" s="1027"/>
      <c r="V282" s="1027"/>
      <c r="W282" s="1027"/>
      <c r="X282" s="1027"/>
      <c r="Y282" s="1027"/>
      <c r="Z282" s="1027"/>
    </row>
    <row r="283" spans="1:26" ht="15.75" outlineLevel="1" thickBot="1">
      <c r="A283" s="956"/>
      <c r="B283" s="86"/>
      <c r="C283" s="1234"/>
      <c r="D283" s="1244"/>
      <c r="E283" s="998"/>
      <c r="F283" s="861" t="s">
        <v>350</v>
      </c>
      <c r="G283" s="142">
        <v>7640</v>
      </c>
      <c r="H283" s="142">
        <v>7640</v>
      </c>
      <c r="I283" s="142">
        <v>7640</v>
      </c>
      <c r="J283" s="529">
        <v>7640</v>
      </c>
      <c r="K283" s="529">
        <v>7640</v>
      </c>
      <c r="L283" s="972"/>
      <c r="M283" s="950"/>
      <c r="N283" s="954"/>
      <c r="O283" s="959"/>
      <c r="P283" s="959"/>
      <c r="Q283" s="959"/>
      <c r="R283" s="961"/>
      <c r="S283" s="1025"/>
      <c r="T283" s="1032"/>
      <c r="U283" s="1032"/>
      <c r="V283" s="1032"/>
      <c r="W283" s="1032"/>
      <c r="X283" s="1032"/>
      <c r="Y283" s="1032"/>
      <c r="Z283" s="1032"/>
    </row>
    <row r="284" spans="1:26" ht="32.450000000000003" customHeight="1" outlineLevel="1">
      <c r="A284" s="955">
        <v>83</v>
      </c>
      <c r="B284" s="86"/>
      <c r="C284" s="1234"/>
      <c r="D284" s="1244"/>
      <c r="E284" s="979"/>
      <c r="F284" s="974" t="s">
        <v>351</v>
      </c>
      <c r="G284" s="975"/>
      <c r="H284" s="62"/>
      <c r="I284" s="62"/>
      <c r="J284" s="508"/>
      <c r="K284" s="508"/>
      <c r="L284" s="963">
        <v>0</v>
      </c>
      <c r="M284" s="963">
        <v>0</v>
      </c>
      <c r="N284" s="960">
        <v>0</v>
      </c>
      <c r="O284" s="979">
        <v>0</v>
      </c>
      <c r="P284" s="979"/>
      <c r="Q284" s="979">
        <v>0</v>
      </c>
      <c r="R284" s="957">
        <f>SUM(G285:G290)</f>
        <v>105523</v>
      </c>
      <c r="S284" s="1049">
        <f>SUM(T284:Z290)</f>
        <v>0</v>
      </c>
      <c r="T284" s="1026"/>
      <c r="U284" s="1026"/>
      <c r="V284" s="1026"/>
      <c r="W284" s="1026"/>
      <c r="X284" s="1026"/>
      <c r="Y284" s="1026"/>
      <c r="Z284" s="1026"/>
    </row>
    <row r="285" spans="1:26" outlineLevel="1">
      <c r="A285" s="969"/>
      <c r="B285" s="86"/>
      <c r="C285" s="1234"/>
      <c r="D285" s="1244"/>
      <c r="E285" s="958"/>
      <c r="F285" s="857" t="s">
        <v>144</v>
      </c>
      <c r="G285" s="54">
        <v>3945</v>
      </c>
      <c r="H285" s="54">
        <v>3945</v>
      </c>
      <c r="I285" s="54">
        <v>3945</v>
      </c>
      <c r="J285" s="509">
        <v>3945</v>
      </c>
      <c r="K285" s="509">
        <v>3945</v>
      </c>
      <c r="L285" s="964"/>
      <c r="M285" s="964"/>
      <c r="N285" s="962"/>
      <c r="O285" s="958"/>
      <c r="P285" s="958"/>
      <c r="Q285" s="958"/>
      <c r="R285" s="958"/>
      <c r="S285" s="1050"/>
      <c r="T285" s="1027"/>
      <c r="U285" s="1027"/>
      <c r="V285" s="1027"/>
      <c r="W285" s="1027"/>
      <c r="X285" s="1027"/>
      <c r="Y285" s="1027"/>
      <c r="Z285" s="1027"/>
    </row>
    <row r="286" spans="1:26" outlineLevel="1">
      <c r="A286" s="969"/>
      <c r="B286" s="86"/>
      <c r="C286" s="1234"/>
      <c r="D286" s="1244"/>
      <c r="E286" s="958"/>
      <c r="F286" s="857" t="s">
        <v>69</v>
      </c>
      <c r="G286" s="54">
        <v>494</v>
      </c>
      <c r="H286" s="54">
        <v>494</v>
      </c>
      <c r="I286" s="54">
        <v>494</v>
      </c>
      <c r="J286" s="509">
        <v>494</v>
      </c>
      <c r="K286" s="509">
        <v>494</v>
      </c>
      <c r="L286" s="964"/>
      <c r="M286" s="964"/>
      <c r="N286" s="962"/>
      <c r="O286" s="958"/>
      <c r="P286" s="958"/>
      <c r="Q286" s="958"/>
      <c r="R286" s="958"/>
      <c r="S286" s="1050"/>
      <c r="T286" s="1027"/>
      <c r="U286" s="1027"/>
      <c r="V286" s="1027"/>
      <c r="W286" s="1027"/>
      <c r="X286" s="1027"/>
      <c r="Y286" s="1027"/>
      <c r="Z286" s="1027"/>
    </row>
    <row r="287" spans="1:26" outlineLevel="1">
      <c r="A287" s="969"/>
      <c r="B287" s="86"/>
      <c r="C287" s="1234"/>
      <c r="D287" s="1244"/>
      <c r="E287" s="958"/>
      <c r="F287" s="857" t="s">
        <v>146</v>
      </c>
      <c r="G287" s="54">
        <v>2466</v>
      </c>
      <c r="H287" s="54">
        <v>2466</v>
      </c>
      <c r="I287" s="54">
        <v>2466</v>
      </c>
      <c r="J287" s="509">
        <v>2466</v>
      </c>
      <c r="K287" s="509">
        <v>2466</v>
      </c>
      <c r="L287" s="964"/>
      <c r="M287" s="964"/>
      <c r="N287" s="962"/>
      <c r="O287" s="958"/>
      <c r="P287" s="958"/>
      <c r="Q287" s="958"/>
      <c r="R287" s="958"/>
      <c r="S287" s="1050"/>
      <c r="T287" s="1027"/>
      <c r="U287" s="1027"/>
      <c r="V287" s="1027"/>
      <c r="W287" s="1027"/>
      <c r="X287" s="1027"/>
      <c r="Y287" s="1027"/>
      <c r="Z287" s="1027"/>
    </row>
    <row r="288" spans="1:26" outlineLevel="1">
      <c r="A288" s="969"/>
      <c r="B288" s="86"/>
      <c r="C288" s="1234"/>
      <c r="D288" s="1244"/>
      <c r="E288" s="958"/>
      <c r="F288" s="857" t="s">
        <v>352</v>
      </c>
      <c r="G288" s="54">
        <v>31998</v>
      </c>
      <c r="H288" s="54">
        <v>31998</v>
      </c>
      <c r="I288" s="54">
        <v>31998</v>
      </c>
      <c r="J288" s="509">
        <v>31998</v>
      </c>
      <c r="K288" s="509">
        <v>31998</v>
      </c>
      <c r="L288" s="964"/>
      <c r="M288" s="964"/>
      <c r="N288" s="962"/>
      <c r="O288" s="958"/>
      <c r="P288" s="958"/>
      <c r="Q288" s="958"/>
      <c r="R288" s="958"/>
      <c r="S288" s="1050"/>
      <c r="T288" s="1027"/>
      <c r="U288" s="1027"/>
      <c r="V288" s="1027"/>
      <c r="W288" s="1027"/>
      <c r="X288" s="1027"/>
      <c r="Y288" s="1027"/>
      <c r="Z288" s="1027"/>
    </row>
    <row r="289" spans="1:26" outlineLevel="1">
      <c r="A289" s="969"/>
      <c r="B289" s="86"/>
      <c r="C289" s="1234"/>
      <c r="D289" s="1244"/>
      <c r="E289" s="958"/>
      <c r="F289" s="857" t="s">
        <v>353</v>
      </c>
      <c r="G289" s="54">
        <v>45879</v>
      </c>
      <c r="H289" s="54">
        <v>45879</v>
      </c>
      <c r="I289" s="54">
        <v>45879</v>
      </c>
      <c r="J289" s="509">
        <v>45879</v>
      </c>
      <c r="K289" s="509">
        <v>45879</v>
      </c>
      <c r="L289" s="964"/>
      <c r="M289" s="964"/>
      <c r="N289" s="962"/>
      <c r="O289" s="958"/>
      <c r="P289" s="958"/>
      <c r="Q289" s="958"/>
      <c r="R289" s="958"/>
      <c r="S289" s="1050"/>
      <c r="T289" s="1027"/>
      <c r="U289" s="1027"/>
      <c r="V289" s="1027"/>
      <c r="W289" s="1027"/>
      <c r="X289" s="1027"/>
      <c r="Y289" s="1027"/>
      <c r="Z289" s="1027"/>
    </row>
    <row r="290" spans="1:26" ht="15.75" outlineLevel="1" thickBot="1">
      <c r="A290" s="969"/>
      <c r="B290" s="86"/>
      <c r="C290" s="1234"/>
      <c r="D290" s="1227"/>
      <c r="E290" s="958"/>
      <c r="F290" s="858" t="s">
        <v>354</v>
      </c>
      <c r="G290" s="142">
        <v>20741</v>
      </c>
      <c r="H290" s="142">
        <v>20741</v>
      </c>
      <c r="I290" s="142">
        <v>20741</v>
      </c>
      <c r="J290" s="529">
        <v>20741</v>
      </c>
      <c r="K290" s="529">
        <v>20741</v>
      </c>
      <c r="L290" s="965"/>
      <c r="M290" s="965"/>
      <c r="N290" s="961"/>
      <c r="O290" s="959"/>
      <c r="P290" s="959"/>
      <c r="Q290" s="959"/>
      <c r="R290" s="959"/>
      <c r="S290" s="1025"/>
      <c r="T290" s="1032"/>
      <c r="U290" s="1032"/>
      <c r="V290" s="1032"/>
      <c r="W290" s="1032"/>
      <c r="X290" s="1032"/>
      <c r="Y290" s="1032"/>
      <c r="Z290" s="1032"/>
    </row>
    <row r="291" spans="1:26" ht="160.5" customHeight="1" outlineLevel="1" thickBot="1">
      <c r="A291" s="82">
        <v>84</v>
      </c>
      <c r="B291" s="83" t="s">
        <v>355</v>
      </c>
      <c r="C291" s="1234"/>
      <c r="D291" s="244" t="s">
        <v>339</v>
      </c>
      <c r="E291" s="217" t="s">
        <v>356</v>
      </c>
      <c r="F291" s="896" t="s">
        <v>357</v>
      </c>
      <c r="G291" s="850">
        <f>MKP_2025!K7</f>
        <v>2250788</v>
      </c>
      <c r="H291" s="850">
        <f>MKP_2025!I11</f>
        <v>2250788</v>
      </c>
      <c r="I291" s="850">
        <v>683600</v>
      </c>
      <c r="J291" s="851">
        <v>683600</v>
      </c>
      <c r="K291" s="852">
        <v>183600</v>
      </c>
      <c r="L291" s="853">
        <f>MKP_2025!G11</f>
        <v>183600</v>
      </c>
      <c r="M291" s="582">
        <f>MKP_2025!H11</f>
        <v>683600</v>
      </c>
      <c r="N291" s="102">
        <f>MKP_2025!H11</f>
        <v>683600</v>
      </c>
      <c r="O291" s="236">
        <f>SUM(H291)</f>
        <v>2250788</v>
      </c>
      <c r="P291" s="125"/>
      <c r="Q291" s="125">
        <f>SUM(G291)</f>
        <v>2250788</v>
      </c>
      <c r="R291" s="236">
        <f>MKP_2025!J11</f>
        <v>2820400</v>
      </c>
      <c r="S291" s="126">
        <f>SUM(T291:Z291)</f>
        <v>5</v>
      </c>
      <c r="T291" s="80">
        <v>2</v>
      </c>
      <c r="U291" s="80">
        <v>1</v>
      </c>
      <c r="V291" s="80"/>
      <c r="W291" s="80"/>
      <c r="X291" s="80">
        <v>1</v>
      </c>
      <c r="Y291" s="80"/>
      <c r="Z291" s="80">
        <v>1</v>
      </c>
    </row>
    <row r="292" spans="1:26" ht="33" customHeight="1" outlineLevel="1" thickBot="1">
      <c r="A292" s="18">
        <v>85</v>
      </c>
      <c r="B292" s="113" t="s">
        <v>358</v>
      </c>
      <c r="C292" s="1235"/>
      <c r="D292" s="241" t="s">
        <v>359</v>
      </c>
      <c r="E292" s="96"/>
      <c r="F292" s="246" t="s">
        <v>360</v>
      </c>
      <c r="G292" s="247">
        <v>18283</v>
      </c>
      <c r="H292" s="247">
        <v>18283</v>
      </c>
      <c r="I292" s="247">
        <v>18283</v>
      </c>
      <c r="J292" s="583">
        <v>18283</v>
      </c>
      <c r="K292" s="583">
        <v>18283</v>
      </c>
      <c r="L292" s="19">
        <f>SUM(K292)</f>
        <v>18283</v>
      </c>
      <c r="M292" s="19">
        <f>SUM(H292)</f>
        <v>18283</v>
      </c>
      <c r="N292" s="236">
        <f>SUM(I292)</f>
        <v>18283</v>
      </c>
      <c r="O292" s="116">
        <f>SUM(H292)</f>
        <v>18283</v>
      </c>
      <c r="P292" s="175"/>
      <c r="Q292" s="117">
        <f>SUM(G292)</f>
        <v>18283</v>
      </c>
      <c r="R292" s="86"/>
      <c r="S292" s="248">
        <f>SUM(T292:Z292)</f>
        <v>4</v>
      </c>
      <c r="T292" s="187">
        <v>2</v>
      </c>
      <c r="U292" s="187"/>
      <c r="V292" s="187"/>
      <c r="W292" s="187">
        <v>1</v>
      </c>
      <c r="X292" s="187">
        <v>1</v>
      </c>
      <c r="Y292" s="187"/>
      <c r="Z292" s="187"/>
    </row>
    <row r="293" spans="1:26" ht="46.15" customHeight="1" outlineLevel="1">
      <c r="A293" s="955">
        <v>86</v>
      </c>
      <c r="B293" s="979" t="s">
        <v>361</v>
      </c>
      <c r="C293" s="955" t="s">
        <v>338</v>
      </c>
      <c r="D293" s="980" t="s">
        <v>362</v>
      </c>
      <c r="E293" s="997"/>
      <c r="F293" s="128" t="s">
        <v>363</v>
      </c>
      <c r="G293" s="134">
        <v>50000</v>
      </c>
      <c r="H293" s="134">
        <v>50000</v>
      </c>
      <c r="I293" s="134">
        <v>50000</v>
      </c>
      <c r="J293" s="521">
        <v>50000</v>
      </c>
      <c r="K293" s="521">
        <v>50000</v>
      </c>
      <c r="L293" s="949">
        <f>SUM(K293:K294)</f>
        <v>50422</v>
      </c>
      <c r="M293" s="949">
        <f>SUM(H293:H294)</f>
        <v>50422</v>
      </c>
      <c r="N293" s="952">
        <f>SUM(I293:I294)</f>
        <v>50422</v>
      </c>
      <c r="O293" s="957">
        <f>SUM(H293:H294)</f>
        <v>50422</v>
      </c>
      <c r="P293" s="1110">
        <f>SUM(G294)</f>
        <v>422</v>
      </c>
      <c r="Q293" s="979">
        <f>SUM(G293:G294)</f>
        <v>50422</v>
      </c>
      <c r="R293" s="979"/>
      <c r="S293" s="1024">
        <f>SUM(T293:Z294)</f>
        <v>5</v>
      </c>
      <c r="T293" s="1028">
        <v>2</v>
      </c>
      <c r="U293" s="1028"/>
      <c r="V293" s="1028"/>
      <c r="W293" s="1028">
        <v>1</v>
      </c>
      <c r="X293" s="1028">
        <v>1</v>
      </c>
      <c r="Y293" s="1028"/>
      <c r="Z293" s="1028">
        <v>1</v>
      </c>
    </row>
    <row r="294" spans="1:26" ht="15.75" outlineLevel="1" thickBot="1">
      <c r="A294" s="956"/>
      <c r="B294" s="959"/>
      <c r="C294" s="956"/>
      <c r="D294" s="982"/>
      <c r="E294" s="998"/>
      <c r="F294" s="861" t="s">
        <v>364</v>
      </c>
      <c r="G294" s="142">
        <v>422</v>
      </c>
      <c r="H294" s="142">
        <v>422</v>
      </c>
      <c r="I294" s="142">
        <v>422</v>
      </c>
      <c r="J294" s="529">
        <v>422</v>
      </c>
      <c r="K294" s="529">
        <v>422</v>
      </c>
      <c r="L294" s="950"/>
      <c r="M294" s="950"/>
      <c r="N294" s="954"/>
      <c r="O294" s="1006"/>
      <c r="P294" s="1112"/>
      <c r="Q294" s="959"/>
      <c r="R294" s="959"/>
      <c r="S294" s="1025"/>
      <c r="T294" s="1030"/>
      <c r="U294" s="1030"/>
      <c r="V294" s="1030"/>
      <c r="W294" s="1030"/>
      <c r="X294" s="1030"/>
      <c r="Y294" s="1030"/>
      <c r="Z294" s="1030"/>
    </row>
    <row r="295" spans="1:26" ht="36.6" customHeight="1" outlineLevel="1" thickBot="1">
      <c r="A295" s="18">
        <v>87</v>
      </c>
      <c r="B295" s="979" t="s">
        <v>365</v>
      </c>
      <c r="C295" s="955" t="s">
        <v>366</v>
      </c>
      <c r="D295" s="17" t="s">
        <v>190</v>
      </c>
      <c r="E295" s="227"/>
      <c r="F295" s="897" t="s">
        <v>367</v>
      </c>
      <c r="G295" s="840"/>
      <c r="H295" s="840"/>
      <c r="I295" s="840"/>
      <c r="J295" s="841"/>
      <c r="K295" s="841"/>
      <c r="L295" s="842">
        <f>'MELIORĀCIJA 2025'!I3</f>
        <v>1083875</v>
      </c>
      <c r="M295" s="584">
        <f>'MELIORĀCIJA 2025'!J3</f>
        <v>1287589</v>
      </c>
      <c r="N295" s="250">
        <f>'MELIORĀCIJA 2025'!J3</f>
        <v>1287589</v>
      </c>
      <c r="O295" s="216">
        <f>'MELIORĀCIJA 2025'!K3</f>
        <v>297024</v>
      </c>
      <c r="P295" s="123">
        <f>'MELIORĀCIJA 2025'!L3</f>
        <v>200321</v>
      </c>
      <c r="Q295" s="217">
        <f>'MELIORĀCIJA 2025'!M3</f>
        <v>299216</v>
      </c>
      <c r="R295" s="216"/>
      <c r="S295" s="126"/>
      <c r="T295" s="80"/>
      <c r="U295" s="80"/>
      <c r="V295" s="80"/>
      <c r="W295" s="80"/>
      <c r="X295" s="80"/>
      <c r="Y295" s="80"/>
      <c r="Z295" s="80"/>
    </row>
    <row r="296" spans="1:26" ht="36.6" customHeight="1" outlineLevel="1">
      <c r="A296" s="955">
        <v>88</v>
      </c>
      <c r="B296" s="958"/>
      <c r="C296" s="969"/>
      <c r="D296" s="980" t="s">
        <v>184</v>
      </c>
      <c r="E296" s="997" t="s">
        <v>368</v>
      </c>
      <c r="F296" s="983" t="s">
        <v>1287</v>
      </c>
      <c r="G296" s="984"/>
      <c r="H296" s="251"/>
      <c r="I296" s="252"/>
      <c r="J296" s="585"/>
      <c r="K296" s="585"/>
      <c r="L296" s="1010">
        <f>SUM(K297)</f>
        <v>80000</v>
      </c>
      <c r="M296" s="1010">
        <f>SUM(J297)</f>
        <v>80000</v>
      </c>
      <c r="N296" s="1059">
        <f>SUM(I297:I300)</f>
        <v>80000</v>
      </c>
      <c r="O296" s="1073">
        <f>SUM(H297)</f>
        <v>28677</v>
      </c>
      <c r="P296" s="1073"/>
      <c r="Q296" s="1098">
        <f>SUM(G297,G299)</f>
        <v>28677</v>
      </c>
      <c r="R296" s="952"/>
      <c r="S296" s="1024">
        <f>SUM(T296:Z300)</f>
        <v>4</v>
      </c>
      <c r="T296" s="1033"/>
      <c r="U296" s="1033"/>
      <c r="V296" s="1033">
        <v>2</v>
      </c>
      <c r="W296" s="1033"/>
      <c r="X296" s="1033">
        <v>1</v>
      </c>
      <c r="Y296" s="1033"/>
      <c r="Z296" s="1028">
        <v>1</v>
      </c>
    </row>
    <row r="297" spans="1:26" ht="48.6" customHeight="1" outlineLevel="1">
      <c r="A297" s="969"/>
      <c r="B297" s="958"/>
      <c r="C297" s="969"/>
      <c r="D297" s="981"/>
      <c r="E297" s="1004"/>
      <c r="F297" s="883" t="s">
        <v>369</v>
      </c>
      <c r="G297" s="66">
        <v>28677</v>
      </c>
      <c r="H297" s="254">
        <v>28677</v>
      </c>
      <c r="I297" s="66">
        <v>80000</v>
      </c>
      <c r="J297" s="524">
        <v>80000</v>
      </c>
      <c r="K297" s="524">
        <v>80000</v>
      </c>
      <c r="L297" s="1057"/>
      <c r="M297" s="1057"/>
      <c r="N297" s="1060"/>
      <c r="O297" s="1074"/>
      <c r="P297" s="1074"/>
      <c r="Q297" s="1099"/>
      <c r="R297" s="953"/>
      <c r="S297" s="1076"/>
      <c r="T297" s="1034"/>
      <c r="U297" s="1034"/>
      <c r="V297" s="1034"/>
      <c r="W297" s="1034"/>
      <c r="X297" s="1034"/>
      <c r="Y297" s="1034"/>
      <c r="Z297" s="1029"/>
    </row>
    <row r="298" spans="1:26" outlineLevel="1">
      <c r="A298" s="969"/>
      <c r="B298" s="958"/>
      <c r="C298" s="969"/>
      <c r="D298" s="981"/>
      <c r="E298" s="1004"/>
      <c r="F298" s="883" t="s">
        <v>370</v>
      </c>
      <c r="G298" s="66"/>
      <c r="H298" s="254"/>
      <c r="I298" s="66">
        <v>0</v>
      </c>
      <c r="J298" s="524">
        <v>0</v>
      </c>
      <c r="K298" s="524">
        <v>0</v>
      </c>
      <c r="L298" s="1057"/>
      <c r="M298" s="1057"/>
      <c r="N298" s="1060"/>
      <c r="O298" s="1074"/>
      <c r="P298" s="1074"/>
      <c r="Q298" s="1099"/>
      <c r="R298" s="953"/>
      <c r="S298" s="1076"/>
      <c r="T298" s="1034"/>
      <c r="U298" s="1034"/>
      <c r="V298" s="1034"/>
      <c r="W298" s="1034"/>
      <c r="X298" s="1034"/>
      <c r="Y298" s="1034"/>
      <c r="Z298" s="1029"/>
    </row>
    <row r="299" spans="1:26" ht="45.6" customHeight="1" outlineLevel="1">
      <c r="A299" s="969"/>
      <c r="B299" s="958"/>
      <c r="C299" s="969"/>
      <c r="D299" s="981"/>
      <c r="E299" s="1004"/>
      <c r="F299" s="883" t="s">
        <v>371</v>
      </c>
      <c r="G299" s="66">
        <v>0</v>
      </c>
      <c r="H299" s="254">
        <v>0</v>
      </c>
      <c r="I299" s="66">
        <v>0</v>
      </c>
      <c r="J299" s="524">
        <v>0</v>
      </c>
      <c r="K299" s="524">
        <v>0</v>
      </c>
      <c r="L299" s="1057"/>
      <c r="M299" s="1057"/>
      <c r="N299" s="1060"/>
      <c r="O299" s="1074"/>
      <c r="P299" s="1074"/>
      <c r="Q299" s="1099"/>
      <c r="R299" s="953"/>
      <c r="S299" s="1076"/>
      <c r="T299" s="1034"/>
      <c r="U299" s="1034"/>
      <c r="V299" s="1034"/>
      <c r="W299" s="1034"/>
      <c r="X299" s="1034"/>
      <c r="Y299" s="1034"/>
      <c r="Z299" s="1029"/>
    </row>
    <row r="300" spans="1:26" ht="24" outlineLevel="1">
      <c r="A300" s="956"/>
      <c r="B300" s="958"/>
      <c r="C300" s="969"/>
      <c r="D300" s="982"/>
      <c r="E300" s="998"/>
      <c r="F300" s="890" t="s">
        <v>372</v>
      </c>
      <c r="G300" s="106">
        <v>0</v>
      </c>
      <c r="H300" s="256">
        <v>0</v>
      </c>
      <c r="I300" s="106">
        <v>0</v>
      </c>
      <c r="J300" s="512">
        <v>0</v>
      </c>
      <c r="K300" s="512">
        <v>0</v>
      </c>
      <c r="L300" s="1058"/>
      <c r="M300" s="1058"/>
      <c r="N300" s="1061"/>
      <c r="O300" s="1075"/>
      <c r="P300" s="1075"/>
      <c r="Q300" s="1100"/>
      <c r="R300" s="954"/>
      <c r="S300" s="1077"/>
      <c r="T300" s="1035"/>
      <c r="U300" s="1035"/>
      <c r="V300" s="1035"/>
      <c r="W300" s="1035"/>
      <c r="X300" s="1035"/>
      <c r="Y300" s="1035"/>
      <c r="Z300" s="1030"/>
    </row>
    <row r="301" spans="1:26" ht="15.75" thickBot="1">
      <c r="A301" s="1051" t="s">
        <v>373</v>
      </c>
      <c r="B301" s="1052"/>
      <c r="C301" s="1052"/>
      <c r="D301" s="1052"/>
      <c r="E301" s="1052"/>
      <c r="F301" s="1052"/>
      <c r="G301" s="1052"/>
      <c r="H301" s="1052"/>
      <c r="I301" s="1052"/>
      <c r="J301" s="1052"/>
      <c r="K301" s="1052"/>
      <c r="L301" s="1052"/>
      <c r="M301" s="1052"/>
      <c r="N301" s="1052"/>
      <c r="O301" s="1052"/>
      <c r="P301" s="1052"/>
      <c r="Q301" s="1052"/>
      <c r="R301" s="1053"/>
      <c r="S301" s="81"/>
      <c r="T301" s="80"/>
      <c r="U301" s="80"/>
      <c r="V301" s="80"/>
      <c r="W301" s="80"/>
      <c r="X301" s="80"/>
      <c r="Y301" s="80"/>
      <c r="Z301" s="80"/>
    </row>
    <row r="302" spans="1:26" ht="36" outlineLevel="1">
      <c r="A302" s="955">
        <v>89</v>
      </c>
      <c r="B302" s="979" t="s">
        <v>374</v>
      </c>
      <c r="C302" s="955" t="s">
        <v>375</v>
      </c>
      <c r="D302" s="980" t="s">
        <v>376</v>
      </c>
      <c r="E302" s="997"/>
      <c r="F302" s="898" t="s">
        <v>377</v>
      </c>
      <c r="G302" s="259">
        <v>4000</v>
      </c>
      <c r="H302" s="259">
        <v>4000</v>
      </c>
      <c r="I302" s="259">
        <v>8000</v>
      </c>
      <c r="J302" s="587">
        <v>8000</v>
      </c>
      <c r="K302" s="587">
        <v>8000</v>
      </c>
      <c r="L302" s="966">
        <f>SUM(K302:K303)</f>
        <v>12000</v>
      </c>
      <c r="M302" s="966">
        <f>SUM(J302:J303)</f>
        <v>12000</v>
      </c>
      <c r="N302" s="1054">
        <f>SUM(I302:I303)</f>
        <v>12000</v>
      </c>
      <c r="O302" s="957">
        <f>SUM(H302:H303)</f>
        <v>8000</v>
      </c>
      <c r="P302" s="1059">
        <f>SUM(G303)</f>
        <v>4000</v>
      </c>
      <c r="Q302" s="979">
        <v>8000</v>
      </c>
      <c r="R302" s="979"/>
      <c r="S302" s="1024">
        <f>SUM(T302:Z303)</f>
        <v>4</v>
      </c>
      <c r="T302" s="1028">
        <v>2</v>
      </c>
      <c r="U302" s="1028"/>
      <c r="V302" s="1028"/>
      <c r="W302" s="1028"/>
      <c r="X302" s="1028">
        <v>1</v>
      </c>
      <c r="Y302" s="1028"/>
      <c r="Z302" s="1028">
        <v>1</v>
      </c>
    </row>
    <row r="303" spans="1:26" ht="18" customHeight="1" outlineLevel="1" thickBot="1">
      <c r="A303" s="956"/>
      <c r="B303" s="958"/>
      <c r="C303" s="969"/>
      <c r="D303" s="982"/>
      <c r="E303" s="998"/>
      <c r="F303" s="866" t="s">
        <v>364</v>
      </c>
      <c r="G303" s="106">
        <v>4000</v>
      </c>
      <c r="H303" s="106">
        <v>4000</v>
      </c>
      <c r="I303" s="106">
        <v>4000</v>
      </c>
      <c r="J303" s="512">
        <v>4000</v>
      </c>
      <c r="K303" s="512">
        <v>4000</v>
      </c>
      <c r="L303" s="973"/>
      <c r="M303" s="973"/>
      <c r="N303" s="1079"/>
      <c r="O303" s="1006"/>
      <c r="P303" s="1061"/>
      <c r="Q303" s="959"/>
      <c r="R303" s="959"/>
      <c r="S303" s="1025"/>
      <c r="T303" s="1030"/>
      <c r="U303" s="1030"/>
      <c r="V303" s="1030"/>
      <c r="W303" s="1030"/>
      <c r="X303" s="1030"/>
      <c r="Y303" s="1030"/>
      <c r="Z303" s="1030"/>
    </row>
    <row r="304" spans="1:26" ht="23.45" customHeight="1" outlineLevel="1">
      <c r="A304" s="955">
        <v>90</v>
      </c>
      <c r="B304" s="958"/>
      <c r="C304" s="969"/>
      <c r="D304" s="980" t="s">
        <v>184</v>
      </c>
      <c r="E304" s="1239"/>
      <c r="F304" s="1115" t="s">
        <v>1288</v>
      </c>
      <c r="G304" s="1116"/>
      <c r="H304" s="219"/>
      <c r="I304" s="252"/>
      <c r="J304" s="585"/>
      <c r="K304" s="585"/>
      <c r="L304" s="999">
        <f>SUM(K305:K314)</f>
        <v>92298</v>
      </c>
      <c r="M304" s="966">
        <f>SUM(J305:J314)</f>
        <v>90098</v>
      </c>
      <c r="N304" s="1054">
        <f>SUM(I305:I314)</f>
        <v>90098</v>
      </c>
      <c r="O304" s="1054">
        <f>SUM(H311:H314)</f>
        <v>82594</v>
      </c>
      <c r="P304" s="1059">
        <f>SUM(G311)</f>
        <v>100</v>
      </c>
      <c r="Q304" s="995">
        <f>SUM(G311:G314)</f>
        <v>82594</v>
      </c>
      <c r="R304" s="952"/>
      <c r="S304" s="1024">
        <f>SUM(T304:Z314)</f>
        <v>8</v>
      </c>
      <c r="T304" s="1028">
        <v>2</v>
      </c>
      <c r="U304" s="1028">
        <v>1</v>
      </c>
      <c r="V304" s="1028">
        <v>2</v>
      </c>
      <c r="W304" s="1028"/>
      <c r="X304" s="1028">
        <v>1</v>
      </c>
      <c r="Y304" s="1028">
        <v>1</v>
      </c>
      <c r="Z304" s="1028">
        <v>1</v>
      </c>
    </row>
    <row r="305" spans="1:27" outlineLevel="1">
      <c r="A305" s="969"/>
      <c r="B305" s="958"/>
      <c r="C305" s="969"/>
      <c r="D305" s="981"/>
      <c r="E305" s="1240"/>
      <c r="F305" s="899" t="s">
        <v>378</v>
      </c>
      <c r="G305" s="218"/>
      <c r="H305" s="219"/>
      <c r="I305" s="66">
        <v>3751</v>
      </c>
      <c r="J305" s="524">
        <v>3751</v>
      </c>
      <c r="K305" s="524">
        <v>3751</v>
      </c>
      <c r="L305" s="1000"/>
      <c r="M305" s="967"/>
      <c r="N305" s="996"/>
      <c r="O305" s="1078"/>
      <c r="P305" s="1204"/>
      <c r="Q305" s="996"/>
      <c r="R305" s="953"/>
      <c r="S305" s="1076"/>
      <c r="T305" s="1029"/>
      <c r="U305" s="1029"/>
      <c r="V305" s="1029"/>
      <c r="W305" s="1029"/>
      <c r="X305" s="1029"/>
      <c r="Y305" s="1029"/>
      <c r="Z305" s="1029"/>
    </row>
    <row r="306" spans="1:27" outlineLevel="1">
      <c r="A306" s="969"/>
      <c r="B306" s="958"/>
      <c r="C306" s="969"/>
      <c r="D306" s="981"/>
      <c r="E306" s="1240"/>
      <c r="F306" s="899" t="s">
        <v>379</v>
      </c>
      <c r="G306" s="218"/>
      <c r="H306" s="219"/>
      <c r="I306" s="66">
        <v>7875</v>
      </c>
      <c r="J306" s="524">
        <v>7875</v>
      </c>
      <c r="K306" s="524">
        <v>7875</v>
      </c>
      <c r="L306" s="1000"/>
      <c r="M306" s="967"/>
      <c r="N306" s="996"/>
      <c r="O306" s="1078"/>
      <c r="P306" s="1204"/>
      <c r="Q306" s="996"/>
      <c r="R306" s="953"/>
      <c r="S306" s="1076"/>
      <c r="T306" s="1029"/>
      <c r="U306" s="1029"/>
      <c r="V306" s="1029"/>
      <c r="W306" s="1029"/>
      <c r="X306" s="1029"/>
      <c r="Y306" s="1029"/>
      <c r="Z306" s="1029"/>
    </row>
    <row r="307" spans="1:27" outlineLevel="1">
      <c r="A307" s="969"/>
      <c r="B307" s="958"/>
      <c r="C307" s="969"/>
      <c r="D307" s="981"/>
      <c r="E307" s="1240"/>
      <c r="F307" s="899" t="s">
        <v>380</v>
      </c>
      <c r="G307" s="218"/>
      <c r="H307" s="219"/>
      <c r="I307" s="66">
        <v>64014</v>
      </c>
      <c r="J307" s="524">
        <v>64014</v>
      </c>
      <c r="K307" s="524">
        <v>64014</v>
      </c>
      <c r="L307" s="1000"/>
      <c r="M307" s="967"/>
      <c r="N307" s="996"/>
      <c r="O307" s="1078"/>
      <c r="P307" s="1204"/>
      <c r="Q307" s="996"/>
      <c r="R307" s="953"/>
      <c r="S307" s="1076"/>
      <c r="T307" s="1029"/>
      <c r="U307" s="1029"/>
      <c r="V307" s="1029"/>
      <c r="W307" s="1029"/>
      <c r="X307" s="1029"/>
      <c r="Y307" s="1029"/>
      <c r="Z307" s="1029"/>
    </row>
    <row r="308" spans="1:27" outlineLevel="1">
      <c r="A308" s="969"/>
      <c r="B308" s="958"/>
      <c r="C308" s="969"/>
      <c r="D308" s="981"/>
      <c r="E308" s="1240"/>
      <c r="F308" s="899" t="s">
        <v>381</v>
      </c>
      <c r="G308" s="218"/>
      <c r="H308" s="219"/>
      <c r="I308" s="66">
        <v>985</v>
      </c>
      <c r="J308" s="524">
        <v>985</v>
      </c>
      <c r="K308" s="524">
        <v>985</v>
      </c>
      <c r="L308" s="1000"/>
      <c r="M308" s="967"/>
      <c r="N308" s="996"/>
      <c r="O308" s="1078"/>
      <c r="P308" s="1204"/>
      <c r="Q308" s="996"/>
      <c r="R308" s="953"/>
      <c r="S308" s="1076"/>
      <c r="T308" s="1029"/>
      <c r="U308" s="1029"/>
      <c r="V308" s="1029"/>
      <c r="W308" s="1029"/>
      <c r="X308" s="1029"/>
      <c r="Y308" s="1029"/>
      <c r="Z308" s="1029"/>
    </row>
    <row r="309" spans="1:27" outlineLevel="1">
      <c r="A309" s="969"/>
      <c r="B309" s="958"/>
      <c r="C309" s="969"/>
      <c r="D309" s="981"/>
      <c r="E309" s="1240"/>
      <c r="F309" s="899" t="s">
        <v>382</v>
      </c>
      <c r="G309" s="218"/>
      <c r="H309" s="219"/>
      <c r="I309" s="66">
        <v>4922</v>
      </c>
      <c r="J309" s="524">
        <v>4922</v>
      </c>
      <c r="K309" s="524">
        <v>4922</v>
      </c>
      <c r="L309" s="1000"/>
      <c r="M309" s="967"/>
      <c r="N309" s="996"/>
      <c r="O309" s="1078"/>
      <c r="P309" s="1204"/>
      <c r="Q309" s="996"/>
      <c r="R309" s="953"/>
      <c r="S309" s="1076"/>
      <c r="T309" s="1029"/>
      <c r="U309" s="1029"/>
      <c r="V309" s="1029"/>
      <c r="W309" s="1029"/>
      <c r="X309" s="1029"/>
      <c r="Y309" s="1029"/>
      <c r="Z309" s="1029"/>
    </row>
    <row r="310" spans="1:27" outlineLevel="1">
      <c r="A310" s="969"/>
      <c r="B310" s="958"/>
      <c r="C310" s="969"/>
      <c r="D310" s="981"/>
      <c r="E310" s="1240"/>
      <c r="F310" s="900" t="s">
        <v>383</v>
      </c>
      <c r="G310" s="260"/>
      <c r="H310" s="189"/>
      <c r="I310" s="189"/>
      <c r="J310" s="552"/>
      <c r="K310" s="552"/>
      <c r="L310" s="1000"/>
      <c r="M310" s="967"/>
      <c r="N310" s="996"/>
      <c r="O310" s="1078"/>
      <c r="P310" s="1204"/>
      <c r="Q310" s="996"/>
      <c r="R310" s="953"/>
      <c r="S310" s="1076"/>
      <c r="T310" s="1029"/>
      <c r="U310" s="1029"/>
      <c r="V310" s="1029"/>
      <c r="W310" s="1029"/>
      <c r="X310" s="1029"/>
      <c r="Y310" s="1029"/>
      <c r="Z310" s="1029"/>
    </row>
    <row r="311" spans="1:27" ht="24" outlineLevel="1">
      <c r="A311" s="969"/>
      <c r="B311" s="958"/>
      <c r="C311" s="969"/>
      <c r="D311" s="981"/>
      <c r="E311" s="1240"/>
      <c r="F311" s="855" t="s">
        <v>384</v>
      </c>
      <c r="G311" s="139">
        <v>100</v>
      </c>
      <c r="H311" s="139">
        <v>100</v>
      </c>
      <c r="I311" s="189">
        <v>0</v>
      </c>
      <c r="J311" s="552">
        <v>0</v>
      </c>
      <c r="K311" s="552">
        <v>0</v>
      </c>
      <c r="L311" s="1000"/>
      <c r="M311" s="967"/>
      <c r="N311" s="996"/>
      <c r="O311" s="1078"/>
      <c r="P311" s="1204"/>
      <c r="Q311" s="996"/>
      <c r="R311" s="953"/>
      <c r="S311" s="1076"/>
      <c r="T311" s="1029"/>
      <c r="U311" s="1029"/>
      <c r="V311" s="1029"/>
      <c r="W311" s="1029"/>
      <c r="X311" s="1029"/>
      <c r="Y311" s="1029"/>
      <c r="Z311" s="1029"/>
    </row>
    <row r="312" spans="1:27" outlineLevel="1">
      <c r="A312" s="969"/>
      <c r="B312" s="958"/>
      <c r="C312" s="969"/>
      <c r="D312" s="981"/>
      <c r="E312" s="1240"/>
      <c r="F312" s="855" t="s">
        <v>385</v>
      </c>
      <c r="G312" s="87">
        <v>73943</v>
      </c>
      <c r="H312" s="87">
        <v>73943</v>
      </c>
      <c r="I312" s="66">
        <v>0</v>
      </c>
      <c r="J312" s="524">
        <v>0</v>
      </c>
      <c r="K312" s="524">
        <v>0</v>
      </c>
      <c r="L312" s="1000"/>
      <c r="M312" s="967"/>
      <c r="N312" s="996"/>
      <c r="O312" s="1078"/>
      <c r="P312" s="1204"/>
      <c r="Q312" s="996"/>
      <c r="R312" s="953"/>
      <c r="S312" s="1076"/>
      <c r="T312" s="1029"/>
      <c r="U312" s="1029"/>
      <c r="V312" s="1029"/>
      <c r="W312" s="1029"/>
      <c r="X312" s="1029"/>
      <c r="Y312" s="1029"/>
      <c r="Z312" s="1029"/>
    </row>
    <row r="313" spans="1:27" ht="36" outlineLevel="1">
      <c r="A313" s="969"/>
      <c r="B313" s="958"/>
      <c r="C313" s="969"/>
      <c r="D313" s="981"/>
      <c r="E313" s="1240"/>
      <c r="F313" s="855" t="s">
        <v>386</v>
      </c>
      <c r="G313" s="87">
        <v>551</v>
      </c>
      <c r="H313" s="87">
        <v>551</v>
      </c>
      <c r="I313" s="66">
        <v>551</v>
      </c>
      <c r="J313" s="524">
        <v>551</v>
      </c>
      <c r="K313" s="667">
        <v>2751</v>
      </c>
      <c r="L313" s="1000"/>
      <c r="M313" s="967"/>
      <c r="N313" s="996"/>
      <c r="O313" s="1078"/>
      <c r="P313" s="1204"/>
      <c r="Q313" s="996"/>
      <c r="R313" s="953"/>
      <c r="S313" s="1076"/>
      <c r="T313" s="1029"/>
      <c r="U313" s="1029"/>
      <c r="V313" s="1029"/>
      <c r="W313" s="1029"/>
      <c r="X313" s="1029"/>
      <c r="Y313" s="1029"/>
      <c r="Z313" s="1029"/>
      <c r="AA313" s="737"/>
    </row>
    <row r="314" spans="1:27" ht="36" outlineLevel="1">
      <c r="A314" s="956"/>
      <c r="B314" s="958"/>
      <c r="C314" s="969"/>
      <c r="D314" s="981"/>
      <c r="E314" s="1240"/>
      <c r="F314" s="866" t="s">
        <v>387</v>
      </c>
      <c r="G314" s="68">
        <v>8000</v>
      </c>
      <c r="H314" s="87">
        <v>8000</v>
      </c>
      <c r="I314" s="106">
        <v>8000</v>
      </c>
      <c r="J314" s="512">
        <v>8000</v>
      </c>
      <c r="K314" s="512">
        <v>8000</v>
      </c>
      <c r="L314" s="1001"/>
      <c r="M314" s="968"/>
      <c r="N314" s="1031"/>
      <c r="O314" s="1078"/>
      <c r="P314" s="1204"/>
      <c r="Q314" s="996"/>
      <c r="R314" s="953"/>
      <c r="S314" s="1076"/>
      <c r="T314" s="1029"/>
      <c r="U314" s="1029"/>
      <c r="V314" s="1029"/>
      <c r="W314" s="1029"/>
      <c r="X314" s="1029"/>
      <c r="Y314" s="1029"/>
      <c r="Z314" s="1029"/>
    </row>
    <row r="315" spans="1:27" ht="21.6" customHeight="1" outlineLevel="1">
      <c r="A315" s="955">
        <v>91</v>
      </c>
      <c r="B315" s="958"/>
      <c r="C315" s="969"/>
      <c r="D315" s="980" t="s">
        <v>388</v>
      </c>
      <c r="E315" s="979"/>
      <c r="F315" s="1071" t="s">
        <v>389</v>
      </c>
      <c r="G315" s="1072"/>
      <c r="H315" s="261"/>
      <c r="I315" s="261"/>
      <c r="J315" s="588"/>
      <c r="K315" s="588"/>
      <c r="L315" s="1045">
        <f>SUM(K316:K317)</f>
        <v>6000</v>
      </c>
      <c r="M315" s="1045">
        <f>SUM(H316:H317)</f>
        <v>6000</v>
      </c>
      <c r="N315" s="957">
        <f>SUM(I316:I317)</f>
        <v>6000</v>
      </c>
      <c r="O315" s="952">
        <f>SUM(H316:H317)</f>
        <v>6000</v>
      </c>
      <c r="P315" s="1110"/>
      <c r="Q315" s="960">
        <f>SUM(G316:G317)</f>
        <v>6000</v>
      </c>
      <c r="R315" s="952"/>
      <c r="S315" s="1024"/>
      <c r="T315" s="1036" t="s">
        <v>390</v>
      </c>
      <c r="U315" s="1037"/>
      <c r="V315" s="1037"/>
      <c r="W315" s="1037"/>
      <c r="X315" s="1038"/>
      <c r="Y315" s="1028"/>
      <c r="Z315" s="1028"/>
    </row>
    <row r="316" spans="1:27" outlineLevel="1">
      <c r="A316" s="969"/>
      <c r="B316" s="958"/>
      <c r="C316" s="969"/>
      <c r="D316" s="981"/>
      <c r="E316" s="958"/>
      <c r="F316" s="901" t="s">
        <v>68</v>
      </c>
      <c r="G316" s="232">
        <v>1500</v>
      </c>
      <c r="H316" s="232">
        <v>1500</v>
      </c>
      <c r="I316" s="232">
        <v>1500</v>
      </c>
      <c r="J316" s="574">
        <v>1500</v>
      </c>
      <c r="K316" s="574">
        <v>1500</v>
      </c>
      <c r="L316" s="1046"/>
      <c r="M316" s="1046"/>
      <c r="N316" s="958"/>
      <c r="O316" s="953"/>
      <c r="P316" s="1111"/>
      <c r="Q316" s="962"/>
      <c r="R316" s="953"/>
      <c r="S316" s="1076"/>
      <c r="T316" s="1039"/>
      <c r="U316" s="1040"/>
      <c r="V316" s="1040"/>
      <c r="W316" s="1040"/>
      <c r="X316" s="1041"/>
      <c r="Y316" s="1029"/>
      <c r="Z316" s="1029"/>
    </row>
    <row r="317" spans="1:27" ht="15.75" outlineLevel="1" thickBot="1">
      <c r="A317" s="956"/>
      <c r="B317" s="959"/>
      <c r="C317" s="956"/>
      <c r="D317" s="982"/>
      <c r="E317" s="959"/>
      <c r="F317" s="882" t="s">
        <v>391</v>
      </c>
      <c r="G317" s="234">
        <v>4500</v>
      </c>
      <c r="H317" s="234">
        <v>4500</v>
      </c>
      <c r="I317" s="234">
        <v>4500</v>
      </c>
      <c r="J317" s="575">
        <v>4500</v>
      </c>
      <c r="K317" s="575">
        <v>4500</v>
      </c>
      <c r="L317" s="1047"/>
      <c r="M317" s="1047"/>
      <c r="N317" s="959"/>
      <c r="O317" s="954"/>
      <c r="P317" s="1112"/>
      <c r="Q317" s="961"/>
      <c r="R317" s="954"/>
      <c r="S317" s="1077"/>
      <c r="T317" s="1042"/>
      <c r="U317" s="1043"/>
      <c r="V317" s="1043"/>
      <c r="W317" s="1043"/>
      <c r="X317" s="1044"/>
      <c r="Y317" s="1030"/>
      <c r="Z317" s="1030"/>
    </row>
    <row r="318" spans="1:27" ht="36" customHeight="1" outlineLevel="1">
      <c r="A318" s="955">
        <v>92</v>
      </c>
      <c r="B318" s="979" t="s">
        <v>392</v>
      </c>
      <c r="C318" s="955"/>
      <c r="D318" s="980" t="s">
        <v>190</v>
      </c>
      <c r="E318" s="997"/>
      <c r="F318" s="1071" t="s">
        <v>393</v>
      </c>
      <c r="G318" s="1072"/>
      <c r="H318" s="261"/>
      <c r="I318" s="261"/>
      <c r="J318" s="588"/>
      <c r="K318" s="588"/>
      <c r="L318" s="1045">
        <f>SUM(K319:K321)</f>
        <v>215732</v>
      </c>
      <c r="M318" s="1045">
        <f>SUM(J319:J321)</f>
        <v>215732</v>
      </c>
      <c r="N318" s="957">
        <f>SUM(I319:I321)</f>
        <v>215732</v>
      </c>
      <c r="O318" s="957">
        <f>SUM(H319,H322,H323)</f>
        <v>135554</v>
      </c>
      <c r="P318" s="957">
        <f>SUM(G319)</f>
        <v>29561</v>
      </c>
      <c r="Q318" s="979">
        <f>SUM(G319,G322,G323)</f>
        <v>131561</v>
      </c>
      <c r="R318" s="957">
        <v>282281</v>
      </c>
      <c r="S318" s="1049">
        <f>SUM(T318:Z331)</f>
        <v>4</v>
      </c>
      <c r="T318" s="1026">
        <v>2</v>
      </c>
      <c r="U318" s="1026"/>
      <c r="V318" s="1026"/>
      <c r="W318" s="1026"/>
      <c r="X318" s="1026"/>
      <c r="Y318" s="1026">
        <v>1</v>
      </c>
      <c r="Z318" s="1026">
        <v>1</v>
      </c>
    </row>
    <row r="319" spans="1:27" ht="24" outlineLevel="1">
      <c r="A319" s="969"/>
      <c r="B319" s="958"/>
      <c r="C319" s="969"/>
      <c r="D319" s="981"/>
      <c r="E319" s="1004"/>
      <c r="F319" s="883" t="s">
        <v>394</v>
      </c>
      <c r="G319" s="66">
        <v>29561</v>
      </c>
      <c r="H319" s="66">
        <v>33554</v>
      </c>
      <c r="I319" s="66">
        <v>33554</v>
      </c>
      <c r="J319" s="524">
        <v>33554</v>
      </c>
      <c r="K319" s="524">
        <v>33554</v>
      </c>
      <c r="L319" s="1046"/>
      <c r="M319" s="1046"/>
      <c r="N319" s="958"/>
      <c r="O319" s="958"/>
      <c r="P319" s="958"/>
      <c r="Q319" s="958"/>
      <c r="R319" s="958"/>
      <c r="S319" s="1050"/>
      <c r="T319" s="1027"/>
      <c r="U319" s="1027"/>
      <c r="V319" s="1027"/>
      <c r="W319" s="1027"/>
      <c r="X319" s="1027"/>
      <c r="Y319" s="1027"/>
      <c r="Z319" s="1027"/>
    </row>
    <row r="320" spans="1:27" ht="24" outlineLevel="1">
      <c r="A320" s="969"/>
      <c r="B320" s="958"/>
      <c r="C320" s="969"/>
      <c r="D320" s="981"/>
      <c r="E320" s="1004"/>
      <c r="F320" s="892" t="s">
        <v>395</v>
      </c>
      <c r="G320" s="144">
        <v>2178</v>
      </c>
      <c r="H320" s="144">
        <v>2178</v>
      </c>
      <c r="I320" s="144">
        <v>2178</v>
      </c>
      <c r="J320" s="589">
        <v>2178</v>
      </c>
      <c r="K320" s="589">
        <v>2178</v>
      </c>
      <c r="L320" s="1046"/>
      <c r="M320" s="1046"/>
      <c r="N320" s="958"/>
      <c r="O320" s="958"/>
      <c r="P320" s="958"/>
      <c r="Q320" s="958"/>
      <c r="R320" s="958"/>
      <c r="S320" s="1050"/>
      <c r="T320" s="1027"/>
      <c r="U320" s="1027"/>
      <c r="V320" s="1027"/>
      <c r="W320" s="1027"/>
      <c r="X320" s="1027"/>
      <c r="Y320" s="1027"/>
      <c r="Z320" s="1027"/>
    </row>
    <row r="321" spans="1:26" outlineLevel="1">
      <c r="A321" s="969"/>
      <c r="B321" s="958"/>
      <c r="C321" s="969"/>
      <c r="D321" s="981"/>
      <c r="E321" s="1004"/>
      <c r="F321" s="892" t="s">
        <v>396</v>
      </c>
      <c r="G321" s="144"/>
      <c r="H321" s="144"/>
      <c r="I321" s="137">
        <v>180000</v>
      </c>
      <c r="J321" s="527">
        <v>180000</v>
      </c>
      <c r="K321" s="527">
        <v>180000</v>
      </c>
      <c r="L321" s="1046"/>
      <c r="M321" s="1046"/>
      <c r="N321" s="958"/>
      <c r="O321" s="958"/>
      <c r="P321" s="958"/>
      <c r="Q321" s="958"/>
      <c r="R321" s="958"/>
      <c r="S321" s="1050"/>
      <c r="T321" s="1027"/>
      <c r="U321" s="1027"/>
      <c r="V321" s="1027"/>
      <c r="W321" s="1027"/>
      <c r="X321" s="1027"/>
      <c r="Y321" s="1027"/>
      <c r="Z321" s="1027"/>
    </row>
    <row r="322" spans="1:26" ht="14.45" hidden="1" outlineLevel="1">
      <c r="A322" s="969"/>
      <c r="B322" s="958"/>
      <c r="C322" s="969"/>
      <c r="D322" s="981"/>
      <c r="E322" s="1004"/>
      <c r="F322" s="902" t="s">
        <v>397</v>
      </c>
      <c r="G322" s="262">
        <v>100000</v>
      </c>
      <c r="H322" s="262">
        <v>100000</v>
      </c>
      <c r="I322" s="262">
        <v>100000</v>
      </c>
      <c r="J322" s="590"/>
      <c r="K322" s="590"/>
      <c r="L322" s="1046"/>
      <c r="M322" s="1046"/>
      <c r="N322" s="958"/>
      <c r="O322" s="958"/>
      <c r="P322" s="958"/>
      <c r="Q322" s="958"/>
      <c r="R322" s="958"/>
      <c r="S322" s="1050"/>
      <c r="T322" s="1027"/>
      <c r="U322" s="1027"/>
      <c r="V322" s="1027"/>
      <c r="W322" s="1027"/>
      <c r="X322" s="1027"/>
      <c r="Y322" s="1027"/>
      <c r="Z322" s="1027"/>
    </row>
    <row r="323" spans="1:26" ht="14.45" hidden="1" outlineLevel="1">
      <c r="A323" s="969"/>
      <c r="B323" s="958"/>
      <c r="C323" s="969"/>
      <c r="D323" s="981"/>
      <c r="E323" s="1004"/>
      <c r="F323" s="902" t="s">
        <v>398</v>
      </c>
      <c r="G323" s="262">
        <v>2000</v>
      </c>
      <c r="H323" s="262">
        <v>2000</v>
      </c>
      <c r="I323" s="262">
        <v>2000</v>
      </c>
      <c r="J323" s="590"/>
      <c r="K323" s="590"/>
      <c r="L323" s="1046"/>
      <c r="M323" s="1046"/>
      <c r="N323" s="958"/>
      <c r="O323" s="958"/>
      <c r="P323" s="958"/>
      <c r="Q323" s="958"/>
      <c r="R323" s="958"/>
      <c r="S323" s="1050"/>
      <c r="T323" s="1027"/>
      <c r="U323" s="1027"/>
      <c r="V323" s="1027"/>
      <c r="W323" s="1027"/>
      <c r="X323" s="1027"/>
      <c r="Y323" s="1027"/>
      <c r="Z323" s="1027"/>
    </row>
    <row r="324" spans="1:26" outlineLevel="1">
      <c r="A324" s="969"/>
      <c r="B324" s="958"/>
      <c r="C324" s="969"/>
      <c r="D324" s="981"/>
      <c r="E324" s="1004"/>
      <c r="F324" s="892" t="s">
        <v>399</v>
      </c>
      <c r="G324" s="144"/>
      <c r="H324" s="144"/>
      <c r="I324" s="144"/>
      <c r="J324" s="589"/>
      <c r="K324" s="589"/>
      <c r="L324" s="1046"/>
      <c r="M324" s="1046"/>
      <c r="N324" s="958"/>
      <c r="O324" s="958"/>
      <c r="P324" s="958"/>
      <c r="Q324" s="958"/>
      <c r="R324" s="958"/>
      <c r="S324" s="1050"/>
      <c r="T324" s="1027"/>
      <c r="U324" s="1027"/>
      <c r="V324" s="1027"/>
      <c r="W324" s="1027"/>
      <c r="X324" s="1027"/>
      <c r="Y324" s="1027"/>
      <c r="Z324" s="1027"/>
    </row>
    <row r="325" spans="1:26" ht="24" outlineLevel="1">
      <c r="A325" s="969"/>
      <c r="B325" s="958"/>
      <c r="C325" s="969"/>
      <c r="D325" s="981"/>
      <c r="E325" s="1004"/>
      <c r="F325" s="892" t="s">
        <v>400</v>
      </c>
      <c r="G325" s="263"/>
      <c r="H325" s="263"/>
      <c r="I325" s="263"/>
      <c r="J325" s="591"/>
      <c r="K325" s="591"/>
      <c r="L325" s="1046"/>
      <c r="M325" s="1046"/>
      <c r="N325" s="958"/>
      <c r="O325" s="958"/>
      <c r="P325" s="958"/>
      <c r="Q325" s="958"/>
      <c r="R325" s="958"/>
      <c r="S325" s="1050"/>
      <c r="T325" s="1027"/>
      <c r="U325" s="1027"/>
      <c r="V325" s="1027"/>
      <c r="W325" s="1027"/>
      <c r="X325" s="1027"/>
      <c r="Y325" s="1027"/>
      <c r="Z325" s="1027"/>
    </row>
    <row r="326" spans="1:26" outlineLevel="1">
      <c r="A326" s="969"/>
      <c r="B326" s="958"/>
      <c r="C326" s="969"/>
      <c r="D326" s="981"/>
      <c r="E326" s="1004"/>
      <c r="F326" s="892" t="s">
        <v>401</v>
      </c>
      <c r="G326" s="264"/>
      <c r="H326" s="264"/>
      <c r="I326" s="264"/>
      <c r="J326" s="592"/>
      <c r="K326" s="592"/>
      <c r="L326" s="1046"/>
      <c r="M326" s="1046"/>
      <c r="N326" s="958"/>
      <c r="O326" s="958"/>
      <c r="P326" s="958"/>
      <c r="Q326" s="958"/>
      <c r="R326" s="958"/>
      <c r="S326" s="1050"/>
      <c r="T326" s="1027"/>
      <c r="U326" s="1027"/>
      <c r="V326" s="1027"/>
      <c r="W326" s="1027"/>
      <c r="X326" s="1027"/>
      <c r="Y326" s="1027"/>
      <c r="Z326" s="1027"/>
    </row>
    <row r="327" spans="1:26" outlineLevel="1">
      <c r="A327" s="969"/>
      <c r="B327" s="958"/>
      <c r="C327" s="969"/>
      <c r="D327" s="981"/>
      <c r="E327" s="1004"/>
      <c r="F327" s="892" t="s">
        <v>402</v>
      </c>
      <c r="G327" s="263"/>
      <c r="H327" s="263"/>
      <c r="I327" s="263"/>
      <c r="J327" s="591"/>
      <c r="K327" s="591"/>
      <c r="L327" s="1046"/>
      <c r="M327" s="1046"/>
      <c r="N327" s="958"/>
      <c r="O327" s="958"/>
      <c r="P327" s="958"/>
      <c r="Q327" s="958"/>
      <c r="R327" s="958"/>
      <c r="S327" s="1050"/>
      <c r="T327" s="1027"/>
      <c r="U327" s="1027"/>
      <c r="V327" s="1027"/>
      <c r="W327" s="1027"/>
      <c r="X327" s="1027"/>
      <c r="Y327" s="1027"/>
      <c r="Z327" s="1027"/>
    </row>
    <row r="328" spans="1:26" outlineLevel="1">
      <c r="A328" s="969"/>
      <c r="B328" s="958"/>
      <c r="C328" s="969"/>
      <c r="D328" s="981"/>
      <c r="E328" s="1004"/>
      <c r="F328" s="892" t="s">
        <v>403</v>
      </c>
      <c r="G328" s="144"/>
      <c r="H328" s="144"/>
      <c r="I328" s="144"/>
      <c r="J328" s="589"/>
      <c r="K328" s="589"/>
      <c r="L328" s="1046"/>
      <c r="M328" s="1046"/>
      <c r="N328" s="958"/>
      <c r="O328" s="958"/>
      <c r="P328" s="958"/>
      <c r="Q328" s="958"/>
      <c r="R328" s="958"/>
      <c r="S328" s="1050"/>
      <c r="T328" s="1027"/>
      <c r="U328" s="1027"/>
      <c r="V328" s="1027"/>
      <c r="W328" s="1027"/>
      <c r="X328" s="1027"/>
      <c r="Y328" s="1027"/>
      <c r="Z328" s="1027"/>
    </row>
    <row r="329" spans="1:26" ht="24" outlineLevel="1">
      <c r="A329" s="969"/>
      <c r="B329" s="958"/>
      <c r="C329" s="969"/>
      <c r="D329" s="981"/>
      <c r="E329" s="1004"/>
      <c r="F329" s="892" t="s">
        <v>404</v>
      </c>
      <c r="G329" s="263"/>
      <c r="H329" s="263"/>
      <c r="I329" s="263"/>
      <c r="J329" s="591"/>
      <c r="K329" s="591"/>
      <c r="L329" s="1046"/>
      <c r="M329" s="1046"/>
      <c r="N329" s="958"/>
      <c r="O329" s="958"/>
      <c r="P329" s="958"/>
      <c r="Q329" s="958"/>
      <c r="R329" s="958"/>
      <c r="S329" s="1050"/>
      <c r="T329" s="1027"/>
      <c r="U329" s="1027"/>
      <c r="V329" s="1027"/>
      <c r="W329" s="1027"/>
      <c r="X329" s="1027"/>
      <c r="Y329" s="1027"/>
      <c r="Z329" s="1027"/>
    </row>
    <row r="330" spans="1:26" outlineLevel="1">
      <c r="A330" s="969"/>
      <c r="B330" s="958"/>
      <c r="C330" s="969"/>
      <c r="D330" s="981"/>
      <c r="E330" s="1004"/>
      <c r="F330" s="892" t="s">
        <v>405</v>
      </c>
      <c r="G330" s="263"/>
      <c r="H330" s="263"/>
      <c r="I330" s="263"/>
      <c r="J330" s="591"/>
      <c r="K330" s="591"/>
      <c r="L330" s="1046"/>
      <c r="M330" s="1046"/>
      <c r="N330" s="958"/>
      <c r="O330" s="958"/>
      <c r="P330" s="958"/>
      <c r="Q330" s="958"/>
      <c r="R330" s="958"/>
      <c r="S330" s="1050"/>
      <c r="T330" s="1027"/>
      <c r="U330" s="1027"/>
      <c r="V330" s="1027"/>
      <c r="W330" s="1027"/>
      <c r="X330" s="1027"/>
      <c r="Y330" s="1027"/>
      <c r="Z330" s="1027"/>
    </row>
    <row r="331" spans="1:26" ht="15.75" outlineLevel="1" thickBot="1">
      <c r="A331" s="956"/>
      <c r="B331" s="958"/>
      <c r="C331" s="969"/>
      <c r="D331" s="981"/>
      <c r="E331" s="998"/>
      <c r="F331" s="872" t="s">
        <v>406</v>
      </c>
      <c r="G331" s="265"/>
      <c r="H331" s="265"/>
      <c r="I331" s="265"/>
      <c r="J331" s="593"/>
      <c r="K331" s="593"/>
      <c r="L331" s="1047"/>
      <c r="M331" s="1047"/>
      <c r="N331" s="959"/>
      <c r="O331" s="959"/>
      <c r="P331" s="959"/>
      <c r="Q331" s="959"/>
      <c r="R331" s="959"/>
      <c r="S331" s="1025"/>
      <c r="T331" s="1032"/>
      <c r="U331" s="1032"/>
      <c r="V331" s="1032"/>
      <c r="W331" s="1032"/>
      <c r="X331" s="1032"/>
      <c r="Y331" s="1032"/>
      <c r="Z331" s="1032"/>
    </row>
    <row r="332" spans="1:26" ht="19.899999999999999" customHeight="1" outlineLevel="1" thickBot="1">
      <c r="A332" s="955">
        <v>93</v>
      </c>
      <c r="B332" s="958"/>
      <c r="C332" s="969"/>
      <c r="D332" s="981"/>
      <c r="E332" s="979"/>
      <c r="F332" s="219" t="s">
        <v>407</v>
      </c>
      <c r="G332" s="122"/>
      <c r="H332" s="122"/>
      <c r="I332" s="122"/>
      <c r="J332" s="518"/>
      <c r="K332" s="518"/>
      <c r="L332" s="966">
        <f>SUM(K334)</f>
        <v>52268</v>
      </c>
      <c r="M332" s="966">
        <f>SUM(J334)</f>
        <v>52268</v>
      </c>
      <c r="N332" s="1054">
        <f>SUM(I334)</f>
        <v>52268</v>
      </c>
      <c r="O332" s="1054">
        <f>SUM(H334)</f>
        <v>54325</v>
      </c>
      <c r="P332" s="995">
        <f>SUM(G334:G334)</f>
        <v>54325</v>
      </c>
      <c r="Q332" s="995">
        <f>SUM(G334:G334)</f>
        <v>54325</v>
      </c>
      <c r="R332" s="979"/>
      <c r="S332" s="1049"/>
      <c r="T332" s="1026"/>
      <c r="U332" s="1026"/>
      <c r="V332" s="1026"/>
      <c r="W332" s="1026"/>
      <c r="X332" s="1026"/>
      <c r="Y332" s="1026"/>
      <c r="Z332" s="1026"/>
    </row>
    <row r="333" spans="1:26" ht="24" customHeight="1" outlineLevel="1">
      <c r="A333" s="969"/>
      <c r="B333" s="958"/>
      <c r="C333" s="969"/>
      <c r="D333" s="981"/>
      <c r="E333" s="958"/>
      <c r="F333" s="983" t="s">
        <v>408</v>
      </c>
      <c r="G333" s="984"/>
      <c r="H333" s="66"/>
      <c r="I333" s="66"/>
      <c r="J333" s="524"/>
      <c r="K333" s="524"/>
      <c r="L333" s="967"/>
      <c r="M333" s="967"/>
      <c r="N333" s="996"/>
      <c r="O333" s="996"/>
      <c r="P333" s="996"/>
      <c r="Q333" s="996"/>
      <c r="R333" s="958"/>
      <c r="S333" s="1050"/>
      <c r="T333" s="1027"/>
      <c r="U333" s="1027"/>
      <c r="V333" s="1027"/>
      <c r="W333" s="1027"/>
      <c r="X333" s="1027"/>
      <c r="Y333" s="1027"/>
      <c r="Z333" s="1027"/>
    </row>
    <row r="334" spans="1:26" ht="24" outlineLevel="1">
      <c r="A334" s="956"/>
      <c r="B334" s="958"/>
      <c r="C334" s="969"/>
      <c r="D334" s="981"/>
      <c r="E334" s="958"/>
      <c r="F334" s="883" t="s">
        <v>409</v>
      </c>
      <c r="G334" s="66">
        <v>54325</v>
      </c>
      <c r="H334" s="66">
        <v>54325</v>
      </c>
      <c r="I334" s="66">
        <v>52268</v>
      </c>
      <c r="J334" s="524">
        <v>52268</v>
      </c>
      <c r="K334" s="524">
        <v>52268</v>
      </c>
      <c r="L334" s="968"/>
      <c r="M334" s="968"/>
      <c r="N334" s="1031"/>
      <c r="O334" s="996"/>
      <c r="P334" s="996"/>
      <c r="Q334" s="996"/>
      <c r="R334" s="958"/>
      <c r="S334" s="1050"/>
      <c r="T334" s="1027"/>
      <c r="U334" s="1027"/>
      <c r="V334" s="1027"/>
      <c r="W334" s="1027"/>
      <c r="X334" s="1027"/>
      <c r="Y334" s="1027"/>
      <c r="Z334" s="1027"/>
    </row>
    <row r="335" spans="1:26" ht="24.6" customHeight="1" outlineLevel="1">
      <c r="A335" s="955">
        <v>94</v>
      </c>
      <c r="B335" s="958"/>
      <c r="C335" s="969"/>
      <c r="D335" s="981"/>
      <c r="E335" s="979"/>
      <c r="F335" s="983" t="s">
        <v>410</v>
      </c>
      <c r="G335" s="984"/>
      <c r="H335" s="84"/>
      <c r="I335" s="84"/>
      <c r="J335" s="505"/>
      <c r="K335" s="505"/>
      <c r="L335" s="966">
        <f>SUM(K336)</f>
        <v>1513</v>
      </c>
      <c r="M335" s="966">
        <f>SUM(H336)</f>
        <v>1513</v>
      </c>
      <c r="N335" s="1054">
        <f>SUM(I336)</f>
        <v>1513</v>
      </c>
      <c r="O335" s="1054">
        <f>SUM(H336)</f>
        <v>1513</v>
      </c>
      <c r="P335" s="1203">
        <f>SUM(G336:G336)</f>
        <v>1513</v>
      </c>
      <c r="Q335" s="995">
        <f>SUM(G336:G336)</f>
        <v>1513</v>
      </c>
      <c r="R335" s="979"/>
      <c r="S335" s="1049"/>
      <c r="T335" s="1026"/>
      <c r="U335" s="1026"/>
      <c r="V335" s="1026"/>
      <c r="W335" s="1026"/>
      <c r="X335" s="1026"/>
      <c r="Y335" s="1026"/>
      <c r="Z335" s="1026"/>
    </row>
    <row r="336" spans="1:26" ht="15.75" outlineLevel="1" thickBot="1">
      <c r="A336" s="956"/>
      <c r="B336" s="958"/>
      <c r="C336" s="969"/>
      <c r="D336" s="981"/>
      <c r="E336" s="959"/>
      <c r="F336" s="890" t="s">
        <v>411</v>
      </c>
      <c r="G336" s="106">
        <v>1513</v>
      </c>
      <c r="H336" s="106">
        <v>1513</v>
      </c>
      <c r="I336" s="106">
        <v>1513</v>
      </c>
      <c r="J336" s="512">
        <v>1513</v>
      </c>
      <c r="K336" s="512">
        <v>1513</v>
      </c>
      <c r="L336" s="968"/>
      <c r="M336" s="968"/>
      <c r="N336" s="1031"/>
      <c r="O336" s="1031"/>
      <c r="P336" s="1061"/>
      <c r="Q336" s="1031"/>
      <c r="R336" s="959"/>
      <c r="S336" s="1025"/>
      <c r="T336" s="1032"/>
      <c r="U336" s="1032"/>
      <c r="V336" s="1032"/>
      <c r="W336" s="1032"/>
      <c r="X336" s="1032"/>
      <c r="Y336" s="1032"/>
      <c r="Z336" s="1032"/>
    </row>
    <row r="337" spans="1:26" ht="24.6" customHeight="1" outlineLevel="1">
      <c r="A337" s="955">
        <v>95</v>
      </c>
      <c r="B337" s="958"/>
      <c r="C337" s="969"/>
      <c r="D337" s="981"/>
      <c r="E337" s="979"/>
      <c r="F337" s="983" t="s">
        <v>412</v>
      </c>
      <c r="G337" s="984"/>
      <c r="H337" s="84"/>
      <c r="I337" s="84"/>
      <c r="J337" s="505"/>
      <c r="K337" s="505"/>
      <c r="L337" s="966">
        <f>SUM(K338:K339)</f>
        <v>25937</v>
      </c>
      <c r="M337" s="966">
        <f>SUM(H338:H339)</f>
        <v>25937</v>
      </c>
      <c r="N337" s="1054">
        <f>SUM(I338:I339)</f>
        <v>25937</v>
      </c>
      <c r="O337" s="1054">
        <f>SUM(H338:H339)</f>
        <v>25937</v>
      </c>
      <c r="P337" s="1203">
        <f>SUM(G338:G339)</f>
        <v>25937</v>
      </c>
      <c r="Q337" s="995">
        <f>SUM(G338:G339)</f>
        <v>25937</v>
      </c>
      <c r="R337" s="979"/>
      <c r="S337" s="1049"/>
      <c r="T337" s="1026"/>
      <c r="U337" s="1026"/>
      <c r="V337" s="1026"/>
      <c r="W337" s="1026"/>
      <c r="X337" s="1026"/>
      <c r="Y337" s="1026"/>
      <c r="Z337" s="1026"/>
    </row>
    <row r="338" spans="1:26" ht="24" outlineLevel="1">
      <c r="A338" s="969"/>
      <c r="B338" s="958"/>
      <c r="C338" s="969"/>
      <c r="D338" s="981"/>
      <c r="E338" s="958"/>
      <c r="F338" s="883" t="s">
        <v>413</v>
      </c>
      <c r="G338" s="66">
        <v>24424</v>
      </c>
      <c r="H338" s="66">
        <v>24424</v>
      </c>
      <c r="I338" s="66">
        <v>24424</v>
      </c>
      <c r="J338" s="524">
        <v>24424</v>
      </c>
      <c r="K338" s="524">
        <v>24424</v>
      </c>
      <c r="L338" s="967"/>
      <c r="M338" s="967"/>
      <c r="N338" s="996"/>
      <c r="O338" s="996"/>
      <c r="P338" s="1060"/>
      <c r="Q338" s="996"/>
      <c r="R338" s="958"/>
      <c r="S338" s="1050"/>
      <c r="T338" s="1027"/>
      <c r="U338" s="1027"/>
      <c r="V338" s="1027"/>
      <c r="W338" s="1027"/>
      <c r="X338" s="1027"/>
      <c r="Y338" s="1027"/>
      <c r="Z338" s="1027"/>
    </row>
    <row r="339" spans="1:26" ht="15.75" outlineLevel="1" thickBot="1">
      <c r="A339" s="956"/>
      <c r="B339" s="958"/>
      <c r="C339" s="969"/>
      <c r="D339" s="981"/>
      <c r="E339" s="959"/>
      <c r="F339" s="884" t="s">
        <v>414</v>
      </c>
      <c r="G339" s="67">
        <v>1513</v>
      </c>
      <c r="H339" s="67">
        <v>1513</v>
      </c>
      <c r="I339" s="67">
        <v>1513</v>
      </c>
      <c r="J339" s="525">
        <v>1513</v>
      </c>
      <c r="K339" s="525">
        <v>1513</v>
      </c>
      <c r="L339" s="968"/>
      <c r="M339" s="968"/>
      <c r="N339" s="1031"/>
      <c r="O339" s="1031"/>
      <c r="P339" s="1061"/>
      <c r="Q339" s="1031"/>
      <c r="R339" s="959"/>
      <c r="S339" s="1025"/>
      <c r="T339" s="1032"/>
      <c r="U339" s="1032"/>
      <c r="V339" s="1032"/>
      <c r="W339" s="1032"/>
      <c r="X339" s="1032"/>
      <c r="Y339" s="1032"/>
      <c r="Z339" s="1032"/>
    </row>
    <row r="340" spans="1:26" ht="24.6" customHeight="1" outlineLevel="1">
      <c r="A340" s="955">
        <v>96</v>
      </c>
      <c r="B340" s="958"/>
      <c r="C340" s="969"/>
      <c r="D340" s="981"/>
      <c r="E340" s="997"/>
      <c r="F340" s="1245" t="s">
        <v>415</v>
      </c>
      <c r="G340" s="1246"/>
      <c r="H340" s="266"/>
      <c r="I340" s="266"/>
      <c r="J340" s="594"/>
      <c r="K340" s="594"/>
      <c r="L340" s="966">
        <f>SUM(K341)</f>
        <v>4750</v>
      </c>
      <c r="M340" s="966">
        <f>SUM(J341)</f>
        <v>4750</v>
      </c>
      <c r="N340" s="1054">
        <f>SUM(I341)</f>
        <v>4750</v>
      </c>
      <c r="O340" s="1054">
        <f>SUM(H341)</f>
        <v>9499</v>
      </c>
      <c r="P340" s="995">
        <f>SUM(G341)</f>
        <v>9499</v>
      </c>
      <c r="Q340" s="995">
        <v>9499</v>
      </c>
      <c r="R340" s="952">
        <v>32000</v>
      </c>
      <c r="S340" s="1049">
        <f>SUM(T340:Z344)</f>
        <v>1</v>
      </c>
      <c r="T340" s="1026"/>
      <c r="U340" s="1026"/>
      <c r="V340" s="1026"/>
      <c r="W340" s="1026"/>
      <c r="X340" s="1026"/>
      <c r="Y340" s="1026">
        <v>1</v>
      </c>
      <c r="Z340" s="1026"/>
    </row>
    <row r="341" spans="1:26" ht="15.75" outlineLevel="1" thickBot="1">
      <c r="A341" s="969"/>
      <c r="B341" s="958"/>
      <c r="C341" s="969"/>
      <c r="D341" s="981"/>
      <c r="E341" s="1004"/>
      <c r="F341" s="883" t="s">
        <v>416</v>
      </c>
      <c r="G341" s="186">
        <v>9499</v>
      </c>
      <c r="H341" s="66">
        <v>9499</v>
      </c>
      <c r="I341" s="66">
        <v>4750</v>
      </c>
      <c r="J341" s="524">
        <v>4750</v>
      </c>
      <c r="K341" s="524">
        <v>4750</v>
      </c>
      <c r="L341" s="967"/>
      <c r="M341" s="967"/>
      <c r="N341" s="996"/>
      <c r="O341" s="996"/>
      <c r="P341" s="996"/>
      <c r="Q341" s="996"/>
      <c r="R341" s="962"/>
      <c r="S341" s="1050"/>
      <c r="T341" s="1027"/>
      <c r="U341" s="1027"/>
      <c r="V341" s="1027"/>
      <c r="W341" s="1027"/>
      <c r="X341" s="1027"/>
      <c r="Y341" s="1027"/>
      <c r="Z341" s="1027"/>
    </row>
    <row r="342" spans="1:26" ht="14.45" hidden="1" outlineLevel="1">
      <c r="A342" s="969"/>
      <c r="B342" s="958"/>
      <c r="C342" s="969"/>
      <c r="D342" s="981"/>
      <c r="E342" s="1004"/>
      <c r="F342" s="903" t="s">
        <v>344</v>
      </c>
      <c r="G342" s="267">
        <v>30000</v>
      </c>
      <c r="H342" s="267">
        <v>30000</v>
      </c>
      <c r="I342" s="267">
        <v>30000</v>
      </c>
      <c r="J342" s="595">
        <v>30000</v>
      </c>
      <c r="K342" s="595"/>
      <c r="L342" s="967"/>
      <c r="M342" s="967"/>
      <c r="N342" s="996"/>
      <c r="O342" s="996"/>
      <c r="P342" s="996"/>
      <c r="Q342" s="996"/>
      <c r="R342" s="962"/>
      <c r="S342" s="1050"/>
      <c r="T342" s="1027"/>
      <c r="U342" s="1027"/>
      <c r="V342" s="1027"/>
      <c r="W342" s="1027"/>
      <c r="X342" s="1027"/>
      <c r="Y342" s="1027"/>
      <c r="Z342" s="1027"/>
    </row>
    <row r="343" spans="1:26" ht="14.45" hidden="1" outlineLevel="1">
      <c r="A343" s="969"/>
      <c r="B343" s="958"/>
      <c r="C343" s="969"/>
      <c r="D343" s="981"/>
      <c r="E343" s="1004"/>
      <c r="F343" s="903" t="s">
        <v>348</v>
      </c>
      <c r="G343" s="267">
        <v>1000</v>
      </c>
      <c r="H343" s="267">
        <v>1000</v>
      </c>
      <c r="I343" s="267">
        <v>1000</v>
      </c>
      <c r="J343" s="595">
        <v>1000</v>
      </c>
      <c r="K343" s="595"/>
      <c r="L343" s="967"/>
      <c r="M343" s="967"/>
      <c r="N343" s="996"/>
      <c r="O343" s="996"/>
      <c r="P343" s="996"/>
      <c r="Q343" s="996"/>
      <c r="R343" s="962"/>
      <c r="S343" s="1050"/>
      <c r="T343" s="1027"/>
      <c r="U343" s="1027"/>
      <c r="V343" s="1027"/>
      <c r="W343" s="1027"/>
      <c r="X343" s="1027"/>
      <c r="Y343" s="1027"/>
      <c r="Z343" s="1027"/>
    </row>
    <row r="344" spans="1:26" ht="14.45" hidden="1" outlineLevel="1">
      <c r="A344" s="956"/>
      <c r="B344" s="958"/>
      <c r="C344" s="969"/>
      <c r="D344" s="981"/>
      <c r="E344" s="998"/>
      <c r="F344" s="904" t="s">
        <v>346</v>
      </c>
      <c r="G344" s="268">
        <v>1000</v>
      </c>
      <c r="H344" s="268">
        <v>1000</v>
      </c>
      <c r="I344" s="268">
        <v>1000</v>
      </c>
      <c r="J344" s="596">
        <v>1000</v>
      </c>
      <c r="K344" s="596"/>
      <c r="L344" s="968"/>
      <c r="M344" s="968"/>
      <c r="N344" s="1031"/>
      <c r="O344" s="1031"/>
      <c r="P344" s="1031"/>
      <c r="Q344" s="1031"/>
      <c r="R344" s="961"/>
      <c r="S344" s="1025"/>
      <c r="T344" s="1032"/>
      <c r="U344" s="1032"/>
      <c r="V344" s="1032"/>
      <c r="W344" s="1032"/>
      <c r="X344" s="1032"/>
      <c r="Y344" s="1032"/>
      <c r="Z344" s="1032"/>
    </row>
    <row r="345" spans="1:26" ht="26.45" customHeight="1" outlineLevel="1">
      <c r="A345" s="955">
        <v>97</v>
      </c>
      <c r="B345" s="958"/>
      <c r="C345" s="969"/>
      <c r="D345" s="981"/>
      <c r="E345" s="979"/>
      <c r="F345" s="1071" t="s">
        <v>417</v>
      </c>
      <c r="G345" s="1072"/>
      <c r="H345" s="261"/>
      <c r="I345" s="261"/>
      <c r="J345" s="588"/>
      <c r="K345" s="588"/>
      <c r="L345" s="1048">
        <v>0</v>
      </c>
      <c r="M345" s="1048">
        <v>0</v>
      </c>
      <c r="N345" s="979">
        <v>0</v>
      </c>
      <c r="O345" s="979">
        <v>0</v>
      </c>
      <c r="P345" s="979"/>
      <c r="Q345" s="979">
        <v>0</v>
      </c>
      <c r="R345" s="979">
        <f>SUM(G346:G349)</f>
        <v>40000</v>
      </c>
      <c r="S345" s="1049">
        <f>SUM(T345:Z349)</f>
        <v>1</v>
      </c>
      <c r="T345" s="1026"/>
      <c r="U345" s="1026"/>
      <c r="V345" s="1026"/>
      <c r="W345" s="1026"/>
      <c r="X345" s="1026"/>
      <c r="Y345" s="1026">
        <v>1</v>
      </c>
      <c r="Z345" s="1026"/>
    </row>
    <row r="346" spans="1:26" outlineLevel="1">
      <c r="A346" s="969"/>
      <c r="B346" s="958"/>
      <c r="C346" s="969"/>
      <c r="D346" s="981"/>
      <c r="E346" s="958"/>
      <c r="F346" s="892" t="s">
        <v>418</v>
      </c>
      <c r="G346" s="269">
        <v>5000</v>
      </c>
      <c r="H346" s="144">
        <v>5000</v>
      </c>
      <c r="I346" s="144">
        <v>5000</v>
      </c>
      <c r="J346" s="589">
        <v>5000</v>
      </c>
      <c r="K346" s="589">
        <v>5000</v>
      </c>
      <c r="L346" s="1046"/>
      <c r="M346" s="1046"/>
      <c r="N346" s="958"/>
      <c r="O346" s="958"/>
      <c r="P346" s="958"/>
      <c r="Q346" s="958"/>
      <c r="R346" s="958"/>
      <c r="S346" s="1050"/>
      <c r="T346" s="1027"/>
      <c r="U346" s="1027"/>
      <c r="V346" s="1027"/>
      <c r="W346" s="1027"/>
      <c r="X346" s="1027"/>
      <c r="Y346" s="1027"/>
      <c r="Z346" s="1027"/>
    </row>
    <row r="347" spans="1:26" outlineLevel="1">
      <c r="A347" s="969"/>
      <c r="B347" s="958"/>
      <c r="C347" s="969"/>
      <c r="D347" s="981"/>
      <c r="E347" s="958"/>
      <c r="F347" s="892" t="s">
        <v>70</v>
      </c>
      <c r="G347" s="144">
        <v>33000</v>
      </c>
      <c r="H347" s="144">
        <v>33000</v>
      </c>
      <c r="I347" s="144">
        <v>33000</v>
      </c>
      <c r="J347" s="589">
        <v>33000</v>
      </c>
      <c r="K347" s="589">
        <v>33000</v>
      </c>
      <c r="L347" s="1046"/>
      <c r="M347" s="1046"/>
      <c r="N347" s="958"/>
      <c r="O347" s="958"/>
      <c r="P347" s="958"/>
      <c r="Q347" s="958"/>
      <c r="R347" s="958"/>
      <c r="S347" s="1050"/>
      <c r="T347" s="1027"/>
      <c r="U347" s="1027"/>
      <c r="V347" s="1027"/>
      <c r="W347" s="1027"/>
      <c r="X347" s="1027"/>
      <c r="Y347" s="1027"/>
      <c r="Z347" s="1027"/>
    </row>
    <row r="348" spans="1:26" outlineLevel="1">
      <c r="A348" s="969"/>
      <c r="B348" s="958"/>
      <c r="C348" s="969"/>
      <c r="D348" s="981"/>
      <c r="E348" s="958"/>
      <c r="F348" s="892" t="s">
        <v>69</v>
      </c>
      <c r="G348" s="99">
        <v>1000</v>
      </c>
      <c r="H348" s="99">
        <v>1000</v>
      </c>
      <c r="I348" s="99">
        <v>1000</v>
      </c>
      <c r="J348" s="510">
        <v>1000</v>
      </c>
      <c r="K348" s="510">
        <v>1000</v>
      </c>
      <c r="L348" s="1046"/>
      <c r="M348" s="1046"/>
      <c r="N348" s="958"/>
      <c r="O348" s="958"/>
      <c r="P348" s="958"/>
      <c r="Q348" s="958"/>
      <c r="R348" s="958"/>
      <c r="S348" s="1050"/>
      <c r="T348" s="1027"/>
      <c r="U348" s="1027"/>
      <c r="V348" s="1027"/>
      <c r="W348" s="1027"/>
      <c r="X348" s="1027"/>
      <c r="Y348" s="1027"/>
      <c r="Z348" s="1027"/>
    </row>
    <row r="349" spans="1:26" ht="15.75" outlineLevel="1" thickBot="1">
      <c r="A349" s="956"/>
      <c r="B349" s="958"/>
      <c r="C349" s="969"/>
      <c r="D349" s="981"/>
      <c r="E349" s="958"/>
      <c r="F349" s="872" t="s">
        <v>146</v>
      </c>
      <c r="G349" s="270">
        <v>1000</v>
      </c>
      <c r="H349" s="270">
        <v>1000</v>
      </c>
      <c r="I349" s="270">
        <v>1000</v>
      </c>
      <c r="J349" s="597">
        <v>1000</v>
      </c>
      <c r="K349" s="597">
        <v>1000</v>
      </c>
      <c r="L349" s="1047"/>
      <c r="M349" s="1047"/>
      <c r="N349" s="959"/>
      <c r="O349" s="959"/>
      <c r="P349" s="959"/>
      <c r="Q349" s="959"/>
      <c r="R349" s="959"/>
      <c r="S349" s="1025"/>
      <c r="T349" s="1032"/>
      <c r="U349" s="1032"/>
      <c r="V349" s="1032"/>
      <c r="W349" s="1032"/>
      <c r="X349" s="1032"/>
      <c r="Y349" s="1032"/>
      <c r="Z349" s="1032"/>
    </row>
    <row r="350" spans="1:26" ht="30" customHeight="1" outlineLevel="1">
      <c r="A350" s="955">
        <v>98</v>
      </c>
      <c r="B350" s="958"/>
      <c r="C350" s="969"/>
      <c r="D350" s="981"/>
      <c r="E350" s="96"/>
      <c r="F350" s="1071" t="s">
        <v>419</v>
      </c>
      <c r="G350" s="1072"/>
      <c r="H350" s="261"/>
      <c r="I350" s="261"/>
      <c r="J350" s="588"/>
      <c r="K350" s="588"/>
      <c r="L350" s="1236">
        <f>SUM(K351)</f>
        <v>24034</v>
      </c>
      <c r="M350" s="1048">
        <f>SUM(H351)</f>
        <v>23000</v>
      </c>
      <c r="N350" s="979">
        <f>SUM(I351)</f>
        <v>23000</v>
      </c>
      <c r="O350" s="957">
        <f>SUM(H351)</f>
        <v>23000</v>
      </c>
      <c r="P350" s="979"/>
      <c r="Q350" s="979">
        <f>SUM(G351)</f>
        <v>23000</v>
      </c>
      <c r="R350" s="979">
        <v>0</v>
      </c>
      <c r="S350" s="1049">
        <f>SUM(T350:Z354)</f>
        <v>1</v>
      </c>
      <c r="T350" s="1026"/>
      <c r="U350" s="1026"/>
      <c r="V350" s="1026"/>
      <c r="W350" s="1026"/>
      <c r="X350" s="1026"/>
      <c r="Y350" s="1026">
        <v>1</v>
      </c>
      <c r="Z350" s="1026"/>
    </row>
    <row r="351" spans="1:26" outlineLevel="1">
      <c r="A351" s="969"/>
      <c r="B351" s="958"/>
      <c r="C351" s="969"/>
      <c r="D351" s="981"/>
      <c r="E351" s="96"/>
      <c r="F351" s="892" t="s">
        <v>420</v>
      </c>
      <c r="G351" s="269">
        <v>23000</v>
      </c>
      <c r="H351" s="144">
        <v>23000</v>
      </c>
      <c r="I351" s="144">
        <v>23000</v>
      </c>
      <c r="J351" s="589">
        <v>23000</v>
      </c>
      <c r="K351" s="697">
        <v>24034</v>
      </c>
      <c r="L351" s="1237"/>
      <c r="M351" s="1046"/>
      <c r="N351" s="958"/>
      <c r="O351" s="958"/>
      <c r="P351" s="958"/>
      <c r="Q351" s="958"/>
      <c r="R351" s="958"/>
      <c r="S351" s="1050"/>
      <c r="T351" s="1027"/>
      <c r="U351" s="1027"/>
      <c r="V351" s="1027"/>
      <c r="W351" s="1027"/>
      <c r="X351" s="1027"/>
      <c r="Y351" s="1027"/>
      <c r="Z351" s="1027"/>
    </row>
    <row r="352" spans="1:26" outlineLevel="1">
      <c r="A352" s="969"/>
      <c r="B352" s="958"/>
      <c r="C352" s="969"/>
      <c r="D352" s="981"/>
      <c r="E352" s="96"/>
      <c r="F352" s="892" t="s">
        <v>421</v>
      </c>
      <c r="G352" s="144"/>
      <c r="H352" s="144"/>
      <c r="I352" s="144"/>
      <c r="J352" s="589"/>
      <c r="K352" s="589"/>
      <c r="L352" s="1237"/>
      <c r="M352" s="1046"/>
      <c r="N352" s="958"/>
      <c r="O352" s="958"/>
      <c r="P352" s="958"/>
      <c r="Q352" s="958"/>
      <c r="R352" s="958"/>
      <c r="S352" s="1050"/>
      <c r="T352" s="1027"/>
      <c r="U352" s="1027"/>
      <c r="V352" s="1027"/>
      <c r="W352" s="1027"/>
      <c r="X352" s="1027"/>
      <c r="Y352" s="1027"/>
      <c r="Z352" s="1027"/>
    </row>
    <row r="353" spans="1:27" outlineLevel="1">
      <c r="A353" s="969"/>
      <c r="B353" s="958"/>
      <c r="C353" s="969"/>
      <c r="D353" s="981"/>
      <c r="E353" s="96"/>
      <c r="F353" s="892" t="s">
        <v>422</v>
      </c>
      <c r="G353" s="144"/>
      <c r="H353" s="144"/>
      <c r="I353" s="144"/>
      <c r="J353" s="589"/>
      <c r="K353" s="589"/>
      <c r="L353" s="1237"/>
      <c r="M353" s="1046"/>
      <c r="N353" s="958"/>
      <c r="O353" s="958"/>
      <c r="P353" s="958"/>
      <c r="Q353" s="958"/>
      <c r="R353" s="958"/>
      <c r="S353" s="1050"/>
      <c r="T353" s="1027"/>
      <c r="U353" s="1027"/>
      <c r="V353" s="1027"/>
      <c r="W353" s="1027"/>
      <c r="X353" s="1027"/>
      <c r="Y353" s="1027"/>
      <c r="Z353" s="1027"/>
    </row>
    <row r="354" spans="1:27" ht="15.75" outlineLevel="1" thickBot="1">
      <c r="A354" s="956"/>
      <c r="B354" s="958"/>
      <c r="C354" s="969"/>
      <c r="D354" s="981"/>
      <c r="E354" s="96"/>
      <c r="F354" s="872" t="s">
        <v>423</v>
      </c>
      <c r="G354" s="270"/>
      <c r="H354" s="270"/>
      <c r="I354" s="270"/>
      <c r="J354" s="597"/>
      <c r="K354" s="597"/>
      <c r="L354" s="1238"/>
      <c r="M354" s="1047"/>
      <c r="N354" s="959"/>
      <c r="O354" s="959"/>
      <c r="P354" s="959"/>
      <c r="Q354" s="959"/>
      <c r="R354" s="959"/>
      <c r="S354" s="1025"/>
      <c r="T354" s="1032"/>
      <c r="U354" s="1032"/>
      <c r="V354" s="1032"/>
      <c r="W354" s="1032"/>
      <c r="X354" s="1032"/>
      <c r="Y354" s="1032"/>
      <c r="Z354" s="1032"/>
    </row>
    <row r="355" spans="1:27" ht="17.45" customHeight="1" outlineLevel="1">
      <c r="A355" s="955">
        <v>99</v>
      </c>
      <c r="B355" s="958"/>
      <c r="C355" s="969"/>
      <c r="D355" s="981"/>
      <c r="E355" s="96"/>
      <c r="F355" s="1071" t="s">
        <v>424</v>
      </c>
      <c r="G355" s="1072"/>
      <c r="H355" s="261"/>
      <c r="I355" s="261"/>
      <c r="J355" s="588"/>
      <c r="K355" s="588"/>
      <c r="L355" s="1048">
        <v>0</v>
      </c>
      <c r="M355" s="1048">
        <v>0</v>
      </c>
      <c r="N355" s="979">
        <v>0</v>
      </c>
      <c r="O355" s="979">
        <v>0</v>
      </c>
      <c r="P355" s="979"/>
      <c r="Q355" s="979">
        <v>0</v>
      </c>
      <c r="R355" s="979">
        <f>SUM(G356)</f>
        <v>20000</v>
      </c>
      <c r="S355" s="129"/>
      <c r="T355" s="1026"/>
      <c r="U355" s="1026"/>
      <c r="V355" s="1026"/>
      <c r="W355" s="1026"/>
      <c r="X355" s="1026"/>
      <c r="Y355" s="1026">
        <v>1</v>
      </c>
      <c r="Z355" s="1026"/>
      <c r="AA355" s="1250"/>
    </row>
    <row r="356" spans="1:27" outlineLevel="1">
      <c r="A356" s="969"/>
      <c r="B356" s="958"/>
      <c r="C356" s="969"/>
      <c r="D356" s="981"/>
      <c r="E356" s="96"/>
      <c r="F356" s="892" t="s">
        <v>425</v>
      </c>
      <c r="G356" s="269">
        <v>20000</v>
      </c>
      <c r="H356" s="144">
        <v>20000</v>
      </c>
      <c r="I356" s="144">
        <v>20000</v>
      </c>
      <c r="J356" s="589">
        <v>20000</v>
      </c>
      <c r="K356" s="589">
        <v>20000</v>
      </c>
      <c r="L356" s="1046"/>
      <c r="M356" s="1046"/>
      <c r="N356" s="958"/>
      <c r="O356" s="958"/>
      <c r="P356" s="958"/>
      <c r="Q356" s="958"/>
      <c r="R356" s="958"/>
      <c r="S356" s="131"/>
      <c r="T356" s="1027"/>
      <c r="U356" s="1027"/>
      <c r="V356" s="1027"/>
      <c r="W356" s="1027"/>
      <c r="X356" s="1027"/>
      <c r="Y356" s="1027"/>
      <c r="Z356" s="1027"/>
      <c r="AA356" s="1251"/>
    </row>
    <row r="357" spans="1:27" outlineLevel="1">
      <c r="A357" s="969"/>
      <c r="B357" s="958"/>
      <c r="C357" s="969"/>
      <c r="D357" s="981"/>
      <c r="E357" s="96"/>
      <c r="F357" s="892" t="s">
        <v>426</v>
      </c>
      <c r="G357" s="263"/>
      <c r="H357" s="263"/>
      <c r="I357" s="263"/>
      <c r="J357" s="591"/>
      <c r="K357" s="591"/>
      <c r="L357" s="1046"/>
      <c r="M357" s="1046"/>
      <c r="N357" s="958"/>
      <c r="O357" s="958"/>
      <c r="P357" s="958"/>
      <c r="Q357" s="958"/>
      <c r="R357" s="958"/>
      <c r="S357" s="131">
        <v>1</v>
      </c>
      <c r="T357" s="1027"/>
      <c r="U357" s="1027"/>
      <c r="V357" s="1027"/>
      <c r="W357" s="1027"/>
      <c r="X357" s="1027"/>
      <c r="Y357" s="1027"/>
      <c r="Z357" s="1027"/>
      <c r="AA357" s="1251"/>
    </row>
    <row r="358" spans="1:27" outlineLevel="1">
      <c r="A358" s="969"/>
      <c r="B358" s="958"/>
      <c r="C358" s="969"/>
      <c r="D358" s="981"/>
      <c r="E358" s="96"/>
      <c r="F358" s="892" t="s">
        <v>427</v>
      </c>
      <c r="G358" s="263"/>
      <c r="H358" s="263"/>
      <c r="I358" s="263"/>
      <c r="J358" s="591"/>
      <c r="K358" s="591"/>
      <c r="L358" s="1046"/>
      <c r="M358" s="1046"/>
      <c r="N358" s="958"/>
      <c r="O358" s="958"/>
      <c r="P358" s="958"/>
      <c r="Q358" s="958"/>
      <c r="R358" s="958"/>
      <c r="S358" s="131"/>
      <c r="T358" s="1027"/>
      <c r="U358" s="1027"/>
      <c r="V358" s="1027"/>
      <c r="W358" s="1027"/>
      <c r="X358" s="1027"/>
      <c r="Y358" s="1027"/>
      <c r="Z358" s="1027"/>
      <c r="AA358" s="1251"/>
    </row>
    <row r="359" spans="1:27" ht="15.75" outlineLevel="1" thickBot="1">
      <c r="A359" s="956"/>
      <c r="B359" s="958"/>
      <c r="C359" s="969"/>
      <c r="D359" s="981"/>
      <c r="E359" s="96"/>
      <c r="F359" s="872" t="s">
        <v>428</v>
      </c>
      <c r="G359" s="265"/>
      <c r="H359" s="265"/>
      <c r="I359" s="265"/>
      <c r="J359" s="593"/>
      <c r="K359" s="593"/>
      <c r="L359" s="1047"/>
      <c r="M359" s="1047"/>
      <c r="N359" s="959"/>
      <c r="O359" s="959"/>
      <c r="P359" s="959"/>
      <c r="Q359" s="959"/>
      <c r="R359" s="959"/>
      <c r="S359" s="193"/>
      <c r="T359" s="1032"/>
      <c r="U359" s="1032"/>
      <c r="V359" s="1032"/>
      <c r="W359" s="1032"/>
      <c r="X359" s="1032"/>
      <c r="Y359" s="1032"/>
      <c r="Z359" s="1032"/>
      <c r="AA359" s="1251"/>
    </row>
    <row r="360" spans="1:27" outlineLevel="1">
      <c r="A360" s="955">
        <v>100</v>
      </c>
      <c r="B360" s="958"/>
      <c r="C360" s="969"/>
      <c r="D360" s="981"/>
      <c r="E360" s="96"/>
      <c r="F360" s="1071" t="s">
        <v>429</v>
      </c>
      <c r="G360" s="1072"/>
      <c r="H360" s="261"/>
      <c r="I360" s="261"/>
      <c r="J360" s="588"/>
      <c r="K360" s="588"/>
      <c r="L360" s="1048">
        <v>0</v>
      </c>
      <c r="M360" s="1048">
        <v>0</v>
      </c>
      <c r="N360" s="979">
        <v>0</v>
      </c>
      <c r="O360" s="957">
        <v>0</v>
      </c>
      <c r="P360" s="979"/>
      <c r="Q360" s="979">
        <v>0</v>
      </c>
      <c r="R360" s="957">
        <f>SUM(G361:G363)</f>
        <v>107000</v>
      </c>
      <c r="S360" s="1049">
        <f>SUM(T360:Z363)</f>
        <v>1</v>
      </c>
      <c r="T360" s="1026"/>
      <c r="U360" s="1026"/>
      <c r="V360" s="1026"/>
      <c r="W360" s="1026"/>
      <c r="X360" s="1026"/>
      <c r="Y360" s="1026">
        <v>1</v>
      </c>
      <c r="Z360" s="1026"/>
    </row>
    <row r="361" spans="1:27" outlineLevel="1">
      <c r="A361" s="969"/>
      <c r="B361" s="958"/>
      <c r="C361" s="969"/>
      <c r="D361" s="981"/>
      <c r="E361" s="96"/>
      <c r="F361" s="892" t="s">
        <v>430</v>
      </c>
      <c r="G361" s="271">
        <v>100000</v>
      </c>
      <c r="H361" s="137">
        <v>100000</v>
      </c>
      <c r="I361" s="137">
        <v>100000</v>
      </c>
      <c r="J361" s="527">
        <v>100000</v>
      </c>
      <c r="K361" s="527">
        <v>100000</v>
      </c>
      <c r="L361" s="1046"/>
      <c r="M361" s="1046"/>
      <c r="N361" s="958"/>
      <c r="O361" s="1005"/>
      <c r="P361" s="958"/>
      <c r="Q361" s="958"/>
      <c r="R361" s="958"/>
      <c r="S361" s="1050"/>
      <c r="T361" s="1027"/>
      <c r="U361" s="1027"/>
      <c r="V361" s="1027"/>
      <c r="W361" s="1027"/>
      <c r="X361" s="1027"/>
      <c r="Y361" s="1027"/>
      <c r="Z361" s="1027"/>
    </row>
    <row r="362" spans="1:27" outlineLevel="1">
      <c r="A362" s="969"/>
      <c r="B362" s="958"/>
      <c r="C362" s="969"/>
      <c r="D362" s="981"/>
      <c r="E362" s="96"/>
      <c r="F362" s="892" t="s">
        <v>431</v>
      </c>
      <c r="G362" s="144">
        <v>5000</v>
      </c>
      <c r="H362" s="144">
        <v>5000</v>
      </c>
      <c r="I362" s="144">
        <v>5000</v>
      </c>
      <c r="J362" s="589">
        <v>5000</v>
      </c>
      <c r="K362" s="589">
        <v>5000</v>
      </c>
      <c r="L362" s="1046"/>
      <c r="M362" s="1046"/>
      <c r="N362" s="958"/>
      <c r="O362" s="1005"/>
      <c r="P362" s="958"/>
      <c r="Q362" s="958"/>
      <c r="R362" s="958"/>
      <c r="S362" s="1050"/>
      <c r="T362" s="1027"/>
      <c r="U362" s="1027"/>
      <c r="V362" s="1027"/>
      <c r="W362" s="1027"/>
      <c r="X362" s="1027"/>
      <c r="Y362" s="1027"/>
      <c r="Z362" s="1027"/>
    </row>
    <row r="363" spans="1:27" ht="15.75" outlineLevel="1" thickBot="1">
      <c r="A363" s="956"/>
      <c r="B363" s="958"/>
      <c r="C363" s="969"/>
      <c r="D363" s="981"/>
      <c r="E363" s="96"/>
      <c r="F363" s="872" t="s">
        <v>432</v>
      </c>
      <c r="G363" s="270">
        <v>2000</v>
      </c>
      <c r="H363" s="270">
        <v>2000</v>
      </c>
      <c r="I363" s="270">
        <v>2000</v>
      </c>
      <c r="J363" s="597">
        <v>2000</v>
      </c>
      <c r="K363" s="597">
        <v>2000</v>
      </c>
      <c r="L363" s="1047"/>
      <c r="M363" s="1047"/>
      <c r="N363" s="959"/>
      <c r="O363" s="1006"/>
      <c r="P363" s="959"/>
      <c r="Q363" s="959"/>
      <c r="R363" s="959"/>
      <c r="S363" s="1025"/>
      <c r="T363" s="1032"/>
      <c r="U363" s="1032"/>
      <c r="V363" s="1032"/>
      <c r="W363" s="1032"/>
      <c r="X363" s="1032"/>
      <c r="Y363" s="1032"/>
      <c r="Z363" s="1032"/>
    </row>
    <row r="364" spans="1:27" outlineLevel="1">
      <c r="A364" s="955">
        <v>101</v>
      </c>
      <c r="B364" s="958"/>
      <c r="C364" s="969"/>
      <c r="D364" s="981"/>
      <c r="E364" s="96"/>
      <c r="F364" s="1071" t="s">
        <v>433</v>
      </c>
      <c r="G364" s="1072"/>
      <c r="H364" s="261"/>
      <c r="I364" s="261"/>
      <c r="J364" s="588"/>
      <c r="K364" s="588"/>
      <c r="L364" s="1045">
        <f>SUM(K365)</f>
        <v>10000</v>
      </c>
      <c r="M364" s="1045">
        <f>SUM(H365)</f>
        <v>10000</v>
      </c>
      <c r="N364" s="957">
        <f>SUM(I365)</f>
        <v>10000</v>
      </c>
      <c r="O364" s="957">
        <f>SUM(H365)</f>
        <v>10000</v>
      </c>
      <c r="P364" s="979"/>
      <c r="Q364" s="979">
        <f>SUM(G365)</f>
        <v>10000</v>
      </c>
      <c r="R364" s="952">
        <f>SUM(G366:G368)</f>
        <v>107000</v>
      </c>
      <c r="S364" s="1024">
        <f>SUM(T364:Z368)</f>
        <v>2</v>
      </c>
      <c r="T364" s="1026"/>
      <c r="U364" s="1026"/>
      <c r="V364" s="1026"/>
      <c r="W364" s="1026"/>
      <c r="X364" s="1026"/>
      <c r="Y364" s="1026">
        <v>1</v>
      </c>
      <c r="Z364" s="1026">
        <v>1</v>
      </c>
    </row>
    <row r="365" spans="1:27" outlineLevel="1">
      <c r="A365" s="969"/>
      <c r="B365" s="958"/>
      <c r="C365" s="969"/>
      <c r="D365" s="981"/>
      <c r="E365" s="96"/>
      <c r="F365" s="892" t="s">
        <v>144</v>
      </c>
      <c r="G365" s="271">
        <v>10000</v>
      </c>
      <c r="H365" s="137">
        <v>10000</v>
      </c>
      <c r="I365" s="137">
        <v>10000</v>
      </c>
      <c r="J365" s="527">
        <v>10000</v>
      </c>
      <c r="K365" s="527">
        <v>10000</v>
      </c>
      <c r="L365" s="1046"/>
      <c r="M365" s="1046"/>
      <c r="N365" s="958"/>
      <c r="O365" s="958"/>
      <c r="P365" s="958"/>
      <c r="Q365" s="958"/>
      <c r="R365" s="962"/>
      <c r="S365" s="1076"/>
      <c r="T365" s="1027"/>
      <c r="U365" s="1027"/>
      <c r="V365" s="1027"/>
      <c r="W365" s="1027"/>
      <c r="X365" s="1027"/>
      <c r="Y365" s="1027"/>
      <c r="Z365" s="1027"/>
    </row>
    <row r="366" spans="1:27" outlineLevel="1">
      <c r="A366" s="969"/>
      <c r="B366" s="958"/>
      <c r="C366" s="969"/>
      <c r="D366" s="981"/>
      <c r="E366" s="96"/>
      <c r="F366" s="892" t="s">
        <v>70</v>
      </c>
      <c r="G366" s="271">
        <v>100000</v>
      </c>
      <c r="H366" s="271">
        <v>100000</v>
      </c>
      <c r="I366" s="271">
        <v>100000</v>
      </c>
      <c r="J366" s="598">
        <v>100000</v>
      </c>
      <c r="K366" s="598">
        <v>100000</v>
      </c>
      <c r="L366" s="1046"/>
      <c r="M366" s="1046"/>
      <c r="N366" s="958"/>
      <c r="O366" s="958"/>
      <c r="P366" s="958"/>
      <c r="Q366" s="958"/>
      <c r="R366" s="962"/>
      <c r="S366" s="1076"/>
      <c r="T366" s="1027"/>
      <c r="U366" s="1027"/>
      <c r="V366" s="1027"/>
      <c r="W366" s="1027"/>
      <c r="X366" s="1027"/>
      <c r="Y366" s="1027"/>
      <c r="Z366" s="1027"/>
    </row>
    <row r="367" spans="1:27" outlineLevel="1">
      <c r="A367" s="969"/>
      <c r="B367" s="958"/>
      <c r="C367" s="969"/>
      <c r="D367" s="981"/>
      <c r="E367" s="96"/>
      <c r="F367" s="892" t="s">
        <v>431</v>
      </c>
      <c r="G367" s="144">
        <v>5000</v>
      </c>
      <c r="H367" s="144">
        <v>5000</v>
      </c>
      <c r="I367" s="144">
        <v>5000</v>
      </c>
      <c r="J367" s="589">
        <v>5000</v>
      </c>
      <c r="K367" s="589">
        <v>5000</v>
      </c>
      <c r="L367" s="1046"/>
      <c r="M367" s="1046"/>
      <c r="N367" s="958"/>
      <c r="O367" s="958"/>
      <c r="P367" s="958"/>
      <c r="Q367" s="958"/>
      <c r="R367" s="962"/>
      <c r="S367" s="1076"/>
      <c r="T367" s="1027"/>
      <c r="U367" s="1027"/>
      <c r="V367" s="1027"/>
      <c r="W367" s="1027"/>
      <c r="X367" s="1027"/>
      <c r="Y367" s="1027"/>
      <c r="Z367" s="1027"/>
    </row>
    <row r="368" spans="1:27" ht="15.6" customHeight="1" outlineLevel="1" thickBot="1">
      <c r="A368" s="956"/>
      <c r="B368" s="958"/>
      <c r="C368" s="969"/>
      <c r="D368" s="981"/>
      <c r="E368" s="96"/>
      <c r="F368" s="871" t="s">
        <v>432</v>
      </c>
      <c r="G368" s="272">
        <v>2000</v>
      </c>
      <c r="H368" s="272">
        <v>2000</v>
      </c>
      <c r="I368" s="272">
        <v>2000</v>
      </c>
      <c r="J368" s="599">
        <v>2000</v>
      </c>
      <c r="K368" s="599">
        <v>2000</v>
      </c>
      <c r="L368" s="1047"/>
      <c r="M368" s="1047"/>
      <c r="N368" s="959"/>
      <c r="O368" s="959"/>
      <c r="P368" s="959"/>
      <c r="Q368" s="959"/>
      <c r="R368" s="961"/>
      <c r="S368" s="1077"/>
      <c r="T368" s="1032"/>
      <c r="U368" s="1032"/>
      <c r="V368" s="1032"/>
      <c r="W368" s="1032"/>
      <c r="X368" s="1032"/>
      <c r="Y368" s="1032"/>
      <c r="Z368" s="1032"/>
    </row>
    <row r="369" spans="1:27" ht="24.6" customHeight="1" outlineLevel="1">
      <c r="A369" s="955">
        <v>102</v>
      </c>
      <c r="B369" s="958"/>
      <c r="C369" s="969"/>
      <c r="D369" s="980" t="s">
        <v>184</v>
      </c>
      <c r="E369" s="1098"/>
      <c r="F369" s="1115" t="s">
        <v>1289</v>
      </c>
      <c r="G369" s="1116"/>
      <c r="H369" s="84"/>
      <c r="I369" s="84"/>
      <c r="J369" s="505"/>
      <c r="K369" s="505"/>
      <c r="L369" s="966">
        <f>SUM(K370)</f>
        <v>12099</v>
      </c>
      <c r="M369" s="966">
        <f>SUM(J370)</f>
        <v>12099</v>
      </c>
      <c r="N369" s="1054">
        <f>SUM(I370)</f>
        <v>12099</v>
      </c>
      <c r="O369" s="1054">
        <f>SUM(H370)</f>
        <v>12000</v>
      </c>
      <c r="P369" s="1203"/>
      <c r="Q369" s="995">
        <v>12000</v>
      </c>
      <c r="R369" s="979"/>
      <c r="S369" s="1049">
        <f>SUM(T369:Z373)</f>
        <v>5</v>
      </c>
      <c r="T369" s="1026"/>
      <c r="U369" s="1026">
        <v>1</v>
      </c>
      <c r="V369" s="1026">
        <v>2</v>
      </c>
      <c r="W369" s="1026"/>
      <c r="X369" s="1026"/>
      <c r="Y369" s="1026">
        <v>1</v>
      </c>
      <c r="Z369" s="1026">
        <v>1</v>
      </c>
    </row>
    <row r="370" spans="1:27" ht="24.6" customHeight="1" outlineLevel="1">
      <c r="A370" s="969"/>
      <c r="B370" s="958"/>
      <c r="C370" s="969"/>
      <c r="D370" s="981"/>
      <c r="E370" s="1099"/>
      <c r="F370" s="905" t="s">
        <v>434</v>
      </c>
      <c r="G370" s="274">
        <v>12000</v>
      </c>
      <c r="H370" s="66">
        <v>12000</v>
      </c>
      <c r="I370" s="66">
        <v>12099</v>
      </c>
      <c r="J370" s="524">
        <v>12099</v>
      </c>
      <c r="K370" s="524">
        <v>12099</v>
      </c>
      <c r="L370" s="967"/>
      <c r="M370" s="967"/>
      <c r="N370" s="996"/>
      <c r="O370" s="996"/>
      <c r="P370" s="1060"/>
      <c r="Q370" s="996"/>
      <c r="R370" s="958"/>
      <c r="S370" s="1050"/>
      <c r="T370" s="1027"/>
      <c r="U370" s="1027"/>
      <c r="V370" s="1027"/>
      <c r="W370" s="1027"/>
      <c r="X370" s="1027"/>
      <c r="Y370" s="1027"/>
      <c r="Z370" s="1027"/>
    </row>
    <row r="371" spans="1:27" outlineLevel="1">
      <c r="A371" s="969"/>
      <c r="B371" s="958"/>
      <c r="C371" s="969"/>
      <c r="D371" s="981"/>
      <c r="E371" s="1099"/>
      <c r="F371" s="855" t="s">
        <v>435</v>
      </c>
      <c r="G371" s="87"/>
      <c r="H371" s="87"/>
      <c r="I371" s="87"/>
      <c r="J371" s="506"/>
      <c r="K371" s="506"/>
      <c r="L371" s="967"/>
      <c r="M371" s="967"/>
      <c r="N371" s="996"/>
      <c r="O371" s="996"/>
      <c r="P371" s="1060"/>
      <c r="Q371" s="996"/>
      <c r="R371" s="958"/>
      <c r="S371" s="1050"/>
      <c r="T371" s="1027"/>
      <c r="U371" s="1027"/>
      <c r="V371" s="1027"/>
      <c r="W371" s="1027"/>
      <c r="X371" s="1027"/>
      <c r="Y371" s="1027"/>
      <c r="Z371" s="1027"/>
    </row>
    <row r="372" spans="1:27" outlineLevel="1">
      <c r="A372" s="969"/>
      <c r="B372" s="958"/>
      <c r="C372" s="969"/>
      <c r="D372" s="981"/>
      <c r="E372" s="1099"/>
      <c r="F372" s="855" t="s">
        <v>436</v>
      </c>
      <c r="G372" s="87"/>
      <c r="H372" s="87"/>
      <c r="I372" s="87"/>
      <c r="J372" s="506"/>
      <c r="K372" s="506"/>
      <c r="L372" s="967"/>
      <c r="M372" s="967"/>
      <c r="N372" s="996"/>
      <c r="O372" s="996"/>
      <c r="P372" s="1060"/>
      <c r="Q372" s="996"/>
      <c r="R372" s="958"/>
      <c r="S372" s="1050"/>
      <c r="T372" s="1027"/>
      <c r="U372" s="1027"/>
      <c r="V372" s="1027"/>
      <c r="W372" s="1027"/>
      <c r="X372" s="1027"/>
      <c r="Y372" s="1027"/>
      <c r="Z372" s="1027"/>
    </row>
    <row r="373" spans="1:27" ht="15.75" outlineLevel="1" thickBot="1">
      <c r="A373" s="956"/>
      <c r="B373" s="958"/>
      <c r="C373" s="969"/>
      <c r="D373" s="982"/>
      <c r="E373" s="1100"/>
      <c r="F373" s="866" t="s">
        <v>437</v>
      </c>
      <c r="G373" s="68"/>
      <c r="H373" s="68"/>
      <c r="I373" s="68"/>
      <c r="J373" s="507"/>
      <c r="K373" s="507"/>
      <c r="L373" s="968"/>
      <c r="M373" s="968"/>
      <c r="N373" s="1031"/>
      <c r="O373" s="1031"/>
      <c r="P373" s="1061"/>
      <c r="Q373" s="1031"/>
      <c r="R373" s="959"/>
      <c r="S373" s="1025"/>
      <c r="T373" s="1032"/>
      <c r="U373" s="1032"/>
      <c r="V373" s="1032"/>
      <c r="W373" s="1032"/>
      <c r="X373" s="1032"/>
      <c r="Y373" s="1032"/>
      <c r="Z373" s="1032"/>
    </row>
    <row r="374" spans="1:27" ht="26.25" customHeight="1" outlineLevel="1" thickBot="1">
      <c r="A374" s="85">
        <v>103</v>
      </c>
      <c r="B374" s="959"/>
      <c r="C374" s="956"/>
      <c r="D374" s="224" t="s">
        <v>190</v>
      </c>
      <c r="E374" s="130"/>
      <c r="F374" s="753" t="s">
        <v>438</v>
      </c>
      <c r="G374" s="115">
        <v>12000</v>
      </c>
      <c r="H374" s="115">
        <v>12000</v>
      </c>
      <c r="I374" s="115">
        <v>12000</v>
      </c>
      <c r="J374" s="517">
        <v>12000</v>
      </c>
      <c r="K374" s="517">
        <v>12000</v>
      </c>
      <c r="L374" s="522">
        <f>SUM(K374)</f>
        <v>12000</v>
      </c>
      <c r="M374" s="522">
        <f>SUM(H374)</f>
        <v>12000</v>
      </c>
      <c r="N374" s="89">
        <f>SUM(I374)</f>
        <v>12000</v>
      </c>
      <c r="O374" s="89">
        <f>SUM(H374)</f>
        <v>12000</v>
      </c>
      <c r="P374" s="175"/>
      <c r="Q374" s="74">
        <f>SUM(G374)</f>
        <v>12000</v>
      </c>
      <c r="R374" s="86"/>
      <c r="S374" s="131"/>
      <c r="T374" s="187"/>
      <c r="U374" s="187"/>
      <c r="V374" s="187"/>
      <c r="W374" s="187"/>
      <c r="X374" s="187"/>
      <c r="Y374" s="187"/>
      <c r="Z374" s="187"/>
      <c r="AA374" s="25"/>
    </row>
    <row r="375" spans="1:27" ht="27.6" customHeight="1" outlineLevel="1">
      <c r="A375" s="955">
        <v>104</v>
      </c>
      <c r="B375" s="979" t="s">
        <v>439</v>
      </c>
      <c r="C375" s="955" t="s">
        <v>440</v>
      </c>
      <c r="D375" s="980" t="s">
        <v>190</v>
      </c>
      <c r="E375" s="960"/>
      <c r="F375" s="993" t="s">
        <v>441</v>
      </c>
      <c r="G375" s="994"/>
      <c r="H375" s="209"/>
      <c r="I375" s="181"/>
      <c r="J375" s="564"/>
      <c r="K375" s="564"/>
      <c r="L375" s="1103">
        <f>SUM(K376)</f>
        <v>11495</v>
      </c>
      <c r="M375" s="963">
        <f>SUM(H376)</f>
        <v>5000</v>
      </c>
      <c r="N375" s="960">
        <f>SUM(I376)</f>
        <v>5000</v>
      </c>
      <c r="O375" s="979">
        <f>SUM(H376)</f>
        <v>5000</v>
      </c>
      <c r="P375" s="979"/>
      <c r="Q375" s="979">
        <f>SUM(G376)</f>
        <v>5000</v>
      </c>
      <c r="R375" s="979"/>
      <c r="S375" s="1049">
        <f>SUM(T375:Z379)</f>
        <v>5</v>
      </c>
      <c r="T375" s="1026">
        <v>2</v>
      </c>
      <c r="U375" s="1026"/>
      <c r="V375" s="1026"/>
      <c r="W375" s="1026"/>
      <c r="X375" s="1026">
        <v>1</v>
      </c>
      <c r="Y375" s="1026">
        <v>1</v>
      </c>
      <c r="Z375" s="1026">
        <v>1</v>
      </c>
    </row>
    <row r="376" spans="1:27" ht="24" outlineLevel="1">
      <c r="A376" s="969"/>
      <c r="B376" s="958"/>
      <c r="C376" s="969"/>
      <c r="D376" s="981"/>
      <c r="E376" s="962"/>
      <c r="F376" s="892" t="s">
        <v>442</v>
      </c>
      <c r="G376" s="275">
        <v>5000</v>
      </c>
      <c r="H376" s="275">
        <v>5000</v>
      </c>
      <c r="I376" s="144">
        <v>5000</v>
      </c>
      <c r="J376" s="589">
        <v>5000</v>
      </c>
      <c r="K376" s="697">
        <v>11495</v>
      </c>
      <c r="L376" s="1002"/>
      <c r="M376" s="964"/>
      <c r="N376" s="962"/>
      <c r="O376" s="958"/>
      <c r="P376" s="958"/>
      <c r="Q376" s="958"/>
      <c r="R376" s="958"/>
      <c r="S376" s="1050"/>
      <c r="T376" s="1027"/>
      <c r="U376" s="1027"/>
      <c r="V376" s="1027"/>
      <c r="W376" s="1027"/>
      <c r="X376" s="1027"/>
      <c r="Y376" s="1027"/>
      <c r="Z376" s="1027"/>
    </row>
    <row r="377" spans="1:27" outlineLevel="1">
      <c r="A377" s="969"/>
      <c r="B377" s="958"/>
      <c r="C377" s="969"/>
      <c r="D377" s="981"/>
      <c r="E377" s="962"/>
      <c r="F377" s="892" t="s">
        <v>443</v>
      </c>
      <c r="G377" s="276"/>
      <c r="H377" s="276"/>
      <c r="I377" s="271"/>
      <c r="J377" s="598"/>
      <c r="K377" s="598"/>
      <c r="L377" s="1002"/>
      <c r="M377" s="964"/>
      <c r="N377" s="962"/>
      <c r="O377" s="958"/>
      <c r="P377" s="958"/>
      <c r="Q377" s="958"/>
      <c r="R377" s="958"/>
      <c r="S377" s="1050"/>
      <c r="T377" s="1027"/>
      <c r="U377" s="1027"/>
      <c r="V377" s="1027"/>
      <c r="W377" s="1027"/>
      <c r="X377" s="1027"/>
      <c r="Y377" s="1027"/>
      <c r="Z377" s="1027"/>
    </row>
    <row r="378" spans="1:27" outlineLevel="1">
      <c r="A378" s="969"/>
      <c r="B378" s="958"/>
      <c r="C378" s="969"/>
      <c r="D378" s="981"/>
      <c r="E378" s="962"/>
      <c r="F378" s="892" t="s">
        <v>444</v>
      </c>
      <c r="G378" s="275"/>
      <c r="H378" s="275"/>
      <c r="I378" s="144"/>
      <c r="J378" s="589"/>
      <c r="K378" s="589"/>
      <c r="L378" s="1002"/>
      <c r="M378" s="964"/>
      <c r="N378" s="962"/>
      <c r="O378" s="958"/>
      <c r="P378" s="958"/>
      <c r="Q378" s="958"/>
      <c r="R378" s="958"/>
      <c r="S378" s="1050"/>
      <c r="T378" s="1027"/>
      <c r="U378" s="1027"/>
      <c r="V378" s="1027"/>
      <c r="W378" s="1027"/>
      <c r="X378" s="1027"/>
      <c r="Y378" s="1027"/>
      <c r="Z378" s="1027"/>
    </row>
    <row r="379" spans="1:27" ht="15.75" outlineLevel="1" thickBot="1">
      <c r="A379" s="956"/>
      <c r="B379" s="959"/>
      <c r="C379" s="956"/>
      <c r="D379" s="982"/>
      <c r="E379" s="961"/>
      <c r="F379" s="872" t="s">
        <v>445</v>
      </c>
      <c r="G379" s="277"/>
      <c r="H379" s="277"/>
      <c r="I379" s="270"/>
      <c r="J379" s="597"/>
      <c r="K379" s="597"/>
      <c r="L379" s="1003"/>
      <c r="M379" s="965"/>
      <c r="N379" s="961"/>
      <c r="O379" s="959"/>
      <c r="P379" s="959"/>
      <c r="Q379" s="959"/>
      <c r="R379" s="959"/>
      <c r="S379" s="1025"/>
      <c r="T379" s="1032"/>
      <c r="U379" s="1032"/>
      <c r="V379" s="1032"/>
      <c r="W379" s="1032"/>
      <c r="X379" s="1032"/>
      <c r="Y379" s="1032"/>
      <c r="Z379" s="1032"/>
    </row>
    <row r="380" spans="1:27" ht="40.15" customHeight="1" outlineLevel="1" thickBot="1">
      <c r="A380" s="18">
        <v>105</v>
      </c>
      <c r="B380" s="227" t="s">
        <v>446</v>
      </c>
      <c r="C380" s="18" t="s">
        <v>447</v>
      </c>
      <c r="D380" s="17" t="s">
        <v>448</v>
      </c>
      <c r="E380" s="227"/>
      <c r="F380" s="146" t="s">
        <v>449</v>
      </c>
      <c r="G380" s="278">
        <v>50000</v>
      </c>
      <c r="H380" s="278">
        <v>50000</v>
      </c>
      <c r="I380" s="278">
        <v>50000</v>
      </c>
      <c r="J380" s="600">
        <v>50000</v>
      </c>
      <c r="K380" s="600">
        <v>50000</v>
      </c>
      <c r="L380" s="601">
        <f>SUM(K380)</f>
        <v>50000</v>
      </c>
      <c r="M380" s="601">
        <f>SUM(H380)</f>
        <v>50000</v>
      </c>
      <c r="N380" s="279">
        <f>SUM(I380)</f>
        <v>50000</v>
      </c>
      <c r="O380" s="216">
        <f>SUM(H380)</f>
        <v>50000</v>
      </c>
      <c r="P380" s="217"/>
      <c r="Q380" s="217">
        <f>P380+SUM(G380)</f>
        <v>50000</v>
      </c>
      <c r="R380" s="113"/>
      <c r="S380" s="126">
        <f>SUM(T380:Z380)</f>
        <v>4</v>
      </c>
      <c r="T380" s="80">
        <v>2</v>
      </c>
      <c r="U380" s="80"/>
      <c r="V380" s="80"/>
      <c r="W380" s="80"/>
      <c r="X380" s="80">
        <v>1</v>
      </c>
      <c r="Y380" s="80"/>
      <c r="Z380" s="80">
        <v>1</v>
      </c>
    </row>
    <row r="381" spans="1:27" ht="15" customHeight="1" outlineLevel="1">
      <c r="A381" s="955">
        <v>106</v>
      </c>
      <c r="B381" s="1252" t="s">
        <v>450</v>
      </c>
      <c r="C381" s="955" t="s">
        <v>451</v>
      </c>
      <c r="D381" s="980" t="s">
        <v>190</v>
      </c>
      <c r="E381" s="979"/>
      <c r="F381" s="280" t="s">
        <v>452</v>
      </c>
      <c r="G381" s="281"/>
      <c r="H381" s="281"/>
      <c r="I381" s="281"/>
      <c r="J381" s="602"/>
      <c r="K381" s="602"/>
      <c r="L381" s="1045">
        <f>SUM(K382:K386,K388,K390,K391)</f>
        <v>260175</v>
      </c>
      <c r="M381" s="1045">
        <f>SUM(J382:J386,J388,J390,J391)</f>
        <v>260175</v>
      </c>
      <c r="N381" s="957">
        <f>SUM(I382:I386,I388,I390:I391)</f>
        <v>260175</v>
      </c>
      <c r="O381" s="952">
        <f>SUM(H382:H386,H388,H390:H391)</f>
        <v>254767</v>
      </c>
      <c r="P381" s="1127"/>
      <c r="Q381" s="960">
        <f>SUM(G382:G386,G388:G388,G390,G391)</f>
        <v>254767</v>
      </c>
      <c r="R381" s="952">
        <f>SUM(G387)</f>
        <v>350000</v>
      </c>
      <c r="S381" s="1024"/>
      <c r="T381" s="1089" t="s">
        <v>453</v>
      </c>
      <c r="U381" s="1090"/>
      <c r="V381" s="1090"/>
      <c r="W381" s="1090"/>
      <c r="X381" s="1090"/>
      <c r="Y381" s="1090"/>
      <c r="Z381" s="1091"/>
    </row>
    <row r="382" spans="1:27" ht="36" outlineLevel="1">
      <c r="A382" s="969"/>
      <c r="B382" s="1253"/>
      <c r="C382" s="969"/>
      <c r="D382" s="981"/>
      <c r="E382" s="958"/>
      <c r="F382" s="860" t="s">
        <v>454</v>
      </c>
      <c r="G382" s="137">
        <v>100000</v>
      </c>
      <c r="H382" s="137">
        <v>100000</v>
      </c>
      <c r="I382" s="137">
        <v>100000</v>
      </c>
      <c r="J382" s="527">
        <v>100000</v>
      </c>
      <c r="K382" s="527">
        <v>100000</v>
      </c>
      <c r="L382" s="1046"/>
      <c r="M382" s="1046"/>
      <c r="N382" s="958"/>
      <c r="O382" s="953"/>
      <c r="P382" s="1128"/>
      <c r="Q382" s="962"/>
      <c r="R382" s="953"/>
      <c r="S382" s="1076"/>
      <c r="T382" s="1092"/>
      <c r="U382" s="1093"/>
      <c r="V382" s="1093"/>
      <c r="W382" s="1093"/>
      <c r="X382" s="1093"/>
      <c r="Y382" s="1093"/>
      <c r="Z382" s="1094"/>
    </row>
    <row r="383" spans="1:27" ht="24" outlineLevel="1">
      <c r="A383" s="969"/>
      <c r="B383" s="1253"/>
      <c r="C383" s="969"/>
      <c r="D383" s="981"/>
      <c r="E383" s="958"/>
      <c r="F383" s="860" t="s">
        <v>455</v>
      </c>
      <c r="G383" s="137">
        <v>15000</v>
      </c>
      <c r="H383" s="137">
        <v>15000</v>
      </c>
      <c r="I383" s="137">
        <v>15000</v>
      </c>
      <c r="J383" s="527">
        <v>15000</v>
      </c>
      <c r="K383" s="527">
        <v>15000</v>
      </c>
      <c r="L383" s="1046"/>
      <c r="M383" s="1046"/>
      <c r="N383" s="958"/>
      <c r="O383" s="953"/>
      <c r="P383" s="1128"/>
      <c r="Q383" s="962"/>
      <c r="R383" s="953"/>
      <c r="S383" s="1076"/>
      <c r="T383" s="1092"/>
      <c r="U383" s="1093"/>
      <c r="V383" s="1093"/>
      <c r="W383" s="1093"/>
      <c r="X383" s="1093"/>
      <c r="Y383" s="1093"/>
      <c r="Z383" s="1094"/>
    </row>
    <row r="384" spans="1:27" ht="24" outlineLevel="1">
      <c r="A384" s="969"/>
      <c r="B384" s="1253"/>
      <c r="C384" s="969"/>
      <c r="D384" s="981"/>
      <c r="E384" s="958"/>
      <c r="F384" s="860" t="s">
        <v>456</v>
      </c>
      <c r="G384" s="137">
        <v>8000</v>
      </c>
      <c r="H384" s="137">
        <v>8000</v>
      </c>
      <c r="I384" s="137">
        <v>10104</v>
      </c>
      <c r="J384" s="527">
        <v>10104</v>
      </c>
      <c r="K384" s="527">
        <v>10104</v>
      </c>
      <c r="L384" s="1046"/>
      <c r="M384" s="1046"/>
      <c r="N384" s="958"/>
      <c r="O384" s="953"/>
      <c r="P384" s="1128"/>
      <c r="Q384" s="962"/>
      <c r="R384" s="953"/>
      <c r="S384" s="1076"/>
      <c r="T384" s="1092"/>
      <c r="U384" s="1093"/>
      <c r="V384" s="1093"/>
      <c r="W384" s="1093"/>
      <c r="X384" s="1093"/>
      <c r="Y384" s="1093"/>
      <c r="Z384" s="1094"/>
    </row>
    <row r="385" spans="1:26" outlineLevel="1">
      <c r="A385" s="969"/>
      <c r="B385" s="1253"/>
      <c r="C385" s="969"/>
      <c r="D385" s="981"/>
      <c r="E385" s="958"/>
      <c r="F385" s="860" t="s">
        <v>457</v>
      </c>
      <c r="G385" s="137">
        <v>6000</v>
      </c>
      <c r="H385" s="137">
        <v>6000</v>
      </c>
      <c r="I385" s="137">
        <v>6000</v>
      </c>
      <c r="J385" s="527">
        <v>6000</v>
      </c>
      <c r="K385" s="527">
        <v>6000</v>
      </c>
      <c r="L385" s="1046"/>
      <c r="M385" s="1046"/>
      <c r="N385" s="958"/>
      <c r="O385" s="953"/>
      <c r="P385" s="1128"/>
      <c r="Q385" s="962"/>
      <c r="R385" s="953"/>
      <c r="S385" s="1076"/>
      <c r="T385" s="1092"/>
      <c r="U385" s="1093"/>
      <c r="V385" s="1093"/>
      <c r="W385" s="1093"/>
      <c r="X385" s="1093"/>
      <c r="Y385" s="1093"/>
      <c r="Z385" s="1094"/>
    </row>
    <row r="386" spans="1:26" outlineLevel="1">
      <c r="A386" s="969"/>
      <c r="B386" s="1253"/>
      <c r="C386" s="969"/>
      <c r="D386" s="981"/>
      <c r="E386" s="958"/>
      <c r="F386" s="860" t="s">
        <v>458</v>
      </c>
      <c r="G386" s="137">
        <v>2000</v>
      </c>
      <c r="H386" s="137">
        <v>2000</v>
      </c>
      <c r="I386" s="137">
        <v>2000</v>
      </c>
      <c r="J386" s="527">
        <v>2000</v>
      </c>
      <c r="K386" s="527">
        <v>2000</v>
      </c>
      <c r="L386" s="1046"/>
      <c r="M386" s="1046"/>
      <c r="N386" s="958"/>
      <c r="O386" s="953"/>
      <c r="P386" s="1128"/>
      <c r="Q386" s="962"/>
      <c r="R386" s="953"/>
      <c r="S386" s="1076"/>
      <c r="T386" s="1092"/>
      <c r="U386" s="1093"/>
      <c r="V386" s="1093"/>
      <c r="W386" s="1093"/>
      <c r="X386" s="1093"/>
      <c r="Y386" s="1093"/>
      <c r="Z386" s="1094"/>
    </row>
    <row r="387" spans="1:26" ht="36" outlineLevel="1">
      <c r="A387" s="969"/>
      <c r="B387" s="1253"/>
      <c r="C387" s="969"/>
      <c r="D387" s="981"/>
      <c r="E387" s="958"/>
      <c r="F387" s="860" t="s">
        <v>459</v>
      </c>
      <c r="G387" s="54">
        <v>350000</v>
      </c>
      <c r="H387" s="54">
        <v>350000</v>
      </c>
      <c r="I387" s="54">
        <v>350000</v>
      </c>
      <c r="J387" s="509">
        <v>350000</v>
      </c>
      <c r="K387" s="509">
        <v>350000</v>
      </c>
      <c r="L387" s="1046"/>
      <c r="M387" s="1046"/>
      <c r="N387" s="958"/>
      <c r="O387" s="953"/>
      <c r="P387" s="1128"/>
      <c r="Q387" s="962"/>
      <c r="R387" s="953"/>
      <c r="S387" s="1076"/>
      <c r="T387" s="1092"/>
      <c r="U387" s="1093"/>
      <c r="V387" s="1093"/>
      <c r="W387" s="1093"/>
      <c r="X387" s="1093"/>
      <c r="Y387" s="1093"/>
      <c r="Z387" s="1094"/>
    </row>
    <row r="388" spans="1:26" ht="15.75" outlineLevel="1" thickBot="1">
      <c r="A388" s="969"/>
      <c r="B388" s="1253"/>
      <c r="C388" s="969"/>
      <c r="D388" s="981"/>
      <c r="E388" s="958"/>
      <c r="F388" s="863" t="s">
        <v>460</v>
      </c>
      <c r="G388" s="133">
        <v>120000</v>
      </c>
      <c r="H388" s="54">
        <v>120000</v>
      </c>
      <c r="I388" s="54">
        <v>120000</v>
      </c>
      <c r="J388" s="509">
        <v>120000</v>
      </c>
      <c r="K388" s="509">
        <v>120000</v>
      </c>
      <c r="L388" s="1046"/>
      <c r="M388" s="1046"/>
      <c r="N388" s="958"/>
      <c r="O388" s="953"/>
      <c r="P388" s="1128"/>
      <c r="Q388" s="962"/>
      <c r="R388" s="953"/>
      <c r="S388" s="1076"/>
      <c r="T388" s="1092"/>
      <c r="U388" s="1093"/>
      <c r="V388" s="1093"/>
      <c r="W388" s="1093"/>
      <c r="X388" s="1093"/>
      <c r="Y388" s="1093"/>
      <c r="Z388" s="1094"/>
    </row>
    <row r="389" spans="1:26" outlineLevel="1">
      <c r="A389" s="955">
        <v>107</v>
      </c>
      <c r="B389" s="1253"/>
      <c r="C389" s="969"/>
      <c r="D389" s="981"/>
      <c r="E389" s="958"/>
      <c r="F389" s="974" t="s">
        <v>461</v>
      </c>
      <c r="G389" s="975"/>
      <c r="H389" s="159"/>
      <c r="I389" s="159"/>
      <c r="J389" s="542"/>
      <c r="K389" s="542"/>
      <c r="L389" s="1046"/>
      <c r="M389" s="1046"/>
      <c r="N389" s="958"/>
      <c r="O389" s="953"/>
      <c r="P389" s="1128"/>
      <c r="Q389" s="962"/>
      <c r="R389" s="953"/>
      <c r="S389" s="1076"/>
      <c r="T389" s="1092"/>
      <c r="U389" s="1093"/>
      <c r="V389" s="1093"/>
      <c r="W389" s="1093"/>
      <c r="X389" s="1093"/>
      <c r="Y389" s="1093"/>
      <c r="Z389" s="1094"/>
    </row>
    <row r="390" spans="1:26" outlineLevel="1">
      <c r="A390" s="969"/>
      <c r="B390" s="1253"/>
      <c r="C390" s="969"/>
      <c r="D390" s="981"/>
      <c r="E390" s="958"/>
      <c r="F390" s="863" t="s">
        <v>144</v>
      </c>
      <c r="G390" s="137">
        <v>500</v>
      </c>
      <c r="H390" s="137">
        <v>500</v>
      </c>
      <c r="I390" s="137">
        <v>500</v>
      </c>
      <c r="J390" s="527">
        <v>500</v>
      </c>
      <c r="K390" s="527">
        <v>500</v>
      </c>
      <c r="L390" s="1046"/>
      <c r="M390" s="1046"/>
      <c r="N390" s="958"/>
      <c r="O390" s="953"/>
      <c r="P390" s="1128"/>
      <c r="Q390" s="962"/>
      <c r="R390" s="953"/>
      <c r="S390" s="1076"/>
      <c r="T390" s="1092"/>
      <c r="U390" s="1093"/>
      <c r="V390" s="1093"/>
      <c r="W390" s="1093"/>
      <c r="X390" s="1093"/>
      <c r="Y390" s="1093"/>
      <c r="Z390" s="1094"/>
    </row>
    <row r="391" spans="1:26" ht="15.75" outlineLevel="1" thickBot="1">
      <c r="A391" s="956"/>
      <c r="B391" s="1254"/>
      <c r="C391" s="956"/>
      <c r="D391" s="982"/>
      <c r="E391" s="959"/>
      <c r="F391" s="861" t="s">
        <v>462</v>
      </c>
      <c r="G391" s="148">
        <v>3267</v>
      </c>
      <c r="H391" s="148">
        <v>3267</v>
      </c>
      <c r="I391" s="148">
        <v>6571</v>
      </c>
      <c r="J391" s="533">
        <v>6571</v>
      </c>
      <c r="K391" s="533">
        <v>6571</v>
      </c>
      <c r="L391" s="1047"/>
      <c r="M391" s="1047"/>
      <c r="N391" s="959"/>
      <c r="O391" s="954"/>
      <c r="P391" s="1129"/>
      <c r="Q391" s="961"/>
      <c r="R391" s="954"/>
      <c r="S391" s="1077"/>
      <c r="T391" s="1095"/>
      <c r="U391" s="1096"/>
      <c r="V391" s="1096"/>
      <c r="W391" s="1096"/>
      <c r="X391" s="1096"/>
      <c r="Y391" s="1096"/>
      <c r="Z391" s="1097"/>
    </row>
    <row r="392" spans="1:26" ht="15.75" thickBot="1">
      <c r="A392" s="1153" t="s">
        <v>463</v>
      </c>
      <c r="B392" s="1154"/>
      <c r="C392" s="1154"/>
      <c r="D392" s="1154"/>
      <c r="E392" s="1154"/>
      <c r="F392" s="1154"/>
      <c r="G392" s="1154"/>
      <c r="H392" s="1154"/>
      <c r="I392" s="1154"/>
      <c r="J392" s="1154"/>
      <c r="K392" s="1154"/>
      <c r="L392" s="1154"/>
      <c r="M392" s="1154"/>
      <c r="N392" s="1154"/>
      <c r="O392" s="1154"/>
      <c r="P392" s="1154"/>
      <c r="Q392" s="1154"/>
      <c r="R392" s="1155"/>
      <c r="S392" s="79"/>
      <c r="T392" s="80"/>
      <c r="U392" s="80"/>
      <c r="V392" s="80"/>
      <c r="W392" s="80"/>
      <c r="X392" s="80"/>
      <c r="Y392" s="80"/>
      <c r="Z392" s="80"/>
    </row>
    <row r="393" spans="1:26" ht="15.75" thickBot="1">
      <c r="A393" s="1051" t="s">
        <v>464</v>
      </c>
      <c r="B393" s="1052"/>
      <c r="C393" s="1052"/>
      <c r="D393" s="1052"/>
      <c r="E393" s="1052"/>
      <c r="F393" s="1052"/>
      <c r="G393" s="1052"/>
      <c r="H393" s="1052"/>
      <c r="I393" s="1052"/>
      <c r="J393" s="1052"/>
      <c r="K393" s="1052"/>
      <c r="L393" s="1052"/>
      <c r="M393" s="1052"/>
      <c r="N393" s="1052"/>
      <c r="O393" s="1052"/>
      <c r="P393" s="1052"/>
      <c r="Q393" s="1052"/>
      <c r="R393" s="1053"/>
      <c r="S393" s="81"/>
      <c r="T393" s="80"/>
      <c r="U393" s="80"/>
      <c r="V393" s="80"/>
      <c r="W393" s="80"/>
      <c r="X393" s="80"/>
      <c r="Y393" s="80"/>
      <c r="Z393" s="80"/>
    </row>
    <row r="394" spans="1:26" ht="24.6" customHeight="1" outlineLevel="1">
      <c r="A394" s="955">
        <v>108</v>
      </c>
      <c r="B394" s="979" t="s">
        <v>465</v>
      </c>
      <c r="C394" s="955" t="s">
        <v>466</v>
      </c>
      <c r="D394" s="980" t="s">
        <v>467</v>
      </c>
      <c r="E394" s="979"/>
      <c r="F394" s="983" t="s">
        <v>468</v>
      </c>
      <c r="G394" s="984"/>
      <c r="H394" s="84"/>
      <c r="I394" s="84"/>
      <c r="J394" s="505"/>
      <c r="K394" s="505"/>
      <c r="L394" s="966">
        <f>SUM(K395:K396)</f>
        <v>12000</v>
      </c>
      <c r="M394" s="966">
        <f>SUM(H395:H396)</f>
        <v>12000</v>
      </c>
      <c r="N394" s="1054">
        <f>SUM(I395:I396)</f>
        <v>12000</v>
      </c>
      <c r="O394" s="1054">
        <f>SUM(H395:H396)</f>
        <v>12000</v>
      </c>
      <c r="P394" s="1054">
        <f>SUM(G395)</f>
        <v>2400</v>
      </c>
      <c r="Q394" s="995">
        <f>SUM(G395:G396)</f>
        <v>12000</v>
      </c>
      <c r="R394" s="979"/>
      <c r="S394" s="1049">
        <f>SUM(T394:Z396)</f>
        <v>5</v>
      </c>
      <c r="T394" s="1026">
        <v>2</v>
      </c>
      <c r="U394" s="1026"/>
      <c r="V394" s="1026"/>
      <c r="W394" s="1026">
        <v>1</v>
      </c>
      <c r="X394" s="1026">
        <v>1</v>
      </c>
      <c r="Y394" s="1026"/>
      <c r="Z394" s="1026">
        <v>1</v>
      </c>
    </row>
    <row r="395" spans="1:26" outlineLevel="1">
      <c r="A395" s="969"/>
      <c r="B395" s="958"/>
      <c r="C395" s="969"/>
      <c r="D395" s="981"/>
      <c r="E395" s="958"/>
      <c r="F395" s="906" t="s">
        <v>469</v>
      </c>
      <c r="G395" s="66">
        <v>2400</v>
      </c>
      <c r="H395" s="66">
        <v>2400</v>
      </c>
      <c r="I395" s="66">
        <v>2400</v>
      </c>
      <c r="J395" s="524">
        <v>2400</v>
      </c>
      <c r="K395" s="524">
        <v>2400</v>
      </c>
      <c r="L395" s="967"/>
      <c r="M395" s="967"/>
      <c r="N395" s="996"/>
      <c r="O395" s="996"/>
      <c r="P395" s="996"/>
      <c r="Q395" s="996"/>
      <c r="R395" s="958"/>
      <c r="S395" s="1050"/>
      <c r="T395" s="1027"/>
      <c r="U395" s="1027"/>
      <c r="V395" s="1027"/>
      <c r="W395" s="1027"/>
      <c r="X395" s="1027"/>
      <c r="Y395" s="1027"/>
      <c r="Z395" s="1027"/>
    </row>
    <row r="396" spans="1:26" ht="15.75" outlineLevel="1" thickBot="1">
      <c r="A396" s="956"/>
      <c r="B396" s="958"/>
      <c r="C396" s="969"/>
      <c r="D396" s="981"/>
      <c r="E396" s="958"/>
      <c r="F396" s="907" t="s">
        <v>470</v>
      </c>
      <c r="G396" s="67">
        <v>9600</v>
      </c>
      <c r="H396" s="67">
        <v>9600</v>
      </c>
      <c r="I396" s="67">
        <v>9600</v>
      </c>
      <c r="J396" s="525">
        <v>9600</v>
      </c>
      <c r="K396" s="525">
        <v>9600</v>
      </c>
      <c r="L396" s="968"/>
      <c r="M396" s="968"/>
      <c r="N396" s="1031"/>
      <c r="O396" s="1031"/>
      <c r="P396" s="1031"/>
      <c r="Q396" s="1031"/>
      <c r="R396" s="959"/>
      <c r="S396" s="1025"/>
      <c r="T396" s="1032"/>
      <c r="U396" s="1032"/>
      <c r="V396" s="1032"/>
      <c r="W396" s="1032"/>
      <c r="X396" s="1032"/>
      <c r="Y396" s="1032"/>
      <c r="Z396" s="1032"/>
    </row>
    <row r="397" spans="1:26" ht="21" customHeight="1" outlineLevel="1">
      <c r="A397" s="955">
        <v>109</v>
      </c>
      <c r="B397" s="958"/>
      <c r="C397" s="969"/>
      <c r="D397" s="981"/>
      <c r="E397" s="1004"/>
      <c r="F397" s="983" t="s">
        <v>471</v>
      </c>
      <c r="G397" s="984"/>
      <c r="H397" s="84"/>
      <c r="I397" s="84"/>
      <c r="J397" s="505"/>
      <c r="K397" s="505"/>
      <c r="L397" s="999">
        <f>SUM(K398:K399)</f>
        <v>10962</v>
      </c>
      <c r="M397" s="966">
        <f>SUM(H398:H399)</f>
        <v>11200</v>
      </c>
      <c r="N397" s="1054">
        <f>SUM(I398:I399)</f>
        <v>11200</v>
      </c>
      <c r="O397" s="1054">
        <f t="shared" ref="O397" si="1">SUM(H398:H399)</f>
        <v>11200</v>
      </c>
      <c r="P397" s="1054">
        <f>SUM(G398:G398)</f>
        <v>3200</v>
      </c>
      <c r="Q397" s="995">
        <f>SUM(G398:G399)</f>
        <v>11200</v>
      </c>
      <c r="R397" s="979"/>
      <c r="S397" s="1049">
        <f>SUM(T397:Z399)</f>
        <v>5</v>
      </c>
      <c r="T397" s="1026">
        <v>2</v>
      </c>
      <c r="U397" s="1026"/>
      <c r="V397" s="1026"/>
      <c r="W397" s="1026">
        <v>1</v>
      </c>
      <c r="X397" s="1026">
        <v>1</v>
      </c>
      <c r="Y397" s="1026"/>
      <c r="Z397" s="1026">
        <v>1</v>
      </c>
    </row>
    <row r="398" spans="1:26" outlineLevel="1">
      <c r="A398" s="969"/>
      <c r="B398" s="958"/>
      <c r="C398" s="969"/>
      <c r="D398" s="981"/>
      <c r="E398" s="1004"/>
      <c r="F398" s="883" t="s">
        <v>472</v>
      </c>
      <c r="G398" s="66">
        <v>3200</v>
      </c>
      <c r="H398" s="66">
        <v>3200</v>
      </c>
      <c r="I398" s="66">
        <v>3200</v>
      </c>
      <c r="J398" s="524">
        <v>3200</v>
      </c>
      <c r="K398" s="667">
        <v>2962</v>
      </c>
      <c r="L398" s="1000"/>
      <c r="M398" s="967"/>
      <c r="N398" s="996"/>
      <c r="O398" s="996"/>
      <c r="P398" s="996"/>
      <c r="Q398" s="996"/>
      <c r="R398" s="958"/>
      <c r="S398" s="1050"/>
      <c r="T398" s="1027"/>
      <c r="U398" s="1027"/>
      <c r="V398" s="1027"/>
      <c r="W398" s="1027"/>
      <c r="X398" s="1027"/>
      <c r="Y398" s="1027"/>
      <c r="Z398" s="1027"/>
    </row>
    <row r="399" spans="1:26" ht="15.75" outlineLevel="1" thickBot="1">
      <c r="A399" s="956"/>
      <c r="B399" s="958"/>
      <c r="C399" s="969"/>
      <c r="D399" s="981"/>
      <c r="E399" s="1004"/>
      <c r="F399" s="884" t="s">
        <v>470</v>
      </c>
      <c r="G399" s="67">
        <v>8000</v>
      </c>
      <c r="H399" s="67">
        <v>8000</v>
      </c>
      <c r="I399" s="67">
        <v>8000</v>
      </c>
      <c r="J399" s="525">
        <v>8000</v>
      </c>
      <c r="K399" s="525">
        <v>8000</v>
      </c>
      <c r="L399" s="1001"/>
      <c r="M399" s="968"/>
      <c r="N399" s="1031"/>
      <c r="O399" s="1031"/>
      <c r="P399" s="1031"/>
      <c r="Q399" s="1031"/>
      <c r="R399" s="959"/>
      <c r="S399" s="1025"/>
      <c r="T399" s="1032"/>
      <c r="U399" s="1032"/>
      <c r="V399" s="1032"/>
      <c r="W399" s="1032"/>
      <c r="X399" s="1032"/>
      <c r="Y399" s="1032"/>
      <c r="Z399" s="1032"/>
    </row>
    <row r="400" spans="1:26" outlineLevel="1">
      <c r="A400" s="955">
        <v>110</v>
      </c>
      <c r="B400" s="958"/>
      <c r="C400" s="969"/>
      <c r="D400" s="981"/>
      <c r="E400" s="1004"/>
      <c r="F400" s="983" t="s">
        <v>473</v>
      </c>
      <c r="G400" s="984"/>
      <c r="H400" s="84"/>
      <c r="I400" s="84"/>
      <c r="J400" s="505"/>
      <c r="K400" s="505"/>
      <c r="L400" s="999">
        <f>SUM(K401:K402)</f>
        <v>3200</v>
      </c>
      <c r="M400" s="966">
        <f>SUM(H401:H402)</f>
        <v>15200</v>
      </c>
      <c r="N400" s="1054">
        <f>SUM(I401:I402)</f>
        <v>15200</v>
      </c>
      <c r="O400" s="1054">
        <f t="shared" ref="O400" si="2">SUM(H401:H402)</f>
        <v>15200</v>
      </c>
      <c r="P400" s="1054">
        <f>SUM(G401)</f>
        <v>3200</v>
      </c>
      <c r="Q400" s="995">
        <f>SUM(G401:G402)</f>
        <v>15200</v>
      </c>
      <c r="R400" s="979"/>
      <c r="S400" s="1049">
        <f>SUM(T400:Z402)</f>
        <v>5</v>
      </c>
      <c r="T400" s="1026">
        <v>2</v>
      </c>
      <c r="U400" s="1026"/>
      <c r="V400" s="1026"/>
      <c r="W400" s="1026">
        <v>1</v>
      </c>
      <c r="X400" s="1026">
        <v>1</v>
      </c>
      <c r="Y400" s="1026"/>
      <c r="Z400" s="1026">
        <v>1</v>
      </c>
    </row>
    <row r="401" spans="1:26" outlineLevel="1">
      <c r="A401" s="969"/>
      <c r="B401" s="958"/>
      <c r="C401" s="969"/>
      <c r="D401" s="981"/>
      <c r="E401" s="1004"/>
      <c r="F401" s="883" t="s">
        <v>474</v>
      </c>
      <c r="G401" s="66">
        <v>3200</v>
      </c>
      <c r="H401" s="66">
        <v>3200</v>
      </c>
      <c r="I401" s="66">
        <v>3200</v>
      </c>
      <c r="J401" s="524">
        <v>3200</v>
      </c>
      <c r="K401" s="524">
        <v>3200</v>
      </c>
      <c r="L401" s="1000"/>
      <c r="M401" s="967"/>
      <c r="N401" s="996"/>
      <c r="O401" s="996"/>
      <c r="P401" s="996"/>
      <c r="Q401" s="996"/>
      <c r="R401" s="958"/>
      <c r="S401" s="1050"/>
      <c r="T401" s="1027"/>
      <c r="U401" s="1027"/>
      <c r="V401" s="1027"/>
      <c r="W401" s="1027"/>
      <c r="X401" s="1027"/>
      <c r="Y401" s="1027"/>
      <c r="Z401" s="1027"/>
    </row>
    <row r="402" spans="1:26" ht="15.75" outlineLevel="1" thickBot="1">
      <c r="A402" s="956"/>
      <c r="B402" s="959"/>
      <c r="C402" s="956"/>
      <c r="D402" s="982"/>
      <c r="E402" s="998"/>
      <c r="F402" s="890" t="s">
        <v>475</v>
      </c>
      <c r="G402" s="106">
        <v>12000</v>
      </c>
      <c r="H402" s="106">
        <v>12000</v>
      </c>
      <c r="I402" s="106">
        <v>12000</v>
      </c>
      <c r="J402" s="512">
        <v>12000</v>
      </c>
      <c r="K402" s="694">
        <v>0</v>
      </c>
      <c r="L402" s="1001"/>
      <c r="M402" s="968"/>
      <c r="N402" s="1031"/>
      <c r="O402" s="1031"/>
      <c r="P402" s="1031"/>
      <c r="Q402" s="1031"/>
      <c r="R402" s="959"/>
      <c r="S402" s="1025"/>
      <c r="T402" s="1032"/>
      <c r="U402" s="1032"/>
      <c r="V402" s="1032"/>
      <c r="W402" s="1032"/>
      <c r="X402" s="1032"/>
      <c r="Y402" s="1032"/>
      <c r="Z402" s="1032"/>
    </row>
    <row r="403" spans="1:26" ht="15.75" thickBot="1">
      <c r="A403" s="1051" t="s">
        <v>476</v>
      </c>
      <c r="B403" s="1052"/>
      <c r="C403" s="1052"/>
      <c r="D403" s="1052"/>
      <c r="E403" s="1052"/>
      <c r="F403" s="1052"/>
      <c r="G403" s="1052"/>
      <c r="H403" s="1052"/>
      <c r="I403" s="1052"/>
      <c r="J403" s="1052"/>
      <c r="K403" s="1052"/>
      <c r="L403" s="1052"/>
      <c r="M403" s="1052"/>
      <c r="N403" s="1052"/>
      <c r="O403" s="1052"/>
      <c r="P403" s="1052"/>
      <c r="Q403" s="1052"/>
      <c r="R403" s="1053"/>
      <c r="S403" s="81"/>
      <c r="T403" s="80"/>
      <c r="U403" s="80"/>
      <c r="V403" s="80"/>
      <c r="W403" s="80"/>
      <c r="X403" s="80"/>
      <c r="Y403" s="80"/>
      <c r="Z403" s="80"/>
    </row>
    <row r="404" spans="1:26" ht="23.45" customHeight="1" outlineLevel="1">
      <c r="A404" s="955">
        <v>111</v>
      </c>
      <c r="B404" s="979" t="s">
        <v>477</v>
      </c>
      <c r="C404" s="955" t="s">
        <v>478</v>
      </c>
      <c r="D404" s="1157" t="s">
        <v>479</v>
      </c>
      <c r="E404" s="979"/>
      <c r="F404" s="983" t="s">
        <v>480</v>
      </c>
      <c r="G404" s="984"/>
      <c r="H404" s="84"/>
      <c r="I404" s="84"/>
      <c r="J404" s="505"/>
      <c r="K404" s="505"/>
      <c r="L404" s="966">
        <f>SUM(K405)</f>
        <v>6132</v>
      </c>
      <c r="M404" s="966">
        <f>SUM(H405)</f>
        <v>6132</v>
      </c>
      <c r="N404" s="1054">
        <f>SUM(I405)</f>
        <v>6132</v>
      </c>
      <c r="O404" s="1054">
        <f>SUM(H405)</f>
        <v>6132</v>
      </c>
      <c r="P404" s="1059">
        <f>SUM(G405)</f>
        <v>6132</v>
      </c>
      <c r="Q404" s="995">
        <f>SUM(G405:G405)</f>
        <v>6132</v>
      </c>
      <c r="R404" s="979"/>
      <c r="S404" s="1049"/>
      <c r="T404" s="1080" t="s">
        <v>481</v>
      </c>
      <c r="U404" s="1081"/>
      <c r="V404" s="1081"/>
      <c r="W404" s="1081"/>
      <c r="X404" s="1082"/>
      <c r="Y404" s="1026"/>
      <c r="Z404" s="1026">
        <v>1</v>
      </c>
    </row>
    <row r="405" spans="1:26" ht="15.75" outlineLevel="1" thickBot="1">
      <c r="A405" s="956"/>
      <c r="B405" s="958"/>
      <c r="C405" s="969"/>
      <c r="D405" s="1158"/>
      <c r="E405" s="958"/>
      <c r="F405" s="883" t="s">
        <v>482</v>
      </c>
      <c r="G405" s="66">
        <v>6132</v>
      </c>
      <c r="H405" s="66">
        <v>6132</v>
      </c>
      <c r="I405" s="66">
        <v>6132</v>
      </c>
      <c r="J405" s="524">
        <v>6132</v>
      </c>
      <c r="K405" s="524">
        <v>6132</v>
      </c>
      <c r="L405" s="968"/>
      <c r="M405" s="968"/>
      <c r="N405" s="1031"/>
      <c r="O405" s="996"/>
      <c r="P405" s="1060"/>
      <c r="Q405" s="996"/>
      <c r="R405" s="958"/>
      <c r="S405" s="1050"/>
      <c r="T405" s="1083"/>
      <c r="U405" s="1084"/>
      <c r="V405" s="1084"/>
      <c r="W405" s="1084"/>
      <c r="X405" s="1085"/>
      <c r="Y405" s="1027"/>
      <c r="Z405" s="1027"/>
    </row>
    <row r="406" spans="1:26" outlineLevel="1">
      <c r="A406" s="955">
        <v>112</v>
      </c>
      <c r="B406" s="958"/>
      <c r="C406" s="969"/>
      <c r="D406" s="1158"/>
      <c r="E406" s="958"/>
      <c r="F406" s="156" t="s">
        <v>123</v>
      </c>
      <c r="G406" s="134"/>
      <c r="H406" s="134"/>
      <c r="I406" s="134"/>
      <c r="J406" s="521"/>
      <c r="K406" s="521"/>
      <c r="L406" s="949">
        <f>SUM(K407:K408)</f>
        <v>3000</v>
      </c>
      <c r="M406" s="949">
        <f>SUM(H407:H408)</f>
        <v>3000</v>
      </c>
      <c r="N406" s="952">
        <f>SUM(I407:I408)</f>
        <v>3000</v>
      </c>
      <c r="O406" s="952">
        <f>SUM(H407:H408)</f>
        <v>3000</v>
      </c>
      <c r="P406" s="992"/>
      <c r="Q406" s="960">
        <f>SUM(G407:G408)</f>
        <v>3000</v>
      </c>
      <c r="R406" s="979"/>
      <c r="S406" s="1049"/>
      <c r="T406" s="1083"/>
      <c r="U406" s="1084"/>
      <c r="V406" s="1084"/>
      <c r="W406" s="1084"/>
      <c r="X406" s="1085"/>
      <c r="Y406" s="1166"/>
      <c r="Z406" s="1166"/>
    </row>
    <row r="407" spans="1:26" outlineLevel="1">
      <c r="A407" s="969"/>
      <c r="B407" s="958"/>
      <c r="C407" s="969"/>
      <c r="D407" s="1158"/>
      <c r="E407" s="958"/>
      <c r="F407" s="860" t="s">
        <v>483</v>
      </c>
      <c r="G407" s="54">
        <v>2300</v>
      </c>
      <c r="H407" s="54">
        <v>2300</v>
      </c>
      <c r="I407" s="54">
        <v>2300</v>
      </c>
      <c r="J407" s="509">
        <v>2300</v>
      </c>
      <c r="K407" s="509">
        <v>2300</v>
      </c>
      <c r="L407" s="951"/>
      <c r="M407" s="951"/>
      <c r="N407" s="953"/>
      <c r="O407" s="962"/>
      <c r="P407" s="976"/>
      <c r="Q407" s="962"/>
      <c r="R407" s="958"/>
      <c r="S407" s="1050"/>
      <c r="T407" s="1083"/>
      <c r="U407" s="1084"/>
      <c r="V407" s="1084"/>
      <c r="W407" s="1084"/>
      <c r="X407" s="1085"/>
      <c r="Y407" s="1167"/>
      <c r="Z407" s="1167"/>
    </row>
    <row r="408" spans="1:26" ht="15.75" outlineLevel="1" thickBot="1">
      <c r="A408" s="956"/>
      <c r="B408" s="959"/>
      <c r="C408" s="956"/>
      <c r="D408" s="1159"/>
      <c r="E408" s="959"/>
      <c r="F408" s="861" t="s">
        <v>484</v>
      </c>
      <c r="G408" s="142">
        <v>700</v>
      </c>
      <c r="H408" s="142">
        <v>700</v>
      </c>
      <c r="I408" s="142">
        <v>700</v>
      </c>
      <c r="J408" s="529">
        <v>700</v>
      </c>
      <c r="K408" s="529">
        <v>700</v>
      </c>
      <c r="L408" s="950"/>
      <c r="M408" s="950"/>
      <c r="N408" s="954"/>
      <c r="O408" s="961"/>
      <c r="P408" s="977"/>
      <c r="Q408" s="961"/>
      <c r="R408" s="959"/>
      <c r="S408" s="1025"/>
      <c r="T408" s="1086"/>
      <c r="U408" s="1087"/>
      <c r="V408" s="1087"/>
      <c r="W408" s="1087"/>
      <c r="X408" s="1088"/>
      <c r="Y408" s="1168"/>
      <c r="Z408" s="1168"/>
    </row>
    <row r="409" spans="1:26" ht="15.75" thickBot="1">
      <c r="A409" s="1051" t="s">
        <v>485</v>
      </c>
      <c r="B409" s="1052"/>
      <c r="C409" s="1052"/>
      <c r="D409" s="1052"/>
      <c r="E409" s="1052"/>
      <c r="F409" s="1101"/>
      <c r="G409" s="1101"/>
      <c r="H409" s="1101"/>
      <c r="I409" s="1101"/>
      <c r="J409" s="1101"/>
      <c r="K409" s="1101"/>
      <c r="L409" s="1101"/>
      <c r="M409" s="1101"/>
      <c r="N409" s="1101"/>
      <c r="O409" s="1101"/>
      <c r="P409" s="1052"/>
      <c r="Q409" s="1052"/>
      <c r="R409" s="1053"/>
      <c r="S409" s="81"/>
      <c r="T409" s="80"/>
      <c r="U409" s="80"/>
      <c r="V409" s="80"/>
      <c r="W409" s="80"/>
      <c r="X409" s="80"/>
      <c r="Y409" s="80"/>
      <c r="Z409" s="80"/>
    </row>
    <row r="410" spans="1:26" ht="17.45" customHeight="1" outlineLevel="1" thickBot="1">
      <c r="A410" s="1233">
        <v>113</v>
      </c>
      <c r="B410" s="1241" t="s">
        <v>486</v>
      </c>
      <c r="C410" s="1233" t="s">
        <v>487</v>
      </c>
      <c r="D410" s="244" t="s">
        <v>488</v>
      </c>
      <c r="E410" s="979"/>
      <c r="F410" s="237" t="s">
        <v>489</v>
      </c>
      <c r="G410" s="283">
        <v>12000</v>
      </c>
      <c r="H410" s="283">
        <v>12000</v>
      </c>
      <c r="I410" s="283">
        <v>12000</v>
      </c>
      <c r="J410" s="603">
        <v>12000</v>
      </c>
      <c r="K410" s="603">
        <v>12000</v>
      </c>
      <c r="L410" s="577">
        <v>0</v>
      </c>
      <c r="M410" s="577">
        <v>0</v>
      </c>
      <c r="N410" s="216">
        <v>0</v>
      </c>
      <c r="O410" s="217">
        <v>0</v>
      </c>
      <c r="P410" s="217">
        <v>0</v>
      </c>
      <c r="Q410" s="217">
        <v>0</v>
      </c>
      <c r="R410" s="216">
        <f>SUM(G410)</f>
        <v>12000</v>
      </c>
      <c r="S410" s="126">
        <f>SUM(T410:Z410)</f>
        <v>2</v>
      </c>
      <c r="T410" s="80"/>
      <c r="U410" s="80"/>
      <c r="V410" s="80"/>
      <c r="W410" s="80"/>
      <c r="X410" s="80"/>
      <c r="Y410" s="80">
        <v>1</v>
      </c>
      <c r="Z410" s="80">
        <v>1</v>
      </c>
    </row>
    <row r="411" spans="1:26" ht="34.9" customHeight="1" outlineLevel="1" thickBot="1">
      <c r="A411" s="1234"/>
      <c r="B411" s="1242"/>
      <c r="C411" s="1234"/>
      <c r="D411" s="241" t="s">
        <v>488</v>
      </c>
      <c r="E411" s="958"/>
      <c r="F411" s="237" t="s">
        <v>490</v>
      </c>
      <c r="G411" s="283">
        <v>16000</v>
      </c>
      <c r="H411" s="283">
        <v>16000</v>
      </c>
      <c r="I411" s="283">
        <v>16000</v>
      </c>
      <c r="J411" s="603">
        <v>16000</v>
      </c>
      <c r="K411" s="727">
        <v>0</v>
      </c>
      <c r="L411" s="728">
        <f>SUM(K411)</f>
        <v>0</v>
      </c>
      <c r="M411" s="577">
        <f>SUM(H411)</f>
        <v>16000</v>
      </c>
      <c r="N411" s="216">
        <f>SUM(I411)</f>
        <v>16000</v>
      </c>
      <c r="O411" s="216">
        <f>SUM(H411)</f>
        <v>16000</v>
      </c>
      <c r="P411" s="217">
        <v>0</v>
      </c>
      <c r="Q411" s="217">
        <f>SUM(G411)</f>
        <v>16000</v>
      </c>
      <c r="R411" s="216">
        <v>0</v>
      </c>
      <c r="S411" s="126">
        <f>SUM(T411:Z411)</f>
        <v>4</v>
      </c>
      <c r="T411" s="80">
        <v>2</v>
      </c>
      <c r="U411" s="80"/>
      <c r="V411" s="80"/>
      <c r="W411" s="80"/>
      <c r="X411" s="80">
        <v>1</v>
      </c>
      <c r="Y411" s="80"/>
      <c r="Z411" s="80">
        <v>1</v>
      </c>
    </row>
    <row r="412" spans="1:26" ht="21" customHeight="1" outlineLevel="1">
      <c r="A412" s="1235"/>
      <c r="B412" s="1243"/>
      <c r="C412" s="1235"/>
      <c r="D412" s="241" t="s">
        <v>488</v>
      </c>
      <c r="E412" s="192"/>
      <c r="F412" s="237" t="s">
        <v>491</v>
      </c>
      <c r="G412" s="283">
        <v>12000</v>
      </c>
      <c r="H412" s="283">
        <v>12000</v>
      </c>
      <c r="I412" s="283">
        <v>12000</v>
      </c>
      <c r="J412" s="603">
        <v>12000</v>
      </c>
      <c r="K412" s="603">
        <v>12000</v>
      </c>
      <c r="L412" s="577">
        <v>0</v>
      </c>
      <c r="M412" s="577">
        <v>0</v>
      </c>
      <c r="N412" s="216">
        <v>0</v>
      </c>
      <c r="O412" s="216">
        <v>0</v>
      </c>
      <c r="P412" s="217"/>
      <c r="Q412" s="217">
        <v>0</v>
      </c>
      <c r="R412" s="216">
        <f>SUM(G412)</f>
        <v>12000</v>
      </c>
      <c r="S412" s="126">
        <f>SUM(T412:Z412)</f>
        <v>1</v>
      </c>
      <c r="T412" s="80"/>
      <c r="U412" s="80"/>
      <c r="V412" s="80"/>
      <c r="W412" s="80"/>
      <c r="X412" s="80"/>
      <c r="Y412" s="80"/>
      <c r="Z412" s="80">
        <v>1</v>
      </c>
    </row>
    <row r="413" spans="1:26" ht="24.75" customHeight="1" outlineLevel="1">
      <c r="A413" s="955">
        <v>114</v>
      </c>
      <c r="B413" s="979" t="s">
        <v>492</v>
      </c>
      <c r="C413" s="955" t="s">
        <v>493</v>
      </c>
      <c r="D413" s="980" t="s">
        <v>467</v>
      </c>
      <c r="E413" s="227"/>
      <c r="F413" s="243" t="s">
        <v>494</v>
      </c>
      <c r="G413" s="284">
        <v>7896</v>
      </c>
      <c r="H413" s="284">
        <v>7896</v>
      </c>
      <c r="I413" s="284">
        <v>7896</v>
      </c>
      <c r="J413" s="604">
        <v>7896</v>
      </c>
      <c r="K413" s="604">
        <v>7896</v>
      </c>
      <c r="L413" s="580">
        <f>SUM(K413)</f>
        <v>7896</v>
      </c>
      <c r="M413" s="580">
        <f t="shared" ref="M413:N415" si="3">SUM(H413)</f>
        <v>7896</v>
      </c>
      <c r="N413" s="123">
        <f t="shared" si="3"/>
        <v>7896</v>
      </c>
      <c r="O413" s="123">
        <f>SUM(H413)</f>
        <v>7896</v>
      </c>
      <c r="P413" s="124">
        <f>SUM(G413)</f>
        <v>7896</v>
      </c>
      <c r="Q413" s="124">
        <f t="shared" ref="Q413" si="4">SUM(P413)</f>
        <v>7896</v>
      </c>
      <c r="R413" s="217">
        <v>0</v>
      </c>
      <c r="S413" s="126">
        <f>SUM(T413:Z413)</f>
        <v>3</v>
      </c>
      <c r="T413" s="80">
        <v>2</v>
      </c>
      <c r="U413" s="80"/>
      <c r="V413" s="80"/>
      <c r="W413" s="80"/>
      <c r="X413" s="80"/>
      <c r="Y413" s="80"/>
      <c r="Z413" s="80">
        <v>1</v>
      </c>
    </row>
    <row r="414" spans="1:26" ht="24" outlineLevel="1">
      <c r="A414" s="956"/>
      <c r="B414" s="959"/>
      <c r="C414" s="956"/>
      <c r="D414" s="982"/>
      <c r="E414" s="227"/>
      <c r="F414" s="893" t="s">
        <v>495</v>
      </c>
      <c r="G414" s="284"/>
      <c r="H414" s="284"/>
      <c r="I414" s="284"/>
      <c r="J414" s="604"/>
      <c r="K414" s="756">
        <v>1974</v>
      </c>
      <c r="L414" s="757">
        <f>SUM(K414)</f>
        <v>1974</v>
      </c>
      <c r="M414" s="580"/>
      <c r="N414" s="123"/>
      <c r="O414" s="123"/>
      <c r="P414" s="124"/>
      <c r="Q414" s="124"/>
      <c r="R414" s="217"/>
      <c r="S414" s="126"/>
      <c r="T414" s="80"/>
      <c r="U414" s="80"/>
      <c r="V414" s="80"/>
      <c r="W414" s="80"/>
      <c r="X414" s="80"/>
      <c r="Y414" s="80"/>
      <c r="Z414" s="80"/>
    </row>
    <row r="415" spans="1:26" ht="30" customHeight="1" outlineLevel="1">
      <c r="A415" s="955">
        <v>115</v>
      </c>
      <c r="B415" s="979" t="s">
        <v>496</v>
      </c>
      <c r="C415" s="960" t="s">
        <v>497</v>
      </c>
      <c r="D415" s="732" t="s">
        <v>498</v>
      </c>
      <c r="E415" s="227"/>
      <c r="F415" s="243" t="s">
        <v>499</v>
      </c>
      <c r="G415" s="284">
        <v>53927</v>
      </c>
      <c r="H415" s="284">
        <v>53927</v>
      </c>
      <c r="I415" s="284">
        <v>53927</v>
      </c>
      <c r="J415" s="604">
        <v>53927</v>
      </c>
      <c r="K415" s="604">
        <v>53927</v>
      </c>
      <c r="L415" s="580">
        <f>SUM(K415)</f>
        <v>53927</v>
      </c>
      <c r="M415" s="580">
        <f t="shared" si="3"/>
        <v>53927</v>
      </c>
      <c r="N415" s="123">
        <f t="shared" si="3"/>
        <v>53927</v>
      </c>
      <c r="O415" s="123">
        <f>SUM(H415)</f>
        <v>53927</v>
      </c>
      <c r="P415" s="124">
        <f>SUM(G415)</f>
        <v>53927</v>
      </c>
      <c r="Q415" s="124">
        <f t="shared" ref="Q415" si="5">SUM(P415)</f>
        <v>53927</v>
      </c>
      <c r="R415" s="216"/>
      <c r="S415" s="126">
        <f>SUM(T415:Z415)</f>
        <v>4</v>
      </c>
      <c r="T415" s="80">
        <v>2</v>
      </c>
      <c r="U415" s="80"/>
      <c r="V415" s="80"/>
      <c r="W415" s="80"/>
      <c r="X415" s="80"/>
      <c r="Y415" s="80">
        <v>1</v>
      </c>
      <c r="Z415" s="80">
        <v>1</v>
      </c>
    </row>
    <row r="416" spans="1:26" ht="26.45" customHeight="1" outlineLevel="1" thickBot="1">
      <c r="A416" s="956"/>
      <c r="B416" s="959"/>
      <c r="C416" s="961"/>
      <c r="D416" s="732" t="s">
        <v>498</v>
      </c>
      <c r="E416" s="220"/>
      <c r="F416" s="908" t="s">
        <v>500</v>
      </c>
      <c r="G416" s="733"/>
      <c r="H416" s="733"/>
      <c r="I416" s="733"/>
      <c r="J416" s="733"/>
      <c r="K416" s="734">
        <v>16000</v>
      </c>
      <c r="L416" s="735">
        <v>16000</v>
      </c>
      <c r="M416" s="620"/>
      <c r="N416" s="333"/>
      <c r="O416" s="333"/>
      <c r="P416" s="730"/>
      <c r="Q416" s="78"/>
      <c r="R416" s="216"/>
      <c r="S416" s="731"/>
      <c r="T416" s="80"/>
      <c r="U416" s="80"/>
      <c r="V416" s="80"/>
      <c r="W416" s="80"/>
      <c r="X416" s="80"/>
      <c r="Y416" s="80"/>
      <c r="Z416" s="80"/>
    </row>
    <row r="417" spans="1:26" ht="15.75" thickBot="1">
      <c r="A417" s="1153" t="s">
        <v>501</v>
      </c>
      <c r="B417" s="1154"/>
      <c r="C417" s="1154"/>
      <c r="D417" s="1154"/>
      <c r="E417" s="1154"/>
      <c r="F417" s="1154"/>
      <c r="G417" s="1154"/>
      <c r="H417" s="1154"/>
      <c r="I417" s="1154"/>
      <c r="J417" s="1154"/>
      <c r="K417" s="1154"/>
      <c r="L417" s="1154"/>
      <c r="M417" s="1154"/>
      <c r="N417" s="1154"/>
      <c r="O417" s="1154"/>
      <c r="P417" s="1154"/>
      <c r="Q417" s="1154"/>
      <c r="R417" s="1155"/>
      <c r="S417" s="79"/>
      <c r="T417" s="80"/>
      <c r="U417" s="80"/>
      <c r="V417" s="80"/>
      <c r="W417" s="80"/>
      <c r="X417" s="80"/>
      <c r="Y417" s="80"/>
      <c r="Z417" s="80"/>
    </row>
    <row r="418" spans="1:26" ht="15.75" thickBot="1">
      <c r="A418" s="1051" t="s">
        <v>502</v>
      </c>
      <c r="B418" s="1052"/>
      <c r="C418" s="1052"/>
      <c r="D418" s="1052"/>
      <c r="E418" s="1052"/>
      <c r="F418" s="1052"/>
      <c r="G418" s="1052"/>
      <c r="H418" s="1052"/>
      <c r="I418" s="1052"/>
      <c r="J418" s="1052"/>
      <c r="K418" s="1052"/>
      <c r="L418" s="1052"/>
      <c r="M418" s="1052"/>
      <c r="N418" s="1052"/>
      <c r="O418" s="1052"/>
      <c r="P418" s="1052"/>
      <c r="Q418" s="1052"/>
      <c r="R418" s="1053"/>
      <c r="S418" s="81"/>
      <c r="T418" s="80"/>
      <c r="U418" s="80"/>
      <c r="V418" s="80"/>
      <c r="W418" s="80"/>
      <c r="X418" s="80"/>
      <c r="Y418" s="80"/>
      <c r="Z418" s="80"/>
    </row>
    <row r="419" spans="1:26" ht="36" customHeight="1" outlineLevel="1">
      <c r="A419" s="955">
        <v>116</v>
      </c>
      <c r="B419" s="979" t="s">
        <v>503</v>
      </c>
      <c r="C419" s="955" t="s">
        <v>504</v>
      </c>
      <c r="D419" s="980" t="s">
        <v>505</v>
      </c>
      <c r="E419" s="997"/>
      <c r="F419" s="983" t="s">
        <v>506</v>
      </c>
      <c r="G419" s="984"/>
      <c r="H419" s="84"/>
      <c r="I419" s="84"/>
      <c r="J419" s="505"/>
      <c r="K419" s="505"/>
      <c r="L419" s="999">
        <f>SUM(K420)</f>
        <v>5591</v>
      </c>
      <c r="M419" s="966">
        <f>SUM(H420)</f>
        <v>11181</v>
      </c>
      <c r="N419" s="1054">
        <f>SUM(I420)</f>
        <v>11181</v>
      </c>
      <c r="O419" s="1054">
        <f>SUM(H420)</f>
        <v>11181</v>
      </c>
      <c r="P419" s="1059">
        <f>SUM(G420)</f>
        <v>11181</v>
      </c>
      <c r="Q419" s="995">
        <f>SUM(P419)</f>
        <v>11181</v>
      </c>
      <c r="R419" s="979"/>
      <c r="S419" s="1049">
        <f>SUM(T419:Z420)</f>
        <v>4</v>
      </c>
      <c r="T419" s="1026">
        <v>2</v>
      </c>
      <c r="U419" s="1026"/>
      <c r="V419" s="1026"/>
      <c r="W419" s="1026"/>
      <c r="X419" s="1026">
        <v>1</v>
      </c>
      <c r="Y419" s="1026"/>
      <c r="Z419" s="1026">
        <v>1</v>
      </c>
    </row>
    <row r="420" spans="1:26" ht="21.6" customHeight="1" outlineLevel="1" thickBot="1">
      <c r="A420" s="956"/>
      <c r="B420" s="958"/>
      <c r="C420" s="969"/>
      <c r="D420" s="981"/>
      <c r="E420" s="998"/>
      <c r="F420" s="890" t="s">
        <v>507</v>
      </c>
      <c r="G420" s="106">
        <v>11181</v>
      </c>
      <c r="H420" s="106">
        <v>11181</v>
      </c>
      <c r="I420" s="106">
        <v>11181</v>
      </c>
      <c r="J420" s="512">
        <v>11181</v>
      </c>
      <c r="K420" s="694">
        <v>5591</v>
      </c>
      <c r="L420" s="1001"/>
      <c r="M420" s="968"/>
      <c r="N420" s="1031"/>
      <c r="O420" s="1079"/>
      <c r="P420" s="1152"/>
      <c r="Q420" s="1031"/>
      <c r="R420" s="959"/>
      <c r="S420" s="1025"/>
      <c r="T420" s="1032"/>
      <c r="U420" s="1032"/>
      <c r="V420" s="1032"/>
      <c r="W420" s="1032"/>
      <c r="X420" s="1032"/>
      <c r="Y420" s="1032"/>
      <c r="Z420" s="1032"/>
    </row>
    <row r="421" spans="1:26" ht="60" customHeight="1" outlineLevel="1" thickBot="1">
      <c r="A421" s="18">
        <v>117</v>
      </c>
      <c r="B421" s="958"/>
      <c r="C421" s="969"/>
      <c r="D421" s="981"/>
      <c r="E421" s="227"/>
      <c r="F421" s="909" t="s">
        <v>508</v>
      </c>
      <c r="G421" s="245">
        <v>10000</v>
      </c>
      <c r="H421" s="245">
        <v>10000</v>
      </c>
      <c r="I421" s="245">
        <v>10000</v>
      </c>
      <c r="J421" s="581">
        <v>10000</v>
      </c>
      <c r="K421" s="581">
        <v>10000</v>
      </c>
      <c r="L421" s="581">
        <v>0</v>
      </c>
      <c r="M421" s="581">
        <v>0</v>
      </c>
      <c r="N421" s="245">
        <v>0</v>
      </c>
      <c r="O421" s="216">
        <v>0</v>
      </c>
      <c r="P421" s="236"/>
      <c r="Q421" s="217">
        <v>0</v>
      </c>
      <c r="R421" s="217">
        <f>SUM(G421)</f>
        <v>10000</v>
      </c>
      <c r="S421" s="126">
        <f>SUM(T421:Z421)</f>
        <v>3</v>
      </c>
      <c r="T421" s="80"/>
      <c r="U421" s="80"/>
      <c r="V421" s="80"/>
      <c r="W421" s="80"/>
      <c r="X421" s="80"/>
      <c r="Y421" s="80">
        <v>2</v>
      </c>
      <c r="Z421" s="80">
        <v>1</v>
      </c>
    </row>
    <row r="422" spans="1:26" ht="24.6" customHeight="1" outlineLevel="1">
      <c r="A422" s="955">
        <v>118</v>
      </c>
      <c r="B422" s="958"/>
      <c r="C422" s="969"/>
      <c r="D422" s="1158"/>
      <c r="E422" s="258"/>
      <c r="F422" s="1156" t="s">
        <v>509</v>
      </c>
      <c r="G422" s="1116"/>
      <c r="H422" s="84"/>
      <c r="I422" s="84"/>
      <c r="J422" s="505"/>
      <c r="K422" s="505"/>
      <c r="L422" s="999">
        <f>SUM(K423)</f>
        <v>64760</v>
      </c>
      <c r="M422" s="966">
        <f>SUM(H423)</f>
        <v>52500</v>
      </c>
      <c r="N422" s="1054">
        <f>SUM(I423)</f>
        <v>52500</v>
      </c>
      <c r="O422" s="1054">
        <f>SUM(H423)</f>
        <v>52500</v>
      </c>
      <c r="P422" s="1054"/>
      <c r="Q422" s="1054">
        <f>SUM(G423:G424)</f>
        <v>52500</v>
      </c>
      <c r="R422" s="952"/>
      <c r="S422" s="1024">
        <f>SUM(T422:Z424)</f>
        <v>5</v>
      </c>
      <c r="T422" s="1028"/>
      <c r="U422" s="1028"/>
      <c r="V422" s="1028">
        <v>2</v>
      </c>
      <c r="W422" s="1028"/>
      <c r="X422" s="1028">
        <v>1</v>
      </c>
      <c r="Y422" s="1028">
        <v>1</v>
      </c>
      <c r="Z422" s="1028">
        <v>1</v>
      </c>
    </row>
    <row r="423" spans="1:26" ht="24" outlineLevel="1">
      <c r="A423" s="969"/>
      <c r="B423" s="958"/>
      <c r="C423" s="969"/>
      <c r="D423" s="1158"/>
      <c r="E423" s="677" t="s">
        <v>510</v>
      </c>
      <c r="F423" s="910" t="s">
        <v>511</v>
      </c>
      <c r="G423" s="678">
        <v>52500</v>
      </c>
      <c r="H423" s="667">
        <v>52500</v>
      </c>
      <c r="I423" s="667">
        <v>52500</v>
      </c>
      <c r="J423" s="667">
        <v>52500</v>
      </c>
      <c r="K423" s="667">
        <v>64760</v>
      </c>
      <c r="L423" s="1000"/>
      <c r="M423" s="967"/>
      <c r="N423" s="996"/>
      <c r="O423" s="1078"/>
      <c r="P423" s="1078"/>
      <c r="Q423" s="996"/>
      <c r="R423" s="953"/>
      <c r="S423" s="1076"/>
      <c r="T423" s="1029"/>
      <c r="U423" s="1029"/>
      <c r="V423" s="1029"/>
      <c r="W423" s="1029"/>
      <c r="X423" s="1029"/>
      <c r="Y423" s="1029"/>
      <c r="Z423" s="1029"/>
    </row>
    <row r="424" spans="1:26" ht="28.15" customHeight="1" outlineLevel="1" thickBot="1">
      <c r="A424" s="956"/>
      <c r="B424" s="958"/>
      <c r="C424" s="969"/>
      <c r="D424" s="1159"/>
      <c r="E424" s="286"/>
      <c r="F424" s="750" t="s">
        <v>512</v>
      </c>
      <c r="G424" s="68">
        <v>0</v>
      </c>
      <c r="H424" s="68">
        <v>0</v>
      </c>
      <c r="I424" s="68">
        <v>0</v>
      </c>
      <c r="J424" s="507">
        <v>0</v>
      </c>
      <c r="K424" s="507">
        <v>0</v>
      </c>
      <c r="L424" s="1001"/>
      <c r="M424" s="968"/>
      <c r="N424" s="1031"/>
      <c r="O424" s="1079"/>
      <c r="P424" s="1079"/>
      <c r="Q424" s="1031"/>
      <c r="R424" s="954"/>
      <c r="S424" s="1077"/>
      <c r="T424" s="1030"/>
      <c r="U424" s="1030"/>
      <c r="V424" s="1030"/>
      <c r="W424" s="1030"/>
      <c r="X424" s="1030"/>
      <c r="Y424" s="1030"/>
      <c r="Z424" s="1030"/>
    </row>
    <row r="425" spans="1:26" ht="43.15" customHeight="1" outlineLevel="1" thickBot="1">
      <c r="A425" s="18">
        <v>119</v>
      </c>
      <c r="B425" s="958"/>
      <c r="C425" s="969"/>
      <c r="D425" s="282" t="s">
        <v>505</v>
      </c>
      <c r="E425" s="287"/>
      <c r="F425" s="292" t="s">
        <v>513</v>
      </c>
      <c r="G425" s="288">
        <v>10000</v>
      </c>
      <c r="H425" s="288">
        <v>10000</v>
      </c>
      <c r="I425" s="288">
        <v>10000</v>
      </c>
      <c r="J425" s="605">
        <v>10000</v>
      </c>
      <c r="K425" s="605">
        <v>10000</v>
      </c>
      <c r="L425" s="606">
        <v>10000</v>
      </c>
      <c r="M425" s="606">
        <f t="shared" ref="M425:N426" si="6">SUM(H425)</f>
        <v>10000</v>
      </c>
      <c r="N425" s="107">
        <f t="shared" si="6"/>
        <v>10000</v>
      </c>
      <c r="O425" s="107">
        <f>SUM(H425)</f>
        <v>10000</v>
      </c>
      <c r="P425" s="107"/>
      <c r="Q425" s="140">
        <f>SUM(G425)</f>
        <v>10000</v>
      </c>
      <c r="R425" s="102"/>
      <c r="S425" s="118">
        <v>4</v>
      </c>
      <c r="T425" s="119">
        <v>2</v>
      </c>
      <c r="U425" s="119"/>
      <c r="V425" s="119">
        <v>2</v>
      </c>
      <c r="W425" s="119"/>
      <c r="X425" s="119"/>
      <c r="Y425" s="119">
        <v>1</v>
      </c>
      <c r="Z425" s="119">
        <v>1</v>
      </c>
    </row>
    <row r="426" spans="1:26" ht="28.15" customHeight="1" outlineLevel="1" thickBot="1">
      <c r="A426" s="91">
        <v>120</v>
      </c>
      <c r="B426" s="959"/>
      <c r="C426" s="956"/>
      <c r="D426" s="17" t="s">
        <v>184</v>
      </c>
      <c r="E426" s="289"/>
      <c r="F426" s="114" t="s">
        <v>514</v>
      </c>
      <c r="G426" s="245">
        <v>30000</v>
      </c>
      <c r="H426" s="245">
        <v>30000</v>
      </c>
      <c r="I426" s="245">
        <v>30000</v>
      </c>
      <c r="J426" s="581">
        <v>30000</v>
      </c>
      <c r="K426" s="581">
        <v>30000</v>
      </c>
      <c r="L426" s="582">
        <f>SUM(K426)</f>
        <v>30000</v>
      </c>
      <c r="M426" s="582">
        <f t="shared" si="6"/>
        <v>30000</v>
      </c>
      <c r="N426" s="102">
        <f t="shared" si="6"/>
        <v>30000</v>
      </c>
      <c r="O426" s="102">
        <f>SUM(H426)</f>
        <v>30000</v>
      </c>
      <c r="P426" s="102"/>
      <c r="Q426" s="178">
        <f>SUM(G426)</f>
        <v>30000</v>
      </c>
      <c r="R426" s="102"/>
      <c r="S426" s="118">
        <f>SUM(T426:Z426)</f>
        <v>5</v>
      </c>
      <c r="T426" s="119">
        <v>2</v>
      </c>
      <c r="U426" s="119"/>
      <c r="V426" s="119"/>
      <c r="W426" s="119">
        <v>1</v>
      </c>
      <c r="X426" s="119">
        <v>1</v>
      </c>
      <c r="Y426" s="119">
        <v>1</v>
      </c>
      <c r="Z426" s="119"/>
    </row>
    <row r="427" spans="1:26" s="8" customFormat="1" ht="44.45" customHeight="1" outlineLevel="1" thickBot="1">
      <c r="A427" s="91">
        <v>121</v>
      </c>
      <c r="B427" s="86" t="s">
        <v>515</v>
      </c>
      <c r="C427" s="85" t="s">
        <v>516</v>
      </c>
      <c r="D427" s="17" t="s">
        <v>517</v>
      </c>
      <c r="E427" s="824" t="s">
        <v>518</v>
      </c>
      <c r="F427" s="911" t="s">
        <v>519</v>
      </c>
      <c r="G427" s="284"/>
      <c r="H427" s="284"/>
      <c r="I427" s="290">
        <v>0</v>
      </c>
      <c r="J427" s="607">
        <v>0</v>
      </c>
      <c r="K427" s="607">
        <v>0</v>
      </c>
      <c r="L427" s="608">
        <v>0</v>
      </c>
      <c r="M427" s="608">
        <v>0</v>
      </c>
      <c r="N427" s="78">
        <v>0</v>
      </c>
      <c r="O427" s="102"/>
      <c r="P427" s="102"/>
      <c r="Q427" s="178"/>
      <c r="R427" s="102"/>
      <c r="S427" s="118"/>
      <c r="T427" s="291"/>
      <c r="U427" s="291"/>
      <c r="V427" s="291"/>
      <c r="W427" s="291"/>
      <c r="X427" s="119"/>
      <c r="Y427" s="119"/>
      <c r="Z427" s="119"/>
    </row>
    <row r="428" spans="1:26" ht="42.6" customHeight="1" outlineLevel="1" thickBot="1">
      <c r="A428" s="18">
        <v>122</v>
      </c>
      <c r="B428" s="979" t="s">
        <v>520</v>
      </c>
      <c r="C428" s="955" t="s">
        <v>521</v>
      </c>
      <c r="D428" s="17" t="s">
        <v>505</v>
      </c>
      <c r="E428" s="289"/>
      <c r="F428" s="292" t="s">
        <v>522</v>
      </c>
      <c r="G428" s="292">
        <v>5000</v>
      </c>
      <c r="H428" s="292">
        <v>5000</v>
      </c>
      <c r="I428" s="292">
        <v>5000</v>
      </c>
      <c r="J428" s="609">
        <v>5000</v>
      </c>
      <c r="K428" s="609">
        <v>5000</v>
      </c>
      <c r="L428" s="586">
        <f>SUM(K428)</f>
        <v>5000</v>
      </c>
      <c r="M428" s="586">
        <f t="shared" ref="M428:N429" si="7">SUM(H428)</f>
        <v>5000</v>
      </c>
      <c r="N428" s="140">
        <f t="shared" si="7"/>
        <v>5000</v>
      </c>
      <c r="O428" s="107">
        <f t="shared" ref="O428:O430" si="8">SUM(H428)</f>
        <v>5000</v>
      </c>
      <c r="P428" s="123">
        <v>5000</v>
      </c>
      <c r="Q428" s="124">
        <f>SUM(G428)</f>
        <v>5000</v>
      </c>
      <c r="R428" s="217"/>
      <c r="S428" s="118"/>
      <c r="T428" s="1163" t="s">
        <v>390</v>
      </c>
      <c r="U428" s="1164"/>
      <c r="V428" s="1164"/>
      <c r="W428" s="1164"/>
      <c r="X428" s="1165"/>
      <c r="Y428" s="80"/>
      <c r="Z428" s="80"/>
    </row>
    <row r="429" spans="1:26" ht="49.15" customHeight="1" outlineLevel="1" thickBot="1">
      <c r="A429" s="18">
        <v>123</v>
      </c>
      <c r="B429" s="958"/>
      <c r="C429" s="969"/>
      <c r="D429" s="17" t="s">
        <v>523</v>
      </c>
      <c r="E429" s="227"/>
      <c r="F429" s="114" t="s">
        <v>524</v>
      </c>
      <c r="G429" s="153">
        <v>2000</v>
      </c>
      <c r="H429" s="153">
        <v>2000</v>
      </c>
      <c r="I429" s="153">
        <v>2000</v>
      </c>
      <c r="J429" s="537">
        <v>2000</v>
      </c>
      <c r="K429" s="537">
        <v>2000</v>
      </c>
      <c r="L429" s="582">
        <f>SUM(K429)</f>
        <v>2000</v>
      </c>
      <c r="M429" s="582">
        <f t="shared" si="7"/>
        <v>2000</v>
      </c>
      <c r="N429" s="102">
        <f t="shared" si="7"/>
        <v>2000</v>
      </c>
      <c r="O429" s="102">
        <f t="shared" si="8"/>
        <v>2000</v>
      </c>
      <c r="P429" s="236"/>
      <c r="Q429" s="217">
        <f>SUM(G429)</f>
        <v>2000</v>
      </c>
      <c r="R429" s="217"/>
      <c r="S429" s="118"/>
      <c r="T429" s="1163" t="s">
        <v>390</v>
      </c>
      <c r="U429" s="1164"/>
      <c r="V429" s="1164"/>
      <c r="W429" s="1164"/>
      <c r="X429" s="1165"/>
      <c r="Y429" s="80"/>
      <c r="Z429" s="80"/>
    </row>
    <row r="430" spans="1:26" ht="46.15" customHeight="1" outlineLevel="1" thickBot="1">
      <c r="A430" s="238">
        <v>124</v>
      </c>
      <c r="B430" s="979" t="s">
        <v>525</v>
      </c>
      <c r="C430" s="1233" t="s">
        <v>526</v>
      </c>
      <c r="D430" s="295" t="s">
        <v>184</v>
      </c>
      <c r="E430" s="227"/>
      <c r="F430" s="292" t="s">
        <v>527</v>
      </c>
      <c r="G430" s="288">
        <v>10000</v>
      </c>
      <c r="H430" s="288">
        <v>10000</v>
      </c>
      <c r="I430" s="288">
        <v>16000</v>
      </c>
      <c r="J430" s="605">
        <v>16000</v>
      </c>
      <c r="K430" s="605">
        <v>16000</v>
      </c>
      <c r="L430" s="606">
        <f>SUM(K430)</f>
        <v>16000</v>
      </c>
      <c r="M430" s="606">
        <f>SUM(J430)</f>
        <v>16000</v>
      </c>
      <c r="N430" s="107">
        <f>SUM(I430)</f>
        <v>16000</v>
      </c>
      <c r="O430" s="107">
        <f t="shared" si="8"/>
        <v>10000</v>
      </c>
      <c r="P430" s="124"/>
      <c r="Q430" s="124">
        <f>SUM(G430)</f>
        <v>10000</v>
      </c>
      <c r="R430" s="217"/>
      <c r="S430" s="126">
        <f>SUM(T430:Z430)</f>
        <v>4</v>
      </c>
      <c r="T430" s="80">
        <v>2</v>
      </c>
      <c r="U430" s="80"/>
      <c r="V430" s="80"/>
      <c r="W430" s="80"/>
      <c r="X430" s="80">
        <v>1</v>
      </c>
      <c r="Y430" s="80"/>
      <c r="Z430" s="80">
        <v>1</v>
      </c>
    </row>
    <row r="431" spans="1:26" ht="48.6" customHeight="1" outlineLevel="1" thickBot="1">
      <c r="A431" s="238">
        <v>125</v>
      </c>
      <c r="B431" s="958"/>
      <c r="C431" s="1234"/>
      <c r="D431" s="957" t="s">
        <v>190</v>
      </c>
      <c r="E431" s="227"/>
      <c r="F431" s="237" t="s">
        <v>528</v>
      </c>
      <c r="G431" s="283">
        <v>10000</v>
      </c>
      <c r="H431" s="283">
        <v>10000</v>
      </c>
      <c r="I431" s="283">
        <v>10000</v>
      </c>
      <c r="J431" s="603">
        <v>10000</v>
      </c>
      <c r="K431" s="603">
        <v>10000</v>
      </c>
      <c r="L431" s="577">
        <v>0</v>
      </c>
      <c r="M431" s="577">
        <v>0</v>
      </c>
      <c r="N431" s="216">
        <v>0</v>
      </c>
      <c r="O431" s="216">
        <v>0</v>
      </c>
      <c r="P431" s="217"/>
      <c r="Q431" s="217">
        <v>0</v>
      </c>
      <c r="R431" s="216">
        <v>10000</v>
      </c>
      <c r="S431" s="126">
        <f t="shared" ref="S431:S433" si="9">SUM(T431:Z431)</f>
        <v>0</v>
      </c>
      <c r="T431" s="80"/>
      <c r="U431" s="80"/>
      <c r="V431" s="80"/>
      <c r="W431" s="80"/>
      <c r="X431" s="80"/>
      <c r="Y431" s="80"/>
      <c r="Z431" s="80"/>
    </row>
    <row r="432" spans="1:26" ht="154.9" customHeight="1" outlineLevel="1" thickBot="1">
      <c r="A432" s="238">
        <v>126</v>
      </c>
      <c r="B432" s="958"/>
      <c r="C432" s="1234"/>
      <c r="D432" s="1005"/>
      <c r="E432" s="227"/>
      <c r="F432" s="237" t="s">
        <v>529</v>
      </c>
      <c r="G432" s="283">
        <v>15000</v>
      </c>
      <c r="H432" s="283">
        <v>15000</v>
      </c>
      <c r="I432" s="283">
        <v>15000</v>
      </c>
      <c r="J432" s="603">
        <v>15000</v>
      </c>
      <c r="K432" s="603">
        <v>15000</v>
      </c>
      <c r="L432" s="577">
        <v>0</v>
      </c>
      <c r="M432" s="577">
        <v>0</v>
      </c>
      <c r="N432" s="216">
        <v>0</v>
      </c>
      <c r="O432" s="216">
        <v>0</v>
      </c>
      <c r="P432" s="217"/>
      <c r="Q432" s="217">
        <v>0</v>
      </c>
      <c r="R432" s="216">
        <f>SUM(G432)</f>
        <v>15000</v>
      </c>
      <c r="S432" s="126">
        <f t="shared" si="9"/>
        <v>0</v>
      </c>
      <c r="T432" s="80"/>
      <c r="U432" s="80"/>
      <c r="V432" s="80"/>
      <c r="W432" s="80"/>
      <c r="X432" s="80"/>
      <c r="Y432" s="80"/>
      <c r="Z432" s="80"/>
    </row>
    <row r="433" spans="1:26" ht="56.45" customHeight="1" outlineLevel="1" thickBot="1">
      <c r="A433" s="238">
        <v>127</v>
      </c>
      <c r="B433" s="958"/>
      <c r="C433" s="1234"/>
      <c r="D433" s="1005"/>
      <c r="E433" s="213"/>
      <c r="F433" s="838" t="s">
        <v>1290</v>
      </c>
      <c r="G433" s="214">
        <v>50000</v>
      </c>
      <c r="H433" s="214">
        <v>50000</v>
      </c>
      <c r="I433" s="214">
        <v>50000</v>
      </c>
      <c r="J433" s="565">
        <v>50000</v>
      </c>
      <c r="K433" s="565">
        <v>50000</v>
      </c>
      <c r="L433" s="566">
        <v>0</v>
      </c>
      <c r="M433" s="566">
        <v>0</v>
      </c>
      <c r="N433" s="215">
        <v>0</v>
      </c>
      <c r="O433" s="216">
        <v>0</v>
      </c>
      <c r="P433" s="217"/>
      <c r="Q433" s="217">
        <v>0</v>
      </c>
      <c r="R433" s="216">
        <f>SUM(G433)</f>
        <v>50000</v>
      </c>
      <c r="S433" s="126">
        <f t="shared" si="9"/>
        <v>0</v>
      </c>
      <c r="T433" s="80"/>
      <c r="U433" s="80"/>
      <c r="V433" s="80"/>
      <c r="W433" s="80"/>
      <c r="X433" s="80"/>
      <c r="Y433" s="80"/>
      <c r="Z433" s="80"/>
    </row>
    <row r="434" spans="1:26" ht="52.15" customHeight="1" outlineLevel="1" thickBot="1">
      <c r="A434" s="238">
        <v>128</v>
      </c>
      <c r="B434" s="958"/>
      <c r="C434" s="1234"/>
      <c r="D434" s="1005"/>
      <c r="E434" s="213"/>
      <c r="F434" s="838" t="s">
        <v>530</v>
      </c>
      <c r="G434" s="214">
        <v>25000</v>
      </c>
      <c r="H434" s="214">
        <v>25000</v>
      </c>
      <c r="I434" s="214">
        <v>25000</v>
      </c>
      <c r="J434" s="565">
        <v>25000</v>
      </c>
      <c r="K434" s="565">
        <v>25000</v>
      </c>
      <c r="L434" s="566">
        <v>0</v>
      </c>
      <c r="M434" s="566">
        <v>0</v>
      </c>
      <c r="N434" s="215">
        <v>0</v>
      </c>
      <c r="O434" s="216">
        <v>0</v>
      </c>
      <c r="P434" s="217"/>
      <c r="Q434" s="217">
        <v>0</v>
      </c>
      <c r="R434" s="216">
        <f>SUM(G434)</f>
        <v>25000</v>
      </c>
      <c r="S434" s="126">
        <f>SUM(T434:Z434)</f>
        <v>1</v>
      </c>
      <c r="T434" s="80"/>
      <c r="U434" s="80"/>
      <c r="V434" s="80"/>
      <c r="W434" s="80"/>
      <c r="X434" s="80"/>
      <c r="Y434" s="80"/>
      <c r="Z434" s="80">
        <v>1</v>
      </c>
    </row>
    <row r="435" spans="1:26" ht="94.9" customHeight="1" outlineLevel="1" thickBot="1">
      <c r="A435" s="238">
        <v>129</v>
      </c>
      <c r="B435" s="958"/>
      <c r="C435" s="1234"/>
      <c r="D435" s="1005"/>
      <c r="E435" s="296"/>
      <c r="F435" s="912" t="s">
        <v>531</v>
      </c>
      <c r="G435" s="115">
        <v>21000</v>
      </c>
      <c r="H435" s="115">
        <v>21000</v>
      </c>
      <c r="I435" s="115">
        <v>21000</v>
      </c>
      <c r="J435" s="517">
        <v>21000</v>
      </c>
      <c r="K435" s="517">
        <v>21000</v>
      </c>
      <c r="L435" s="547">
        <v>0</v>
      </c>
      <c r="M435" s="547">
        <v>0</v>
      </c>
      <c r="N435" s="95">
        <v>0</v>
      </c>
      <c r="O435" s="215">
        <f>SUM(H435)</f>
        <v>21000</v>
      </c>
      <c r="P435" s="190"/>
      <c r="Q435" s="190">
        <f>SUM(G435)</f>
        <v>21000</v>
      </c>
      <c r="R435" s="215"/>
      <c r="S435" s="126">
        <f>SUM(T435:Z435)</f>
        <v>5</v>
      </c>
      <c r="T435" s="80"/>
      <c r="U435" s="80"/>
      <c r="V435" s="80">
        <v>2</v>
      </c>
      <c r="W435" s="80"/>
      <c r="X435" s="80">
        <v>2</v>
      </c>
      <c r="Y435" s="80"/>
      <c r="Z435" s="80">
        <v>1</v>
      </c>
    </row>
    <row r="436" spans="1:26" ht="39" customHeight="1" outlineLevel="1">
      <c r="A436" s="1233">
        <v>130</v>
      </c>
      <c r="B436" s="958"/>
      <c r="C436" s="297"/>
      <c r="D436" s="1005"/>
      <c r="E436" s="995"/>
      <c r="F436" s="983" t="s">
        <v>532</v>
      </c>
      <c r="G436" s="984"/>
      <c r="H436" s="84"/>
      <c r="I436" s="252"/>
      <c r="J436" s="585"/>
      <c r="K436" s="585"/>
      <c r="L436" s="966">
        <f>SUM(K437:K438)</f>
        <v>55902</v>
      </c>
      <c r="M436" s="966">
        <f>SUM(J437:J438)</f>
        <v>55902</v>
      </c>
      <c r="N436" s="1054">
        <f>SUM(I437:I438)</f>
        <v>55902</v>
      </c>
      <c r="O436" s="1054">
        <f>SUM(H438)</f>
        <v>18000</v>
      </c>
      <c r="P436" s="995"/>
      <c r="Q436" s="995">
        <v>18000</v>
      </c>
      <c r="R436" s="957"/>
      <c r="S436" s="1024">
        <f>SUM(T436:Z441)</f>
        <v>5</v>
      </c>
      <c r="T436" s="1028">
        <v>2</v>
      </c>
      <c r="U436" s="1028"/>
      <c r="V436" s="1028">
        <v>2</v>
      </c>
      <c r="W436" s="1028"/>
      <c r="X436" s="1028"/>
      <c r="Y436" s="1028"/>
      <c r="Z436" s="1028">
        <v>1</v>
      </c>
    </row>
    <row r="437" spans="1:26" ht="24" outlineLevel="1">
      <c r="A437" s="1234"/>
      <c r="B437" s="958"/>
      <c r="C437" s="297"/>
      <c r="D437" s="1005"/>
      <c r="E437" s="996"/>
      <c r="F437" s="899" t="s">
        <v>533</v>
      </c>
      <c r="G437" s="218"/>
      <c r="H437" s="219"/>
      <c r="I437" s="66">
        <v>9922</v>
      </c>
      <c r="J437" s="524">
        <v>9922</v>
      </c>
      <c r="K437" s="524">
        <v>9922</v>
      </c>
      <c r="L437" s="967"/>
      <c r="M437" s="967"/>
      <c r="N437" s="996"/>
      <c r="O437" s="1078"/>
      <c r="P437" s="996"/>
      <c r="Q437" s="996"/>
      <c r="R437" s="1005"/>
      <c r="S437" s="1076"/>
      <c r="T437" s="1029"/>
      <c r="U437" s="1029"/>
      <c r="V437" s="1029"/>
      <c r="W437" s="1029"/>
      <c r="X437" s="1029"/>
      <c r="Y437" s="1029"/>
      <c r="Z437" s="1029"/>
    </row>
    <row r="438" spans="1:26" outlineLevel="1">
      <c r="A438" s="1234"/>
      <c r="B438" s="958"/>
      <c r="C438" s="297"/>
      <c r="D438" s="1005"/>
      <c r="E438" s="996"/>
      <c r="F438" s="883" t="s">
        <v>534</v>
      </c>
      <c r="G438" s="66">
        <v>18000</v>
      </c>
      <c r="H438" s="66">
        <v>18000</v>
      </c>
      <c r="I438" s="66">
        <v>45980</v>
      </c>
      <c r="J438" s="524">
        <v>45980</v>
      </c>
      <c r="K438" s="524">
        <v>45980</v>
      </c>
      <c r="L438" s="967"/>
      <c r="M438" s="967"/>
      <c r="N438" s="996"/>
      <c r="O438" s="1078"/>
      <c r="P438" s="996"/>
      <c r="Q438" s="996"/>
      <c r="R438" s="1005"/>
      <c r="S438" s="1076"/>
      <c r="T438" s="1029"/>
      <c r="U438" s="1029"/>
      <c r="V438" s="1029"/>
      <c r="W438" s="1029"/>
      <c r="X438" s="1029"/>
      <c r="Y438" s="1029"/>
      <c r="Z438" s="1029"/>
    </row>
    <row r="439" spans="1:26" outlineLevel="1">
      <c r="A439" s="1234"/>
      <c r="B439" s="958"/>
      <c r="C439" s="297"/>
      <c r="D439" s="1005"/>
      <c r="E439" s="996"/>
      <c r="F439" s="883" t="s">
        <v>535</v>
      </c>
      <c r="G439" s="66"/>
      <c r="H439" s="66"/>
      <c r="I439" s="66"/>
      <c r="J439" s="524"/>
      <c r="K439" s="524"/>
      <c r="L439" s="967"/>
      <c r="M439" s="967"/>
      <c r="N439" s="996"/>
      <c r="O439" s="1078"/>
      <c r="P439" s="996"/>
      <c r="Q439" s="996"/>
      <c r="R439" s="1005"/>
      <c r="S439" s="1076"/>
      <c r="T439" s="1029"/>
      <c r="U439" s="1029"/>
      <c r="V439" s="1029"/>
      <c r="W439" s="1029"/>
      <c r="X439" s="1029"/>
      <c r="Y439" s="1029"/>
      <c r="Z439" s="1029"/>
    </row>
    <row r="440" spans="1:26" ht="24" outlineLevel="1">
      <c r="A440" s="1234"/>
      <c r="B440" s="958"/>
      <c r="C440" s="297"/>
      <c r="D440" s="1005"/>
      <c r="E440" s="996"/>
      <c r="F440" s="883" t="s">
        <v>536</v>
      </c>
      <c r="G440" s="66"/>
      <c r="H440" s="66"/>
      <c r="I440" s="66"/>
      <c r="J440" s="524"/>
      <c r="K440" s="524"/>
      <c r="L440" s="967"/>
      <c r="M440" s="967"/>
      <c r="N440" s="996"/>
      <c r="O440" s="1078"/>
      <c r="P440" s="996"/>
      <c r="Q440" s="996"/>
      <c r="R440" s="1005"/>
      <c r="S440" s="1076"/>
      <c r="T440" s="1029"/>
      <c r="U440" s="1029"/>
      <c r="V440" s="1029"/>
      <c r="W440" s="1029"/>
      <c r="X440" s="1029"/>
      <c r="Y440" s="1029"/>
      <c r="Z440" s="1029"/>
    </row>
    <row r="441" spans="1:26" ht="15.75" outlineLevel="1" thickBot="1">
      <c r="A441" s="1235"/>
      <c r="B441" s="958"/>
      <c r="C441" s="297"/>
      <c r="D441" s="1005"/>
      <c r="E441" s="1031"/>
      <c r="F441" s="884" t="s">
        <v>537</v>
      </c>
      <c r="G441" s="67"/>
      <c r="H441" s="67"/>
      <c r="I441" s="106"/>
      <c r="J441" s="512"/>
      <c r="K441" s="512"/>
      <c r="L441" s="968"/>
      <c r="M441" s="968"/>
      <c r="N441" s="1031"/>
      <c r="O441" s="1079"/>
      <c r="P441" s="1031"/>
      <c r="Q441" s="1031"/>
      <c r="R441" s="1006"/>
      <c r="S441" s="1077"/>
      <c r="T441" s="1030"/>
      <c r="U441" s="1030"/>
      <c r="V441" s="1030"/>
      <c r="W441" s="1030"/>
      <c r="X441" s="1030"/>
      <c r="Y441" s="1030"/>
      <c r="Z441" s="1030"/>
    </row>
    <row r="442" spans="1:26" ht="81" customHeight="1" outlineLevel="1">
      <c r="A442" s="1233">
        <v>131</v>
      </c>
      <c r="B442" s="958"/>
      <c r="C442" s="297"/>
      <c r="D442" s="1005"/>
      <c r="E442" s="995" t="s">
        <v>538</v>
      </c>
      <c r="F442" s="983" t="s">
        <v>1291</v>
      </c>
      <c r="G442" s="984"/>
      <c r="H442" s="84"/>
      <c r="I442" s="252"/>
      <c r="J442" s="585"/>
      <c r="K442" s="585"/>
      <c r="L442" s="966">
        <f>SUM(K443:K445)</f>
        <v>51472</v>
      </c>
      <c r="M442" s="966">
        <f>SUM(H443:H445)</f>
        <v>51472</v>
      </c>
      <c r="N442" s="1054">
        <f>SUM(I443:I445)</f>
        <v>51472</v>
      </c>
      <c r="O442" s="1054">
        <v>51472</v>
      </c>
      <c r="P442" s="1054">
        <f>SUM(G444)</f>
        <v>1075</v>
      </c>
      <c r="Q442" s="995">
        <f>SUM(G443:G445)</f>
        <v>51472</v>
      </c>
      <c r="R442" s="979"/>
      <c r="S442" s="1049">
        <f>SUM(T442:Z445)</f>
        <v>5</v>
      </c>
      <c r="T442" s="1026">
        <v>2</v>
      </c>
      <c r="U442" s="1026"/>
      <c r="V442" s="1026">
        <v>2</v>
      </c>
      <c r="W442" s="1026"/>
      <c r="X442" s="1026"/>
      <c r="Y442" s="1026"/>
      <c r="Z442" s="1026">
        <v>1</v>
      </c>
    </row>
    <row r="443" spans="1:26" outlineLevel="1">
      <c r="A443" s="1234"/>
      <c r="B443" s="958"/>
      <c r="C443" s="297"/>
      <c r="D443" s="1005"/>
      <c r="E443" s="996"/>
      <c r="F443" s="855" t="s">
        <v>539</v>
      </c>
      <c r="G443" s="66">
        <v>49096</v>
      </c>
      <c r="H443" s="66">
        <v>49096</v>
      </c>
      <c r="I443" s="66">
        <v>49096</v>
      </c>
      <c r="J443" s="524">
        <v>49096</v>
      </c>
      <c r="K443" s="524">
        <v>49096</v>
      </c>
      <c r="L443" s="967"/>
      <c r="M443" s="967"/>
      <c r="N443" s="996"/>
      <c r="O443" s="996"/>
      <c r="P443" s="996"/>
      <c r="Q443" s="996"/>
      <c r="R443" s="958"/>
      <c r="S443" s="1050"/>
      <c r="T443" s="1027"/>
      <c r="U443" s="1027"/>
      <c r="V443" s="1027"/>
      <c r="W443" s="1027"/>
      <c r="X443" s="1027"/>
      <c r="Y443" s="1027"/>
      <c r="Z443" s="1027"/>
    </row>
    <row r="444" spans="1:26" outlineLevel="1">
      <c r="A444" s="1234"/>
      <c r="B444" s="958"/>
      <c r="C444" s="297"/>
      <c r="D444" s="1005"/>
      <c r="E444" s="996"/>
      <c r="F444" s="855" t="s">
        <v>540</v>
      </c>
      <c r="G444" s="66">
        <v>1075</v>
      </c>
      <c r="H444" s="66">
        <v>1075</v>
      </c>
      <c r="I444" s="66">
        <v>1075</v>
      </c>
      <c r="J444" s="524">
        <v>1075</v>
      </c>
      <c r="K444" s="524">
        <v>1075</v>
      </c>
      <c r="L444" s="967"/>
      <c r="M444" s="967"/>
      <c r="N444" s="996"/>
      <c r="O444" s="996"/>
      <c r="P444" s="996"/>
      <c r="Q444" s="996"/>
      <c r="R444" s="958"/>
      <c r="S444" s="1050"/>
      <c r="T444" s="1027"/>
      <c r="U444" s="1027"/>
      <c r="V444" s="1027"/>
      <c r="W444" s="1027"/>
      <c r="X444" s="1027"/>
      <c r="Y444" s="1027"/>
      <c r="Z444" s="1027"/>
    </row>
    <row r="445" spans="1:26" ht="15.75" outlineLevel="1" thickBot="1">
      <c r="A445" s="1235"/>
      <c r="B445" s="958"/>
      <c r="C445" s="297"/>
      <c r="D445" s="1005"/>
      <c r="E445" s="996"/>
      <c r="F445" s="865" t="s">
        <v>146</v>
      </c>
      <c r="G445" s="67">
        <v>1301</v>
      </c>
      <c r="H445" s="67">
        <v>1301</v>
      </c>
      <c r="I445" s="106">
        <v>1301</v>
      </c>
      <c r="J445" s="512">
        <v>1301</v>
      </c>
      <c r="K445" s="512">
        <v>1301</v>
      </c>
      <c r="L445" s="968"/>
      <c r="M445" s="968"/>
      <c r="N445" s="1031"/>
      <c r="O445" s="996"/>
      <c r="P445" s="996"/>
      <c r="Q445" s="996"/>
      <c r="R445" s="959"/>
      <c r="S445" s="1025"/>
      <c r="T445" s="1032"/>
      <c r="U445" s="1032"/>
      <c r="V445" s="1032"/>
      <c r="W445" s="1032"/>
      <c r="X445" s="1032"/>
      <c r="Y445" s="1032"/>
      <c r="Z445" s="1032"/>
    </row>
    <row r="446" spans="1:26" ht="74.45" customHeight="1" outlineLevel="1" thickBot="1">
      <c r="A446" s="1233">
        <v>132</v>
      </c>
      <c r="B446" s="958"/>
      <c r="C446" s="297"/>
      <c r="D446" s="1005"/>
      <c r="E446" s="1248" t="s">
        <v>541</v>
      </c>
      <c r="F446" s="1102" t="s">
        <v>1292</v>
      </c>
      <c r="G446" s="984"/>
      <c r="H446" s="84"/>
      <c r="I446" s="252"/>
      <c r="J446" s="585"/>
      <c r="K446" s="585"/>
      <c r="L446" s="966">
        <f>SUM(K447)</f>
        <v>29524</v>
      </c>
      <c r="M446" s="966">
        <f>SUM(H447)</f>
        <v>29524</v>
      </c>
      <c r="N446" s="1054">
        <f>SUM(I447)</f>
        <v>29524</v>
      </c>
      <c r="O446" s="1054">
        <f>SUM(H447)</f>
        <v>29524</v>
      </c>
      <c r="P446" s="995"/>
      <c r="Q446" s="995">
        <f>SUM(G447)</f>
        <v>29524</v>
      </c>
      <c r="R446" s="957"/>
      <c r="S446" s="1024">
        <f>SUM(T446:Z447)</f>
        <v>5</v>
      </c>
      <c r="T446" s="1028">
        <v>2</v>
      </c>
      <c r="U446" s="1028"/>
      <c r="V446" s="1028">
        <v>2</v>
      </c>
      <c r="W446" s="1028"/>
      <c r="X446" s="1028"/>
      <c r="Y446" s="1028"/>
      <c r="Z446" s="1028">
        <v>1</v>
      </c>
    </row>
    <row r="447" spans="1:26" ht="22.9" customHeight="1" outlineLevel="1" thickBot="1">
      <c r="A447" s="1235"/>
      <c r="B447" s="958"/>
      <c r="C447" s="297"/>
      <c r="D447" s="1006"/>
      <c r="E447" s="1248"/>
      <c r="F447" s="913" t="s">
        <v>539</v>
      </c>
      <c r="G447" s="68">
        <v>29524</v>
      </c>
      <c r="H447" s="68">
        <v>29524</v>
      </c>
      <c r="I447" s="106">
        <v>29524</v>
      </c>
      <c r="J447" s="512">
        <v>29524</v>
      </c>
      <c r="K447" s="512">
        <v>29524</v>
      </c>
      <c r="L447" s="968"/>
      <c r="M447" s="968"/>
      <c r="N447" s="1031"/>
      <c r="O447" s="1079"/>
      <c r="P447" s="1031"/>
      <c r="Q447" s="1031"/>
      <c r="R447" s="1006"/>
      <c r="S447" s="1077"/>
      <c r="T447" s="1030"/>
      <c r="U447" s="1030"/>
      <c r="V447" s="1030"/>
      <c r="W447" s="1030"/>
      <c r="X447" s="1030"/>
      <c r="Y447" s="1030"/>
      <c r="Z447" s="1030"/>
    </row>
    <row r="448" spans="1:26" ht="43.15" customHeight="1" outlineLevel="1" thickBot="1">
      <c r="A448" s="664"/>
      <c r="B448" s="958"/>
      <c r="C448" s="297"/>
      <c r="D448" s="671" t="s">
        <v>184</v>
      </c>
      <c r="E448" s="668" t="s">
        <v>542</v>
      </c>
      <c r="F448" s="945" t="s">
        <v>543</v>
      </c>
      <c r="G448" s="669"/>
      <c r="H448" s="669"/>
      <c r="I448" s="669"/>
      <c r="J448" s="669"/>
      <c r="K448" s="669">
        <v>7248</v>
      </c>
      <c r="L448" s="670">
        <v>7248</v>
      </c>
      <c r="M448" s="665"/>
      <c r="N448" s="72"/>
      <c r="O448" s="88"/>
      <c r="P448" s="72"/>
      <c r="Q448" s="72"/>
      <c r="R448" s="162"/>
      <c r="S448" s="299"/>
      <c r="T448" s="257"/>
      <c r="U448" s="291"/>
      <c r="V448" s="291"/>
      <c r="W448" s="291"/>
      <c r="X448" s="119"/>
      <c r="Y448" s="119"/>
      <c r="Z448" s="119"/>
    </row>
    <row r="449" spans="1:26" ht="22.9" customHeight="1" outlineLevel="1" thickBot="1">
      <c r="A449" s="1233">
        <v>133</v>
      </c>
      <c r="B449" s="958"/>
      <c r="C449" s="297"/>
      <c r="D449" s="176"/>
      <c r="E449" s="960"/>
      <c r="F449" s="298" t="s">
        <v>544</v>
      </c>
      <c r="G449" s="245"/>
      <c r="H449" s="245"/>
      <c r="I449" s="245"/>
      <c r="J449" s="581"/>
      <c r="K449" s="581"/>
      <c r="L449" s="949">
        <f>SUM(K450:K453)</f>
        <v>12700</v>
      </c>
      <c r="M449" s="949">
        <f>SUM(J450:J452)</f>
        <v>10500</v>
      </c>
      <c r="N449" s="952">
        <f>SUM(I450:I452)</f>
        <v>10500</v>
      </c>
      <c r="O449" s="957">
        <f>SUM(H450:H451)</f>
        <v>8000</v>
      </c>
      <c r="P449" s="74"/>
      <c r="Q449" s="74"/>
      <c r="R449" s="162"/>
      <c r="S449" s="299"/>
      <c r="T449" s="257"/>
      <c r="U449" s="291"/>
      <c r="V449" s="291"/>
      <c r="W449" s="291"/>
      <c r="X449" s="119"/>
      <c r="Y449" s="119"/>
      <c r="Z449" s="119"/>
    </row>
    <row r="450" spans="1:26" ht="18" customHeight="1" outlineLevel="1" thickBot="1">
      <c r="A450" s="1234"/>
      <c r="B450" s="958"/>
      <c r="C450" s="297"/>
      <c r="D450" s="295" t="s">
        <v>545</v>
      </c>
      <c r="E450" s="962"/>
      <c r="F450" s="914" t="s">
        <v>546</v>
      </c>
      <c r="G450" s="115">
        <v>6000</v>
      </c>
      <c r="H450" s="115">
        <v>6000</v>
      </c>
      <c r="I450" s="115">
        <v>6000</v>
      </c>
      <c r="J450" s="517">
        <v>6000</v>
      </c>
      <c r="K450" s="517">
        <v>6000</v>
      </c>
      <c r="L450" s="951"/>
      <c r="M450" s="951"/>
      <c r="N450" s="953"/>
      <c r="O450" s="1005"/>
      <c r="P450" s="86"/>
      <c r="Q450" s="86">
        <f>SUM(G450:G451)</f>
        <v>8000</v>
      </c>
      <c r="R450" s="162"/>
      <c r="S450" s="299"/>
      <c r="T450" s="1163" t="s">
        <v>390</v>
      </c>
      <c r="U450" s="1164"/>
      <c r="V450" s="1164"/>
      <c r="W450" s="1164"/>
      <c r="X450" s="1165"/>
      <c r="Y450" s="119"/>
      <c r="Z450" s="119"/>
    </row>
    <row r="451" spans="1:26" ht="18" customHeight="1" outlineLevel="1" thickBot="1">
      <c r="A451" s="1234"/>
      <c r="B451" s="958"/>
      <c r="C451" s="297"/>
      <c r="D451" s="300" t="s">
        <v>190</v>
      </c>
      <c r="E451" s="961"/>
      <c r="F451" s="914" t="s">
        <v>547</v>
      </c>
      <c r="G451" s="153">
        <v>2000</v>
      </c>
      <c r="H451" s="153">
        <v>2000</v>
      </c>
      <c r="I451" s="153">
        <v>2000</v>
      </c>
      <c r="J451" s="537">
        <v>2000</v>
      </c>
      <c r="K451" s="537">
        <v>2000</v>
      </c>
      <c r="L451" s="951"/>
      <c r="M451" s="951"/>
      <c r="N451" s="953"/>
      <c r="O451" s="1005"/>
      <c r="P451" s="86"/>
      <c r="Q451" s="86"/>
      <c r="R451" s="279"/>
      <c r="S451" s="299"/>
      <c r="T451" s="293"/>
      <c r="U451" s="293"/>
      <c r="V451" s="293"/>
      <c r="W451" s="293"/>
      <c r="X451" s="294"/>
      <c r="Y451" s="119"/>
      <c r="Z451" s="119"/>
    </row>
    <row r="452" spans="1:26" ht="18" customHeight="1" outlineLevel="1" thickBot="1">
      <c r="A452" s="1235"/>
      <c r="B452" s="959"/>
      <c r="C452" s="297"/>
      <c r="D452" s="295" t="s">
        <v>190</v>
      </c>
      <c r="E452" s="117"/>
      <c r="F452" s="914" t="s">
        <v>548</v>
      </c>
      <c r="G452" s="169"/>
      <c r="H452" s="169"/>
      <c r="I452" s="153">
        <v>2500</v>
      </c>
      <c r="J452" s="537">
        <v>2500</v>
      </c>
      <c r="K452" s="537">
        <v>2500</v>
      </c>
      <c r="L452" s="950"/>
      <c r="M452" s="950"/>
      <c r="N452" s="954"/>
      <c r="O452" s="1006"/>
      <c r="P452" s="86"/>
      <c r="Q452" s="86"/>
      <c r="R452" s="279"/>
      <c r="S452" s="299"/>
      <c r="T452" s="293"/>
      <c r="U452" s="293"/>
      <c r="V452" s="293"/>
      <c r="W452" s="293"/>
      <c r="X452" s="294"/>
      <c r="Y452" s="119"/>
      <c r="Z452" s="119"/>
    </row>
    <row r="453" spans="1:26" ht="18" customHeight="1" outlineLevel="1" thickBot="1">
      <c r="A453" s="240"/>
      <c r="B453" s="86"/>
      <c r="C453" s="297"/>
      <c r="D453" s="685" t="s">
        <v>549</v>
      </c>
      <c r="E453" s="130"/>
      <c r="F453" s="915" t="s">
        <v>550</v>
      </c>
      <c r="G453" s="746"/>
      <c r="H453" s="746"/>
      <c r="I453" s="746"/>
      <c r="J453" s="746"/>
      <c r="K453" s="745">
        <v>2200</v>
      </c>
      <c r="L453" s="522"/>
      <c r="M453" s="522"/>
      <c r="N453" s="89"/>
      <c r="O453" s="162"/>
      <c r="P453" s="86"/>
      <c r="Q453" s="86"/>
      <c r="R453" s="279"/>
      <c r="S453" s="299"/>
      <c r="T453" s="293"/>
      <c r="U453" s="293"/>
      <c r="V453" s="293"/>
      <c r="W453" s="293"/>
      <c r="X453" s="294"/>
      <c r="Y453" s="119"/>
      <c r="Z453" s="119"/>
    </row>
    <row r="454" spans="1:26" ht="23.45" customHeight="1" outlineLevel="1" thickBot="1">
      <c r="A454" s="18">
        <v>134</v>
      </c>
      <c r="B454" s="979" t="s">
        <v>551</v>
      </c>
      <c r="C454" s="955" t="s">
        <v>552</v>
      </c>
      <c r="D454" s="301" t="s">
        <v>553</v>
      </c>
      <c r="E454" s="302" t="s">
        <v>554</v>
      </c>
      <c r="F454" s="188" t="s">
        <v>555</v>
      </c>
      <c r="G454" s="303">
        <v>0</v>
      </c>
      <c r="H454" s="303">
        <v>0</v>
      </c>
      <c r="I454" s="303">
        <v>0</v>
      </c>
      <c r="J454" s="610">
        <v>0</v>
      </c>
      <c r="K454" s="610">
        <v>0</v>
      </c>
      <c r="L454" s="611">
        <v>0</v>
      </c>
      <c r="M454" s="611">
        <v>0</v>
      </c>
      <c r="N454" s="304">
        <v>0</v>
      </c>
      <c r="O454" s="304">
        <v>0</v>
      </c>
      <c r="P454" s="304"/>
      <c r="Q454" s="304">
        <v>0</v>
      </c>
      <c r="R454" s="305"/>
      <c r="S454" s="239">
        <f t="shared" ref="S454:S458" si="10">SUM(T454:Z454)</f>
        <v>5</v>
      </c>
      <c r="T454" s="80">
        <v>2</v>
      </c>
      <c r="U454" s="80"/>
      <c r="V454" s="80">
        <v>2</v>
      </c>
      <c r="W454" s="80"/>
      <c r="X454" s="80"/>
      <c r="Y454" s="80"/>
      <c r="Z454" s="80">
        <v>1</v>
      </c>
    </row>
    <row r="455" spans="1:26" ht="23.45" customHeight="1" outlineLevel="1" thickBot="1">
      <c r="A455" s="18">
        <v>135</v>
      </c>
      <c r="B455" s="958"/>
      <c r="C455" s="969"/>
      <c r="D455" s="306" t="s">
        <v>53</v>
      </c>
      <c r="E455" s="225" t="s">
        <v>556</v>
      </c>
      <c r="F455" s="189" t="s">
        <v>557</v>
      </c>
      <c r="G455" s="307">
        <v>0</v>
      </c>
      <c r="H455" s="307">
        <v>0</v>
      </c>
      <c r="I455" s="307">
        <v>0</v>
      </c>
      <c r="J455" s="612">
        <v>0</v>
      </c>
      <c r="K455" s="612">
        <v>0</v>
      </c>
      <c r="L455" s="613">
        <v>0</v>
      </c>
      <c r="M455" s="613">
        <v>0</v>
      </c>
      <c r="N455" s="308">
        <v>0</v>
      </c>
      <c r="O455" s="308">
        <v>0</v>
      </c>
      <c r="P455" s="308"/>
      <c r="Q455" s="308">
        <v>0</v>
      </c>
      <c r="R455" s="309"/>
      <c r="S455" s="239">
        <f t="shared" si="10"/>
        <v>5</v>
      </c>
      <c r="T455" s="80">
        <v>2</v>
      </c>
      <c r="U455" s="80"/>
      <c r="V455" s="80">
        <v>2</v>
      </c>
      <c r="W455" s="80"/>
      <c r="X455" s="80"/>
      <c r="Y455" s="80"/>
      <c r="Z455" s="80">
        <v>1</v>
      </c>
    </row>
    <row r="456" spans="1:26" ht="57" customHeight="1" outlineLevel="1" thickBot="1">
      <c r="A456" s="18">
        <v>136</v>
      </c>
      <c r="B456" s="958"/>
      <c r="C456" s="969"/>
      <c r="D456" s="306" t="s">
        <v>558</v>
      </c>
      <c r="E456" s="225" t="s">
        <v>559</v>
      </c>
      <c r="F456" s="189" t="s">
        <v>560</v>
      </c>
      <c r="G456" s="310">
        <v>3545</v>
      </c>
      <c r="H456" s="310">
        <v>3545</v>
      </c>
      <c r="I456" s="310">
        <v>5339</v>
      </c>
      <c r="J456" s="614">
        <v>5339</v>
      </c>
      <c r="K456" s="614">
        <v>5339</v>
      </c>
      <c r="L456" s="615">
        <f>SUM(K456)</f>
        <v>5339</v>
      </c>
      <c r="M456" s="615">
        <f>SUM(J456)</f>
        <v>5339</v>
      </c>
      <c r="N456" s="311">
        <f>SUM(I456)</f>
        <v>5339</v>
      </c>
      <c r="O456" s="311">
        <f>SUM(H456)</f>
        <v>3545</v>
      </c>
      <c r="P456" s="311">
        <f>SUM(G456)</f>
        <v>3545</v>
      </c>
      <c r="Q456" s="308">
        <f>SUM(G456)</f>
        <v>3545</v>
      </c>
      <c r="R456" s="312"/>
      <c r="S456" s="299">
        <f t="shared" si="10"/>
        <v>5</v>
      </c>
      <c r="T456" s="80">
        <v>2</v>
      </c>
      <c r="U456" s="80"/>
      <c r="V456" s="80">
        <v>2</v>
      </c>
      <c r="W456" s="80"/>
      <c r="X456" s="80"/>
      <c r="Y456" s="80"/>
      <c r="Z456" s="80">
        <v>1</v>
      </c>
    </row>
    <row r="457" spans="1:26" ht="59.45" customHeight="1" outlineLevel="1" thickBot="1">
      <c r="A457" s="18">
        <v>137</v>
      </c>
      <c r="B457" s="958"/>
      <c r="C457" s="969"/>
      <c r="D457" s="306" t="s">
        <v>505</v>
      </c>
      <c r="E457" s="758" t="s">
        <v>561</v>
      </c>
      <c r="F457" s="916" t="s">
        <v>562</v>
      </c>
      <c r="G457" s="166">
        <v>6860</v>
      </c>
      <c r="H457" s="166">
        <v>6860</v>
      </c>
      <c r="I457" s="166">
        <v>7500</v>
      </c>
      <c r="J457" s="759">
        <v>7500</v>
      </c>
      <c r="K457" s="760">
        <v>8800</v>
      </c>
      <c r="L457" s="761">
        <f>SUM(K457)</f>
        <v>8800</v>
      </c>
      <c r="M457" s="616">
        <f>SUM(J457)</f>
        <v>7500</v>
      </c>
      <c r="N457" s="314">
        <f>SUM(I457)</f>
        <v>7500</v>
      </c>
      <c r="O457" s="315">
        <v>0</v>
      </c>
      <c r="P457" s="316"/>
      <c r="Q457" s="315">
        <v>0</v>
      </c>
      <c r="R457" s="312">
        <v>0</v>
      </c>
      <c r="S457" s="299">
        <f t="shared" si="10"/>
        <v>3</v>
      </c>
      <c r="T457" s="80"/>
      <c r="U457" s="80"/>
      <c r="V457" s="80">
        <v>2</v>
      </c>
      <c r="W457" s="80"/>
      <c r="X457" s="80"/>
      <c r="Y457" s="80"/>
      <c r="Z457" s="80">
        <v>1</v>
      </c>
    </row>
    <row r="458" spans="1:26" ht="36.6" customHeight="1" outlineLevel="1" thickBot="1">
      <c r="A458" s="18">
        <v>139</v>
      </c>
      <c r="B458" s="958"/>
      <c r="C458" s="969"/>
      <c r="D458" s="306" t="s">
        <v>110</v>
      </c>
      <c r="E458" s="225" t="s">
        <v>563</v>
      </c>
      <c r="F458" s="189" t="s">
        <v>1293</v>
      </c>
      <c r="G458" s="307">
        <v>0</v>
      </c>
      <c r="H458" s="307">
        <v>0</v>
      </c>
      <c r="I458" s="307">
        <v>0</v>
      </c>
      <c r="J458" s="612">
        <v>0</v>
      </c>
      <c r="K458" s="612">
        <v>0</v>
      </c>
      <c r="L458" s="613">
        <v>0</v>
      </c>
      <c r="M458" s="613">
        <v>0</v>
      </c>
      <c r="N458" s="308">
        <v>0</v>
      </c>
      <c r="O458" s="308">
        <v>0</v>
      </c>
      <c r="P458" s="308"/>
      <c r="Q458" s="308">
        <v>0</v>
      </c>
      <c r="R458" s="309"/>
      <c r="S458" s="299">
        <f t="shared" si="10"/>
        <v>5</v>
      </c>
      <c r="T458" s="80">
        <v>2</v>
      </c>
      <c r="U458" s="80"/>
      <c r="V458" s="80">
        <v>2</v>
      </c>
      <c r="W458" s="80"/>
      <c r="X458" s="80"/>
      <c r="Y458" s="80"/>
      <c r="Z458" s="80">
        <v>1</v>
      </c>
    </row>
    <row r="459" spans="1:26" ht="34.15" customHeight="1" outlineLevel="1" thickBot="1">
      <c r="A459" s="18">
        <v>140</v>
      </c>
      <c r="B459" s="958"/>
      <c r="C459" s="969"/>
      <c r="D459" s="306" t="s">
        <v>154</v>
      </c>
      <c r="E459" s="225" t="s">
        <v>564</v>
      </c>
      <c r="F459" s="189" t="s">
        <v>565</v>
      </c>
      <c r="G459" s="310">
        <v>0</v>
      </c>
      <c r="H459" s="310">
        <v>0</v>
      </c>
      <c r="I459" s="310">
        <v>0</v>
      </c>
      <c r="J459" s="614">
        <v>0</v>
      </c>
      <c r="K459" s="614">
        <v>0</v>
      </c>
      <c r="L459" s="615">
        <v>0</v>
      </c>
      <c r="M459" s="615">
        <v>0</v>
      </c>
      <c r="N459" s="311">
        <v>0</v>
      </c>
      <c r="O459" s="311">
        <v>0</v>
      </c>
      <c r="P459" s="308"/>
      <c r="Q459" s="308">
        <v>0</v>
      </c>
      <c r="R459" s="309"/>
      <c r="S459" s="299">
        <f t="shared" ref="S459:S461" si="11">SUM(T459:Z459)</f>
        <v>5</v>
      </c>
      <c r="T459" s="80">
        <v>2</v>
      </c>
      <c r="U459" s="80"/>
      <c r="V459" s="80">
        <v>2</v>
      </c>
      <c r="W459" s="80"/>
      <c r="X459" s="80"/>
      <c r="Y459" s="80"/>
      <c r="Z459" s="80">
        <v>1</v>
      </c>
    </row>
    <row r="460" spans="1:26" ht="34.15" customHeight="1" outlineLevel="1" thickBot="1">
      <c r="A460" s="18">
        <v>141</v>
      </c>
      <c r="B460" s="958"/>
      <c r="C460" s="969"/>
      <c r="D460" s="306" t="s">
        <v>154</v>
      </c>
      <c r="E460" s="225" t="s">
        <v>566</v>
      </c>
      <c r="F460" s="189" t="s">
        <v>567</v>
      </c>
      <c r="G460" s="310">
        <v>0</v>
      </c>
      <c r="H460" s="310">
        <v>0</v>
      </c>
      <c r="I460" s="310">
        <v>0</v>
      </c>
      <c r="J460" s="614">
        <v>0</v>
      </c>
      <c r="K460" s="614">
        <v>0</v>
      </c>
      <c r="L460" s="615">
        <v>0</v>
      </c>
      <c r="M460" s="615">
        <v>0</v>
      </c>
      <c r="N460" s="311">
        <v>0</v>
      </c>
      <c r="O460" s="311">
        <v>0</v>
      </c>
      <c r="P460" s="308"/>
      <c r="Q460" s="308">
        <v>0</v>
      </c>
      <c r="R460" s="309"/>
      <c r="S460" s="299">
        <f t="shared" si="11"/>
        <v>5</v>
      </c>
      <c r="T460" s="80">
        <v>2</v>
      </c>
      <c r="U460" s="80"/>
      <c r="V460" s="80">
        <v>2</v>
      </c>
      <c r="W460" s="80"/>
      <c r="X460" s="80"/>
      <c r="Y460" s="80"/>
      <c r="Z460" s="80">
        <v>1</v>
      </c>
    </row>
    <row r="461" spans="1:26" ht="34.15" customHeight="1" outlineLevel="1" thickBot="1">
      <c r="A461" s="18">
        <v>142</v>
      </c>
      <c r="B461" s="958"/>
      <c r="C461" s="969"/>
      <c r="D461" s="660" t="s">
        <v>154</v>
      </c>
      <c r="E461" s="661" t="s">
        <v>568</v>
      </c>
      <c r="F461" s="552" t="s">
        <v>569</v>
      </c>
      <c r="G461" s="310">
        <v>0</v>
      </c>
      <c r="H461" s="310">
        <v>0</v>
      </c>
      <c r="I461" s="310">
        <v>0</v>
      </c>
      <c r="J461" s="614">
        <v>0</v>
      </c>
      <c r="K461" s="614">
        <v>0</v>
      </c>
      <c r="L461" s="615">
        <v>0</v>
      </c>
      <c r="M461" s="615">
        <v>0</v>
      </c>
      <c r="N461" s="311">
        <v>0</v>
      </c>
      <c r="O461" s="311">
        <v>0</v>
      </c>
      <c r="P461" s="308"/>
      <c r="Q461" s="308">
        <v>0</v>
      </c>
      <c r="R461" s="309"/>
      <c r="S461" s="299">
        <f t="shared" si="11"/>
        <v>5</v>
      </c>
      <c r="T461" s="80">
        <v>2</v>
      </c>
      <c r="U461" s="80"/>
      <c r="V461" s="80">
        <v>2</v>
      </c>
      <c r="W461" s="80"/>
      <c r="X461" s="80"/>
      <c r="Y461" s="80"/>
      <c r="Z461" s="80">
        <v>1</v>
      </c>
    </row>
    <row r="462" spans="1:26" ht="34.15" customHeight="1" outlineLevel="1" thickBot="1">
      <c r="A462" s="18">
        <v>143</v>
      </c>
      <c r="B462" s="958"/>
      <c r="C462" s="969"/>
      <c r="D462" s="660" t="s">
        <v>154</v>
      </c>
      <c r="E462" s="661" t="s">
        <v>570</v>
      </c>
      <c r="F462" s="552" t="s">
        <v>571</v>
      </c>
      <c r="G462" s="501"/>
      <c r="H462" s="501"/>
      <c r="I462" s="501"/>
      <c r="J462" s="614">
        <v>9947</v>
      </c>
      <c r="K462" s="614">
        <v>9947</v>
      </c>
      <c r="L462" s="615">
        <f>SUM(K462)</f>
        <v>9947</v>
      </c>
      <c r="M462" s="615">
        <f>SUM(J462)</f>
        <v>9947</v>
      </c>
      <c r="N462" s="311"/>
      <c r="O462" s="311"/>
      <c r="P462" s="308"/>
      <c r="Q462" s="308"/>
      <c r="R462" s="309"/>
      <c r="S462" s="299"/>
      <c r="T462" s="80"/>
      <c r="U462" s="80"/>
      <c r="V462" s="80"/>
      <c r="W462" s="80"/>
      <c r="X462" s="80"/>
      <c r="Y462" s="80"/>
      <c r="Z462" s="80"/>
    </row>
    <row r="463" spans="1:26" ht="24" customHeight="1" outlineLevel="1" thickBot="1">
      <c r="A463" s="18">
        <v>144</v>
      </c>
      <c r="B463" s="958"/>
      <c r="C463" s="969"/>
      <c r="D463" s="660" t="s">
        <v>147</v>
      </c>
      <c r="E463" s="661" t="s">
        <v>572</v>
      </c>
      <c r="F463" s="552" t="s">
        <v>573</v>
      </c>
      <c r="G463" s="307">
        <v>0</v>
      </c>
      <c r="H463" s="307">
        <v>0</v>
      </c>
      <c r="I463" s="310">
        <v>4635</v>
      </c>
      <c r="J463" s="614">
        <v>4635</v>
      </c>
      <c r="K463" s="614">
        <v>4635</v>
      </c>
      <c r="L463" s="615">
        <f>SUM(K463)</f>
        <v>4635</v>
      </c>
      <c r="M463" s="615">
        <f>SUM(J463)</f>
        <v>4635</v>
      </c>
      <c r="N463" s="311">
        <f>SUM(I463)</f>
        <v>4635</v>
      </c>
      <c r="O463" s="308">
        <v>0</v>
      </c>
      <c r="P463" s="308"/>
      <c r="Q463" s="308">
        <v>0</v>
      </c>
      <c r="R463" s="309"/>
      <c r="S463" s="299">
        <f>SUM(T463:Z463)</f>
        <v>5</v>
      </c>
      <c r="T463" s="80">
        <v>2</v>
      </c>
      <c r="U463" s="80"/>
      <c r="V463" s="80">
        <v>2</v>
      </c>
      <c r="W463" s="80"/>
      <c r="X463" s="80"/>
      <c r="Y463" s="80"/>
      <c r="Z463" s="80">
        <v>1</v>
      </c>
    </row>
    <row r="464" spans="1:26" ht="35.450000000000003" customHeight="1" outlineLevel="1" thickBot="1">
      <c r="A464" s="18">
        <v>145</v>
      </c>
      <c r="B464" s="958"/>
      <c r="C464" s="969"/>
      <c r="D464" s="660" t="s">
        <v>574</v>
      </c>
      <c r="E464" s="661" t="s">
        <v>575</v>
      </c>
      <c r="F464" s="552" t="s">
        <v>576</v>
      </c>
      <c r="G464" s="307">
        <v>0</v>
      </c>
      <c r="H464" s="307">
        <v>0</v>
      </c>
      <c r="I464" s="307">
        <v>0</v>
      </c>
      <c r="J464" s="612">
        <v>0</v>
      </c>
      <c r="K464" s="612">
        <v>0</v>
      </c>
      <c r="L464" s="613">
        <v>0</v>
      </c>
      <c r="M464" s="613">
        <v>0</v>
      </c>
      <c r="N464" s="308">
        <v>0</v>
      </c>
      <c r="O464" s="308">
        <v>0</v>
      </c>
      <c r="P464" s="308"/>
      <c r="Q464" s="308">
        <v>0</v>
      </c>
      <c r="R464" s="309"/>
      <c r="S464" s="299">
        <f>SUM(T464:Z464)</f>
        <v>5</v>
      </c>
      <c r="T464" s="80">
        <v>2</v>
      </c>
      <c r="U464" s="80"/>
      <c r="V464" s="80">
        <v>2</v>
      </c>
      <c r="W464" s="80"/>
      <c r="X464" s="80"/>
      <c r="Y464" s="80"/>
      <c r="Z464" s="80">
        <v>1</v>
      </c>
    </row>
    <row r="465" spans="1:26" ht="35.450000000000003" customHeight="1" outlineLevel="1" thickBot="1">
      <c r="A465" s="18">
        <v>146</v>
      </c>
      <c r="B465" s="958"/>
      <c r="C465" s="969"/>
      <c r="D465" s="660" t="s">
        <v>574</v>
      </c>
      <c r="E465" s="661" t="s">
        <v>577</v>
      </c>
      <c r="F465" s="552" t="s">
        <v>578</v>
      </c>
      <c r="G465" s="307">
        <v>0</v>
      </c>
      <c r="H465" s="307">
        <v>0</v>
      </c>
      <c r="I465" s="307">
        <v>0</v>
      </c>
      <c r="J465" s="612">
        <v>0</v>
      </c>
      <c r="K465" s="612">
        <v>0</v>
      </c>
      <c r="L465" s="613">
        <v>0</v>
      </c>
      <c r="M465" s="613">
        <v>0</v>
      </c>
      <c r="N465" s="308">
        <v>0</v>
      </c>
      <c r="O465" s="308">
        <v>0</v>
      </c>
      <c r="P465" s="308"/>
      <c r="Q465" s="308">
        <v>0</v>
      </c>
      <c r="R465" s="309"/>
      <c r="S465" s="299">
        <f t="shared" ref="S465" si="12">SUM(T465:Z465)</f>
        <v>5</v>
      </c>
      <c r="T465" s="80">
        <v>2</v>
      </c>
      <c r="U465" s="80"/>
      <c r="V465" s="80">
        <v>2</v>
      </c>
      <c r="W465" s="80"/>
      <c r="X465" s="80"/>
      <c r="Y465" s="80"/>
      <c r="Z465" s="80">
        <v>1</v>
      </c>
    </row>
    <row r="466" spans="1:26" ht="35.450000000000003" customHeight="1" outlineLevel="1" thickBot="1">
      <c r="A466" s="18">
        <v>147</v>
      </c>
      <c r="B466" s="958"/>
      <c r="C466" s="969"/>
      <c r="D466" s="660" t="s">
        <v>574</v>
      </c>
      <c r="E466" s="661" t="s">
        <v>579</v>
      </c>
      <c r="F466" s="626" t="s">
        <v>1294</v>
      </c>
      <c r="G466" s="503"/>
      <c r="H466" s="503"/>
      <c r="I466" s="503"/>
      <c r="J466" s="617">
        <v>5080</v>
      </c>
      <c r="K466" s="617">
        <v>5080</v>
      </c>
      <c r="L466" s="615">
        <f>SUM(K466)</f>
        <v>5080</v>
      </c>
      <c r="M466" s="615">
        <v>5080</v>
      </c>
      <c r="N466" s="308"/>
      <c r="O466" s="308"/>
      <c r="P466" s="308"/>
      <c r="Q466" s="308"/>
      <c r="R466" s="309"/>
      <c r="S466" s="299"/>
      <c r="T466" s="80"/>
      <c r="U466" s="80"/>
      <c r="V466" s="80"/>
      <c r="W466" s="80"/>
      <c r="X466" s="80"/>
      <c r="Y466" s="80"/>
      <c r="Z466" s="80"/>
    </row>
    <row r="467" spans="1:26" ht="45" customHeight="1" outlineLevel="1" thickBot="1">
      <c r="A467" s="18">
        <v>148</v>
      </c>
      <c r="B467" s="958"/>
      <c r="C467" s="969"/>
      <c r="D467" s="660" t="s">
        <v>580</v>
      </c>
      <c r="E467" s="661" t="s">
        <v>581</v>
      </c>
      <c r="F467" s="626" t="s">
        <v>582</v>
      </c>
      <c r="G467" s="307">
        <v>0</v>
      </c>
      <c r="H467" s="307">
        <v>0</v>
      </c>
      <c r="I467" s="307">
        <v>0</v>
      </c>
      <c r="J467" s="618">
        <v>0</v>
      </c>
      <c r="K467" s="618">
        <v>0</v>
      </c>
      <c r="L467" s="613">
        <v>0</v>
      </c>
      <c r="M467" s="613">
        <v>0</v>
      </c>
      <c r="N467" s="308">
        <v>0</v>
      </c>
      <c r="O467" s="308">
        <v>0</v>
      </c>
      <c r="P467" s="308"/>
      <c r="Q467" s="308">
        <v>0</v>
      </c>
      <c r="R467" s="309"/>
      <c r="S467" s="299">
        <f>SUM(T467:Z467)</f>
        <v>5</v>
      </c>
      <c r="T467" s="80">
        <v>2</v>
      </c>
      <c r="U467" s="80"/>
      <c r="V467" s="80">
        <v>2</v>
      </c>
      <c r="W467" s="80"/>
      <c r="X467" s="80"/>
      <c r="Y467" s="80"/>
      <c r="Z467" s="80">
        <v>1</v>
      </c>
    </row>
    <row r="468" spans="1:26" ht="34.15" customHeight="1" outlineLevel="1" thickBot="1">
      <c r="A468" s="18">
        <v>149</v>
      </c>
      <c r="B468" s="958"/>
      <c r="C468" s="969"/>
      <c r="D468" s="660" t="s">
        <v>580</v>
      </c>
      <c r="E468" s="661" t="s">
        <v>583</v>
      </c>
      <c r="F468" s="626" t="s">
        <v>584</v>
      </c>
      <c r="G468" s="307">
        <v>0</v>
      </c>
      <c r="H468" s="307">
        <v>0</v>
      </c>
      <c r="I468" s="307">
        <v>0</v>
      </c>
      <c r="J468" s="617">
        <v>2332</v>
      </c>
      <c r="K468" s="617">
        <v>2332</v>
      </c>
      <c r="L468" s="615">
        <f>SUM(K468)</f>
        <v>2332</v>
      </c>
      <c r="M468" s="615">
        <v>2332</v>
      </c>
      <c r="N468" s="308">
        <v>0</v>
      </c>
      <c r="O468" s="308">
        <v>0</v>
      </c>
      <c r="P468" s="308"/>
      <c r="Q468" s="308">
        <v>0</v>
      </c>
      <c r="R468" s="309"/>
      <c r="S468" s="299">
        <f>SUM(T468:Z468)</f>
        <v>5</v>
      </c>
      <c r="T468" s="80">
        <v>2</v>
      </c>
      <c r="U468" s="80"/>
      <c r="V468" s="80">
        <v>2</v>
      </c>
      <c r="W468" s="80"/>
      <c r="X468" s="80"/>
      <c r="Y468" s="80"/>
      <c r="Z468" s="80">
        <v>1</v>
      </c>
    </row>
    <row r="469" spans="1:26" ht="41.45" customHeight="1" outlineLevel="1" thickBot="1">
      <c r="A469" s="91">
        <v>150</v>
      </c>
      <c r="B469" s="958"/>
      <c r="C469" s="969"/>
      <c r="D469" s="660" t="s">
        <v>161</v>
      </c>
      <c r="E469" s="662"/>
      <c r="F469" s="626" t="s">
        <v>585</v>
      </c>
      <c r="G469" s="318"/>
      <c r="H469" s="318"/>
      <c r="I469" s="319">
        <v>0</v>
      </c>
      <c r="J469" s="619">
        <v>0</v>
      </c>
      <c r="K469" s="619">
        <v>0</v>
      </c>
      <c r="L469" s="561">
        <v>0</v>
      </c>
      <c r="M469" s="561">
        <v>0</v>
      </c>
      <c r="N469" s="88">
        <f>SUM(I469)</f>
        <v>0</v>
      </c>
      <c r="O469" s="72"/>
      <c r="P469" s="320"/>
      <c r="Q469" s="72"/>
      <c r="R469" s="175"/>
      <c r="S469" s="299"/>
      <c r="T469" s="321"/>
      <c r="U469" s="321"/>
      <c r="V469" s="321"/>
      <c r="W469" s="321"/>
      <c r="X469" s="321"/>
      <c r="Y469" s="321"/>
      <c r="Z469" s="80"/>
    </row>
    <row r="470" spans="1:26" ht="41.45" customHeight="1" outlineLevel="1" thickBot="1">
      <c r="A470" s="91">
        <v>151</v>
      </c>
      <c r="B470" s="958"/>
      <c r="C470" s="969"/>
      <c r="D470" s="660" t="s">
        <v>586</v>
      </c>
      <c r="E470" s="662" t="s">
        <v>587</v>
      </c>
      <c r="F470" s="626" t="s">
        <v>588</v>
      </c>
      <c r="G470" s="502"/>
      <c r="H470" s="502"/>
      <c r="I470" s="500"/>
      <c r="J470" s="620">
        <v>6335</v>
      </c>
      <c r="K470" s="620">
        <v>6335</v>
      </c>
      <c r="L470" s="620">
        <f>SUM(K470)</f>
        <v>6335</v>
      </c>
      <c r="M470" s="620">
        <v>6335</v>
      </c>
      <c r="N470" s="333"/>
      <c r="O470" s="78"/>
      <c r="P470" s="320"/>
      <c r="Q470" s="78"/>
      <c r="R470" s="117"/>
      <c r="S470" s="299"/>
      <c r="T470" s="321"/>
      <c r="U470" s="321"/>
      <c r="V470" s="321"/>
      <c r="W470" s="321"/>
      <c r="X470" s="321"/>
      <c r="Y470" s="321"/>
      <c r="Z470" s="80"/>
    </row>
    <row r="471" spans="1:26" ht="52.15" customHeight="1" outlineLevel="1" thickBot="1">
      <c r="A471" s="91">
        <v>152</v>
      </c>
      <c r="B471" s="959"/>
      <c r="C471" s="956"/>
      <c r="D471" s="306" t="s">
        <v>505</v>
      </c>
      <c r="E471" s="322"/>
      <c r="F471" s="155" t="s">
        <v>589</v>
      </c>
      <c r="G471" s="324">
        <v>10000</v>
      </c>
      <c r="H471" s="324">
        <v>10000</v>
      </c>
      <c r="I471" s="324">
        <v>10000</v>
      </c>
      <c r="J471" s="621">
        <v>10000</v>
      </c>
      <c r="K471" s="621">
        <v>10000</v>
      </c>
      <c r="L471" s="523">
        <v>0</v>
      </c>
      <c r="M471" s="523">
        <v>0</v>
      </c>
      <c r="N471" s="93">
        <v>0</v>
      </c>
      <c r="O471" s="93">
        <v>0</v>
      </c>
      <c r="P471" s="325"/>
      <c r="Q471" s="75">
        <v>0</v>
      </c>
      <c r="R471" s="97">
        <v>10000</v>
      </c>
      <c r="S471" s="299">
        <f>SUM(T471:Z471)</f>
        <v>3</v>
      </c>
      <c r="T471" s="321"/>
      <c r="U471" s="321"/>
      <c r="V471" s="321">
        <v>2</v>
      </c>
      <c r="W471" s="321"/>
      <c r="X471" s="321"/>
      <c r="Y471" s="321"/>
      <c r="Z471" s="80">
        <v>1</v>
      </c>
    </row>
    <row r="472" spans="1:26" ht="19.899999999999999" customHeight="1" outlineLevel="1">
      <c r="A472" s="955">
        <v>153</v>
      </c>
      <c r="B472" s="979" t="s">
        <v>590</v>
      </c>
      <c r="C472" s="955" t="s">
        <v>591</v>
      </c>
      <c r="D472" s="980" t="s">
        <v>215</v>
      </c>
      <c r="E472" s="1098"/>
      <c r="F472" s="983" t="s">
        <v>1295</v>
      </c>
      <c r="G472" s="984"/>
      <c r="H472" s="84"/>
      <c r="I472" s="84"/>
      <c r="J472" s="505"/>
      <c r="K472" s="505"/>
      <c r="L472" s="966">
        <f>SUM(K473)</f>
        <v>16819</v>
      </c>
      <c r="M472" s="966">
        <f>SUM(J473)</f>
        <v>16819</v>
      </c>
      <c r="N472" s="1054">
        <f>SUM(I473)</f>
        <v>16819</v>
      </c>
      <c r="O472" s="1054">
        <f>SUM(H473)</f>
        <v>19239</v>
      </c>
      <c r="P472" s="1060"/>
      <c r="Q472" s="995">
        <f>SUM(G473)</f>
        <v>10000</v>
      </c>
      <c r="R472" s="957">
        <f>SUM(G474:G476)</f>
        <v>105000</v>
      </c>
      <c r="S472" s="1024">
        <f>SUM(T472:Z476)</f>
        <v>3</v>
      </c>
      <c r="T472" s="1028"/>
      <c r="U472" s="1028"/>
      <c r="V472" s="1028"/>
      <c r="W472" s="1028">
        <v>1</v>
      </c>
      <c r="X472" s="1028"/>
      <c r="Y472" s="1028">
        <v>1</v>
      </c>
      <c r="Z472" s="1028">
        <v>1</v>
      </c>
    </row>
    <row r="473" spans="1:26" outlineLevel="1">
      <c r="A473" s="969"/>
      <c r="B473" s="958"/>
      <c r="C473" s="969"/>
      <c r="D473" s="981"/>
      <c r="E473" s="1099"/>
      <c r="F473" s="883" t="s">
        <v>592</v>
      </c>
      <c r="G473" s="66">
        <v>10000</v>
      </c>
      <c r="H473" s="66">
        <v>19239</v>
      </c>
      <c r="I473" s="66">
        <v>16819</v>
      </c>
      <c r="J473" s="524">
        <v>16819</v>
      </c>
      <c r="K473" s="524">
        <v>16819</v>
      </c>
      <c r="L473" s="967"/>
      <c r="M473" s="967"/>
      <c r="N473" s="996"/>
      <c r="O473" s="996"/>
      <c r="P473" s="1060"/>
      <c r="Q473" s="996"/>
      <c r="R473" s="958"/>
      <c r="S473" s="1076"/>
      <c r="T473" s="1029"/>
      <c r="U473" s="1029"/>
      <c r="V473" s="1029"/>
      <c r="W473" s="1029"/>
      <c r="X473" s="1029"/>
      <c r="Y473" s="1029"/>
      <c r="Z473" s="1029"/>
    </row>
    <row r="474" spans="1:26" outlineLevel="1">
      <c r="A474" s="969"/>
      <c r="B474" s="958"/>
      <c r="C474" s="969"/>
      <c r="D474" s="981"/>
      <c r="E474" s="1099"/>
      <c r="F474" s="883" t="s">
        <v>593</v>
      </c>
      <c r="G474" s="66">
        <v>100000</v>
      </c>
      <c r="H474" s="66">
        <v>100000</v>
      </c>
      <c r="I474" s="66">
        <v>100000</v>
      </c>
      <c r="J474" s="524">
        <v>100000</v>
      </c>
      <c r="K474" s="524">
        <v>100000</v>
      </c>
      <c r="L474" s="967"/>
      <c r="M474" s="967"/>
      <c r="N474" s="996"/>
      <c r="O474" s="996"/>
      <c r="P474" s="1060"/>
      <c r="Q474" s="996"/>
      <c r="R474" s="958"/>
      <c r="S474" s="1076"/>
      <c r="T474" s="1029"/>
      <c r="U474" s="1029"/>
      <c r="V474" s="1029"/>
      <c r="W474" s="1029"/>
      <c r="X474" s="1029"/>
      <c r="Y474" s="1029"/>
      <c r="Z474" s="1029"/>
    </row>
    <row r="475" spans="1:26" outlineLevel="1">
      <c r="A475" s="969"/>
      <c r="B475" s="958"/>
      <c r="C475" s="969"/>
      <c r="D475" s="981"/>
      <c r="E475" s="1099"/>
      <c r="F475" s="883" t="s">
        <v>594</v>
      </c>
      <c r="G475" s="66">
        <v>1000</v>
      </c>
      <c r="H475" s="66">
        <v>1000</v>
      </c>
      <c r="I475" s="66">
        <v>2420</v>
      </c>
      <c r="J475" s="524">
        <v>2420</v>
      </c>
      <c r="K475" s="524">
        <v>2420</v>
      </c>
      <c r="L475" s="967"/>
      <c r="M475" s="967"/>
      <c r="N475" s="996"/>
      <c r="O475" s="996"/>
      <c r="P475" s="1060"/>
      <c r="Q475" s="996"/>
      <c r="R475" s="958"/>
      <c r="S475" s="1076"/>
      <c r="T475" s="1029"/>
      <c r="U475" s="1029"/>
      <c r="V475" s="1029"/>
      <c r="W475" s="1029"/>
      <c r="X475" s="1029"/>
      <c r="Y475" s="1029"/>
      <c r="Z475" s="1029"/>
    </row>
    <row r="476" spans="1:26" ht="15.75" outlineLevel="1" thickBot="1">
      <c r="A476" s="956"/>
      <c r="B476" s="958"/>
      <c r="C476" s="969"/>
      <c r="D476" s="981"/>
      <c r="E476" s="1100"/>
      <c r="F476" s="884" t="s">
        <v>595</v>
      </c>
      <c r="G476" s="67">
        <v>4000</v>
      </c>
      <c r="H476" s="67">
        <v>4000</v>
      </c>
      <c r="I476" s="67">
        <v>4000</v>
      </c>
      <c r="J476" s="525">
        <v>4000</v>
      </c>
      <c r="K476" s="525">
        <v>4000</v>
      </c>
      <c r="L476" s="968"/>
      <c r="M476" s="968"/>
      <c r="N476" s="1031"/>
      <c r="O476" s="1031"/>
      <c r="P476" s="1061"/>
      <c r="Q476" s="1031"/>
      <c r="R476" s="959"/>
      <c r="S476" s="1077"/>
      <c r="T476" s="1030"/>
      <c r="U476" s="1030"/>
      <c r="V476" s="1030"/>
      <c r="W476" s="1030"/>
      <c r="X476" s="1030"/>
      <c r="Y476" s="1030"/>
      <c r="Z476" s="1030"/>
    </row>
    <row r="477" spans="1:26" outlineLevel="1">
      <c r="A477" s="955">
        <v>154</v>
      </c>
      <c r="B477" s="958"/>
      <c r="C477" s="969"/>
      <c r="D477" s="981"/>
      <c r="E477" s="185"/>
      <c r="F477" s="138" t="s">
        <v>596</v>
      </c>
      <c r="G477" s="326"/>
      <c r="H477" s="326"/>
      <c r="I477" s="327"/>
      <c r="J477" s="622"/>
      <c r="K477" s="622"/>
      <c r="L477" s="966">
        <f>SUM(K478)</f>
        <v>6000</v>
      </c>
      <c r="M477" s="966">
        <f>SUM(J478)</f>
        <v>6000</v>
      </c>
      <c r="N477" s="1054">
        <f>SUM(I478)</f>
        <v>6000</v>
      </c>
      <c r="O477" s="995"/>
      <c r="P477" s="995"/>
      <c r="Q477" s="995"/>
      <c r="R477" s="995"/>
      <c r="S477" s="98"/>
      <c r="T477" s="255"/>
      <c r="U477" s="255"/>
      <c r="V477" s="255"/>
      <c r="W477" s="255"/>
      <c r="X477" s="255"/>
      <c r="Y477" s="255"/>
      <c r="Z477" s="255"/>
    </row>
    <row r="478" spans="1:26" ht="15.75" outlineLevel="1" thickBot="1">
      <c r="A478" s="956"/>
      <c r="B478" s="959"/>
      <c r="C478" s="956"/>
      <c r="D478" s="982"/>
      <c r="E478" s="185"/>
      <c r="F478" s="917" t="s">
        <v>597</v>
      </c>
      <c r="G478" s="328"/>
      <c r="H478" s="328"/>
      <c r="I478" s="329">
        <v>6000</v>
      </c>
      <c r="J478" s="623">
        <v>6000</v>
      </c>
      <c r="K478" s="623">
        <v>6000</v>
      </c>
      <c r="L478" s="968"/>
      <c r="M478" s="968"/>
      <c r="N478" s="1031"/>
      <c r="O478" s="1031"/>
      <c r="P478" s="1031"/>
      <c r="Q478" s="1031"/>
      <c r="R478" s="1031"/>
      <c r="S478" s="98"/>
      <c r="T478" s="255"/>
      <c r="U478" s="255"/>
      <c r="V478" s="255"/>
      <c r="W478" s="255"/>
      <c r="X478" s="255"/>
      <c r="Y478" s="255"/>
      <c r="Z478" s="255"/>
    </row>
    <row r="479" spans="1:26" ht="32.450000000000003" customHeight="1" outlineLevel="1">
      <c r="A479" s="955">
        <v>155</v>
      </c>
      <c r="B479" s="979" t="s">
        <v>598</v>
      </c>
      <c r="C479" s="1208" t="s">
        <v>599</v>
      </c>
      <c r="D479" s="980" t="s">
        <v>53</v>
      </c>
      <c r="E479" s="1098" t="s">
        <v>600</v>
      </c>
      <c r="F479" s="1206" t="s">
        <v>601</v>
      </c>
      <c r="G479" s="1207"/>
      <c r="H479" s="219"/>
      <c r="I479" s="330"/>
      <c r="J479" s="624"/>
      <c r="K479" s="624"/>
      <c r="L479" s="966">
        <f>SUM(K480:K481)</f>
        <v>42469</v>
      </c>
      <c r="M479" s="966">
        <f>SUM(J480:J481)</f>
        <v>42469</v>
      </c>
      <c r="N479" s="1054">
        <f>SUM(I480:I481)</f>
        <v>42469</v>
      </c>
      <c r="O479" s="1054">
        <f>SUM(H480:H481)</f>
        <v>36512</v>
      </c>
      <c r="P479" s="1073"/>
      <c r="Q479" s="995">
        <f>SUM(G480:G481)</f>
        <v>36512</v>
      </c>
      <c r="R479" s="979"/>
      <c r="S479" s="1049">
        <f>SUM(T479:Z481)</f>
        <v>5</v>
      </c>
      <c r="T479" s="1160">
        <v>2</v>
      </c>
      <c r="U479" s="1160"/>
      <c r="V479" s="1160">
        <v>2</v>
      </c>
      <c r="W479" s="1160"/>
      <c r="X479" s="1160"/>
      <c r="Y479" s="1160"/>
      <c r="Z479" s="1160">
        <v>1</v>
      </c>
    </row>
    <row r="480" spans="1:26" ht="24" outlineLevel="1">
      <c r="A480" s="969"/>
      <c r="B480" s="958"/>
      <c r="C480" s="1209"/>
      <c r="D480" s="981"/>
      <c r="E480" s="1099"/>
      <c r="F480" s="905" t="s">
        <v>602</v>
      </c>
      <c r="G480" s="274">
        <v>24000</v>
      </c>
      <c r="H480" s="66">
        <v>24000</v>
      </c>
      <c r="I480" s="66">
        <v>29957</v>
      </c>
      <c r="J480" s="524">
        <v>29957</v>
      </c>
      <c r="K480" s="524">
        <v>29957</v>
      </c>
      <c r="L480" s="967"/>
      <c r="M480" s="967"/>
      <c r="N480" s="996"/>
      <c r="O480" s="1078"/>
      <c r="P480" s="1074"/>
      <c r="Q480" s="996"/>
      <c r="R480" s="958"/>
      <c r="S480" s="1050"/>
      <c r="T480" s="1161"/>
      <c r="U480" s="1161"/>
      <c r="V480" s="1161"/>
      <c r="W480" s="1161"/>
      <c r="X480" s="1161"/>
      <c r="Y480" s="1161"/>
      <c r="Z480" s="1161"/>
    </row>
    <row r="481" spans="1:26" ht="15.75" outlineLevel="1" thickBot="1">
      <c r="A481" s="956"/>
      <c r="B481" s="959"/>
      <c r="C481" s="1210"/>
      <c r="D481" s="982"/>
      <c r="E481" s="1100"/>
      <c r="F481" s="866" t="s">
        <v>603</v>
      </c>
      <c r="G481" s="68">
        <v>12512</v>
      </c>
      <c r="H481" s="68">
        <v>12512</v>
      </c>
      <c r="I481" s="106">
        <v>12512</v>
      </c>
      <c r="J481" s="512">
        <v>12512</v>
      </c>
      <c r="K481" s="512">
        <v>12512</v>
      </c>
      <c r="L481" s="968"/>
      <c r="M481" s="968"/>
      <c r="N481" s="1031"/>
      <c r="O481" s="1079"/>
      <c r="P481" s="1075"/>
      <c r="Q481" s="1031"/>
      <c r="R481" s="959"/>
      <c r="S481" s="1025"/>
      <c r="T481" s="1162"/>
      <c r="U481" s="1162"/>
      <c r="V481" s="1162"/>
      <c r="W481" s="1162"/>
      <c r="X481" s="1162"/>
      <c r="Y481" s="1162"/>
      <c r="Z481" s="1162"/>
    </row>
    <row r="482" spans="1:26" ht="15.75" thickBot="1">
      <c r="A482" s="1051" t="s">
        <v>604</v>
      </c>
      <c r="B482" s="1052"/>
      <c r="C482" s="1052"/>
      <c r="D482" s="1052"/>
      <c r="E482" s="1052"/>
      <c r="F482" s="1052"/>
      <c r="G482" s="1052"/>
      <c r="H482" s="1052"/>
      <c r="I482" s="1052"/>
      <c r="J482" s="1052"/>
      <c r="K482" s="1052"/>
      <c r="L482" s="1052"/>
      <c r="M482" s="1052"/>
      <c r="N482" s="1052"/>
      <c r="O482" s="1052"/>
      <c r="P482" s="1052"/>
      <c r="Q482" s="1052"/>
      <c r="R482" s="1053"/>
      <c r="S482" s="81"/>
      <c r="T482" s="80"/>
      <c r="U482" s="80"/>
      <c r="V482" s="80"/>
      <c r="W482" s="80"/>
      <c r="X482" s="80"/>
      <c r="Y482" s="80"/>
      <c r="Z482" s="80"/>
    </row>
    <row r="483" spans="1:26" ht="43.15" customHeight="1" outlineLevel="1" thickBot="1">
      <c r="A483" s="18">
        <v>156</v>
      </c>
      <c r="B483" s="958" t="s">
        <v>605</v>
      </c>
      <c r="C483" s="969"/>
      <c r="D483" s="331" t="s">
        <v>606</v>
      </c>
      <c r="E483" s="287"/>
      <c r="F483" s="332" t="s">
        <v>1279</v>
      </c>
      <c r="G483" s="332">
        <v>0</v>
      </c>
      <c r="H483" s="332">
        <v>0</v>
      </c>
      <c r="I483" s="332">
        <v>0</v>
      </c>
      <c r="J483" s="625">
        <v>0</v>
      </c>
      <c r="K483" s="625">
        <v>0</v>
      </c>
      <c r="L483" s="608">
        <v>0</v>
      </c>
      <c r="M483" s="608">
        <v>0</v>
      </c>
      <c r="N483" s="78">
        <v>0</v>
      </c>
      <c r="O483" s="333">
        <v>0</v>
      </c>
      <c r="P483" s="78"/>
      <c r="Q483" s="78">
        <v>0</v>
      </c>
      <c r="R483" s="113"/>
      <c r="S483" s="221">
        <f>SUM(T483:Z483)</f>
        <v>5</v>
      </c>
      <c r="T483" s="222">
        <v>2</v>
      </c>
      <c r="U483" s="80"/>
      <c r="V483" s="80">
        <v>2</v>
      </c>
      <c r="W483" s="80"/>
      <c r="X483" s="80"/>
      <c r="Y483" s="80"/>
      <c r="Z483" s="80">
        <v>1</v>
      </c>
    </row>
    <row r="484" spans="1:26" ht="43.15" customHeight="1" outlineLevel="1" thickBot="1">
      <c r="A484" s="18">
        <v>157</v>
      </c>
      <c r="B484" s="959"/>
      <c r="C484" s="956"/>
      <c r="D484" s="17" t="s">
        <v>607</v>
      </c>
      <c r="E484" s="88"/>
      <c r="F484" s="243" t="s">
        <v>608</v>
      </c>
      <c r="G484" s="332">
        <v>0</v>
      </c>
      <c r="H484" s="332">
        <v>0</v>
      </c>
      <c r="I484" s="332">
        <v>0</v>
      </c>
      <c r="J484" s="625">
        <v>0</v>
      </c>
      <c r="K484" s="625">
        <v>0</v>
      </c>
      <c r="L484" s="608">
        <v>0</v>
      </c>
      <c r="M484" s="608">
        <v>0</v>
      </c>
      <c r="N484" s="78">
        <v>0</v>
      </c>
      <c r="O484" s="333">
        <v>0</v>
      </c>
      <c r="P484" s="78"/>
      <c r="Q484" s="78">
        <v>0</v>
      </c>
      <c r="R484" s="113"/>
      <c r="S484" s="221">
        <f>SUM(T484:Z484)</f>
        <v>5</v>
      </c>
      <c r="T484" s="222">
        <v>2</v>
      </c>
      <c r="U484" s="80"/>
      <c r="V484" s="80">
        <v>2</v>
      </c>
      <c r="W484" s="80"/>
      <c r="X484" s="80"/>
      <c r="Y484" s="80"/>
      <c r="Z484" s="80">
        <v>1</v>
      </c>
    </row>
    <row r="485" spans="1:26" ht="15.75" thickBot="1">
      <c r="A485" s="1051" t="s">
        <v>609</v>
      </c>
      <c r="B485" s="1052"/>
      <c r="C485" s="1052"/>
      <c r="D485" s="1052"/>
      <c r="E485" s="1052"/>
      <c r="F485" s="1052"/>
      <c r="G485" s="1052"/>
      <c r="H485" s="1052"/>
      <c r="I485" s="1052"/>
      <c r="J485" s="1052"/>
      <c r="K485" s="1052"/>
      <c r="L485" s="1052"/>
      <c r="M485" s="1052"/>
      <c r="N485" s="1052"/>
      <c r="O485" s="1052"/>
      <c r="P485" s="1052"/>
      <c r="Q485" s="1052"/>
      <c r="R485" s="1053"/>
      <c r="S485" s="81"/>
      <c r="T485" s="80"/>
      <c r="U485" s="80"/>
      <c r="V485" s="80"/>
      <c r="W485" s="80"/>
      <c r="X485" s="80"/>
      <c r="Y485" s="80"/>
      <c r="Z485" s="80"/>
    </row>
    <row r="486" spans="1:26" ht="45" customHeight="1" outlineLevel="1" thickBot="1">
      <c r="A486" s="18">
        <v>158</v>
      </c>
      <c r="B486" s="227" t="s">
        <v>610</v>
      </c>
      <c r="C486" s="18" t="s">
        <v>611</v>
      </c>
      <c r="D486" s="17" t="s">
        <v>505</v>
      </c>
      <c r="E486" s="227"/>
      <c r="F486" s="243" t="s">
        <v>612</v>
      </c>
      <c r="G486" s="284">
        <v>30000</v>
      </c>
      <c r="H486" s="284">
        <v>30000</v>
      </c>
      <c r="I486" s="284">
        <v>30000</v>
      </c>
      <c r="J486" s="604">
        <v>30000</v>
      </c>
      <c r="K486" s="604">
        <v>30000</v>
      </c>
      <c r="L486" s="580">
        <f>SUM(K486)</f>
        <v>30000</v>
      </c>
      <c r="M486" s="580">
        <v>30000</v>
      </c>
      <c r="N486" s="123">
        <v>30000</v>
      </c>
      <c r="O486" s="123">
        <f>SUM(H486)</f>
        <v>30000</v>
      </c>
      <c r="P486" s="124"/>
      <c r="Q486" s="124">
        <f>SUM(G486)</f>
        <v>30000</v>
      </c>
      <c r="R486" s="217"/>
      <c r="S486" s="126">
        <f>SUM(T486:Z486)</f>
        <v>5</v>
      </c>
      <c r="T486" s="80">
        <v>2</v>
      </c>
      <c r="U486" s="80"/>
      <c r="V486" s="80"/>
      <c r="W486" s="80">
        <v>1</v>
      </c>
      <c r="X486" s="80">
        <v>1</v>
      </c>
      <c r="Y486" s="80"/>
      <c r="Z486" s="80">
        <v>1</v>
      </c>
    </row>
    <row r="487" spans="1:26" ht="28.15" customHeight="1" outlineLevel="1" thickBot="1">
      <c r="A487" s="82">
        <v>159</v>
      </c>
      <c r="B487" s="979" t="s">
        <v>613</v>
      </c>
      <c r="C487" s="955" t="s">
        <v>614</v>
      </c>
      <c r="D487" s="165" t="s">
        <v>376</v>
      </c>
      <c r="E487" s="190"/>
      <c r="F487" s="84" t="s">
        <v>615</v>
      </c>
      <c r="G487" s="223"/>
      <c r="H487" s="223"/>
      <c r="I487" s="223"/>
      <c r="J487" s="570"/>
      <c r="K487" s="570"/>
      <c r="L487" s="570"/>
      <c r="M487" s="570"/>
      <c r="N487" s="223"/>
      <c r="O487" s="78"/>
      <c r="P487" s="78"/>
      <c r="Q487" s="78"/>
      <c r="R487" s="113"/>
      <c r="S487" s="334"/>
      <c r="T487" s="80"/>
      <c r="U487" s="80"/>
      <c r="V487" s="80"/>
      <c r="W487" s="80"/>
      <c r="X487" s="80"/>
      <c r="Y487" s="80"/>
      <c r="Z487" s="80"/>
    </row>
    <row r="488" spans="1:26" ht="36" customHeight="1" outlineLevel="1">
      <c r="A488" s="955">
        <v>160</v>
      </c>
      <c r="B488" s="958"/>
      <c r="C488" s="969"/>
      <c r="D488" s="980" t="s">
        <v>184</v>
      </c>
      <c r="E488" s="335"/>
      <c r="F488" s="983" t="s">
        <v>616</v>
      </c>
      <c r="G488" s="984"/>
      <c r="H488" s="84"/>
      <c r="I488" s="84"/>
      <c r="J488" s="505"/>
      <c r="K488" s="505"/>
      <c r="L488" s="991">
        <v>0</v>
      </c>
      <c r="M488" s="991">
        <v>0</v>
      </c>
      <c r="N488" s="995">
        <v>0</v>
      </c>
      <c r="O488" s="1054">
        <v>0</v>
      </c>
      <c r="P488" s="995">
        <f>SUM(G489:G492)</f>
        <v>100000</v>
      </c>
      <c r="Q488" s="995">
        <f>SUM(G489:G492)</f>
        <v>100000</v>
      </c>
      <c r="R488" s="952"/>
      <c r="S488" s="1049">
        <f>SUM(T488:Z492)</f>
        <v>5</v>
      </c>
      <c r="T488" s="1026">
        <v>2</v>
      </c>
      <c r="U488" s="1026"/>
      <c r="V488" s="1026"/>
      <c r="W488" s="1026">
        <v>1</v>
      </c>
      <c r="X488" s="1026"/>
      <c r="Y488" s="1026">
        <v>1</v>
      </c>
      <c r="Z488" s="1026">
        <v>1</v>
      </c>
    </row>
    <row r="489" spans="1:26" outlineLevel="1">
      <c r="A489" s="969"/>
      <c r="B489" s="958"/>
      <c r="C489" s="969"/>
      <c r="D489" s="981"/>
      <c r="E489" s="335"/>
      <c r="F489" s="883" t="s">
        <v>144</v>
      </c>
      <c r="G489" s="66">
        <v>15000</v>
      </c>
      <c r="H489" s="66">
        <v>15000</v>
      </c>
      <c r="I489" s="66">
        <v>15000</v>
      </c>
      <c r="J489" s="524">
        <v>15000</v>
      </c>
      <c r="K489" s="524">
        <v>15000</v>
      </c>
      <c r="L489" s="967"/>
      <c r="M489" s="967"/>
      <c r="N489" s="996"/>
      <c r="O489" s="996"/>
      <c r="P489" s="996"/>
      <c r="Q489" s="996"/>
      <c r="R489" s="962"/>
      <c r="S489" s="1050"/>
      <c r="T489" s="1027"/>
      <c r="U489" s="1027"/>
      <c r="V489" s="1027"/>
      <c r="W489" s="1027"/>
      <c r="X489" s="1027"/>
      <c r="Y489" s="1027"/>
      <c r="Z489" s="1027"/>
    </row>
    <row r="490" spans="1:26" outlineLevel="1">
      <c r="A490" s="969"/>
      <c r="B490" s="958"/>
      <c r="C490" s="969"/>
      <c r="D490" s="981"/>
      <c r="E490" s="335"/>
      <c r="F490" s="883" t="s">
        <v>70</v>
      </c>
      <c r="G490" s="66">
        <v>78000</v>
      </c>
      <c r="H490" s="66">
        <v>78000</v>
      </c>
      <c r="I490" s="66">
        <v>78000</v>
      </c>
      <c r="J490" s="524">
        <v>78000</v>
      </c>
      <c r="K490" s="524">
        <v>78000</v>
      </c>
      <c r="L490" s="967"/>
      <c r="M490" s="967"/>
      <c r="N490" s="996"/>
      <c r="O490" s="996"/>
      <c r="P490" s="996"/>
      <c r="Q490" s="996"/>
      <c r="R490" s="962"/>
      <c r="S490" s="1050"/>
      <c r="T490" s="1027"/>
      <c r="U490" s="1027"/>
      <c r="V490" s="1027"/>
      <c r="W490" s="1027"/>
      <c r="X490" s="1027"/>
      <c r="Y490" s="1027"/>
      <c r="Z490" s="1027"/>
    </row>
    <row r="491" spans="1:26" outlineLevel="1">
      <c r="A491" s="969"/>
      <c r="B491" s="958"/>
      <c r="C491" s="969"/>
      <c r="D491" s="981"/>
      <c r="E491" s="335"/>
      <c r="F491" s="883" t="s">
        <v>69</v>
      </c>
      <c r="G491" s="66">
        <v>2000</v>
      </c>
      <c r="H491" s="66">
        <v>2000</v>
      </c>
      <c r="I491" s="66">
        <v>2000</v>
      </c>
      <c r="J491" s="524">
        <v>2000</v>
      </c>
      <c r="K491" s="524">
        <v>2000</v>
      </c>
      <c r="L491" s="967"/>
      <c r="M491" s="967"/>
      <c r="N491" s="996"/>
      <c r="O491" s="996"/>
      <c r="P491" s="996"/>
      <c r="Q491" s="996"/>
      <c r="R491" s="962"/>
      <c r="S491" s="1050"/>
      <c r="T491" s="1027"/>
      <c r="U491" s="1027"/>
      <c r="V491" s="1027"/>
      <c r="W491" s="1027"/>
      <c r="X491" s="1027"/>
      <c r="Y491" s="1027"/>
      <c r="Z491" s="1027"/>
    </row>
    <row r="492" spans="1:26" ht="15.75" outlineLevel="1" thickBot="1">
      <c r="A492" s="956"/>
      <c r="B492" s="958"/>
      <c r="C492" s="969"/>
      <c r="D492" s="981"/>
      <c r="E492" s="335"/>
      <c r="F492" s="890" t="s">
        <v>146</v>
      </c>
      <c r="G492" s="106">
        <v>5000</v>
      </c>
      <c r="H492" s="106">
        <v>5000</v>
      </c>
      <c r="I492" s="106">
        <v>5000</v>
      </c>
      <c r="J492" s="512">
        <v>5000</v>
      </c>
      <c r="K492" s="512">
        <v>5000</v>
      </c>
      <c r="L492" s="968"/>
      <c r="M492" s="968"/>
      <c r="N492" s="1031"/>
      <c r="O492" s="1031"/>
      <c r="P492" s="1031"/>
      <c r="Q492" s="1031"/>
      <c r="R492" s="961"/>
      <c r="S492" s="1025"/>
      <c r="T492" s="1032"/>
      <c r="U492" s="1032"/>
      <c r="V492" s="1032"/>
      <c r="W492" s="1032"/>
      <c r="X492" s="1032"/>
      <c r="Y492" s="1032"/>
      <c r="Z492" s="1032"/>
    </row>
    <row r="493" spans="1:26" ht="24" customHeight="1" outlineLevel="1">
      <c r="A493" s="955">
        <v>161</v>
      </c>
      <c r="B493" s="958"/>
      <c r="C493" s="969"/>
      <c r="D493" s="981"/>
      <c r="E493" s="192"/>
      <c r="F493" s="983" t="s">
        <v>617</v>
      </c>
      <c r="G493" s="984"/>
      <c r="H493" s="84"/>
      <c r="I493" s="84"/>
      <c r="J493" s="505"/>
      <c r="K493" s="505"/>
      <c r="L493" s="991">
        <f>SUM(K494:K495)</f>
        <v>70863</v>
      </c>
      <c r="M493" s="991">
        <f>SUM(H494:H495)</f>
        <v>70863</v>
      </c>
      <c r="N493" s="995">
        <f>SUM(I494:I495)</f>
        <v>70863</v>
      </c>
      <c r="O493" s="995">
        <f>SUM(H494:H495)</f>
        <v>70863</v>
      </c>
      <c r="P493" s="995">
        <f>SUM(G494:G495)</f>
        <v>50182</v>
      </c>
      <c r="Q493" s="995">
        <f>SUM(G494:G495)</f>
        <v>50182</v>
      </c>
      <c r="R493" s="960"/>
      <c r="S493" s="1049">
        <f>SUM(T493:Z495)</f>
        <v>5</v>
      </c>
      <c r="T493" s="1026">
        <v>2</v>
      </c>
      <c r="U493" s="1026"/>
      <c r="V493" s="1026"/>
      <c r="W493" s="1026">
        <v>1</v>
      </c>
      <c r="X493" s="1026"/>
      <c r="Y493" s="1026">
        <v>1</v>
      </c>
      <c r="Z493" s="1026">
        <v>1</v>
      </c>
    </row>
    <row r="494" spans="1:26" outlineLevel="1">
      <c r="A494" s="969"/>
      <c r="B494" s="958"/>
      <c r="C494" s="969"/>
      <c r="D494" s="981"/>
      <c r="E494" s="192"/>
      <c r="F494" s="855" t="s">
        <v>618</v>
      </c>
      <c r="G494" s="189">
        <v>182</v>
      </c>
      <c r="H494" s="189">
        <v>182</v>
      </c>
      <c r="I494" s="189">
        <v>182</v>
      </c>
      <c r="J494" s="552">
        <v>182</v>
      </c>
      <c r="K494" s="552">
        <v>182</v>
      </c>
      <c r="L494" s="967"/>
      <c r="M494" s="967"/>
      <c r="N494" s="996"/>
      <c r="O494" s="996"/>
      <c r="P494" s="996"/>
      <c r="Q494" s="996"/>
      <c r="R494" s="962"/>
      <c r="S494" s="1050"/>
      <c r="T494" s="1027"/>
      <c r="U494" s="1027"/>
      <c r="V494" s="1027"/>
      <c r="W494" s="1027"/>
      <c r="X494" s="1027"/>
      <c r="Y494" s="1027"/>
      <c r="Z494" s="1027"/>
    </row>
    <row r="495" spans="1:26" ht="15.75" outlineLevel="1" thickBot="1">
      <c r="A495" s="956"/>
      <c r="B495" s="958"/>
      <c r="C495" s="969"/>
      <c r="D495" s="981"/>
      <c r="E495" s="192"/>
      <c r="F495" s="866" t="s">
        <v>619</v>
      </c>
      <c r="G495" s="106">
        <v>50000</v>
      </c>
      <c r="H495" s="106">
        <v>70681</v>
      </c>
      <c r="I495" s="106">
        <v>70681</v>
      </c>
      <c r="J495" s="512">
        <v>70681</v>
      </c>
      <c r="K495" s="512">
        <v>70681</v>
      </c>
      <c r="L495" s="968"/>
      <c r="M495" s="968"/>
      <c r="N495" s="1031"/>
      <c r="O495" s="1031"/>
      <c r="P495" s="1031"/>
      <c r="Q495" s="1031"/>
      <c r="R495" s="961"/>
      <c r="S495" s="1025"/>
      <c r="T495" s="1032"/>
      <c r="U495" s="1032"/>
      <c r="V495" s="1032"/>
      <c r="W495" s="1032"/>
      <c r="X495" s="1032"/>
      <c r="Y495" s="1032"/>
      <c r="Z495" s="1032"/>
    </row>
    <row r="496" spans="1:26" ht="24" customHeight="1" outlineLevel="1">
      <c r="A496" s="955">
        <v>162</v>
      </c>
      <c r="B496" s="958"/>
      <c r="C496" s="969"/>
      <c r="D496" s="981"/>
      <c r="E496" s="192"/>
      <c r="F496" s="983" t="s">
        <v>620</v>
      </c>
      <c r="G496" s="984"/>
      <c r="H496" s="84"/>
      <c r="I496" s="84"/>
      <c r="J496" s="505"/>
      <c r="K496" s="505"/>
      <c r="L496" s="991">
        <f>SUM(K497:K499)</f>
        <v>52167</v>
      </c>
      <c r="M496" s="991">
        <f>SUM(J497:J499)</f>
        <v>52167</v>
      </c>
      <c r="N496" s="995">
        <f>SUM(I497:I499)</f>
        <v>52167</v>
      </c>
      <c r="O496" s="995">
        <f>SUM(H497:H499)</f>
        <v>53186</v>
      </c>
      <c r="P496" s="995">
        <f>SUM(G497:G499)</f>
        <v>30000</v>
      </c>
      <c r="Q496" s="995">
        <f>SUM(G497:G499)</f>
        <v>30000</v>
      </c>
      <c r="R496" s="960"/>
      <c r="S496" s="1049">
        <f>SUM(T496:Z499)</f>
        <v>5</v>
      </c>
      <c r="T496" s="1026">
        <v>2</v>
      </c>
      <c r="U496" s="1026"/>
      <c r="V496" s="1026"/>
      <c r="W496" s="1026">
        <v>1</v>
      </c>
      <c r="X496" s="1026"/>
      <c r="Y496" s="1026">
        <v>1</v>
      </c>
      <c r="Z496" s="1026">
        <v>1</v>
      </c>
    </row>
    <row r="497" spans="1:26" outlineLevel="1">
      <c r="A497" s="969"/>
      <c r="B497" s="958"/>
      <c r="C497" s="969"/>
      <c r="D497" s="981"/>
      <c r="E497" s="192"/>
      <c r="F497" s="855" t="s">
        <v>69</v>
      </c>
      <c r="G497" s="189">
        <v>500</v>
      </c>
      <c r="H497" s="189">
        <v>500</v>
      </c>
      <c r="I497" s="189">
        <v>500</v>
      </c>
      <c r="J497" s="552">
        <v>500</v>
      </c>
      <c r="K497" s="552">
        <v>500</v>
      </c>
      <c r="L497" s="967"/>
      <c r="M497" s="967"/>
      <c r="N497" s="996"/>
      <c r="O497" s="996"/>
      <c r="P497" s="996"/>
      <c r="Q497" s="996"/>
      <c r="R497" s="962"/>
      <c r="S497" s="1050"/>
      <c r="T497" s="1027"/>
      <c r="U497" s="1027"/>
      <c r="V497" s="1027"/>
      <c r="W497" s="1027"/>
      <c r="X497" s="1027"/>
      <c r="Y497" s="1027"/>
      <c r="Z497" s="1027"/>
    </row>
    <row r="498" spans="1:26" outlineLevel="1">
      <c r="A498" s="969"/>
      <c r="B498" s="958"/>
      <c r="C498" s="969"/>
      <c r="D498" s="981"/>
      <c r="E498" s="192"/>
      <c r="F498" s="855" t="s">
        <v>621</v>
      </c>
      <c r="G498" s="66">
        <v>27500</v>
      </c>
      <c r="H498" s="66">
        <v>50686</v>
      </c>
      <c r="I498" s="66">
        <v>50686</v>
      </c>
      <c r="J498" s="524">
        <v>50686</v>
      </c>
      <c r="K498" s="524">
        <v>50686</v>
      </c>
      <c r="L498" s="967"/>
      <c r="M498" s="967"/>
      <c r="N498" s="996"/>
      <c r="O498" s="996"/>
      <c r="P498" s="996"/>
      <c r="Q498" s="996"/>
      <c r="R498" s="962"/>
      <c r="S498" s="1050"/>
      <c r="T498" s="1027"/>
      <c r="U498" s="1027"/>
      <c r="V498" s="1027"/>
      <c r="W498" s="1027"/>
      <c r="X498" s="1027"/>
      <c r="Y498" s="1027"/>
      <c r="Z498" s="1027"/>
    </row>
    <row r="499" spans="1:26" ht="15.75" outlineLevel="1" thickBot="1">
      <c r="A499" s="956"/>
      <c r="B499" s="958"/>
      <c r="C499" s="969"/>
      <c r="D499" s="981"/>
      <c r="E499" s="192"/>
      <c r="F499" s="866" t="s">
        <v>622</v>
      </c>
      <c r="G499" s="106">
        <v>2000</v>
      </c>
      <c r="H499" s="106">
        <v>2000</v>
      </c>
      <c r="I499" s="106">
        <v>981</v>
      </c>
      <c r="J499" s="512">
        <v>981</v>
      </c>
      <c r="K499" s="512">
        <v>981</v>
      </c>
      <c r="L499" s="968"/>
      <c r="M499" s="968"/>
      <c r="N499" s="1031"/>
      <c r="O499" s="1031"/>
      <c r="P499" s="1031"/>
      <c r="Q499" s="1031"/>
      <c r="R499" s="961"/>
      <c r="S499" s="1025"/>
      <c r="T499" s="1032"/>
      <c r="U499" s="1032"/>
      <c r="V499" s="1032"/>
      <c r="W499" s="1032"/>
      <c r="X499" s="1032"/>
      <c r="Y499" s="1032"/>
      <c r="Z499" s="1032"/>
    </row>
    <row r="500" spans="1:26" outlineLevel="1">
      <c r="A500" s="955">
        <v>163</v>
      </c>
      <c r="B500" s="958"/>
      <c r="C500" s="969"/>
      <c r="D500" s="981"/>
      <c r="E500" s="192"/>
      <c r="F500" s="983" t="s">
        <v>623</v>
      </c>
      <c r="G500" s="984"/>
      <c r="H500" s="84"/>
      <c r="I500" s="84"/>
      <c r="J500" s="505"/>
      <c r="K500" s="505"/>
      <c r="L500" s="966">
        <f>SUM(K501:K504)</f>
        <v>15000</v>
      </c>
      <c r="M500" s="966">
        <f>SUM(H501:H504)</f>
        <v>15000</v>
      </c>
      <c r="N500" s="1054">
        <f>SUM(I501:I504)</f>
        <v>15000</v>
      </c>
      <c r="O500" s="1054">
        <f>SUM(H501:H504)</f>
        <v>15000</v>
      </c>
      <c r="P500" s="995">
        <f>SUM(G501:G504)</f>
        <v>15000</v>
      </c>
      <c r="Q500" s="995">
        <f>SUM(G501:G504)</f>
        <v>15000</v>
      </c>
      <c r="R500" s="960"/>
      <c r="S500" s="1049">
        <f>SUM(T500:Z504)</f>
        <v>5</v>
      </c>
      <c r="T500" s="1026">
        <v>2</v>
      </c>
      <c r="U500" s="1026"/>
      <c r="V500" s="1026"/>
      <c r="W500" s="1026">
        <v>1</v>
      </c>
      <c r="X500" s="1026"/>
      <c r="Y500" s="1026">
        <v>1</v>
      </c>
      <c r="Z500" s="1026">
        <v>1</v>
      </c>
    </row>
    <row r="501" spans="1:26" outlineLevel="1">
      <c r="A501" s="969"/>
      <c r="B501" s="958"/>
      <c r="C501" s="969"/>
      <c r="D501" s="981"/>
      <c r="E501" s="192"/>
      <c r="F501" s="855" t="s">
        <v>624</v>
      </c>
      <c r="G501" s="66">
        <v>2000</v>
      </c>
      <c r="H501" s="66">
        <v>2000</v>
      </c>
      <c r="I501" s="66">
        <v>2000</v>
      </c>
      <c r="J501" s="524">
        <v>2000</v>
      </c>
      <c r="K501" s="524">
        <v>2000</v>
      </c>
      <c r="L501" s="967"/>
      <c r="M501" s="967"/>
      <c r="N501" s="996"/>
      <c r="O501" s="996"/>
      <c r="P501" s="996"/>
      <c r="Q501" s="996"/>
      <c r="R501" s="962"/>
      <c r="S501" s="1050"/>
      <c r="T501" s="1027"/>
      <c r="U501" s="1027"/>
      <c r="V501" s="1027"/>
      <c r="W501" s="1027"/>
      <c r="X501" s="1027"/>
      <c r="Y501" s="1027"/>
      <c r="Z501" s="1027"/>
    </row>
    <row r="502" spans="1:26" outlineLevel="1">
      <c r="A502" s="969"/>
      <c r="B502" s="958"/>
      <c r="C502" s="969"/>
      <c r="D502" s="981"/>
      <c r="E502" s="192"/>
      <c r="F502" s="855" t="s">
        <v>625</v>
      </c>
      <c r="G502" s="66">
        <v>3000</v>
      </c>
      <c r="H502" s="66">
        <v>3000</v>
      </c>
      <c r="I502" s="66">
        <v>3000</v>
      </c>
      <c r="J502" s="524">
        <v>3000</v>
      </c>
      <c r="K502" s="524">
        <v>3000</v>
      </c>
      <c r="L502" s="967"/>
      <c r="M502" s="967"/>
      <c r="N502" s="996"/>
      <c r="O502" s="996"/>
      <c r="P502" s="996"/>
      <c r="Q502" s="996"/>
      <c r="R502" s="962"/>
      <c r="S502" s="1050"/>
      <c r="T502" s="1027"/>
      <c r="U502" s="1027"/>
      <c r="V502" s="1027"/>
      <c r="W502" s="1027"/>
      <c r="X502" s="1027"/>
      <c r="Y502" s="1027"/>
      <c r="Z502" s="1027"/>
    </row>
    <row r="503" spans="1:26" outlineLevel="1">
      <c r="A503" s="969"/>
      <c r="B503" s="958"/>
      <c r="C503" s="969"/>
      <c r="D503" s="981"/>
      <c r="E503" s="192"/>
      <c r="F503" s="855" t="s">
        <v>626</v>
      </c>
      <c r="G503" s="66">
        <v>9000</v>
      </c>
      <c r="H503" s="66">
        <v>9000</v>
      </c>
      <c r="I503" s="66">
        <v>9000</v>
      </c>
      <c r="J503" s="524">
        <v>9000</v>
      </c>
      <c r="K503" s="524">
        <v>9000</v>
      </c>
      <c r="L503" s="967"/>
      <c r="M503" s="967"/>
      <c r="N503" s="996"/>
      <c r="O503" s="996"/>
      <c r="P503" s="996"/>
      <c r="Q503" s="996"/>
      <c r="R503" s="962"/>
      <c r="S503" s="1050"/>
      <c r="T503" s="1027"/>
      <c r="U503" s="1027"/>
      <c r="V503" s="1027"/>
      <c r="W503" s="1027"/>
      <c r="X503" s="1027"/>
      <c r="Y503" s="1027"/>
      <c r="Z503" s="1027"/>
    </row>
    <row r="504" spans="1:26" ht="15.75" outlineLevel="1" thickBot="1">
      <c r="A504" s="956"/>
      <c r="B504" s="958"/>
      <c r="C504" s="969"/>
      <c r="D504" s="981"/>
      <c r="E504" s="192"/>
      <c r="F504" s="865" t="s">
        <v>627</v>
      </c>
      <c r="G504" s="67">
        <v>1000</v>
      </c>
      <c r="H504" s="67">
        <v>1000</v>
      </c>
      <c r="I504" s="67">
        <v>1000</v>
      </c>
      <c r="J504" s="525">
        <v>1000</v>
      </c>
      <c r="K504" s="525">
        <v>1000</v>
      </c>
      <c r="L504" s="968"/>
      <c r="M504" s="968"/>
      <c r="N504" s="1031"/>
      <c r="O504" s="1031"/>
      <c r="P504" s="1031"/>
      <c r="Q504" s="1031"/>
      <c r="R504" s="961"/>
      <c r="S504" s="1025"/>
      <c r="T504" s="1032"/>
      <c r="U504" s="1032"/>
      <c r="V504" s="1032"/>
      <c r="W504" s="1032"/>
      <c r="X504" s="1032"/>
      <c r="Y504" s="1032"/>
      <c r="Z504" s="1032"/>
    </row>
    <row r="505" spans="1:26" outlineLevel="1">
      <c r="A505" s="955">
        <v>164</v>
      </c>
      <c r="B505" s="958"/>
      <c r="C505" s="969"/>
      <c r="D505" s="981"/>
      <c r="E505" s="335"/>
      <c r="F505" s="983" t="s">
        <v>628</v>
      </c>
      <c r="G505" s="984"/>
      <c r="H505" s="84"/>
      <c r="I505" s="84"/>
      <c r="J505" s="505"/>
      <c r="K505" s="505"/>
      <c r="L505" s="966">
        <f>SUM(K506)</f>
        <v>10854</v>
      </c>
      <c r="M505" s="966">
        <f>SUM(H506)</f>
        <v>10854</v>
      </c>
      <c r="N505" s="1054">
        <f>SUM(I506)</f>
        <v>10854</v>
      </c>
      <c r="O505" s="1054">
        <f>SUM(H506)</f>
        <v>10854</v>
      </c>
      <c r="P505" s="995">
        <f>SUM(G506:G506)</f>
        <v>10854</v>
      </c>
      <c r="Q505" s="995">
        <f>SUM(G506:G506)</f>
        <v>10854</v>
      </c>
      <c r="R505" s="960"/>
      <c r="S505" s="1049">
        <f>SUM(T505:Z506)</f>
        <v>5</v>
      </c>
      <c r="T505" s="1026">
        <v>2</v>
      </c>
      <c r="U505" s="1026"/>
      <c r="V505" s="1026"/>
      <c r="W505" s="1026">
        <v>1</v>
      </c>
      <c r="X505" s="1026"/>
      <c r="Y505" s="1026">
        <v>1</v>
      </c>
      <c r="Z505" s="1026">
        <v>1</v>
      </c>
    </row>
    <row r="506" spans="1:26" ht="24" outlineLevel="1">
      <c r="A506" s="956"/>
      <c r="B506" s="958"/>
      <c r="C506" s="969"/>
      <c r="D506" s="981"/>
      <c r="E506" s="335"/>
      <c r="F506" s="890" t="s">
        <v>629</v>
      </c>
      <c r="G506" s="106">
        <v>10854</v>
      </c>
      <c r="H506" s="106">
        <v>10854</v>
      </c>
      <c r="I506" s="106">
        <v>10854</v>
      </c>
      <c r="J506" s="512">
        <v>10854</v>
      </c>
      <c r="K506" s="512">
        <v>10854</v>
      </c>
      <c r="L506" s="968"/>
      <c r="M506" s="968"/>
      <c r="N506" s="1031"/>
      <c r="O506" s="1031"/>
      <c r="P506" s="1031"/>
      <c r="Q506" s="1031"/>
      <c r="R506" s="961"/>
      <c r="S506" s="1025"/>
      <c r="T506" s="1032"/>
      <c r="U506" s="1032"/>
      <c r="V506" s="1032"/>
      <c r="W506" s="1032"/>
      <c r="X506" s="1032"/>
      <c r="Y506" s="1032"/>
      <c r="Z506" s="1032"/>
    </row>
    <row r="507" spans="1:26" ht="26.45" customHeight="1" outlineLevel="1" thickBot="1">
      <c r="A507" s="82">
        <v>165</v>
      </c>
      <c r="B507" s="979" t="s">
        <v>613</v>
      </c>
      <c r="C507" s="955" t="s">
        <v>614</v>
      </c>
      <c r="D507" s="980" t="s">
        <v>184</v>
      </c>
      <c r="E507" s="979"/>
      <c r="F507" s="252" t="s">
        <v>630</v>
      </c>
      <c r="G507" s="332"/>
      <c r="H507" s="332"/>
      <c r="I507" s="332"/>
      <c r="J507" s="625"/>
      <c r="K507" s="625"/>
      <c r="L507" s="625"/>
      <c r="M507" s="625"/>
      <c r="N507" s="332"/>
      <c r="O507" s="242"/>
      <c r="P507" s="242"/>
      <c r="Q507" s="242"/>
      <c r="R507" s="336"/>
      <c r="S507" s="337"/>
      <c r="T507" s="80"/>
      <c r="U507" s="80"/>
      <c r="V507" s="80"/>
      <c r="W507" s="80"/>
      <c r="X507" s="80"/>
      <c r="Y507" s="80"/>
      <c r="Z507" s="80"/>
    </row>
    <row r="508" spans="1:26" ht="21" customHeight="1" outlineLevel="1">
      <c r="A508" s="955">
        <v>166</v>
      </c>
      <c r="B508" s="958"/>
      <c r="C508" s="969"/>
      <c r="D508" s="981"/>
      <c r="E508" s="958"/>
      <c r="F508" s="983" t="s">
        <v>631</v>
      </c>
      <c r="G508" s="984"/>
      <c r="H508" s="251"/>
      <c r="I508" s="84"/>
      <c r="J508" s="505"/>
      <c r="K508" s="505"/>
      <c r="L508" s="991">
        <f>SUM(K509)</f>
        <v>10000</v>
      </c>
      <c r="M508" s="991">
        <f>SUM(H509)</f>
        <v>10000</v>
      </c>
      <c r="N508" s="995">
        <f>SUM(I509)</f>
        <v>10000</v>
      </c>
      <c r="O508" s="1098">
        <f>SUM(H509)</f>
        <v>10000</v>
      </c>
      <c r="P508" s="1098"/>
      <c r="Q508" s="1098">
        <f>SUM(G509:G512)</f>
        <v>10000</v>
      </c>
      <c r="R508" s="960"/>
      <c r="S508" s="1049">
        <f>SUM(T508:Z512)</f>
        <v>5</v>
      </c>
      <c r="T508" s="1026">
        <v>2</v>
      </c>
      <c r="U508" s="1026"/>
      <c r="V508" s="1026"/>
      <c r="W508" s="1026">
        <v>1</v>
      </c>
      <c r="X508" s="1026"/>
      <c r="Y508" s="1026">
        <v>1</v>
      </c>
      <c r="Z508" s="1026">
        <v>1</v>
      </c>
    </row>
    <row r="509" spans="1:26" outlineLevel="1">
      <c r="A509" s="969"/>
      <c r="B509" s="958"/>
      <c r="C509" s="969"/>
      <c r="D509" s="981"/>
      <c r="E509" s="958"/>
      <c r="F509" s="883" t="s">
        <v>144</v>
      </c>
      <c r="G509" s="189">
        <v>10000</v>
      </c>
      <c r="H509" s="189">
        <v>10000</v>
      </c>
      <c r="I509" s="189">
        <v>10000</v>
      </c>
      <c r="J509" s="552">
        <v>10000</v>
      </c>
      <c r="K509" s="552">
        <v>10000</v>
      </c>
      <c r="L509" s="967"/>
      <c r="M509" s="967"/>
      <c r="N509" s="996"/>
      <c r="O509" s="1099"/>
      <c r="P509" s="1099"/>
      <c r="Q509" s="1099"/>
      <c r="R509" s="962"/>
      <c r="S509" s="1050"/>
      <c r="T509" s="1027"/>
      <c r="U509" s="1027"/>
      <c r="V509" s="1027"/>
      <c r="W509" s="1027"/>
      <c r="X509" s="1027"/>
      <c r="Y509" s="1027"/>
      <c r="Z509" s="1027"/>
    </row>
    <row r="510" spans="1:26" outlineLevel="1">
      <c r="A510" s="969"/>
      <c r="B510" s="958"/>
      <c r="C510" s="969"/>
      <c r="D510" s="981"/>
      <c r="E510" s="958"/>
      <c r="F510" s="883" t="s">
        <v>632</v>
      </c>
      <c r="G510" s="189"/>
      <c r="H510" s="189"/>
      <c r="I510" s="189"/>
      <c r="J510" s="552"/>
      <c r="K510" s="552"/>
      <c r="L510" s="967"/>
      <c r="M510" s="967"/>
      <c r="N510" s="996"/>
      <c r="O510" s="1099"/>
      <c r="P510" s="1099"/>
      <c r="Q510" s="1099"/>
      <c r="R510" s="962"/>
      <c r="S510" s="1050"/>
      <c r="T510" s="1027"/>
      <c r="U510" s="1027"/>
      <c r="V510" s="1027"/>
      <c r="W510" s="1027"/>
      <c r="X510" s="1027"/>
      <c r="Y510" s="1027"/>
      <c r="Z510" s="1027"/>
    </row>
    <row r="511" spans="1:26" outlineLevel="1">
      <c r="A511" s="969"/>
      <c r="B511" s="958"/>
      <c r="C511" s="969"/>
      <c r="D511" s="981"/>
      <c r="E511" s="958"/>
      <c r="F511" s="883" t="s">
        <v>535</v>
      </c>
      <c r="G511" s="189"/>
      <c r="H511" s="189"/>
      <c r="I511" s="189"/>
      <c r="J511" s="552"/>
      <c r="K511" s="552"/>
      <c r="L511" s="967"/>
      <c r="M511" s="967"/>
      <c r="N511" s="996"/>
      <c r="O511" s="1099"/>
      <c r="P511" s="1099"/>
      <c r="Q511" s="1099"/>
      <c r="R511" s="962"/>
      <c r="S511" s="1050"/>
      <c r="T511" s="1027"/>
      <c r="U511" s="1027"/>
      <c r="V511" s="1027"/>
      <c r="W511" s="1027"/>
      <c r="X511" s="1027"/>
      <c r="Y511" s="1027"/>
      <c r="Z511" s="1027"/>
    </row>
    <row r="512" spans="1:26" ht="15.75" outlineLevel="1" thickBot="1">
      <c r="A512" s="956"/>
      <c r="B512" s="958"/>
      <c r="C512" s="969"/>
      <c r="D512" s="981"/>
      <c r="E512" s="958"/>
      <c r="F512" s="884" t="s">
        <v>633</v>
      </c>
      <c r="G512" s="338"/>
      <c r="H512" s="338"/>
      <c r="I512" s="338"/>
      <c r="J512" s="626"/>
      <c r="K512" s="626"/>
      <c r="L512" s="968"/>
      <c r="M512" s="968"/>
      <c r="N512" s="1031"/>
      <c r="O512" s="1100"/>
      <c r="P512" s="1100"/>
      <c r="Q512" s="1100"/>
      <c r="R512" s="961"/>
      <c r="S512" s="1025"/>
      <c r="T512" s="1032"/>
      <c r="U512" s="1032"/>
      <c r="V512" s="1032"/>
      <c r="W512" s="1032"/>
      <c r="X512" s="1032"/>
      <c r="Y512" s="1032"/>
      <c r="Z512" s="1032"/>
    </row>
    <row r="513" spans="1:26" ht="20.45" customHeight="1" outlineLevel="1">
      <c r="A513" s="955">
        <v>167</v>
      </c>
      <c r="B513" s="958"/>
      <c r="C513" s="969"/>
      <c r="D513" s="981"/>
      <c r="E513" s="1004"/>
      <c r="F513" s="983" t="s">
        <v>634</v>
      </c>
      <c r="G513" s="984"/>
      <c r="H513" s="251"/>
      <c r="I513" s="84"/>
      <c r="J513" s="505"/>
      <c r="K513" s="505"/>
      <c r="L513" s="1010">
        <f>SUM(K514)</f>
        <v>9196</v>
      </c>
      <c r="M513" s="1010">
        <f>SUM(J514)</f>
        <v>9196</v>
      </c>
      <c r="N513" s="1059">
        <f>SUM(I514)</f>
        <v>9196</v>
      </c>
      <c r="O513" s="1098">
        <f>SUM(H514)</f>
        <v>8470</v>
      </c>
      <c r="P513" s="1098"/>
      <c r="Q513" s="1098">
        <f>SUM(G514:G517)</f>
        <v>8470</v>
      </c>
      <c r="R513" s="960"/>
      <c r="S513" s="1049">
        <f>SUM(T513:Z517)</f>
        <v>5</v>
      </c>
      <c r="T513" s="1026">
        <v>2</v>
      </c>
      <c r="U513" s="1026"/>
      <c r="V513" s="1026"/>
      <c r="W513" s="1026">
        <v>1</v>
      </c>
      <c r="X513" s="1026"/>
      <c r="Y513" s="1026">
        <v>1</v>
      </c>
      <c r="Z513" s="1026">
        <v>1</v>
      </c>
    </row>
    <row r="514" spans="1:26" outlineLevel="1">
      <c r="A514" s="969"/>
      <c r="B514" s="958"/>
      <c r="C514" s="969"/>
      <c r="D514" s="981"/>
      <c r="E514" s="958"/>
      <c r="F514" s="899" t="s">
        <v>635</v>
      </c>
      <c r="G514" s="188">
        <v>8470</v>
      </c>
      <c r="H514" s="188">
        <v>8470</v>
      </c>
      <c r="I514" s="66">
        <v>9196</v>
      </c>
      <c r="J514" s="524">
        <v>9196</v>
      </c>
      <c r="K514" s="524">
        <v>9196</v>
      </c>
      <c r="L514" s="967"/>
      <c r="M514" s="967"/>
      <c r="N514" s="996"/>
      <c r="O514" s="1099"/>
      <c r="P514" s="1099"/>
      <c r="Q514" s="1099"/>
      <c r="R514" s="962"/>
      <c r="S514" s="1050"/>
      <c r="T514" s="1027"/>
      <c r="U514" s="1027"/>
      <c r="V514" s="1027"/>
      <c r="W514" s="1027"/>
      <c r="X514" s="1027"/>
      <c r="Y514" s="1027"/>
      <c r="Z514" s="1027"/>
    </row>
    <row r="515" spans="1:26" outlineLevel="1">
      <c r="A515" s="969"/>
      <c r="B515" s="958"/>
      <c r="C515" s="969"/>
      <c r="D515" s="981"/>
      <c r="E515" s="958"/>
      <c r="F515" s="883" t="s">
        <v>636</v>
      </c>
      <c r="G515" s="189"/>
      <c r="H515" s="189"/>
      <c r="I515" s="189"/>
      <c r="J515" s="552"/>
      <c r="K515" s="552"/>
      <c r="L515" s="967"/>
      <c r="M515" s="967"/>
      <c r="N515" s="996"/>
      <c r="O515" s="1099"/>
      <c r="P515" s="1099"/>
      <c r="Q515" s="1099"/>
      <c r="R515" s="962"/>
      <c r="S515" s="1050"/>
      <c r="T515" s="1027"/>
      <c r="U515" s="1027"/>
      <c r="V515" s="1027"/>
      <c r="W515" s="1027"/>
      <c r="X515" s="1027"/>
      <c r="Y515" s="1027"/>
      <c r="Z515" s="1027"/>
    </row>
    <row r="516" spans="1:26" ht="24" outlineLevel="1">
      <c r="A516" s="969"/>
      <c r="B516" s="958"/>
      <c r="C516" s="969"/>
      <c r="D516" s="981"/>
      <c r="E516" s="958"/>
      <c r="F516" s="883" t="s">
        <v>637</v>
      </c>
      <c r="G516" s="189"/>
      <c r="H516" s="189"/>
      <c r="I516" s="189"/>
      <c r="J516" s="552"/>
      <c r="K516" s="552"/>
      <c r="L516" s="967"/>
      <c r="M516" s="967"/>
      <c r="N516" s="996"/>
      <c r="O516" s="1099"/>
      <c r="P516" s="1099"/>
      <c r="Q516" s="1099"/>
      <c r="R516" s="962"/>
      <c r="S516" s="1050"/>
      <c r="T516" s="1027"/>
      <c r="U516" s="1027"/>
      <c r="V516" s="1027"/>
      <c r="W516" s="1027"/>
      <c r="X516" s="1027"/>
      <c r="Y516" s="1027"/>
      <c r="Z516" s="1027"/>
    </row>
    <row r="517" spans="1:26" ht="15.75" outlineLevel="1" thickBot="1">
      <c r="A517" s="956"/>
      <c r="B517" s="958"/>
      <c r="C517" s="969"/>
      <c r="D517" s="981"/>
      <c r="E517" s="958"/>
      <c r="F517" s="890" t="s">
        <v>638</v>
      </c>
      <c r="G517" s="339"/>
      <c r="H517" s="339"/>
      <c r="I517" s="339"/>
      <c r="J517" s="627"/>
      <c r="K517" s="627"/>
      <c r="L517" s="968"/>
      <c r="M517" s="968"/>
      <c r="N517" s="1031"/>
      <c r="O517" s="1100"/>
      <c r="P517" s="1100"/>
      <c r="Q517" s="1100"/>
      <c r="R517" s="961"/>
      <c r="S517" s="1025"/>
      <c r="T517" s="1032"/>
      <c r="U517" s="1032"/>
      <c r="V517" s="1032"/>
      <c r="W517" s="1032"/>
      <c r="X517" s="1032"/>
      <c r="Y517" s="1032"/>
      <c r="Z517" s="1032"/>
    </row>
    <row r="518" spans="1:26" ht="18.600000000000001" customHeight="1" outlineLevel="1" thickBot="1">
      <c r="A518" s="955">
        <v>168</v>
      </c>
      <c r="B518" s="958"/>
      <c r="C518" s="969"/>
      <c r="D518" s="981"/>
      <c r="E518" s="958"/>
      <c r="F518" s="1069" t="s">
        <v>639</v>
      </c>
      <c r="G518" s="1070"/>
      <c r="H518" s="341"/>
      <c r="I518" s="340"/>
      <c r="J518" s="628"/>
      <c r="K518" s="628"/>
      <c r="L518" s="966">
        <f>SUM(K519:K520)</f>
        <v>100000</v>
      </c>
      <c r="M518" s="966">
        <f>SUM(H519:H520)</f>
        <v>100000</v>
      </c>
      <c r="N518" s="1054">
        <f>SUM(I519:I520)</f>
        <v>100000</v>
      </c>
      <c r="O518" s="1073">
        <f>SUM(H519:H520)</f>
        <v>100000</v>
      </c>
      <c r="P518" s="1098"/>
      <c r="Q518" s="1098">
        <f>SUM(G519:G520)</f>
        <v>100000</v>
      </c>
      <c r="R518" s="960"/>
      <c r="S518" s="1049">
        <f>SUM(T518:Z520)</f>
        <v>5</v>
      </c>
      <c r="T518" s="1026">
        <v>2</v>
      </c>
      <c r="U518" s="1026"/>
      <c r="V518" s="1026"/>
      <c r="W518" s="1026">
        <v>1</v>
      </c>
      <c r="X518" s="1026"/>
      <c r="Y518" s="1026">
        <v>1</v>
      </c>
      <c r="Z518" s="1026">
        <v>1</v>
      </c>
    </row>
    <row r="519" spans="1:26" outlineLevel="1">
      <c r="A519" s="969"/>
      <c r="B519" s="958"/>
      <c r="C519" s="969"/>
      <c r="D519" s="981"/>
      <c r="E519" s="958"/>
      <c r="F519" s="905" t="s">
        <v>640</v>
      </c>
      <c r="G519" s="186">
        <v>98000</v>
      </c>
      <c r="H519" s="186">
        <v>98000</v>
      </c>
      <c r="I519" s="186">
        <v>98000</v>
      </c>
      <c r="J519" s="551">
        <v>98000</v>
      </c>
      <c r="K519" s="551">
        <v>98000</v>
      </c>
      <c r="L519" s="967"/>
      <c r="M519" s="967"/>
      <c r="N519" s="996"/>
      <c r="O519" s="1099"/>
      <c r="P519" s="1099"/>
      <c r="Q519" s="1099"/>
      <c r="R519" s="962"/>
      <c r="S519" s="1050"/>
      <c r="T519" s="1027"/>
      <c r="U519" s="1027"/>
      <c r="V519" s="1027"/>
      <c r="W519" s="1027"/>
      <c r="X519" s="1027"/>
      <c r="Y519" s="1027"/>
      <c r="Z519" s="1027"/>
    </row>
    <row r="520" spans="1:26" ht="15.75" outlineLevel="1" thickBot="1">
      <c r="A520" s="956"/>
      <c r="B520" s="958"/>
      <c r="C520" s="969"/>
      <c r="D520" s="981"/>
      <c r="E520" s="958"/>
      <c r="F520" s="866" t="s">
        <v>146</v>
      </c>
      <c r="G520" s="67">
        <v>2000</v>
      </c>
      <c r="H520" s="67">
        <v>2000</v>
      </c>
      <c r="I520" s="67">
        <v>2000</v>
      </c>
      <c r="J520" s="525">
        <v>2000</v>
      </c>
      <c r="K520" s="525">
        <v>2000</v>
      </c>
      <c r="L520" s="968"/>
      <c r="M520" s="968"/>
      <c r="N520" s="1031"/>
      <c r="O520" s="1100"/>
      <c r="P520" s="1100"/>
      <c r="Q520" s="1100"/>
      <c r="R520" s="961"/>
      <c r="S520" s="1025"/>
      <c r="T520" s="1032"/>
      <c r="U520" s="1032"/>
      <c r="V520" s="1032"/>
      <c r="W520" s="1032"/>
      <c r="X520" s="1032"/>
      <c r="Y520" s="1032"/>
      <c r="Z520" s="1032"/>
    </row>
    <row r="521" spans="1:26" ht="20.45" customHeight="1" outlineLevel="1" thickBot="1">
      <c r="A521" s="955">
        <v>169</v>
      </c>
      <c r="B521" s="958"/>
      <c r="C521" s="969"/>
      <c r="D521" s="981"/>
      <c r="E521" s="958"/>
      <c r="F521" s="1069" t="s">
        <v>641</v>
      </c>
      <c r="G521" s="1070"/>
      <c r="H521" s="341"/>
      <c r="I521" s="340"/>
      <c r="J521" s="628"/>
      <c r="K521" s="628"/>
      <c r="L521" s="991">
        <f>SUM(K522:K525)</f>
        <v>50000</v>
      </c>
      <c r="M521" s="991">
        <f>SUM(H522:H525)</f>
        <v>50000</v>
      </c>
      <c r="N521" s="995">
        <f>SUM(I522:I525)</f>
        <v>50000</v>
      </c>
      <c r="O521" s="1098">
        <f>SUM(H522:H525)</f>
        <v>50000</v>
      </c>
      <c r="P521" s="995"/>
      <c r="Q521" s="1098">
        <f>SUM(G522:G525)</f>
        <v>50000</v>
      </c>
      <c r="R521" s="960"/>
      <c r="S521" s="1049">
        <f>SUM(T521:Z525)</f>
        <v>5</v>
      </c>
      <c r="T521" s="1026">
        <v>2</v>
      </c>
      <c r="U521" s="1026"/>
      <c r="V521" s="1026"/>
      <c r="W521" s="1026">
        <v>1</v>
      </c>
      <c r="X521" s="1026"/>
      <c r="Y521" s="1026">
        <v>1</v>
      </c>
      <c r="Z521" s="1026">
        <v>1</v>
      </c>
    </row>
    <row r="522" spans="1:26" ht="15.6" customHeight="1" outlineLevel="1">
      <c r="A522" s="969"/>
      <c r="B522" s="958"/>
      <c r="C522" s="969"/>
      <c r="D522" s="981"/>
      <c r="E522" s="958"/>
      <c r="F522" s="899" t="s">
        <v>144</v>
      </c>
      <c r="G522" s="188">
        <v>4000</v>
      </c>
      <c r="H522" s="188">
        <v>4000</v>
      </c>
      <c r="I522" s="188">
        <v>4000</v>
      </c>
      <c r="J522" s="553">
        <v>4000</v>
      </c>
      <c r="K522" s="553">
        <v>4000</v>
      </c>
      <c r="L522" s="967"/>
      <c r="M522" s="967"/>
      <c r="N522" s="996"/>
      <c r="O522" s="1099"/>
      <c r="P522" s="996"/>
      <c r="Q522" s="1099"/>
      <c r="R522" s="962"/>
      <c r="S522" s="1050"/>
      <c r="T522" s="1027"/>
      <c r="U522" s="1027"/>
      <c r="V522" s="1027"/>
      <c r="W522" s="1027"/>
      <c r="X522" s="1027"/>
      <c r="Y522" s="1027"/>
      <c r="Z522" s="1027"/>
    </row>
    <row r="523" spans="1:26" outlineLevel="1">
      <c r="A523" s="969"/>
      <c r="B523" s="958"/>
      <c r="C523" s="969"/>
      <c r="D523" s="981"/>
      <c r="E523" s="958"/>
      <c r="F523" s="883" t="s">
        <v>70</v>
      </c>
      <c r="G523" s="189">
        <v>44500</v>
      </c>
      <c r="H523" s="189">
        <v>44500</v>
      </c>
      <c r="I523" s="189">
        <v>44500</v>
      </c>
      <c r="J523" s="552">
        <v>44500</v>
      </c>
      <c r="K523" s="552">
        <v>44500</v>
      </c>
      <c r="L523" s="967"/>
      <c r="M523" s="967"/>
      <c r="N523" s="996"/>
      <c r="O523" s="1099"/>
      <c r="P523" s="996"/>
      <c r="Q523" s="1099"/>
      <c r="R523" s="962"/>
      <c r="S523" s="1050"/>
      <c r="T523" s="1027"/>
      <c r="U523" s="1027"/>
      <c r="V523" s="1027"/>
      <c r="W523" s="1027"/>
      <c r="X523" s="1027"/>
      <c r="Y523" s="1027"/>
      <c r="Z523" s="1027"/>
    </row>
    <row r="524" spans="1:26" outlineLevel="1">
      <c r="A524" s="969"/>
      <c r="B524" s="958"/>
      <c r="C524" s="969"/>
      <c r="D524" s="981"/>
      <c r="E524" s="958"/>
      <c r="F524" s="883" t="s">
        <v>69</v>
      </c>
      <c r="G524" s="189">
        <v>500</v>
      </c>
      <c r="H524" s="189">
        <v>500</v>
      </c>
      <c r="I524" s="189">
        <v>500</v>
      </c>
      <c r="J524" s="552">
        <v>500</v>
      </c>
      <c r="K524" s="552">
        <v>500</v>
      </c>
      <c r="L524" s="967"/>
      <c r="M524" s="967"/>
      <c r="N524" s="996"/>
      <c r="O524" s="1099"/>
      <c r="P524" s="996"/>
      <c r="Q524" s="1099"/>
      <c r="R524" s="962"/>
      <c r="S524" s="1050"/>
      <c r="T524" s="1027"/>
      <c r="U524" s="1027"/>
      <c r="V524" s="1027"/>
      <c r="W524" s="1027"/>
      <c r="X524" s="1027"/>
      <c r="Y524" s="1027"/>
      <c r="Z524" s="1027"/>
    </row>
    <row r="525" spans="1:26" ht="15.75" outlineLevel="1" thickBot="1">
      <c r="A525" s="956"/>
      <c r="B525" s="958"/>
      <c r="C525" s="969"/>
      <c r="D525" s="981"/>
      <c r="E525" s="958"/>
      <c r="F525" s="890" t="s">
        <v>146</v>
      </c>
      <c r="G525" s="338">
        <v>1000</v>
      </c>
      <c r="H525" s="338">
        <v>1000</v>
      </c>
      <c r="I525" s="338">
        <v>1000</v>
      </c>
      <c r="J525" s="626">
        <v>1000</v>
      </c>
      <c r="K525" s="626">
        <v>1000</v>
      </c>
      <c r="L525" s="968"/>
      <c r="M525" s="968"/>
      <c r="N525" s="1031"/>
      <c r="O525" s="1100"/>
      <c r="P525" s="1031"/>
      <c r="Q525" s="1100"/>
      <c r="R525" s="961"/>
      <c r="S525" s="1025"/>
      <c r="T525" s="1032"/>
      <c r="U525" s="1032"/>
      <c r="V525" s="1032"/>
      <c r="W525" s="1032"/>
      <c r="X525" s="1032"/>
      <c r="Y525" s="1032"/>
      <c r="Z525" s="1032"/>
    </row>
    <row r="526" spans="1:26" ht="21" customHeight="1" outlineLevel="1">
      <c r="A526" s="955">
        <v>170</v>
      </c>
      <c r="B526" s="958"/>
      <c r="C526" s="969"/>
      <c r="D526" s="981"/>
      <c r="E526" s="958"/>
      <c r="F526" s="983" t="s">
        <v>642</v>
      </c>
      <c r="G526" s="984"/>
      <c r="H526" s="251"/>
      <c r="I526" s="251"/>
      <c r="J526" s="629"/>
      <c r="K526" s="629"/>
      <c r="L526" s="991">
        <f>SUM(K527:K530)</f>
        <v>15000</v>
      </c>
      <c r="M526" s="991">
        <f>SUM(H527:H530)</f>
        <v>15000</v>
      </c>
      <c r="N526" s="995">
        <f>SUM(I527:I530)</f>
        <v>15000</v>
      </c>
      <c r="O526" s="1098">
        <f>SUM(H527:H530)</f>
        <v>15000</v>
      </c>
      <c r="P526" s="995"/>
      <c r="Q526" s="1098">
        <f>SUM(G527:G530)</f>
        <v>15000</v>
      </c>
      <c r="R526" s="960"/>
      <c r="S526" s="1049">
        <f>SUM(T526:Z530)</f>
        <v>5</v>
      </c>
      <c r="T526" s="1026">
        <v>2</v>
      </c>
      <c r="U526" s="1026"/>
      <c r="V526" s="1026"/>
      <c r="W526" s="1026">
        <v>1</v>
      </c>
      <c r="X526" s="1026"/>
      <c r="Y526" s="1026">
        <v>1</v>
      </c>
      <c r="Z526" s="1026">
        <v>1</v>
      </c>
    </row>
    <row r="527" spans="1:26" outlineLevel="1">
      <c r="A527" s="969"/>
      <c r="B527" s="958"/>
      <c r="C527" s="969"/>
      <c r="D527" s="981"/>
      <c r="E527" s="958"/>
      <c r="F527" s="883" t="s">
        <v>144</v>
      </c>
      <c r="G527" s="189">
        <v>3000</v>
      </c>
      <c r="H527" s="189">
        <v>3000</v>
      </c>
      <c r="I527" s="342">
        <v>3000</v>
      </c>
      <c r="J527" s="630">
        <v>3000</v>
      </c>
      <c r="K527" s="630">
        <v>3000</v>
      </c>
      <c r="L527" s="967"/>
      <c r="M527" s="967"/>
      <c r="N527" s="996"/>
      <c r="O527" s="1099"/>
      <c r="P527" s="996"/>
      <c r="Q527" s="1099"/>
      <c r="R527" s="962"/>
      <c r="S527" s="1050"/>
      <c r="T527" s="1027"/>
      <c r="U527" s="1027"/>
      <c r="V527" s="1027"/>
      <c r="W527" s="1027"/>
      <c r="X527" s="1027"/>
      <c r="Y527" s="1027"/>
      <c r="Z527" s="1027"/>
    </row>
    <row r="528" spans="1:26" outlineLevel="1">
      <c r="A528" s="969"/>
      <c r="B528" s="958"/>
      <c r="C528" s="969"/>
      <c r="D528" s="981"/>
      <c r="E528" s="958"/>
      <c r="F528" s="883" t="s">
        <v>70</v>
      </c>
      <c r="G528" s="189">
        <v>10500</v>
      </c>
      <c r="H528" s="189">
        <v>10500</v>
      </c>
      <c r="I528" s="342">
        <v>10500</v>
      </c>
      <c r="J528" s="630">
        <v>10500</v>
      </c>
      <c r="K528" s="630">
        <v>10500</v>
      </c>
      <c r="L528" s="967"/>
      <c r="M528" s="967"/>
      <c r="N528" s="996"/>
      <c r="O528" s="1099"/>
      <c r="P528" s="996"/>
      <c r="Q528" s="1099"/>
      <c r="R528" s="962"/>
      <c r="S528" s="1050"/>
      <c r="T528" s="1027"/>
      <c r="U528" s="1027"/>
      <c r="V528" s="1027"/>
      <c r="W528" s="1027"/>
      <c r="X528" s="1027"/>
      <c r="Y528" s="1027"/>
      <c r="Z528" s="1027"/>
    </row>
    <row r="529" spans="1:27" outlineLevel="1">
      <c r="A529" s="969"/>
      <c r="B529" s="958"/>
      <c r="C529" s="969"/>
      <c r="D529" s="981"/>
      <c r="E529" s="958"/>
      <c r="F529" s="883" t="s">
        <v>69</v>
      </c>
      <c r="G529" s="189">
        <v>500</v>
      </c>
      <c r="H529" s="189">
        <v>500</v>
      </c>
      <c r="I529" s="342">
        <v>500</v>
      </c>
      <c r="J529" s="630">
        <v>500</v>
      </c>
      <c r="K529" s="630">
        <v>500</v>
      </c>
      <c r="L529" s="967"/>
      <c r="M529" s="967"/>
      <c r="N529" s="996"/>
      <c r="O529" s="1099"/>
      <c r="P529" s="996"/>
      <c r="Q529" s="1099"/>
      <c r="R529" s="962"/>
      <c r="S529" s="1050"/>
      <c r="T529" s="1027"/>
      <c r="U529" s="1027"/>
      <c r="V529" s="1027"/>
      <c r="W529" s="1027"/>
      <c r="X529" s="1027"/>
      <c r="Y529" s="1027"/>
      <c r="Z529" s="1027"/>
    </row>
    <row r="530" spans="1:27" ht="15.75" outlineLevel="1" thickBot="1">
      <c r="A530" s="956"/>
      <c r="B530" s="958"/>
      <c r="C530" s="969"/>
      <c r="D530" s="981"/>
      <c r="E530" s="958"/>
      <c r="F530" s="890" t="s">
        <v>146</v>
      </c>
      <c r="G530" s="339">
        <v>1000</v>
      </c>
      <c r="H530" s="339">
        <v>1000</v>
      </c>
      <c r="I530" s="343">
        <v>1000</v>
      </c>
      <c r="J530" s="631">
        <v>1000</v>
      </c>
      <c r="K530" s="631">
        <v>1000</v>
      </c>
      <c r="L530" s="968"/>
      <c r="M530" s="968"/>
      <c r="N530" s="1031"/>
      <c r="O530" s="1100"/>
      <c r="P530" s="1031"/>
      <c r="Q530" s="1100"/>
      <c r="R530" s="961"/>
      <c r="S530" s="1025"/>
      <c r="T530" s="1032"/>
      <c r="U530" s="1032"/>
      <c r="V530" s="1032"/>
      <c r="W530" s="1032"/>
      <c r="X530" s="1032"/>
      <c r="Y530" s="1032"/>
      <c r="Z530" s="1032"/>
    </row>
    <row r="531" spans="1:27" ht="32.450000000000003" customHeight="1" outlineLevel="1" thickBot="1">
      <c r="A531" s="18">
        <v>171</v>
      </c>
      <c r="B531" s="958"/>
      <c r="C531" s="969"/>
      <c r="D531" s="981"/>
      <c r="E531" s="958"/>
      <c r="F531" s="836" t="s">
        <v>643</v>
      </c>
      <c r="G531" s="332">
        <v>15000</v>
      </c>
      <c r="H531" s="332">
        <v>15000</v>
      </c>
      <c r="I531" s="332">
        <v>15000</v>
      </c>
      <c r="J531" s="625">
        <v>15000</v>
      </c>
      <c r="K531" s="734">
        <v>0</v>
      </c>
      <c r="L531" s="738">
        <v>0</v>
      </c>
      <c r="M531" s="632">
        <f>SUM(H531)</f>
        <v>15000</v>
      </c>
      <c r="N531" s="103">
        <f>SUM(I531)</f>
        <v>15000</v>
      </c>
      <c r="O531" s="103">
        <f>SUM(H531)</f>
        <v>15000</v>
      </c>
      <c r="P531" s="71"/>
      <c r="Q531" s="103">
        <f>SUM(G531)</f>
        <v>15000</v>
      </c>
      <c r="R531" s="73"/>
      <c r="S531" s="239">
        <f>SUM(T531:Z531)</f>
        <v>5</v>
      </c>
      <c r="T531" s="80">
        <v>2</v>
      </c>
      <c r="U531" s="80"/>
      <c r="V531" s="80"/>
      <c r="W531" s="80">
        <v>1</v>
      </c>
      <c r="X531" s="80"/>
      <c r="Y531" s="80">
        <v>1</v>
      </c>
      <c r="Z531" s="80">
        <v>1</v>
      </c>
    </row>
    <row r="532" spans="1:27" ht="15.75" thickBot="1">
      <c r="A532" s="1051" t="s">
        <v>644</v>
      </c>
      <c r="B532" s="1052"/>
      <c r="C532" s="1052"/>
      <c r="D532" s="1052"/>
      <c r="E532" s="1052"/>
      <c r="F532" s="1052"/>
      <c r="G532" s="1052"/>
      <c r="H532" s="1052"/>
      <c r="I532" s="1052"/>
      <c r="J532" s="1052"/>
      <c r="K532" s="1052"/>
      <c r="L532" s="1052"/>
      <c r="M532" s="1052"/>
      <c r="N532" s="1052"/>
      <c r="O532" s="1052"/>
      <c r="P532" s="1052"/>
      <c r="Q532" s="1052"/>
      <c r="R532" s="1053"/>
      <c r="S532" s="344"/>
      <c r="T532" s="80"/>
      <c r="U532" s="80"/>
      <c r="V532" s="80"/>
      <c r="W532" s="80"/>
      <c r="X532" s="80"/>
      <c r="Y532" s="80"/>
      <c r="Z532" s="80"/>
    </row>
    <row r="533" spans="1:27" ht="24.6" customHeight="1" outlineLevel="1">
      <c r="A533" s="1231">
        <v>172</v>
      </c>
      <c r="B533" s="979" t="s">
        <v>645</v>
      </c>
      <c r="C533" s="955" t="s">
        <v>646</v>
      </c>
      <c r="D533" s="980" t="s">
        <v>184</v>
      </c>
      <c r="E533" s="1098" t="s">
        <v>647</v>
      </c>
      <c r="F533" s="1115" t="s">
        <v>648</v>
      </c>
      <c r="G533" s="1116"/>
      <c r="H533" s="84"/>
      <c r="I533" s="84"/>
      <c r="J533" s="505"/>
      <c r="K533" s="505"/>
      <c r="L533" s="999">
        <f>SUM(K534:K539)</f>
        <v>857652</v>
      </c>
      <c r="M533" s="966">
        <f>SUM(J534:J539)</f>
        <v>847973</v>
      </c>
      <c r="N533" s="1054">
        <f>SUM(I534:I539)</f>
        <v>847973</v>
      </c>
      <c r="O533" s="1054">
        <f>SUM(H534:H535,H536:H540)</f>
        <v>1371668</v>
      </c>
      <c r="P533" s="1059">
        <f>SUM(G534:G535)</f>
        <v>17691</v>
      </c>
      <c r="Q533" s="995">
        <f>SUM(G534:G540)</f>
        <v>1369834</v>
      </c>
      <c r="R533" s="952"/>
      <c r="S533" s="1024">
        <f>SUM(T533:Z540)</f>
        <v>6</v>
      </c>
      <c r="T533" s="1028">
        <v>2</v>
      </c>
      <c r="U533" s="1028"/>
      <c r="V533" s="1028">
        <v>2</v>
      </c>
      <c r="W533" s="1028"/>
      <c r="X533" s="1028"/>
      <c r="Y533" s="1028">
        <v>1</v>
      </c>
      <c r="Z533" s="1028">
        <v>1</v>
      </c>
    </row>
    <row r="534" spans="1:27" ht="24" outlineLevel="1">
      <c r="A534" s="1232"/>
      <c r="B534" s="958"/>
      <c r="C534" s="969"/>
      <c r="D534" s="981"/>
      <c r="E534" s="1099"/>
      <c r="F534" s="905" t="s">
        <v>649</v>
      </c>
      <c r="G534" s="274">
        <v>14157</v>
      </c>
      <c r="H534" s="87">
        <v>14157</v>
      </c>
      <c r="I534" s="87">
        <v>14157</v>
      </c>
      <c r="J534" s="506">
        <v>14157</v>
      </c>
      <c r="K534" s="506">
        <v>14157</v>
      </c>
      <c r="L534" s="1000"/>
      <c r="M534" s="967"/>
      <c r="N534" s="996"/>
      <c r="O534" s="1078"/>
      <c r="P534" s="1204"/>
      <c r="Q534" s="996"/>
      <c r="R534" s="953"/>
      <c r="S534" s="1076"/>
      <c r="T534" s="1029"/>
      <c r="U534" s="1029"/>
      <c r="V534" s="1029"/>
      <c r="W534" s="1029"/>
      <c r="X534" s="1029"/>
      <c r="Y534" s="1029"/>
      <c r="Z534" s="1029"/>
    </row>
    <row r="535" spans="1:27" ht="24" outlineLevel="1">
      <c r="A535" s="1232"/>
      <c r="B535" s="958"/>
      <c r="C535" s="969"/>
      <c r="D535" s="981"/>
      <c r="E535" s="1099"/>
      <c r="F535" s="855" t="s">
        <v>650</v>
      </c>
      <c r="G535" s="87">
        <v>3534</v>
      </c>
      <c r="H535" s="87">
        <v>3534</v>
      </c>
      <c r="I535" s="87">
        <v>3534</v>
      </c>
      <c r="J535" s="506">
        <v>3534</v>
      </c>
      <c r="K535" s="736">
        <v>13213</v>
      </c>
      <c r="L535" s="1000"/>
      <c r="M535" s="967"/>
      <c r="N535" s="996"/>
      <c r="O535" s="1078"/>
      <c r="P535" s="1204"/>
      <c r="Q535" s="996"/>
      <c r="R535" s="953"/>
      <c r="S535" s="1076"/>
      <c r="T535" s="1029"/>
      <c r="U535" s="1029"/>
      <c r="V535" s="1029"/>
      <c r="W535" s="1029"/>
      <c r="X535" s="1029"/>
      <c r="Y535" s="1029"/>
      <c r="Z535" s="1029"/>
      <c r="AA535" s="25"/>
    </row>
    <row r="536" spans="1:27" ht="36" outlineLevel="1">
      <c r="A536" s="1232"/>
      <c r="B536" s="958"/>
      <c r="C536" s="969"/>
      <c r="D536" s="981"/>
      <c r="E536" s="1099"/>
      <c r="F536" s="918" t="s">
        <v>1296</v>
      </c>
      <c r="G536" s="345">
        <v>10000</v>
      </c>
      <c r="H536" s="346">
        <v>11834</v>
      </c>
      <c r="I536" s="346">
        <v>11834</v>
      </c>
      <c r="J536" s="633">
        <v>11834</v>
      </c>
      <c r="K536" s="633">
        <v>11834</v>
      </c>
      <c r="L536" s="1000"/>
      <c r="M536" s="967"/>
      <c r="N536" s="996"/>
      <c r="O536" s="1078"/>
      <c r="P536" s="1204"/>
      <c r="Q536" s="996"/>
      <c r="R536" s="953"/>
      <c r="S536" s="1076"/>
      <c r="T536" s="1029"/>
      <c r="U536" s="1029"/>
      <c r="V536" s="1029"/>
      <c r="W536" s="1029"/>
      <c r="X536" s="1029"/>
      <c r="Y536" s="1029"/>
      <c r="Z536" s="1029"/>
    </row>
    <row r="537" spans="1:27" ht="36" outlineLevel="1">
      <c r="A537" s="1232"/>
      <c r="B537" s="958"/>
      <c r="C537" s="969"/>
      <c r="D537" s="981"/>
      <c r="E537" s="1099"/>
      <c r="F537" s="918" t="s">
        <v>651</v>
      </c>
      <c r="G537" s="346">
        <v>397143</v>
      </c>
      <c r="H537" s="346">
        <v>397143</v>
      </c>
      <c r="I537" s="346">
        <v>323517</v>
      </c>
      <c r="J537" s="633">
        <v>323517</v>
      </c>
      <c r="K537" s="633">
        <v>323517</v>
      </c>
      <c r="L537" s="1000"/>
      <c r="M537" s="967"/>
      <c r="N537" s="996"/>
      <c r="O537" s="1078"/>
      <c r="P537" s="1204"/>
      <c r="Q537" s="996"/>
      <c r="R537" s="953"/>
      <c r="S537" s="1076"/>
      <c r="T537" s="1029"/>
      <c r="U537" s="1029"/>
      <c r="V537" s="1029"/>
      <c r="W537" s="1029"/>
      <c r="X537" s="1029"/>
      <c r="Y537" s="1029"/>
      <c r="Z537" s="1029"/>
    </row>
    <row r="538" spans="1:27" outlineLevel="1">
      <c r="A538" s="1232"/>
      <c r="B538" s="958"/>
      <c r="C538" s="969"/>
      <c r="D538" s="981"/>
      <c r="E538" s="1099"/>
      <c r="F538" s="918" t="s">
        <v>652</v>
      </c>
      <c r="G538" s="346">
        <v>30000</v>
      </c>
      <c r="H538" s="346">
        <v>30000</v>
      </c>
      <c r="I538" s="346">
        <v>28571</v>
      </c>
      <c r="J538" s="633">
        <v>28571</v>
      </c>
      <c r="K538" s="633">
        <v>28571</v>
      </c>
      <c r="L538" s="1000"/>
      <c r="M538" s="967"/>
      <c r="N538" s="996"/>
      <c r="O538" s="1078"/>
      <c r="P538" s="1204"/>
      <c r="Q538" s="996"/>
      <c r="R538" s="953"/>
      <c r="S538" s="1076"/>
      <c r="T538" s="1029"/>
      <c r="U538" s="1029"/>
      <c r="V538" s="1029"/>
      <c r="W538" s="1029"/>
      <c r="X538" s="1029"/>
      <c r="Y538" s="1029"/>
      <c r="Z538" s="1029"/>
    </row>
    <row r="539" spans="1:27" ht="15.75" outlineLevel="1" thickBot="1">
      <c r="A539" s="1232"/>
      <c r="B539" s="958"/>
      <c r="C539" s="969"/>
      <c r="D539" s="981"/>
      <c r="E539" s="1099"/>
      <c r="F539" s="918" t="s">
        <v>653</v>
      </c>
      <c r="G539" s="346">
        <v>900000</v>
      </c>
      <c r="H539" s="346">
        <v>900000</v>
      </c>
      <c r="I539" s="346">
        <v>466360</v>
      </c>
      <c r="J539" s="633">
        <v>466360</v>
      </c>
      <c r="K539" s="633">
        <v>466360</v>
      </c>
      <c r="L539" s="1000"/>
      <c r="M539" s="967"/>
      <c r="N539" s="996"/>
      <c r="O539" s="1078"/>
      <c r="P539" s="1204"/>
      <c r="Q539" s="996"/>
      <c r="R539" s="953"/>
      <c r="S539" s="1076"/>
      <c r="T539" s="1029"/>
      <c r="U539" s="1029"/>
      <c r="V539" s="1029"/>
      <c r="W539" s="1029"/>
      <c r="X539" s="1029"/>
      <c r="Y539" s="1029"/>
      <c r="Z539" s="1029"/>
    </row>
    <row r="540" spans="1:27" ht="14.45" hidden="1" outlineLevel="1">
      <c r="A540" s="1232"/>
      <c r="B540" s="958"/>
      <c r="C540" s="969"/>
      <c r="D540" s="981"/>
      <c r="E540" s="1099"/>
      <c r="F540" s="919" t="s">
        <v>654</v>
      </c>
      <c r="G540" s="347">
        <v>15000</v>
      </c>
      <c r="H540" s="347">
        <v>15000</v>
      </c>
      <c r="I540" s="347">
        <v>15000</v>
      </c>
      <c r="J540" s="634"/>
      <c r="K540" s="634"/>
      <c r="L540" s="1001"/>
      <c r="M540" s="968"/>
      <c r="N540" s="1031"/>
      <c r="O540" s="1078"/>
      <c r="P540" s="1204"/>
      <c r="Q540" s="996"/>
      <c r="R540" s="953"/>
      <c r="S540" s="1076"/>
      <c r="T540" s="1029"/>
      <c r="U540" s="1029"/>
      <c r="V540" s="1029"/>
      <c r="W540" s="1029"/>
      <c r="X540" s="1029"/>
      <c r="Y540" s="1029"/>
      <c r="Z540" s="1029"/>
    </row>
    <row r="541" spans="1:27" ht="36" outlineLevel="1">
      <c r="A541" s="1231">
        <v>173</v>
      </c>
      <c r="B541" s="985" t="s">
        <v>655</v>
      </c>
      <c r="C541" s="1231" t="s">
        <v>646</v>
      </c>
      <c r="D541" s="1149" t="s">
        <v>184</v>
      </c>
      <c r="E541" s="985"/>
      <c r="F541" s="348" t="s">
        <v>656</v>
      </c>
      <c r="G541" s="349"/>
      <c r="H541" s="349"/>
      <c r="I541" s="349"/>
      <c r="J541" s="635"/>
      <c r="K541" s="635"/>
      <c r="L541" s="1140">
        <f>SUM(K542,K544)</f>
        <v>209620</v>
      </c>
      <c r="M541" s="1011">
        <f>SUM(H542)</f>
        <v>10000</v>
      </c>
      <c r="N541" s="1143">
        <f>SUM(I542)</f>
        <v>10000</v>
      </c>
      <c r="O541" s="957">
        <f>SUM(H542)</f>
        <v>10000</v>
      </c>
      <c r="P541" s="215"/>
      <c r="Q541" s="83"/>
      <c r="R541" s="952"/>
      <c r="S541" s="98"/>
      <c r="T541" s="90"/>
      <c r="U541" s="90"/>
      <c r="V541" s="90"/>
      <c r="W541" s="90"/>
      <c r="X541" s="90"/>
      <c r="Y541" s="90"/>
      <c r="Z541" s="90"/>
    </row>
    <row r="542" spans="1:27" ht="24" outlineLevel="1">
      <c r="A542" s="1232"/>
      <c r="B542" s="986"/>
      <c r="C542" s="1232"/>
      <c r="D542" s="1150"/>
      <c r="E542" s="986"/>
      <c r="F542" s="920" t="s">
        <v>657</v>
      </c>
      <c r="G542" s="350">
        <v>10000</v>
      </c>
      <c r="H542" s="351">
        <v>10000</v>
      </c>
      <c r="I542" s="351">
        <v>10000</v>
      </c>
      <c r="J542" s="636">
        <v>10000</v>
      </c>
      <c r="K542" s="666">
        <v>9620</v>
      </c>
      <c r="L542" s="1141"/>
      <c r="M542" s="1012"/>
      <c r="N542" s="1144"/>
      <c r="O542" s="1005"/>
      <c r="P542" s="279"/>
      <c r="Q542" s="86"/>
      <c r="R542" s="953"/>
      <c r="S542" s="98"/>
      <c r="T542" s="90"/>
      <c r="U542" s="90"/>
      <c r="V542" s="90"/>
      <c r="W542" s="90"/>
      <c r="X542" s="90"/>
      <c r="Y542" s="90"/>
      <c r="Z542" s="90"/>
    </row>
    <row r="543" spans="1:27" outlineLevel="1">
      <c r="A543" s="1232"/>
      <c r="B543" s="986"/>
      <c r="C543" s="1232"/>
      <c r="D543" s="1150"/>
      <c r="E543" s="986"/>
      <c r="F543" s="920" t="s">
        <v>213</v>
      </c>
      <c r="G543" s="351">
        <v>2178</v>
      </c>
      <c r="H543" s="351">
        <v>2178</v>
      </c>
      <c r="I543" s="351">
        <v>1452</v>
      </c>
      <c r="J543" s="636">
        <v>1452</v>
      </c>
      <c r="K543" s="636">
        <v>1452</v>
      </c>
      <c r="L543" s="1141"/>
      <c r="M543" s="1012"/>
      <c r="N543" s="1144"/>
      <c r="O543" s="1005"/>
      <c r="P543" s="279"/>
      <c r="Q543" s="86"/>
      <c r="R543" s="953"/>
      <c r="S543" s="98"/>
      <c r="T543" s="90"/>
      <c r="U543" s="90"/>
      <c r="V543" s="90"/>
      <c r="W543" s="90"/>
      <c r="X543" s="90"/>
      <c r="Y543" s="90"/>
      <c r="Z543" s="90"/>
    </row>
    <row r="544" spans="1:27" ht="24" outlineLevel="1">
      <c r="A544" s="1232"/>
      <c r="B544" s="986"/>
      <c r="C544" s="1232"/>
      <c r="D544" s="1150"/>
      <c r="E544" s="986"/>
      <c r="F544" s="921" t="s">
        <v>658</v>
      </c>
      <c r="G544" s="666">
        <v>2748354</v>
      </c>
      <c r="H544" s="666">
        <v>2748354</v>
      </c>
      <c r="I544" s="666">
        <v>2748354</v>
      </c>
      <c r="J544" s="666">
        <v>2748354</v>
      </c>
      <c r="K544" s="666">
        <v>200000</v>
      </c>
      <c r="L544" s="1141"/>
      <c r="M544" s="1012"/>
      <c r="N544" s="1144"/>
      <c r="O544" s="1005"/>
      <c r="P544" s="279"/>
      <c r="Q544" s="86"/>
      <c r="R544" s="953"/>
      <c r="S544" s="98"/>
      <c r="T544" s="90"/>
      <c r="U544" s="90"/>
      <c r="V544" s="90"/>
      <c r="W544" s="90"/>
      <c r="X544" s="90"/>
      <c r="Y544" s="90"/>
      <c r="Z544" s="90"/>
    </row>
    <row r="545" spans="1:26" ht="15.75" outlineLevel="1" thickBot="1">
      <c r="A545" s="1249"/>
      <c r="B545" s="987"/>
      <c r="C545" s="1249"/>
      <c r="D545" s="1151"/>
      <c r="E545" s="987"/>
      <c r="F545" s="922" t="s">
        <v>214</v>
      </c>
      <c r="G545" s="352">
        <v>40000</v>
      </c>
      <c r="H545" s="352">
        <v>40000</v>
      </c>
      <c r="I545" s="352">
        <v>40726</v>
      </c>
      <c r="J545" s="637">
        <v>40726</v>
      </c>
      <c r="K545" s="637">
        <v>40726</v>
      </c>
      <c r="L545" s="1142"/>
      <c r="M545" s="1013"/>
      <c r="N545" s="1145"/>
      <c r="O545" s="1006"/>
      <c r="P545" s="353"/>
      <c r="Q545" s="112"/>
      <c r="R545" s="954"/>
      <c r="S545" s="98"/>
      <c r="T545" s="90"/>
      <c r="U545" s="90"/>
      <c r="V545" s="90"/>
      <c r="W545" s="90"/>
      <c r="X545" s="90"/>
      <c r="Y545" s="90"/>
      <c r="Z545" s="90"/>
    </row>
    <row r="546" spans="1:26" ht="24" customHeight="1" outlineLevel="1">
      <c r="A546" s="955">
        <v>174</v>
      </c>
      <c r="B546" s="979" t="s">
        <v>659</v>
      </c>
      <c r="C546" s="955" t="s">
        <v>646</v>
      </c>
      <c r="D546" s="955" t="s">
        <v>184</v>
      </c>
      <c r="E546" s="995"/>
      <c r="F546" s="1138" t="s">
        <v>660</v>
      </c>
      <c r="G546" s="1139"/>
      <c r="H546" s="354"/>
      <c r="I546" s="354"/>
      <c r="J546" s="638"/>
      <c r="K546" s="638"/>
      <c r="L546" s="1014">
        <f>SUM(K547:K549)</f>
        <v>17956</v>
      </c>
      <c r="M546" s="1014">
        <f>SUM(J547:J549)</f>
        <v>17956</v>
      </c>
      <c r="N546" s="1146">
        <f>SUM(I547:I549)</f>
        <v>17956</v>
      </c>
      <c r="O546" s="1054">
        <f>SUM(H547:H549)</f>
        <v>17920</v>
      </c>
      <c r="P546" s="1054">
        <f>SUM(G547:G549)</f>
        <v>17920</v>
      </c>
      <c r="Q546" s="995">
        <f>SUM(G547:G549)</f>
        <v>17920</v>
      </c>
      <c r="R546" s="952"/>
      <c r="S546" s="1024">
        <f>SUM(T546:Z549)</f>
        <v>5</v>
      </c>
      <c r="T546" s="1028">
        <v>2</v>
      </c>
      <c r="U546" s="1028">
        <v>1</v>
      </c>
      <c r="V546" s="1028"/>
      <c r="W546" s="1028"/>
      <c r="X546" s="1028"/>
      <c r="Y546" s="1028">
        <v>1</v>
      </c>
      <c r="Z546" s="1028">
        <v>1</v>
      </c>
    </row>
    <row r="547" spans="1:26" ht="24" outlineLevel="1">
      <c r="A547" s="969"/>
      <c r="B547" s="958"/>
      <c r="C547" s="969"/>
      <c r="D547" s="969"/>
      <c r="E547" s="996"/>
      <c r="F547" s="918" t="s">
        <v>661</v>
      </c>
      <c r="G547" s="346">
        <v>15785</v>
      </c>
      <c r="H547" s="346">
        <v>15785</v>
      </c>
      <c r="I547" s="346">
        <v>15785</v>
      </c>
      <c r="J547" s="633">
        <v>15785</v>
      </c>
      <c r="K547" s="633">
        <v>15785</v>
      </c>
      <c r="L547" s="1015"/>
      <c r="M547" s="1015"/>
      <c r="N547" s="1147"/>
      <c r="O547" s="1078"/>
      <c r="P547" s="1078"/>
      <c r="Q547" s="996"/>
      <c r="R547" s="953"/>
      <c r="S547" s="1076"/>
      <c r="T547" s="1029"/>
      <c r="U547" s="1029"/>
      <c r="V547" s="1029"/>
      <c r="W547" s="1029"/>
      <c r="X547" s="1029"/>
      <c r="Y547" s="1029"/>
      <c r="Z547" s="1029"/>
    </row>
    <row r="548" spans="1:26" ht="24" outlineLevel="1">
      <c r="A548" s="969"/>
      <c r="B548" s="958"/>
      <c r="C548" s="969"/>
      <c r="D548" s="969"/>
      <c r="E548" s="996"/>
      <c r="F548" s="918" t="s">
        <v>662</v>
      </c>
      <c r="G548" s="346">
        <v>1566</v>
      </c>
      <c r="H548" s="346">
        <v>1566</v>
      </c>
      <c r="I548" s="346">
        <v>1566</v>
      </c>
      <c r="J548" s="633">
        <v>1566</v>
      </c>
      <c r="K548" s="633">
        <v>1566</v>
      </c>
      <c r="L548" s="1015"/>
      <c r="M548" s="1015"/>
      <c r="N548" s="1147"/>
      <c r="O548" s="1078"/>
      <c r="P548" s="1078"/>
      <c r="Q548" s="996"/>
      <c r="R548" s="953"/>
      <c r="S548" s="1076"/>
      <c r="T548" s="1029"/>
      <c r="U548" s="1029"/>
      <c r="V548" s="1029"/>
      <c r="W548" s="1029"/>
      <c r="X548" s="1029"/>
      <c r="Y548" s="1029"/>
      <c r="Z548" s="1029"/>
    </row>
    <row r="549" spans="1:26" ht="24" outlineLevel="1">
      <c r="A549" s="956"/>
      <c r="B549" s="959"/>
      <c r="C549" s="956"/>
      <c r="D549" s="956"/>
      <c r="E549" s="1031"/>
      <c r="F549" s="923" t="s">
        <v>663</v>
      </c>
      <c r="G549" s="355">
        <v>569</v>
      </c>
      <c r="H549" s="355">
        <v>569</v>
      </c>
      <c r="I549" s="355">
        <v>605</v>
      </c>
      <c r="J549" s="639">
        <v>605</v>
      </c>
      <c r="K549" s="639">
        <v>605</v>
      </c>
      <c r="L549" s="1016"/>
      <c r="M549" s="1016"/>
      <c r="N549" s="1148"/>
      <c r="O549" s="1079"/>
      <c r="P549" s="1079"/>
      <c r="Q549" s="1031"/>
      <c r="R549" s="954"/>
      <c r="S549" s="1077"/>
      <c r="T549" s="1030"/>
      <c r="U549" s="1030"/>
      <c r="V549" s="1030"/>
      <c r="W549" s="1030"/>
      <c r="X549" s="1030"/>
      <c r="Y549" s="1030"/>
      <c r="Z549" s="1030"/>
    </row>
    <row r="550" spans="1:26" ht="24.6" customHeight="1" outlineLevel="1">
      <c r="A550" s="955">
        <v>175</v>
      </c>
      <c r="B550" s="979" t="s">
        <v>664</v>
      </c>
      <c r="C550" s="955" t="s">
        <v>646</v>
      </c>
      <c r="D550" s="980" t="s">
        <v>184</v>
      </c>
      <c r="E550" s="979"/>
      <c r="F550" s="1119" t="s">
        <v>665</v>
      </c>
      <c r="G550" s="1120"/>
      <c r="H550" s="159"/>
      <c r="I550" s="159"/>
      <c r="J550" s="542"/>
      <c r="K550" s="542"/>
      <c r="L550" s="970">
        <f>SUM(K551)</f>
        <v>5490</v>
      </c>
      <c r="M550" s="949">
        <f>SUM(H551:H552)</f>
        <v>53500</v>
      </c>
      <c r="N550" s="952">
        <f>SUM(I551:I552)</f>
        <v>53500</v>
      </c>
      <c r="O550" s="952">
        <f>SUM(H551:H552)</f>
        <v>53500</v>
      </c>
      <c r="P550" s="1110"/>
      <c r="Q550" s="960">
        <f>SUM(G551:G552)</f>
        <v>53500</v>
      </c>
      <c r="R550" s="952">
        <v>0</v>
      </c>
      <c r="S550" s="1024">
        <f>SUM(T550:Z554)</f>
        <v>4</v>
      </c>
      <c r="T550" s="1028"/>
      <c r="U550" s="1028"/>
      <c r="V550" s="1028"/>
      <c r="W550" s="1028">
        <v>1</v>
      </c>
      <c r="X550" s="1028">
        <v>1</v>
      </c>
      <c r="Y550" s="1028">
        <v>1</v>
      </c>
      <c r="Z550" s="1028">
        <v>1</v>
      </c>
    </row>
    <row r="551" spans="1:26" ht="24" outlineLevel="1">
      <c r="A551" s="969"/>
      <c r="B551" s="958"/>
      <c r="C551" s="969"/>
      <c r="D551" s="981"/>
      <c r="E551" s="958"/>
      <c r="F551" s="857" t="s">
        <v>666</v>
      </c>
      <c r="G551" s="356">
        <v>50000</v>
      </c>
      <c r="H551" s="356">
        <v>50000</v>
      </c>
      <c r="I551" s="356">
        <v>50000</v>
      </c>
      <c r="J551" s="640">
        <v>50000</v>
      </c>
      <c r="K551" s="676">
        <v>5490</v>
      </c>
      <c r="L551" s="1002"/>
      <c r="M551" s="964"/>
      <c r="N551" s="962"/>
      <c r="O551" s="953"/>
      <c r="P551" s="1111"/>
      <c r="Q551" s="962"/>
      <c r="R551" s="953"/>
      <c r="S551" s="1076"/>
      <c r="T551" s="1029"/>
      <c r="U551" s="1029"/>
      <c r="V551" s="1029"/>
      <c r="W551" s="1029"/>
      <c r="X551" s="1029"/>
      <c r="Y551" s="1029"/>
      <c r="Z551" s="1029"/>
    </row>
    <row r="552" spans="1:26" ht="24" outlineLevel="1">
      <c r="A552" s="969"/>
      <c r="B552" s="958"/>
      <c r="C552" s="969"/>
      <c r="D552" s="981"/>
      <c r="E552" s="958"/>
      <c r="F552" s="857" t="s">
        <v>667</v>
      </c>
      <c r="G552" s="356">
        <v>3500</v>
      </c>
      <c r="H552" s="356">
        <v>3500</v>
      </c>
      <c r="I552" s="356">
        <v>3500</v>
      </c>
      <c r="J552" s="640">
        <v>3500</v>
      </c>
      <c r="K552" s="676">
        <v>2723</v>
      </c>
      <c r="L552" s="1002"/>
      <c r="M552" s="964"/>
      <c r="N552" s="962"/>
      <c r="O552" s="953"/>
      <c r="P552" s="1111"/>
      <c r="Q552" s="962"/>
      <c r="R552" s="953"/>
      <c r="S552" s="1076"/>
      <c r="T552" s="1029"/>
      <c r="U552" s="1029"/>
      <c r="V552" s="1029"/>
      <c r="W552" s="1029"/>
      <c r="X552" s="1029"/>
      <c r="Y552" s="1029"/>
      <c r="Z552" s="1029"/>
    </row>
    <row r="553" spans="1:26" outlineLevel="1">
      <c r="A553" s="969"/>
      <c r="B553" s="958"/>
      <c r="C553" s="969"/>
      <c r="D553" s="981"/>
      <c r="E553" s="958"/>
      <c r="F553" s="857" t="s">
        <v>212</v>
      </c>
      <c r="G553" s="313"/>
      <c r="H553" s="313"/>
      <c r="I553" s="313"/>
      <c r="J553" s="641"/>
      <c r="K553" s="641"/>
      <c r="L553" s="1002"/>
      <c r="M553" s="964"/>
      <c r="N553" s="962"/>
      <c r="O553" s="953"/>
      <c r="P553" s="1111"/>
      <c r="Q553" s="962"/>
      <c r="R553" s="953"/>
      <c r="S553" s="1076"/>
      <c r="T553" s="1029"/>
      <c r="U553" s="1029"/>
      <c r="V553" s="1029"/>
      <c r="W553" s="1029"/>
      <c r="X553" s="1029"/>
      <c r="Y553" s="1029"/>
      <c r="Z553" s="1029"/>
    </row>
    <row r="554" spans="1:26" ht="15.75" outlineLevel="1" thickBot="1">
      <c r="A554" s="956"/>
      <c r="B554" s="959"/>
      <c r="C554" s="956"/>
      <c r="D554" s="982"/>
      <c r="E554" s="959"/>
      <c r="F554" s="858" t="s">
        <v>214</v>
      </c>
      <c r="G554" s="357"/>
      <c r="H554" s="357"/>
      <c r="I554" s="357"/>
      <c r="J554" s="642"/>
      <c r="K554" s="642"/>
      <c r="L554" s="1003"/>
      <c r="M554" s="965"/>
      <c r="N554" s="961"/>
      <c r="O554" s="954"/>
      <c r="P554" s="1112"/>
      <c r="Q554" s="961"/>
      <c r="R554" s="954"/>
      <c r="S554" s="1077"/>
      <c r="T554" s="1030"/>
      <c r="U554" s="1030"/>
      <c r="V554" s="1030"/>
      <c r="W554" s="1030"/>
      <c r="X554" s="1030"/>
      <c r="Y554" s="1030"/>
      <c r="Z554" s="1030"/>
    </row>
    <row r="555" spans="1:26" ht="31.9" customHeight="1" outlineLevel="1">
      <c r="A555" s="955">
        <v>176</v>
      </c>
      <c r="B555" s="960" t="s">
        <v>669</v>
      </c>
      <c r="C555" s="955" t="s">
        <v>668</v>
      </c>
      <c r="D555" s="980" t="s">
        <v>184</v>
      </c>
      <c r="E555" s="960"/>
      <c r="F555" s="983" t="s">
        <v>669</v>
      </c>
      <c r="G555" s="984"/>
      <c r="H555" s="84"/>
      <c r="I555" s="84"/>
      <c r="J555" s="505"/>
      <c r="K555" s="505"/>
      <c r="L555" s="966">
        <f>SUM(K556)</f>
        <v>17424</v>
      </c>
      <c r="M555" s="966">
        <f>SUM(H556)</f>
        <v>17424</v>
      </c>
      <c r="N555" s="1054">
        <f>SUM(I556)</f>
        <v>17424</v>
      </c>
      <c r="O555" s="1054">
        <f>SUM(H556)</f>
        <v>17424</v>
      </c>
      <c r="P555" s="1054"/>
      <c r="Q555" s="995">
        <f>SUM(G556:G558)</f>
        <v>17424</v>
      </c>
      <c r="R555" s="952"/>
      <c r="S555" s="1024">
        <f>SUM(T555:Z560)</f>
        <v>4</v>
      </c>
      <c r="T555" s="1028"/>
      <c r="U555" s="1028"/>
      <c r="V555" s="1028"/>
      <c r="W555" s="1028">
        <v>1</v>
      </c>
      <c r="X555" s="1028">
        <v>1</v>
      </c>
      <c r="Y555" s="1028">
        <v>1</v>
      </c>
      <c r="Z555" s="1028">
        <v>1</v>
      </c>
    </row>
    <row r="556" spans="1:26" outlineLevel="1">
      <c r="A556" s="969"/>
      <c r="B556" s="962"/>
      <c r="C556" s="969"/>
      <c r="D556" s="981"/>
      <c r="E556" s="962"/>
      <c r="F556" s="883" t="s">
        <v>670</v>
      </c>
      <c r="G556" s="358">
        <v>17424</v>
      </c>
      <c r="H556" s="358">
        <v>17424</v>
      </c>
      <c r="I556" s="358">
        <v>17424</v>
      </c>
      <c r="J556" s="643">
        <v>17424</v>
      </c>
      <c r="K556" s="643">
        <v>17424</v>
      </c>
      <c r="L556" s="967"/>
      <c r="M556" s="967"/>
      <c r="N556" s="996"/>
      <c r="O556" s="1078"/>
      <c r="P556" s="1078"/>
      <c r="Q556" s="996"/>
      <c r="R556" s="953"/>
      <c r="S556" s="1076"/>
      <c r="T556" s="1029"/>
      <c r="U556" s="1029"/>
      <c r="V556" s="1029"/>
      <c r="W556" s="1029"/>
      <c r="X556" s="1029"/>
      <c r="Y556" s="1029"/>
      <c r="Z556" s="1029"/>
    </row>
    <row r="557" spans="1:26" ht="24" outlineLevel="1">
      <c r="A557" s="969"/>
      <c r="B557" s="962"/>
      <c r="C557" s="969"/>
      <c r="D557" s="981"/>
      <c r="E557" s="962"/>
      <c r="F557" s="924" t="s">
        <v>671</v>
      </c>
      <c r="G557" s="358"/>
      <c r="H557" s="358"/>
      <c r="I557" s="358"/>
      <c r="J557" s="643"/>
      <c r="K557" s="643"/>
      <c r="L557" s="967"/>
      <c r="M557" s="967"/>
      <c r="N557" s="996"/>
      <c r="O557" s="1078"/>
      <c r="P557" s="1078"/>
      <c r="Q557" s="996"/>
      <c r="R557" s="953"/>
      <c r="S557" s="1076"/>
      <c r="T557" s="1029"/>
      <c r="U557" s="1029"/>
      <c r="V557" s="1029"/>
      <c r="W557" s="1029"/>
      <c r="X557" s="1029"/>
      <c r="Y557" s="1029"/>
      <c r="Z557" s="1029"/>
    </row>
    <row r="558" spans="1:26" outlineLevel="1">
      <c r="A558" s="969"/>
      <c r="B558" s="962"/>
      <c r="C558" s="969"/>
      <c r="D558" s="981"/>
      <c r="E558" s="962"/>
      <c r="F558" s="883" t="s">
        <v>69</v>
      </c>
      <c r="G558" s="358"/>
      <c r="H558" s="358"/>
      <c r="I558" s="358"/>
      <c r="J558" s="643"/>
      <c r="K558" s="643"/>
      <c r="L558" s="967"/>
      <c r="M558" s="967"/>
      <c r="N558" s="996"/>
      <c r="O558" s="1078"/>
      <c r="P558" s="1078"/>
      <c r="Q558" s="996"/>
      <c r="R558" s="953"/>
      <c r="S558" s="1076"/>
      <c r="T558" s="1029"/>
      <c r="U558" s="1029"/>
      <c r="V558" s="1029"/>
      <c r="W558" s="1029"/>
      <c r="X558" s="1029"/>
      <c r="Y558" s="1029"/>
      <c r="Z558" s="1029"/>
    </row>
    <row r="559" spans="1:26" outlineLevel="1">
      <c r="A559" s="969"/>
      <c r="B559" s="962"/>
      <c r="C559" s="969"/>
      <c r="D559" s="981"/>
      <c r="E559" s="962"/>
      <c r="F559" s="883" t="s">
        <v>142</v>
      </c>
      <c r="G559" s="285"/>
      <c r="H559" s="285"/>
      <c r="I559" s="285"/>
      <c r="J559" s="644"/>
      <c r="K559" s="644"/>
      <c r="L559" s="967"/>
      <c r="M559" s="967"/>
      <c r="N559" s="996"/>
      <c r="O559" s="1078"/>
      <c r="P559" s="1078"/>
      <c r="Q559" s="996"/>
      <c r="R559" s="953"/>
      <c r="S559" s="1076"/>
      <c r="T559" s="1029"/>
      <c r="U559" s="1029"/>
      <c r="V559" s="1029"/>
      <c r="W559" s="1029"/>
      <c r="X559" s="1029"/>
      <c r="Y559" s="1029"/>
      <c r="Z559" s="1029"/>
    </row>
    <row r="560" spans="1:26" ht="15.75" outlineLevel="1" thickBot="1">
      <c r="A560" s="956"/>
      <c r="B560" s="961"/>
      <c r="C560" s="956"/>
      <c r="D560" s="982"/>
      <c r="E560" s="961"/>
      <c r="F560" s="890" t="s">
        <v>146</v>
      </c>
      <c r="G560" s="286"/>
      <c r="H560" s="286"/>
      <c r="I560" s="286"/>
      <c r="J560" s="645"/>
      <c r="K560" s="645"/>
      <c r="L560" s="968"/>
      <c r="M560" s="968"/>
      <c r="N560" s="1031"/>
      <c r="O560" s="1079"/>
      <c r="P560" s="1079"/>
      <c r="Q560" s="1031"/>
      <c r="R560" s="954"/>
      <c r="S560" s="1077"/>
      <c r="T560" s="1030"/>
      <c r="U560" s="1030"/>
      <c r="V560" s="1030"/>
      <c r="W560" s="1030"/>
      <c r="X560" s="1030"/>
      <c r="Y560" s="1030"/>
      <c r="Z560" s="1030"/>
    </row>
    <row r="561" spans="1:26" ht="35.450000000000003" customHeight="1" outlineLevel="1">
      <c r="A561" s="955">
        <v>177</v>
      </c>
      <c r="B561" s="979" t="s">
        <v>672</v>
      </c>
      <c r="C561" s="955" t="s">
        <v>673</v>
      </c>
      <c r="D561" s="980" t="s">
        <v>674</v>
      </c>
      <c r="E561" s="997"/>
      <c r="F561" s="983" t="s">
        <v>675</v>
      </c>
      <c r="G561" s="984"/>
      <c r="H561" s="84"/>
      <c r="I561" s="84"/>
      <c r="J561" s="505"/>
      <c r="K561" s="505"/>
      <c r="L561" s="966">
        <f>SUM(K562)</f>
        <v>23232</v>
      </c>
      <c r="M561" s="966">
        <f>SUM(H562)</f>
        <v>23232</v>
      </c>
      <c r="N561" s="1054">
        <f>SUM(I562)</f>
        <v>23232</v>
      </c>
      <c r="O561" s="1054">
        <f>SUM(H562)</f>
        <v>23232</v>
      </c>
      <c r="P561" s="1059">
        <f>SUM(G562)</f>
        <v>23232</v>
      </c>
      <c r="Q561" s="995">
        <f t="shared" ref="Q561" si="13">SUM(P561)</f>
        <v>23232</v>
      </c>
      <c r="R561" s="979"/>
      <c r="S561" s="1049">
        <f>SUM(T561:Z562)</f>
        <v>7</v>
      </c>
      <c r="T561" s="1026">
        <v>2</v>
      </c>
      <c r="U561" s="1026"/>
      <c r="V561" s="1026">
        <v>2</v>
      </c>
      <c r="W561" s="1026"/>
      <c r="X561" s="1026">
        <v>1</v>
      </c>
      <c r="Y561" s="1026">
        <v>1</v>
      </c>
      <c r="Z561" s="1026">
        <v>1</v>
      </c>
    </row>
    <row r="562" spans="1:26" ht="15.75" outlineLevel="1" thickBot="1">
      <c r="A562" s="956"/>
      <c r="B562" s="959"/>
      <c r="C562" s="956"/>
      <c r="D562" s="982"/>
      <c r="E562" s="998"/>
      <c r="F562" s="890" t="s">
        <v>507</v>
      </c>
      <c r="G562" s="106">
        <v>23232</v>
      </c>
      <c r="H562" s="106">
        <v>23232</v>
      </c>
      <c r="I562" s="106">
        <v>23232</v>
      </c>
      <c r="J562" s="512">
        <v>23232</v>
      </c>
      <c r="K562" s="512">
        <v>23232</v>
      </c>
      <c r="L562" s="968"/>
      <c r="M562" s="968"/>
      <c r="N562" s="1031"/>
      <c r="O562" s="1079"/>
      <c r="P562" s="1152"/>
      <c r="Q562" s="1031"/>
      <c r="R562" s="959"/>
      <c r="S562" s="1025"/>
      <c r="T562" s="1032"/>
      <c r="U562" s="1032"/>
      <c r="V562" s="1032"/>
      <c r="W562" s="1032"/>
      <c r="X562" s="1032"/>
      <c r="Y562" s="1032"/>
      <c r="Z562" s="1032"/>
    </row>
    <row r="563" spans="1:26" ht="38.450000000000003" customHeight="1" outlineLevel="1">
      <c r="A563" s="955">
        <v>178</v>
      </c>
      <c r="B563" s="979" t="s">
        <v>1297</v>
      </c>
      <c r="C563" s="955" t="s">
        <v>668</v>
      </c>
      <c r="D563" s="980" t="s">
        <v>190</v>
      </c>
      <c r="E563" s="1205" t="s">
        <v>676</v>
      </c>
      <c r="F563" s="983" t="s">
        <v>1298</v>
      </c>
      <c r="G563" s="984"/>
      <c r="H563" s="84"/>
      <c r="I563" s="84"/>
      <c r="J563" s="505"/>
      <c r="K563" s="505"/>
      <c r="L563" s="1135">
        <f>SUM(K564:K565)</f>
        <v>299054</v>
      </c>
      <c r="M563" s="966">
        <f>SUM(H564)</f>
        <v>22143</v>
      </c>
      <c r="N563" s="1054">
        <f>SUM(I564)</f>
        <v>22143</v>
      </c>
      <c r="O563" s="1054">
        <f>SUM(H564)</f>
        <v>22143</v>
      </c>
      <c r="P563" s="995">
        <f>SUM(G564)</f>
        <v>22143</v>
      </c>
      <c r="Q563" s="995">
        <f>SUM(G564)</f>
        <v>22143</v>
      </c>
      <c r="R563" s="952">
        <f>SUM(G565:G567)</f>
        <v>1495901</v>
      </c>
      <c r="S563" s="1024">
        <f>SUM(T563:Z567)</f>
        <v>4</v>
      </c>
      <c r="T563" s="1026">
        <v>2</v>
      </c>
      <c r="U563" s="1026"/>
      <c r="V563" s="1026"/>
      <c r="W563" s="1026"/>
      <c r="X563" s="1026"/>
      <c r="Y563" s="1026">
        <v>1</v>
      </c>
      <c r="Z563" s="1026">
        <v>1</v>
      </c>
    </row>
    <row r="564" spans="1:26" outlineLevel="1">
      <c r="A564" s="969"/>
      <c r="B564" s="958"/>
      <c r="C564" s="969"/>
      <c r="D564" s="981"/>
      <c r="E564" s="1136"/>
      <c r="F564" s="883" t="s">
        <v>677</v>
      </c>
      <c r="G564" s="358">
        <v>22143</v>
      </c>
      <c r="H564" s="358">
        <v>22143</v>
      </c>
      <c r="I564" s="358">
        <v>22143</v>
      </c>
      <c r="J564" s="643">
        <v>22143</v>
      </c>
      <c r="K564" s="643">
        <v>22143</v>
      </c>
      <c r="L564" s="1136"/>
      <c r="M564" s="967"/>
      <c r="N564" s="996"/>
      <c r="O564" s="996"/>
      <c r="P564" s="996"/>
      <c r="Q564" s="996"/>
      <c r="R564" s="962"/>
      <c r="S564" s="1076"/>
      <c r="T564" s="1027"/>
      <c r="U564" s="1027"/>
      <c r="V564" s="1027"/>
      <c r="W564" s="1027"/>
      <c r="X564" s="1027"/>
      <c r="Y564" s="1027"/>
      <c r="Z564" s="1027"/>
    </row>
    <row r="565" spans="1:26" ht="126.75" customHeight="1" outlineLevel="1">
      <c r="A565" s="969"/>
      <c r="B565" s="958"/>
      <c r="C565" s="969"/>
      <c r="D565" s="981"/>
      <c r="E565" s="1136"/>
      <c r="F565" s="925" t="s">
        <v>678</v>
      </c>
      <c r="G565" s="358">
        <v>1452000</v>
      </c>
      <c r="H565" s="358">
        <v>1452000</v>
      </c>
      <c r="I565" s="358">
        <v>1452000</v>
      </c>
      <c r="J565" s="643">
        <v>1452000</v>
      </c>
      <c r="K565" s="833">
        <v>276911</v>
      </c>
      <c r="L565" s="1136"/>
      <c r="M565" s="967"/>
      <c r="N565" s="996"/>
      <c r="O565" s="996"/>
      <c r="P565" s="996"/>
      <c r="Q565" s="996"/>
      <c r="R565" s="962"/>
      <c r="S565" s="1076"/>
      <c r="T565" s="1027"/>
      <c r="U565" s="1027"/>
      <c r="V565" s="1027"/>
      <c r="W565" s="1027"/>
      <c r="X565" s="1027"/>
      <c r="Y565" s="1027"/>
      <c r="Z565" s="1027"/>
    </row>
    <row r="566" spans="1:26" ht="24" outlineLevel="1">
      <c r="A566" s="969"/>
      <c r="B566" s="958"/>
      <c r="C566" s="969"/>
      <c r="D566" s="981"/>
      <c r="E566" s="1136"/>
      <c r="F566" s="925" t="s">
        <v>679</v>
      </c>
      <c r="G566" s="831">
        <v>42350</v>
      </c>
      <c r="H566" s="831">
        <v>42350</v>
      </c>
      <c r="I566" s="831">
        <v>42350</v>
      </c>
      <c r="J566" s="832">
        <v>42350</v>
      </c>
      <c r="K566" s="833">
        <v>13005</v>
      </c>
      <c r="L566" s="1136"/>
      <c r="M566" s="967"/>
      <c r="N566" s="996"/>
      <c r="O566" s="996"/>
      <c r="P566" s="996"/>
      <c r="Q566" s="996"/>
      <c r="R566" s="962"/>
      <c r="S566" s="1076"/>
      <c r="T566" s="1027"/>
      <c r="U566" s="1027"/>
      <c r="V566" s="1027"/>
      <c r="W566" s="1027"/>
      <c r="X566" s="1027"/>
      <c r="Y566" s="1027"/>
      <c r="Z566" s="1027"/>
    </row>
    <row r="567" spans="1:26" ht="24" outlineLevel="1">
      <c r="A567" s="956"/>
      <c r="B567" s="959"/>
      <c r="C567" s="956"/>
      <c r="D567" s="982"/>
      <c r="E567" s="1137"/>
      <c r="F567" s="926" t="s">
        <v>680</v>
      </c>
      <c r="G567" s="834">
        <v>1551</v>
      </c>
      <c r="H567" s="834">
        <v>1551</v>
      </c>
      <c r="I567" s="834">
        <v>1551</v>
      </c>
      <c r="J567" s="835">
        <v>1551</v>
      </c>
      <c r="K567" s="843">
        <v>800</v>
      </c>
      <c r="L567" s="1137"/>
      <c r="M567" s="968"/>
      <c r="N567" s="1031"/>
      <c r="O567" s="1031"/>
      <c r="P567" s="1031"/>
      <c r="Q567" s="1031"/>
      <c r="R567" s="961"/>
      <c r="S567" s="1077"/>
      <c r="T567" s="1032"/>
      <c r="U567" s="1032"/>
      <c r="V567" s="1032"/>
      <c r="W567" s="1032"/>
      <c r="X567" s="1032"/>
      <c r="Y567" s="1032"/>
      <c r="Z567" s="1032"/>
    </row>
    <row r="568" spans="1:26" ht="24" outlineLevel="1">
      <c r="A568" s="955">
        <v>179</v>
      </c>
      <c r="B568" s="979" t="s">
        <v>681</v>
      </c>
      <c r="C568" s="955" t="s">
        <v>682</v>
      </c>
      <c r="D568" s="980" t="s">
        <v>184</v>
      </c>
      <c r="E568" s="992"/>
      <c r="F568" s="927" t="s">
        <v>1299</v>
      </c>
      <c r="G568" s="360"/>
      <c r="H568" s="360"/>
      <c r="I568" s="361"/>
      <c r="J568" s="646"/>
      <c r="K568" s="646"/>
      <c r="L568" s="988">
        <f>SUM(K569:K570)</f>
        <v>60000</v>
      </c>
      <c r="M568" s="988">
        <f>SUM(J569:J570)</f>
        <v>60000</v>
      </c>
      <c r="N568" s="1064">
        <f>SUM(I569:I570)</f>
        <v>60000</v>
      </c>
      <c r="O568" s="957"/>
      <c r="P568" s="1067"/>
      <c r="Q568" s="957"/>
      <c r="R568" s="957"/>
      <c r="S568" s="207"/>
      <c r="T568" s="362"/>
      <c r="U568" s="362"/>
      <c r="V568" s="362"/>
      <c r="W568" s="362"/>
      <c r="X568" s="362"/>
      <c r="Y568" s="362"/>
      <c r="Z568" s="362"/>
    </row>
    <row r="569" spans="1:26" outlineLevel="1">
      <c r="A569" s="969"/>
      <c r="B569" s="958"/>
      <c r="C569" s="969"/>
      <c r="D569" s="981"/>
      <c r="E569" s="976"/>
      <c r="F569" s="928" t="s">
        <v>683</v>
      </c>
      <c r="G569" s="363"/>
      <c r="H569" s="363"/>
      <c r="I569" s="364">
        <v>35000</v>
      </c>
      <c r="J569" s="647">
        <v>35000</v>
      </c>
      <c r="K569" s="647">
        <v>35000</v>
      </c>
      <c r="L569" s="989"/>
      <c r="M569" s="989"/>
      <c r="N569" s="1065"/>
      <c r="O569" s="1005"/>
      <c r="P569" s="1068"/>
      <c r="Q569" s="1005"/>
      <c r="R569" s="1005"/>
      <c r="S569" s="207"/>
      <c r="T569" s="362"/>
      <c r="U569" s="362"/>
      <c r="V569" s="362"/>
      <c r="W569" s="362"/>
      <c r="X569" s="362"/>
      <c r="Y569" s="362"/>
      <c r="Z569" s="362"/>
    </row>
    <row r="570" spans="1:26" ht="15.75" outlineLevel="1" thickBot="1">
      <c r="A570" s="956"/>
      <c r="B570" s="959"/>
      <c r="C570" s="956"/>
      <c r="D570" s="982"/>
      <c r="E570" s="977"/>
      <c r="F570" s="929" t="s">
        <v>684</v>
      </c>
      <c r="G570" s="365"/>
      <c r="H570" s="365"/>
      <c r="I570" s="366">
        <v>25000</v>
      </c>
      <c r="J570" s="648">
        <v>25000</v>
      </c>
      <c r="K570" s="648">
        <v>25000</v>
      </c>
      <c r="L570" s="990"/>
      <c r="M570" s="990"/>
      <c r="N570" s="1066"/>
      <c r="O570" s="1006"/>
      <c r="P570" s="1068"/>
      <c r="Q570" s="1006"/>
      <c r="R570" s="1006"/>
      <c r="S570" s="207"/>
      <c r="T570" s="362"/>
      <c r="U570" s="362"/>
      <c r="V570" s="362"/>
      <c r="W570" s="362"/>
      <c r="X570" s="362"/>
      <c r="Y570" s="362"/>
      <c r="Z570" s="362"/>
    </row>
    <row r="571" spans="1:26" ht="16.149999999999999" customHeight="1">
      <c r="A571" s="2"/>
      <c r="B571" s="367"/>
      <c r="C571" s="367"/>
      <c r="D571"/>
      <c r="E571"/>
      <c r="F571" s="930" t="s">
        <v>685</v>
      </c>
      <c r="G571" s="368"/>
      <c r="H571" s="368"/>
      <c r="I571" s="368"/>
      <c r="L571" s="33">
        <f>SUM(L5:L136,L138:L213,L215:L250,L252:L259,L262,L267:L270,L272:L300,L302:L391,L394:L402,L404:L408,L410:L416,L419:L481,L483:L484,L486:L531,L533:L570)</f>
        <v>18425665</v>
      </c>
      <c r="M571" s="33">
        <f>SUM(M5:M136,M138:M213,M215:M250,M252:M259,M262,M267:M270,M272:M300,M302:M391,M394:M402,M404:M408,M410:M415,M419:M481,M483:M484,M486:M531,M533:M570)</f>
        <v>17983346.68</v>
      </c>
      <c r="N571" s="369">
        <f>SUM(N5:N136,N138:N213,N215:N250,N252:N259,N262,N267:N270,N272:N300,N302:N391,N394:N402,N404:N408,N410:N415,N419:N481,N483:N484,N486:N531,N533:N570)</f>
        <v>17792853.68</v>
      </c>
      <c r="O571" s="16">
        <f>SUM(O5:O136,O138:O213,O215:O250,O252:O259,O262,O267:O270,O272:O300,O302:O391,O394:O402,O404:O408,O410:O415,O419:O481,O483:O484,O486:O531,O533:O567)</f>
        <v>17283707</v>
      </c>
      <c r="P571" s="16">
        <f>SUM(P5:P136,P138:P213,P215:P250,P252:P259,P262,P267:P270,P272:P300,P302:P391,P394:P402,P404:P408,P410:P415,P419:P481,P483:P484,P486:P531,P533:P567)</f>
        <v>1602799</v>
      </c>
      <c r="Q571" s="1">
        <f>SUM(Q5:Q136,Q138:Q213,Q215:Q250,Q252:Q259,Q262,Q267:Q270,Q272:Q300,Q302:Q391,Q394:Q402,Q404:Q408,Q410:Q415,Q419:Q481,Q483:Q484,Q486:Q531,Q533:Q567)</f>
        <v>17232919</v>
      </c>
      <c r="R571" s="16">
        <f>SUM(R5:R136,R138:R213,R215:R250,R252:R259,R262,R267:R270,R272:R300,R302:R391,R394:R402,R404:R408,R410:R415,R419:R481,R483:R484,R486:R531,R533:R567)</f>
        <v>24381917</v>
      </c>
      <c r="S571" s="16"/>
    </row>
    <row r="572" spans="1:26" ht="14.45">
      <c r="F572" s="931"/>
      <c r="G572" s="33"/>
      <c r="H572" s="33"/>
      <c r="I572" s="33"/>
      <c r="J572" s="33"/>
      <c r="K572" s="33"/>
      <c r="L572" s="33"/>
      <c r="M572" s="33"/>
      <c r="N572" s="33"/>
      <c r="O572" s="11"/>
      <c r="S572" s="10"/>
    </row>
    <row r="573" spans="1:26" ht="14.45">
      <c r="L573" s="33">
        <f>L571-M571</f>
        <v>442318.3200000003</v>
      </c>
      <c r="M573" s="33">
        <f>M571-N571</f>
        <v>190493</v>
      </c>
      <c r="N573" s="33">
        <f>N571-O571</f>
        <v>509146.6799999997</v>
      </c>
      <c r="O573" s="11"/>
      <c r="S573" s="10"/>
    </row>
    <row r="574" spans="1:26" ht="14.45">
      <c r="F574" s="931"/>
      <c r="G574" s="33"/>
      <c r="H574" s="33"/>
      <c r="I574" s="33"/>
      <c r="J574" s="33"/>
      <c r="K574" s="33"/>
      <c r="L574" s="33"/>
      <c r="M574" s="33"/>
      <c r="N574" s="33"/>
      <c r="O574" s="11"/>
      <c r="S574" s="10"/>
    </row>
    <row r="575" spans="1:26" ht="14.45">
      <c r="O575" s="11"/>
      <c r="S575" s="10"/>
    </row>
    <row r="576" spans="1:26" ht="14.45">
      <c r="S576" s="10"/>
    </row>
    <row r="577" spans="15:19" ht="14.45">
      <c r="O577" s="11"/>
      <c r="S577" s="10"/>
    </row>
    <row r="578" spans="15:19" ht="14.45">
      <c r="S578" s="10"/>
    </row>
    <row r="579" spans="15:19" ht="14.45">
      <c r="S579" s="10"/>
    </row>
    <row r="580" spans="15:19" ht="14.45">
      <c r="S580" s="10"/>
    </row>
    <row r="581" spans="15:19" ht="14.45">
      <c r="O581" s="11"/>
      <c r="S581" s="10"/>
    </row>
    <row r="582" spans="15:19" ht="14.45">
      <c r="O582" s="11"/>
      <c r="S582" s="10"/>
    </row>
    <row r="583" spans="15:19" ht="14.45">
      <c r="O583" s="11"/>
      <c r="S583" s="10"/>
    </row>
    <row r="584" spans="15:19" ht="14.45">
      <c r="S584" s="10"/>
    </row>
    <row r="585" spans="15:19" ht="14.45">
      <c r="S585" s="10"/>
    </row>
    <row r="586" spans="15:19" ht="14.45">
      <c r="S586" s="10"/>
    </row>
    <row r="587" spans="15:19" ht="14.45">
      <c r="O587" s="11"/>
      <c r="S587" s="10"/>
    </row>
    <row r="588" spans="15:19" ht="14.45">
      <c r="S588" s="10"/>
    </row>
    <row r="589" spans="15:19" ht="14.45">
      <c r="S589" s="10"/>
    </row>
    <row r="590" spans="15:19" ht="14.45">
      <c r="S590" s="10"/>
    </row>
    <row r="591" spans="15:19" ht="14.45">
      <c r="S591" s="10"/>
    </row>
    <row r="592" spans="15:19" ht="14.45">
      <c r="S592" s="10"/>
    </row>
    <row r="593" spans="19:19" ht="14.45">
      <c r="S593" s="10"/>
    </row>
    <row r="594" spans="19:19" ht="14.45">
      <c r="S594" s="10"/>
    </row>
    <row r="595" spans="19:19" ht="14.45">
      <c r="S595" s="10"/>
    </row>
    <row r="596" spans="19:19" ht="14.45">
      <c r="S596" s="10"/>
    </row>
    <row r="597" spans="19:19" ht="14.45">
      <c r="S597" s="10"/>
    </row>
    <row r="598" spans="19:19" ht="14.45">
      <c r="S598" s="10"/>
    </row>
    <row r="599" spans="19:19" ht="14.45">
      <c r="S599" s="10"/>
    </row>
    <row r="600" spans="19:19" ht="14.45">
      <c r="S600" s="10"/>
    </row>
    <row r="601" spans="19:19" ht="14.45">
      <c r="S601" s="10"/>
    </row>
    <row r="602" spans="19:19" ht="14.45">
      <c r="S602" s="10"/>
    </row>
    <row r="603" spans="19:19" ht="14.45">
      <c r="S603" s="10"/>
    </row>
    <row r="604" spans="19:19" ht="14.45">
      <c r="S604" s="10"/>
    </row>
    <row r="605" spans="19:19" ht="14.45">
      <c r="S605" s="10"/>
    </row>
    <row r="606" spans="19:19" ht="14.45">
      <c r="S606" s="10"/>
    </row>
    <row r="607" spans="19:19" ht="14.45">
      <c r="S607" s="10"/>
    </row>
    <row r="608" spans="19:19" ht="14.45">
      <c r="S608" s="10"/>
    </row>
    <row r="609" spans="19:19" ht="14.45">
      <c r="S609" s="10"/>
    </row>
    <row r="610" spans="19:19" ht="14.45">
      <c r="S610" s="10"/>
    </row>
    <row r="611" spans="19:19" ht="14.45">
      <c r="S611" s="10"/>
    </row>
    <row r="612" spans="19:19" ht="14.45">
      <c r="S612" s="10"/>
    </row>
    <row r="613" spans="19:19" ht="14.45">
      <c r="S613" s="10"/>
    </row>
    <row r="614" spans="19:19" ht="14.45">
      <c r="S614" s="10"/>
    </row>
    <row r="615" spans="19:19" ht="14.45">
      <c r="S615" s="10"/>
    </row>
    <row r="616" spans="19:19" ht="14.45">
      <c r="S616" s="10"/>
    </row>
    <row r="617" spans="19:19" ht="14.45">
      <c r="S617" s="10"/>
    </row>
    <row r="618" spans="19:19" ht="14.45">
      <c r="S618" s="10"/>
    </row>
    <row r="619" spans="19:19" ht="14.45">
      <c r="S619" s="10"/>
    </row>
    <row r="620" spans="19:19" ht="14.45">
      <c r="S620" s="10"/>
    </row>
    <row r="621" spans="19:19" ht="14.45">
      <c r="S621" s="10"/>
    </row>
    <row r="622" spans="19:19" ht="14.45">
      <c r="S622" s="10"/>
    </row>
    <row r="623" spans="19:19" ht="14.45">
      <c r="S623" s="10"/>
    </row>
    <row r="624" spans="19:19" ht="14.45">
      <c r="S624" s="10"/>
    </row>
    <row r="625" spans="19:19" ht="14.45">
      <c r="S625" s="10"/>
    </row>
    <row r="626" spans="19:19" ht="14.45">
      <c r="S626" s="10"/>
    </row>
    <row r="627" spans="19:19" ht="14.45">
      <c r="S627" s="10"/>
    </row>
    <row r="628" spans="19:19" ht="14.45">
      <c r="S628" s="10"/>
    </row>
    <row r="629" spans="19:19" ht="14.45">
      <c r="S629" s="10"/>
    </row>
    <row r="630" spans="19:19" ht="14.45">
      <c r="S630" s="10"/>
    </row>
    <row r="631" spans="19:19" ht="14.45">
      <c r="S631" s="10"/>
    </row>
    <row r="632" spans="19:19" ht="14.45">
      <c r="S632" s="10"/>
    </row>
    <row r="633" spans="19:19" ht="14.45">
      <c r="S633" s="10"/>
    </row>
    <row r="634" spans="19:19" ht="14.45">
      <c r="S634" s="10"/>
    </row>
    <row r="635" spans="19:19" ht="14.45">
      <c r="S635" s="10"/>
    </row>
    <row r="636" spans="19:19" ht="14.45">
      <c r="S636" s="10"/>
    </row>
    <row r="637" spans="19:19" ht="14.45">
      <c r="S637" s="10"/>
    </row>
    <row r="638" spans="19:19" ht="14.45">
      <c r="S638" s="10"/>
    </row>
    <row r="639" spans="19:19" ht="14.45">
      <c r="S639" s="10"/>
    </row>
    <row r="640" spans="19:19" ht="14.45">
      <c r="S640" s="10"/>
    </row>
    <row r="641" spans="19:19" ht="14.45">
      <c r="S641" s="10"/>
    </row>
    <row r="642" spans="19:19" ht="14.45">
      <c r="S642" s="10"/>
    </row>
    <row r="643" spans="19:19" ht="14.45">
      <c r="S643" s="10"/>
    </row>
    <row r="644" spans="19:19" ht="14.45">
      <c r="S644" s="10"/>
    </row>
    <row r="645" spans="19:19" ht="14.45">
      <c r="S645" s="10"/>
    </row>
    <row r="646" spans="19:19" ht="14.45">
      <c r="S646" s="10"/>
    </row>
    <row r="647" spans="19:19" ht="14.45">
      <c r="S647" s="10"/>
    </row>
    <row r="648" spans="19:19" ht="14.45">
      <c r="S648" s="10"/>
    </row>
    <row r="649" spans="19:19" ht="14.45">
      <c r="S649" s="10"/>
    </row>
    <row r="650" spans="19:19" ht="14.45">
      <c r="S650" s="10"/>
    </row>
    <row r="651" spans="19:19" ht="14.45">
      <c r="S651" s="10"/>
    </row>
    <row r="652" spans="19:19" ht="14.45">
      <c r="S652" s="10"/>
    </row>
    <row r="653" spans="19:19" ht="14.45">
      <c r="S653" s="10"/>
    </row>
    <row r="654" spans="19:19" ht="14.45">
      <c r="S654" s="10"/>
    </row>
    <row r="655" spans="19:19" ht="14.45">
      <c r="S655" s="10"/>
    </row>
    <row r="656" spans="19:19" ht="14.45">
      <c r="S656" s="10"/>
    </row>
    <row r="657" spans="19:19" ht="14.45">
      <c r="S657" s="10"/>
    </row>
    <row r="658" spans="19:19" ht="14.45">
      <c r="S658" s="10"/>
    </row>
    <row r="659" spans="19:19" ht="14.45">
      <c r="S659" s="10"/>
    </row>
    <row r="660" spans="19:19" ht="14.45">
      <c r="S660" s="10"/>
    </row>
    <row r="661" spans="19:19" ht="14.45">
      <c r="S661" s="10"/>
    </row>
    <row r="662" spans="19:19" ht="14.45">
      <c r="S662" s="10"/>
    </row>
    <row r="663" spans="19:19" ht="14.45">
      <c r="S663" s="10"/>
    </row>
    <row r="664" spans="19:19" ht="14.45">
      <c r="S664" s="10"/>
    </row>
    <row r="665" spans="19:19" ht="14.45">
      <c r="S665" s="10"/>
    </row>
    <row r="666" spans="19:19" ht="14.45">
      <c r="S666" s="10"/>
    </row>
    <row r="667" spans="19:19" ht="14.45">
      <c r="S667" s="10"/>
    </row>
    <row r="668" spans="19:19" ht="14.45">
      <c r="S668" s="10"/>
    </row>
    <row r="669" spans="19:19" ht="14.45">
      <c r="S669" s="10"/>
    </row>
    <row r="670" spans="19:19" ht="14.45">
      <c r="S670" s="10"/>
    </row>
    <row r="671" spans="19:19" ht="14.45">
      <c r="S671" s="10"/>
    </row>
    <row r="672" spans="19:19" ht="14.45">
      <c r="S672" s="10"/>
    </row>
    <row r="673" spans="19:19" ht="14.45">
      <c r="S673" s="10"/>
    </row>
    <row r="674" spans="19:19" ht="14.45">
      <c r="S674" s="10"/>
    </row>
    <row r="675" spans="19:19" ht="14.45">
      <c r="S675" s="10"/>
    </row>
    <row r="676" spans="19:19" ht="14.45">
      <c r="S676" s="10"/>
    </row>
    <row r="677" spans="19:19" ht="14.45">
      <c r="S677" s="10"/>
    </row>
    <row r="678" spans="19:19" ht="14.45">
      <c r="S678" s="10"/>
    </row>
    <row r="679" spans="19:19" ht="14.45">
      <c r="S679" s="10"/>
    </row>
    <row r="680" spans="19:19" ht="14.45">
      <c r="S680" s="10"/>
    </row>
    <row r="681" spans="19:19" ht="14.45">
      <c r="S681" s="10"/>
    </row>
    <row r="682" spans="19:19" ht="14.45">
      <c r="S682" s="10"/>
    </row>
    <row r="683" spans="19:19" ht="14.45">
      <c r="S683" s="10"/>
    </row>
    <row r="684" spans="19:19" ht="14.45">
      <c r="S684" s="10"/>
    </row>
    <row r="685" spans="19:19" ht="14.45">
      <c r="S685" s="10"/>
    </row>
    <row r="686" spans="19:19" ht="14.45">
      <c r="S686" s="10"/>
    </row>
    <row r="687" spans="19:19" ht="14.45">
      <c r="S687" s="10"/>
    </row>
    <row r="688" spans="19:19" ht="14.45">
      <c r="S688" s="10"/>
    </row>
    <row r="689" spans="19:19" ht="14.45">
      <c r="S689" s="10"/>
    </row>
    <row r="690" spans="19:19" ht="14.45">
      <c r="S690" s="10"/>
    </row>
    <row r="691" spans="19:19" ht="14.45">
      <c r="S691" s="10"/>
    </row>
    <row r="692" spans="19:19" ht="14.45">
      <c r="S692" s="10"/>
    </row>
    <row r="693" spans="19:19" ht="14.45">
      <c r="S693" s="10"/>
    </row>
    <row r="694" spans="19:19" ht="14.45">
      <c r="S694" s="10"/>
    </row>
    <row r="695" spans="19:19" ht="14.45">
      <c r="S695" s="10"/>
    </row>
    <row r="696" spans="19:19" ht="14.45">
      <c r="S696" s="10"/>
    </row>
    <row r="697" spans="19:19" ht="14.45">
      <c r="S697" s="10"/>
    </row>
    <row r="698" spans="19:19" ht="14.45">
      <c r="S698" s="10"/>
    </row>
    <row r="699" spans="19:19" ht="14.45">
      <c r="S699" s="10"/>
    </row>
    <row r="700" spans="19:19" ht="14.45">
      <c r="S700" s="10"/>
    </row>
    <row r="701" spans="19:19" ht="14.45">
      <c r="S701" s="10"/>
    </row>
    <row r="702" spans="19:19" ht="14.45">
      <c r="S702" s="10"/>
    </row>
    <row r="703" spans="19:19" ht="14.45">
      <c r="S703" s="10"/>
    </row>
    <row r="704" spans="19:19" ht="14.45">
      <c r="S704" s="10"/>
    </row>
    <row r="705" spans="19:19" ht="14.45">
      <c r="S705" s="10"/>
    </row>
    <row r="706" spans="19:19" ht="14.45">
      <c r="S706" s="10"/>
    </row>
    <row r="707" spans="19:19" ht="14.45">
      <c r="S707" s="10"/>
    </row>
    <row r="708" spans="19:19" ht="14.45">
      <c r="S708" s="10"/>
    </row>
    <row r="709" spans="19:19" ht="14.45">
      <c r="S709" s="10"/>
    </row>
    <row r="710" spans="19:19" ht="14.45">
      <c r="S710" s="10"/>
    </row>
    <row r="711" spans="19:19" ht="14.45">
      <c r="S711" s="10"/>
    </row>
    <row r="712" spans="19:19" ht="14.45">
      <c r="S712" s="10"/>
    </row>
    <row r="713" spans="19:19" ht="14.45">
      <c r="S713" s="10"/>
    </row>
    <row r="714" spans="19:19" ht="14.45">
      <c r="S714" s="10"/>
    </row>
    <row r="715" spans="19:19" ht="14.45">
      <c r="S715" s="10"/>
    </row>
    <row r="716" spans="19:19" ht="14.45">
      <c r="S716" s="10"/>
    </row>
    <row r="717" spans="19:19" ht="14.45">
      <c r="S717" s="10"/>
    </row>
    <row r="718" spans="19:19" ht="14.45">
      <c r="S718" s="10"/>
    </row>
    <row r="719" spans="19:19" ht="14.45">
      <c r="S719" s="10"/>
    </row>
    <row r="720" spans="19:19" ht="14.45">
      <c r="S720" s="10"/>
    </row>
    <row r="721" spans="19:19" ht="14.45">
      <c r="S721" s="10"/>
    </row>
    <row r="722" spans="19:19" ht="14.45">
      <c r="S722" s="10"/>
    </row>
    <row r="723" spans="19:19" ht="14.45">
      <c r="S723" s="10"/>
    </row>
    <row r="724" spans="19:19" ht="14.45">
      <c r="S724" s="10"/>
    </row>
    <row r="725" spans="19:19" ht="14.45">
      <c r="S725" s="10"/>
    </row>
    <row r="726" spans="19:19" ht="14.45">
      <c r="S726" s="10"/>
    </row>
    <row r="727" spans="19:19" ht="14.45">
      <c r="S727" s="10"/>
    </row>
    <row r="728" spans="19:19" ht="14.45">
      <c r="S728" s="10"/>
    </row>
    <row r="729" spans="19:19" ht="14.45">
      <c r="S729" s="10"/>
    </row>
    <row r="730" spans="19:19" ht="14.45">
      <c r="S730" s="10"/>
    </row>
    <row r="731" spans="19:19" ht="14.45">
      <c r="S731" s="10"/>
    </row>
    <row r="732" spans="19:19" ht="14.45">
      <c r="S732" s="10"/>
    </row>
    <row r="733" spans="19:19" ht="14.45">
      <c r="S733" s="10"/>
    </row>
    <row r="734" spans="19:19" ht="14.45">
      <c r="S734" s="10"/>
    </row>
    <row r="735" spans="19:19" ht="14.45">
      <c r="S735" s="10"/>
    </row>
    <row r="736" spans="19:19" ht="14.45">
      <c r="S736" s="10"/>
    </row>
    <row r="737" spans="19:19" ht="14.45">
      <c r="S737" s="10"/>
    </row>
    <row r="738" spans="19:19" ht="14.45">
      <c r="S738" s="10"/>
    </row>
    <row r="739" spans="19:19" ht="14.45">
      <c r="S739" s="10"/>
    </row>
    <row r="740" spans="19:19" ht="14.45">
      <c r="S740" s="10"/>
    </row>
    <row r="741" spans="19:19" ht="14.45">
      <c r="S741" s="10"/>
    </row>
    <row r="742" spans="19:19" ht="14.45">
      <c r="S742" s="10"/>
    </row>
    <row r="743" spans="19:19" ht="14.45">
      <c r="S743" s="10"/>
    </row>
    <row r="744" spans="19:19" ht="14.45">
      <c r="S744" s="10"/>
    </row>
    <row r="745" spans="19:19" ht="14.45">
      <c r="S745" s="10"/>
    </row>
    <row r="746" spans="19:19" ht="14.45">
      <c r="S746" s="10"/>
    </row>
    <row r="747" spans="19:19" ht="14.45">
      <c r="S747" s="10"/>
    </row>
    <row r="748" spans="19:19" ht="14.45">
      <c r="S748" s="10"/>
    </row>
    <row r="749" spans="19:19" ht="14.45">
      <c r="S749" s="10"/>
    </row>
    <row r="750" spans="19:19" ht="14.45">
      <c r="S750" s="10"/>
    </row>
    <row r="751" spans="19:19" ht="14.45">
      <c r="S751" s="10"/>
    </row>
    <row r="752" spans="19:19" ht="14.45">
      <c r="S752" s="10"/>
    </row>
    <row r="753" spans="19:19" ht="14.45">
      <c r="S753" s="10"/>
    </row>
    <row r="754" spans="19:19" ht="14.45">
      <c r="S754" s="10"/>
    </row>
    <row r="755" spans="19:19" ht="14.45">
      <c r="S755" s="10"/>
    </row>
    <row r="756" spans="19:19" ht="14.45">
      <c r="S756" s="10"/>
    </row>
    <row r="757" spans="19:19" ht="14.45">
      <c r="S757" s="10"/>
    </row>
    <row r="758" spans="19:19" ht="14.45">
      <c r="S758" s="10"/>
    </row>
    <row r="759" spans="19:19" ht="14.45">
      <c r="S759" s="10"/>
    </row>
    <row r="760" spans="19:19" ht="14.45">
      <c r="S760" s="10"/>
    </row>
    <row r="761" spans="19:19" ht="14.45">
      <c r="S761" s="10"/>
    </row>
    <row r="762" spans="19:19" ht="14.45">
      <c r="S762" s="10"/>
    </row>
    <row r="763" spans="19:19" ht="14.45">
      <c r="S763" s="10"/>
    </row>
    <row r="764" spans="19:19" ht="14.45">
      <c r="S764" s="10"/>
    </row>
    <row r="765" spans="19:19" ht="14.45">
      <c r="S765" s="10"/>
    </row>
    <row r="766" spans="19:19" ht="14.45">
      <c r="S766" s="10"/>
    </row>
    <row r="767" spans="19:19" ht="14.45">
      <c r="S767" s="10"/>
    </row>
    <row r="768" spans="19:19" ht="14.45">
      <c r="S768" s="10"/>
    </row>
    <row r="769" spans="19:19" ht="14.45">
      <c r="S769" s="10"/>
    </row>
    <row r="770" spans="19:19" ht="14.45">
      <c r="S770" s="10"/>
    </row>
    <row r="771" spans="19:19" ht="14.45">
      <c r="S771" s="10"/>
    </row>
    <row r="772" spans="19:19" ht="14.45">
      <c r="S772" s="10"/>
    </row>
    <row r="773" spans="19:19" ht="14.45">
      <c r="S773" s="10"/>
    </row>
    <row r="774" spans="19:19" ht="14.45">
      <c r="S774" s="10"/>
    </row>
    <row r="775" spans="19:19" ht="14.45">
      <c r="S775" s="10"/>
    </row>
    <row r="776" spans="19:19" ht="14.45">
      <c r="S776" s="10"/>
    </row>
    <row r="777" spans="19:19" ht="14.45">
      <c r="S777" s="10"/>
    </row>
    <row r="778" spans="19:19" ht="14.45">
      <c r="S778" s="10"/>
    </row>
    <row r="779" spans="19:19" ht="14.45">
      <c r="S779" s="10"/>
    </row>
    <row r="780" spans="19:19" ht="14.45">
      <c r="S780" s="10"/>
    </row>
    <row r="781" spans="19:19" ht="14.45">
      <c r="S781" s="10"/>
    </row>
    <row r="782" spans="19:19" ht="14.45">
      <c r="S782" s="10"/>
    </row>
    <row r="783" spans="19:19" ht="14.45">
      <c r="S783" s="10"/>
    </row>
    <row r="784" spans="19:19" ht="14.45">
      <c r="S784" s="10"/>
    </row>
    <row r="785" spans="19:19" ht="14.45">
      <c r="S785" s="10"/>
    </row>
    <row r="786" spans="19:19" ht="14.45">
      <c r="S786" s="10"/>
    </row>
    <row r="787" spans="19:19" ht="14.45">
      <c r="S787" s="10"/>
    </row>
    <row r="788" spans="19:19" ht="14.45">
      <c r="S788" s="10"/>
    </row>
    <row r="789" spans="19:19" ht="14.45">
      <c r="S789" s="10"/>
    </row>
    <row r="790" spans="19:19" ht="14.45">
      <c r="S790" s="10"/>
    </row>
    <row r="791" spans="19:19" ht="14.45">
      <c r="S791" s="10"/>
    </row>
    <row r="792" spans="19:19" ht="14.45">
      <c r="S792" s="10"/>
    </row>
    <row r="793" spans="19:19" ht="14.45">
      <c r="S793" s="10"/>
    </row>
    <row r="794" spans="19:19" ht="14.45">
      <c r="S794" s="10"/>
    </row>
    <row r="795" spans="19:19" ht="14.45">
      <c r="S795" s="10"/>
    </row>
    <row r="796" spans="19:19" ht="14.45">
      <c r="S796" s="10"/>
    </row>
    <row r="797" spans="19:19" ht="14.45">
      <c r="S797" s="10"/>
    </row>
    <row r="798" spans="19:19" ht="14.45">
      <c r="S798" s="10"/>
    </row>
    <row r="799" spans="19:19" ht="14.45">
      <c r="S799" s="10"/>
    </row>
    <row r="800" spans="19:19" ht="14.45">
      <c r="S800" s="10"/>
    </row>
    <row r="801" spans="19:19" ht="14.45">
      <c r="S801" s="10"/>
    </row>
    <row r="802" spans="19:19" ht="14.45">
      <c r="S802" s="10"/>
    </row>
    <row r="803" spans="19:19" ht="14.45">
      <c r="S803" s="10"/>
    </row>
    <row r="804" spans="19:19" ht="14.45">
      <c r="S804" s="10"/>
    </row>
    <row r="805" spans="19:19" ht="14.45">
      <c r="S805" s="10"/>
    </row>
    <row r="806" spans="19:19" ht="14.45">
      <c r="S806" s="10"/>
    </row>
    <row r="807" spans="19:19" ht="14.45">
      <c r="S807" s="10"/>
    </row>
    <row r="808" spans="19:19" ht="14.45">
      <c r="S808" s="10"/>
    </row>
    <row r="809" spans="19:19" ht="14.45">
      <c r="S809" s="10"/>
    </row>
    <row r="810" spans="19:19" ht="14.45">
      <c r="S810" s="10"/>
    </row>
    <row r="811" spans="19:19" ht="14.45">
      <c r="S811" s="10"/>
    </row>
    <row r="812" spans="19:19" ht="14.45">
      <c r="S812" s="10"/>
    </row>
    <row r="813" spans="19:19" ht="14.45">
      <c r="S813" s="10"/>
    </row>
    <row r="814" spans="19:19" ht="14.45">
      <c r="S814" s="10"/>
    </row>
    <row r="815" spans="19:19" ht="14.45">
      <c r="S815" s="10"/>
    </row>
    <row r="816" spans="19:19" ht="14.45">
      <c r="S816" s="10"/>
    </row>
    <row r="817" spans="19:19" ht="14.45">
      <c r="S817" s="10"/>
    </row>
    <row r="818" spans="19:19" ht="14.45">
      <c r="S818" s="10"/>
    </row>
    <row r="819" spans="19:19" ht="14.45">
      <c r="S819" s="10"/>
    </row>
    <row r="820" spans="19:19" ht="14.45">
      <c r="S820" s="10"/>
    </row>
    <row r="821" spans="19:19" ht="14.45">
      <c r="S821" s="10"/>
    </row>
    <row r="822" spans="19:19" ht="14.45">
      <c r="S822" s="10"/>
    </row>
    <row r="823" spans="19:19" ht="14.45">
      <c r="S823" s="10"/>
    </row>
    <row r="824" spans="19:19" ht="14.45">
      <c r="S824" s="10"/>
    </row>
    <row r="825" spans="19:19" ht="14.45">
      <c r="S825" s="10"/>
    </row>
    <row r="826" spans="19:19" ht="14.45">
      <c r="S826" s="10"/>
    </row>
    <row r="827" spans="19:19" ht="14.45">
      <c r="S827" s="10"/>
    </row>
    <row r="828" spans="19:19" ht="14.45">
      <c r="S828" s="10"/>
    </row>
    <row r="829" spans="19:19" ht="14.45">
      <c r="S829" s="10"/>
    </row>
    <row r="830" spans="19:19" ht="14.45">
      <c r="S830" s="10"/>
    </row>
    <row r="831" spans="19:19" ht="14.45">
      <c r="S831" s="10"/>
    </row>
    <row r="832" spans="19:19" ht="14.45">
      <c r="S832" s="10"/>
    </row>
    <row r="833" spans="19:19" ht="14.45">
      <c r="S833" s="10"/>
    </row>
    <row r="834" spans="19:19" ht="14.45">
      <c r="S834" s="10"/>
    </row>
    <row r="835" spans="19:19" ht="14.45">
      <c r="S835" s="10"/>
    </row>
    <row r="836" spans="19:19" ht="14.45">
      <c r="S836" s="10"/>
    </row>
    <row r="837" spans="19:19" ht="14.45">
      <c r="S837" s="10"/>
    </row>
    <row r="838" spans="19:19" ht="14.45">
      <c r="S838" s="10"/>
    </row>
    <row r="839" spans="19:19" ht="14.45">
      <c r="S839" s="10"/>
    </row>
    <row r="840" spans="19:19" ht="14.45">
      <c r="S840" s="10"/>
    </row>
    <row r="841" spans="19:19" ht="14.45">
      <c r="S841" s="10"/>
    </row>
    <row r="842" spans="19:19" ht="14.45">
      <c r="S842" s="10"/>
    </row>
    <row r="843" spans="19:19" ht="14.45">
      <c r="S843" s="10"/>
    </row>
    <row r="844" spans="19:19" ht="14.45">
      <c r="S844" s="10"/>
    </row>
    <row r="845" spans="19:19" ht="14.45">
      <c r="S845" s="10"/>
    </row>
    <row r="846" spans="19:19" ht="14.45">
      <c r="S846" s="10"/>
    </row>
    <row r="847" spans="19:19" ht="14.45">
      <c r="S847" s="10"/>
    </row>
    <row r="848" spans="19:19" ht="14.45">
      <c r="S848" s="10"/>
    </row>
    <row r="849" spans="19:19" ht="14.45">
      <c r="S849" s="10"/>
    </row>
    <row r="850" spans="19:19" ht="14.45">
      <c r="S850" s="10"/>
    </row>
    <row r="851" spans="19:19" ht="14.45">
      <c r="S851" s="10"/>
    </row>
    <row r="852" spans="19:19" ht="14.45">
      <c r="S852" s="10"/>
    </row>
    <row r="853" spans="19:19" ht="14.45">
      <c r="S853" s="10"/>
    </row>
    <row r="854" spans="19:19" ht="14.45">
      <c r="S854" s="10"/>
    </row>
    <row r="855" spans="19:19" ht="14.45">
      <c r="S855" s="10"/>
    </row>
    <row r="856" spans="19:19" ht="14.45">
      <c r="S856" s="10"/>
    </row>
    <row r="857" spans="19:19" ht="14.45">
      <c r="S857" s="10"/>
    </row>
    <row r="858" spans="19:19" ht="14.45">
      <c r="S858" s="10"/>
    </row>
    <row r="859" spans="19:19" ht="14.45">
      <c r="S859" s="10"/>
    </row>
    <row r="860" spans="19:19" ht="14.45">
      <c r="S860" s="10"/>
    </row>
    <row r="861" spans="19:19" ht="14.45">
      <c r="S861" s="10"/>
    </row>
    <row r="862" spans="19:19" ht="14.45">
      <c r="S862" s="10"/>
    </row>
    <row r="863" spans="19:19" ht="14.45">
      <c r="S863" s="10"/>
    </row>
    <row r="864" spans="19:19" ht="14.45">
      <c r="S864" s="10"/>
    </row>
    <row r="865" spans="19:19" ht="14.45">
      <c r="S865" s="10"/>
    </row>
    <row r="866" spans="19:19" ht="14.45">
      <c r="S866" s="10"/>
    </row>
    <row r="867" spans="19:19" ht="14.45">
      <c r="S867" s="10"/>
    </row>
    <row r="868" spans="19:19" ht="14.45">
      <c r="S868" s="10"/>
    </row>
    <row r="869" spans="19:19" ht="14.45">
      <c r="S869" s="10"/>
    </row>
    <row r="870" spans="19:19" ht="14.45">
      <c r="S870" s="10"/>
    </row>
    <row r="871" spans="19:19" ht="14.45">
      <c r="S871" s="10"/>
    </row>
    <row r="872" spans="19:19" ht="14.45">
      <c r="S872" s="10"/>
    </row>
    <row r="873" spans="19:19" ht="14.45">
      <c r="S873" s="10"/>
    </row>
    <row r="874" spans="19:19" ht="14.45">
      <c r="S874" s="10"/>
    </row>
    <row r="875" spans="19:19" ht="14.45">
      <c r="S875" s="10"/>
    </row>
    <row r="876" spans="19:19" ht="14.45">
      <c r="S876" s="10"/>
    </row>
    <row r="877" spans="19:19" ht="14.45">
      <c r="S877" s="10"/>
    </row>
    <row r="878" spans="19:19" ht="14.45">
      <c r="S878" s="10"/>
    </row>
    <row r="879" spans="19:19" ht="14.45">
      <c r="S879" s="10"/>
    </row>
    <row r="880" spans="19:19" ht="14.45">
      <c r="S880" s="10"/>
    </row>
    <row r="881" spans="19:19" ht="14.45">
      <c r="S881" s="10"/>
    </row>
    <row r="882" spans="19:19" ht="14.45">
      <c r="S882" s="10"/>
    </row>
    <row r="883" spans="19:19" ht="14.45">
      <c r="S883" s="10"/>
    </row>
    <row r="884" spans="19:19" ht="14.45">
      <c r="S884" s="10"/>
    </row>
    <row r="885" spans="19:19" ht="14.45">
      <c r="S885" s="10"/>
    </row>
    <row r="886" spans="19:19" ht="14.45">
      <c r="S886" s="10"/>
    </row>
    <row r="887" spans="19:19" ht="14.45">
      <c r="S887" s="10"/>
    </row>
    <row r="888" spans="19:19" ht="14.45">
      <c r="S888" s="10"/>
    </row>
    <row r="889" spans="19:19" ht="14.45">
      <c r="S889" s="10"/>
    </row>
    <row r="890" spans="19:19" ht="14.45">
      <c r="S890" s="10"/>
    </row>
    <row r="891" spans="19:19" ht="14.45">
      <c r="S891" s="10"/>
    </row>
    <row r="892" spans="19:19" ht="14.45">
      <c r="S892" s="10"/>
    </row>
    <row r="893" spans="19:19" ht="14.45">
      <c r="S893" s="10"/>
    </row>
    <row r="894" spans="19:19" ht="14.45">
      <c r="S894" s="10"/>
    </row>
    <row r="895" spans="19:19" ht="14.45">
      <c r="S895" s="10"/>
    </row>
    <row r="896" spans="19:19" ht="14.45">
      <c r="S896" s="10"/>
    </row>
    <row r="897" spans="19:19" ht="14.45">
      <c r="S897" s="10"/>
    </row>
    <row r="898" spans="19:19" ht="14.45">
      <c r="S898" s="10"/>
    </row>
    <row r="899" spans="19:19" ht="14.45">
      <c r="S899" s="10"/>
    </row>
    <row r="900" spans="19:19" ht="14.45">
      <c r="S900" s="10"/>
    </row>
    <row r="901" spans="19:19" ht="14.45">
      <c r="S901" s="10"/>
    </row>
    <row r="902" spans="19:19" ht="14.45">
      <c r="S902" s="10"/>
    </row>
    <row r="903" spans="19:19" ht="14.45">
      <c r="S903" s="10"/>
    </row>
    <row r="904" spans="19:19" ht="14.45">
      <c r="S904" s="10"/>
    </row>
    <row r="905" spans="19:19" ht="14.45">
      <c r="S905" s="10"/>
    </row>
    <row r="906" spans="19:19" ht="14.45">
      <c r="S906" s="10"/>
    </row>
    <row r="907" spans="19:19" ht="14.45">
      <c r="S907" s="10"/>
    </row>
    <row r="908" spans="19:19" ht="14.45">
      <c r="S908" s="10"/>
    </row>
    <row r="909" spans="19:19" ht="14.45">
      <c r="S909" s="10"/>
    </row>
    <row r="910" spans="19:19" ht="14.45">
      <c r="S910" s="10"/>
    </row>
    <row r="911" spans="19:19" ht="14.45">
      <c r="S911" s="10"/>
    </row>
    <row r="912" spans="19:19" ht="14.45">
      <c r="S912" s="10"/>
    </row>
    <row r="913" spans="19:19" ht="14.45">
      <c r="S913" s="10"/>
    </row>
    <row r="914" spans="19:19" ht="14.45">
      <c r="S914" s="10"/>
    </row>
    <row r="915" spans="19:19" ht="14.45">
      <c r="S915" s="10"/>
    </row>
    <row r="916" spans="19:19" ht="14.45">
      <c r="S916" s="10"/>
    </row>
    <row r="917" spans="19:19" ht="14.45">
      <c r="S917" s="10"/>
    </row>
    <row r="918" spans="19:19" ht="14.45">
      <c r="S918" s="10"/>
    </row>
    <row r="919" spans="19:19" ht="14.45">
      <c r="S919" s="10"/>
    </row>
    <row r="920" spans="19:19" ht="14.45">
      <c r="S920" s="10"/>
    </row>
    <row r="921" spans="19:19" ht="14.45">
      <c r="S921" s="10"/>
    </row>
    <row r="922" spans="19:19" ht="14.45">
      <c r="S922" s="10"/>
    </row>
    <row r="923" spans="19:19" ht="14.45">
      <c r="S923" s="10"/>
    </row>
    <row r="924" spans="19:19" ht="14.45">
      <c r="S924" s="10"/>
    </row>
    <row r="925" spans="19:19" ht="14.45">
      <c r="S925" s="10"/>
    </row>
    <row r="926" spans="19:19" ht="14.45">
      <c r="S926" s="10"/>
    </row>
    <row r="927" spans="19:19" ht="14.45">
      <c r="S927" s="10"/>
    </row>
    <row r="928" spans="19:19" ht="14.45">
      <c r="S928" s="10"/>
    </row>
    <row r="929" spans="19:19" ht="14.45">
      <c r="S929" s="10"/>
    </row>
    <row r="930" spans="19:19" ht="14.45">
      <c r="S930" s="10"/>
    </row>
    <row r="931" spans="19:19" ht="14.45">
      <c r="S931" s="10"/>
    </row>
    <row r="932" spans="19:19" ht="14.45">
      <c r="S932" s="10"/>
    </row>
    <row r="933" spans="19:19" ht="14.45">
      <c r="S933" s="10"/>
    </row>
    <row r="934" spans="19:19" ht="14.45">
      <c r="S934" s="10"/>
    </row>
    <row r="935" spans="19:19" ht="14.45">
      <c r="S935" s="10"/>
    </row>
    <row r="936" spans="19:19" ht="14.45">
      <c r="S936" s="10"/>
    </row>
    <row r="937" spans="19:19" ht="14.45">
      <c r="S937" s="10"/>
    </row>
    <row r="938" spans="19:19" ht="14.45">
      <c r="S938" s="10"/>
    </row>
    <row r="939" spans="19:19" ht="14.45">
      <c r="S939" s="10"/>
    </row>
    <row r="940" spans="19:19" ht="14.45">
      <c r="S940" s="10"/>
    </row>
    <row r="941" spans="19:19" ht="14.45">
      <c r="S941" s="10"/>
    </row>
    <row r="942" spans="19:19" ht="14.45">
      <c r="S942" s="10"/>
    </row>
    <row r="943" spans="19:19" ht="14.45">
      <c r="S943" s="10"/>
    </row>
    <row r="944" spans="19:19" ht="14.45">
      <c r="S944" s="10"/>
    </row>
    <row r="945" spans="19:19" ht="14.45">
      <c r="S945" s="10"/>
    </row>
    <row r="946" spans="19:19" ht="14.45">
      <c r="S946" s="10"/>
    </row>
    <row r="947" spans="19:19" ht="14.45">
      <c r="S947" s="10"/>
    </row>
    <row r="948" spans="19:19" ht="14.45">
      <c r="S948" s="10"/>
    </row>
    <row r="949" spans="19:19" ht="14.45">
      <c r="S949" s="10"/>
    </row>
    <row r="950" spans="19:19" ht="14.45">
      <c r="S950" s="10"/>
    </row>
    <row r="951" spans="19:19" ht="14.45">
      <c r="S951" s="10"/>
    </row>
    <row r="952" spans="19:19" ht="14.45">
      <c r="S952" s="10"/>
    </row>
    <row r="953" spans="19:19" ht="14.45">
      <c r="S953" s="10"/>
    </row>
    <row r="954" spans="19:19" ht="14.45">
      <c r="S954" s="10"/>
    </row>
    <row r="955" spans="19:19" ht="14.45">
      <c r="S955" s="10"/>
    </row>
    <row r="956" spans="19:19" ht="14.45">
      <c r="S956" s="10"/>
    </row>
    <row r="957" spans="19:19" ht="14.45">
      <c r="S957" s="10"/>
    </row>
    <row r="958" spans="19:19" ht="14.45">
      <c r="S958" s="10"/>
    </row>
    <row r="959" spans="19:19" ht="14.45">
      <c r="S959" s="10"/>
    </row>
    <row r="960" spans="19:19" ht="14.45">
      <c r="S960" s="10"/>
    </row>
    <row r="961" spans="19:19" ht="14.45">
      <c r="S961" s="10"/>
    </row>
    <row r="962" spans="19:19" ht="14.45">
      <c r="S962" s="10"/>
    </row>
    <row r="963" spans="19:19" ht="14.45">
      <c r="S963" s="10"/>
    </row>
    <row r="964" spans="19:19" ht="14.45">
      <c r="S964" s="10"/>
    </row>
    <row r="965" spans="19:19" ht="14.45">
      <c r="S965" s="10"/>
    </row>
    <row r="966" spans="19:19" ht="14.45">
      <c r="S966" s="10"/>
    </row>
    <row r="967" spans="19:19" ht="14.45">
      <c r="S967" s="10"/>
    </row>
    <row r="968" spans="19:19" ht="14.45">
      <c r="S968" s="10"/>
    </row>
    <row r="969" spans="19:19" ht="14.45">
      <c r="S969" s="10"/>
    </row>
    <row r="970" spans="19:19" ht="14.45">
      <c r="S970" s="10"/>
    </row>
    <row r="971" spans="19:19" ht="14.45">
      <c r="S971" s="10"/>
    </row>
    <row r="972" spans="19:19" ht="14.45">
      <c r="S972" s="10"/>
    </row>
    <row r="973" spans="19:19" ht="14.45">
      <c r="S973" s="10"/>
    </row>
    <row r="974" spans="19:19" ht="14.45">
      <c r="S974" s="10"/>
    </row>
    <row r="975" spans="19:19" ht="14.45">
      <c r="S975" s="10"/>
    </row>
    <row r="976" spans="19:19" ht="14.45">
      <c r="S976" s="10"/>
    </row>
    <row r="977" spans="19:19" ht="14.45">
      <c r="S977" s="10"/>
    </row>
    <row r="978" spans="19:19" ht="14.45">
      <c r="S978" s="10"/>
    </row>
    <row r="979" spans="19:19" ht="14.45">
      <c r="S979" s="10"/>
    </row>
    <row r="980" spans="19:19" ht="14.45">
      <c r="S980" s="10"/>
    </row>
    <row r="981" spans="19:19" ht="14.45">
      <c r="S981" s="10"/>
    </row>
    <row r="982" spans="19:19" ht="14.45">
      <c r="S982" s="10"/>
    </row>
    <row r="983" spans="19:19" ht="14.45">
      <c r="S983" s="10"/>
    </row>
    <row r="984" spans="19:19" ht="14.45">
      <c r="S984" s="10"/>
    </row>
    <row r="985" spans="19:19" ht="14.45">
      <c r="S985" s="10"/>
    </row>
    <row r="986" spans="19:19" ht="14.45">
      <c r="S986" s="10"/>
    </row>
    <row r="987" spans="19:19" ht="14.45">
      <c r="S987" s="10"/>
    </row>
    <row r="988" spans="19:19" ht="14.45">
      <c r="S988" s="10"/>
    </row>
    <row r="989" spans="19:19" ht="14.45">
      <c r="S989" s="10"/>
    </row>
    <row r="990" spans="19:19" ht="14.45">
      <c r="S990" s="10"/>
    </row>
    <row r="991" spans="19:19" ht="14.45">
      <c r="S991" s="10"/>
    </row>
    <row r="992" spans="19:19" ht="14.45">
      <c r="S992" s="10"/>
    </row>
    <row r="993" spans="19:19" ht="14.45">
      <c r="S993" s="10"/>
    </row>
    <row r="994" spans="19:19" ht="14.45">
      <c r="S994" s="10"/>
    </row>
    <row r="995" spans="19:19" ht="14.45">
      <c r="S995" s="10"/>
    </row>
    <row r="996" spans="19:19" ht="14.45">
      <c r="S996" s="10"/>
    </row>
    <row r="997" spans="19:19" ht="14.45">
      <c r="S997" s="10"/>
    </row>
    <row r="998" spans="19:19" ht="14.45">
      <c r="S998" s="10"/>
    </row>
    <row r="999" spans="19:19" ht="14.45">
      <c r="S999" s="10"/>
    </row>
    <row r="1000" spans="19:19" ht="14.45">
      <c r="S1000" s="10"/>
    </row>
    <row r="1001" spans="19:19" ht="14.45">
      <c r="S1001" s="10"/>
    </row>
    <row r="1002" spans="19:19" ht="14.45">
      <c r="S1002" s="10"/>
    </row>
    <row r="1003" spans="19:19" ht="14.45">
      <c r="S1003" s="10"/>
    </row>
    <row r="1004" spans="19:19" ht="14.45">
      <c r="S1004" s="10"/>
    </row>
    <row r="1005" spans="19:19" ht="14.45">
      <c r="S1005" s="10"/>
    </row>
    <row r="1006" spans="19:19" ht="14.45">
      <c r="S1006" s="10"/>
    </row>
    <row r="1007" spans="19:19" ht="14.45">
      <c r="S1007" s="10"/>
    </row>
    <row r="1008" spans="19:19" ht="14.45">
      <c r="S1008" s="10"/>
    </row>
    <row r="1009" spans="19:19" ht="14.45">
      <c r="S1009" s="10"/>
    </row>
    <row r="1010" spans="19:19" ht="14.45">
      <c r="S1010" s="10"/>
    </row>
    <row r="1011" spans="19:19" ht="14.45">
      <c r="S1011" s="10"/>
    </row>
    <row r="1012" spans="19:19" ht="14.45">
      <c r="S1012" s="10"/>
    </row>
    <row r="1013" spans="19:19" ht="14.45">
      <c r="S1013" s="10"/>
    </row>
    <row r="1014" spans="19:19" ht="14.45">
      <c r="S1014" s="10"/>
    </row>
    <row r="1015" spans="19:19" ht="14.45">
      <c r="S1015" s="10"/>
    </row>
    <row r="1016" spans="19:19" ht="14.45">
      <c r="S1016" s="10"/>
    </row>
    <row r="1017" spans="19:19" ht="14.45">
      <c r="S1017" s="10"/>
    </row>
    <row r="1018" spans="19:19" ht="14.45">
      <c r="S1018" s="10"/>
    </row>
    <row r="1019" spans="19:19" ht="14.45">
      <c r="S1019" s="10"/>
    </row>
    <row r="1020" spans="19:19" ht="14.45">
      <c r="S1020" s="10"/>
    </row>
    <row r="1021" spans="19:19" ht="14.45">
      <c r="S1021" s="10"/>
    </row>
    <row r="1022" spans="19:19" ht="14.45">
      <c r="S1022" s="10"/>
    </row>
    <row r="1023" spans="19:19" ht="14.45">
      <c r="S1023" s="10"/>
    </row>
    <row r="1024" spans="19:19" ht="14.45">
      <c r="S1024" s="10"/>
    </row>
    <row r="1025" spans="19:19" ht="14.45">
      <c r="S1025" s="10"/>
    </row>
    <row r="1026" spans="19:19" ht="14.45">
      <c r="S1026" s="10"/>
    </row>
    <row r="1027" spans="19:19" ht="14.45">
      <c r="S1027" s="10"/>
    </row>
    <row r="1028" spans="19:19" ht="14.45">
      <c r="S1028" s="10"/>
    </row>
    <row r="1029" spans="19:19" ht="14.45">
      <c r="S1029" s="10"/>
    </row>
    <row r="1030" spans="19:19" ht="14.45">
      <c r="S1030" s="10"/>
    </row>
    <row r="1031" spans="19:19" ht="14.45">
      <c r="S1031" s="10"/>
    </row>
    <row r="1032" spans="19:19" ht="14.45">
      <c r="S1032" s="10"/>
    </row>
    <row r="1033" spans="19:19" ht="14.45">
      <c r="S1033" s="10"/>
    </row>
    <row r="1034" spans="19:19" ht="14.45">
      <c r="S1034" s="10"/>
    </row>
    <row r="1035" spans="19:19" ht="14.45">
      <c r="S1035" s="10"/>
    </row>
    <row r="1036" spans="19:19" ht="14.45">
      <c r="S1036" s="10"/>
    </row>
    <row r="1037" spans="19:19" ht="14.45">
      <c r="S1037" s="10"/>
    </row>
    <row r="1038" spans="19:19" ht="14.45">
      <c r="S1038" s="10"/>
    </row>
    <row r="1039" spans="19:19" ht="14.45">
      <c r="S1039" s="10"/>
    </row>
    <row r="1040" spans="19:19" ht="14.45">
      <c r="S1040" s="10"/>
    </row>
    <row r="1041" spans="19:19" ht="14.45">
      <c r="S1041" s="10"/>
    </row>
    <row r="1042" spans="19:19" ht="14.45">
      <c r="S1042" s="10"/>
    </row>
    <row r="1043" spans="19:19" ht="14.45">
      <c r="S1043" s="10"/>
    </row>
    <row r="1044" spans="19:19" ht="14.45">
      <c r="S1044" s="10"/>
    </row>
    <row r="1045" spans="19:19" ht="14.45">
      <c r="S1045" s="10"/>
    </row>
    <row r="1046" spans="19:19" ht="14.45">
      <c r="S1046" s="10"/>
    </row>
    <row r="1047" spans="19:19" ht="14.45">
      <c r="S1047" s="10"/>
    </row>
    <row r="1048" spans="19:19" ht="14.45">
      <c r="S1048" s="10"/>
    </row>
    <row r="1049" spans="19:19" ht="14.45">
      <c r="S1049" s="10"/>
    </row>
    <row r="1050" spans="19:19" ht="14.45">
      <c r="S1050" s="10"/>
    </row>
    <row r="1051" spans="19:19" ht="14.45">
      <c r="S1051" s="10"/>
    </row>
    <row r="1052" spans="19:19" ht="14.45">
      <c r="S1052" s="10"/>
    </row>
    <row r="1053" spans="19:19" ht="14.45">
      <c r="S1053" s="10"/>
    </row>
    <row r="1054" spans="19:19" ht="14.45">
      <c r="S1054" s="10"/>
    </row>
    <row r="1055" spans="19:19" ht="14.45">
      <c r="S1055" s="10"/>
    </row>
    <row r="1056" spans="19:19" ht="14.45">
      <c r="S1056" s="10"/>
    </row>
    <row r="1057" spans="19:19" ht="14.45">
      <c r="S1057" s="10"/>
    </row>
    <row r="1058" spans="19:19" ht="14.45">
      <c r="S1058" s="10"/>
    </row>
    <row r="1059" spans="19:19" ht="14.45">
      <c r="S1059" s="10"/>
    </row>
    <row r="1060" spans="19:19" ht="14.45">
      <c r="S1060" s="10"/>
    </row>
    <row r="1061" spans="19:19" ht="14.45">
      <c r="S1061" s="10"/>
    </row>
    <row r="1062" spans="19:19" ht="14.45">
      <c r="S1062" s="10"/>
    </row>
    <row r="1063" spans="19:19" ht="14.45">
      <c r="S1063" s="10"/>
    </row>
    <row r="1064" spans="19:19" ht="14.45">
      <c r="S1064" s="10"/>
    </row>
    <row r="1065" spans="19:19" ht="14.45">
      <c r="S1065" s="10"/>
    </row>
    <row r="1066" spans="19:19" ht="14.45">
      <c r="S1066" s="10"/>
    </row>
    <row r="1067" spans="19:19" ht="14.45">
      <c r="S1067" s="10"/>
    </row>
    <row r="1068" spans="19:19" ht="14.45">
      <c r="S1068" s="10"/>
    </row>
    <row r="1069" spans="19:19" ht="14.45">
      <c r="S1069" s="10"/>
    </row>
    <row r="1070" spans="19:19" ht="14.45">
      <c r="S1070" s="10"/>
    </row>
    <row r="1071" spans="19:19" ht="14.45">
      <c r="S1071" s="10"/>
    </row>
    <row r="1072" spans="19:19" ht="14.45">
      <c r="S1072" s="10"/>
    </row>
    <row r="1073" spans="19:19" ht="14.45">
      <c r="S1073" s="10"/>
    </row>
    <row r="1074" spans="19:19" ht="14.45">
      <c r="S1074" s="10"/>
    </row>
    <row r="1075" spans="19:19" ht="14.45">
      <c r="S1075" s="10"/>
    </row>
    <row r="1076" spans="19:19" ht="14.45">
      <c r="S1076" s="10"/>
    </row>
    <row r="1077" spans="19:19" ht="14.45">
      <c r="S1077" s="10"/>
    </row>
    <row r="1078" spans="19:19" ht="14.45">
      <c r="S1078" s="10"/>
    </row>
    <row r="1079" spans="19:19" ht="14.45">
      <c r="S1079" s="10"/>
    </row>
    <row r="1080" spans="19:19" ht="14.45">
      <c r="S1080" s="10"/>
    </row>
    <row r="1081" spans="19:19" ht="14.45">
      <c r="S1081" s="10"/>
    </row>
    <row r="1082" spans="19:19" ht="14.45">
      <c r="S1082" s="10"/>
    </row>
    <row r="1083" spans="19:19" ht="14.45">
      <c r="S1083" s="10"/>
    </row>
    <row r="1084" spans="19:19" ht="14.45">
      <c r="S1084" s="10"/>
    </row>
    <row r="1085" spans="19:19" ht="14.45">
      <c r="S1085" s="10"/>
    </row>
    <row r="1086" spans="19:19" ht="14.45">
      <c r="S1086" s="10"/>
    </row>
    <row r="1087" spans="19:19" ht="14.45">
      <c r="S1087" s="10"/>
    </row>
    <row r="1088" spans="19:19" ht="14.45">
      <c r="S1088" s="10"/>
    </row>
    <row r="1089" spans="19:19" ht="14.45">
      <c r="S1089" s="10"/>
    </row>
    <row r="1090" spans="19:19" ht="14.45">
      <c r="S1090" s="10"/>
    </row>
    <row r="1091" spans="19:19" ht="14.45">
      <c r="S1091" s="10"/>
    </row>
    <row r="1092" spans="19:19" ht="14.45">
      <c r="S1092" s="10"/>
    </row>
    <row r="1093" spans="19:19" ht="14.45">
      <c r="S1093" s="10"/>
    </row>
    <row r="1094" spans="19:19" ht="14.45">
      <c r="S1094" s="10"/>
    </row>
    <row r="1095" spans="19:19" ht="14.45">
      <c r="S1095" s="10"/>
    </row>
    <row r="1096" spans="19:19" ht="14.45">
      <c r="S1096" s="10"/>
    </row>
    <row r="1097" spans="19:19" ht="14.45">
      <c r="S1097" s="10"/>
    </row>
    <row r="1098" spans="19:19" ht="14.45">
      <c r="S1098" s="10"/>
    </row>
    <row r="1099" spans="19:19" ht="14.45">
      <c r="S1099" s="10"/>
    </row>
    <row r="1100" spans="19:19" ht="14.45">
      <c r="S1100" s="10"/>
    </row>
    <row r="1101" spans="19:19" ht="14.45">
      <c r="S1101" s="10"/>
    </row>
    <row r="1102" spans="19:19" ht="14.45">
      <c r="S1102" s="10"/>
    </row>
    <row r="1103" spans="19:19" ht="14.45">
      <c r="S1103" s="10"/>
    </row>
    <row r="1104" spans="19:19" ht="14.45">
      <c r="S1104" s="10"/>
    </row>
    <row r="1105" spans="19:19" ht="14.45">
      <c r="S1105" s="10"/>
    </row>
    <row r="1106" spans="19:19" ht="14.45">
      <c r="S1106" s="10"/>
    </row>
    <row r="1107" spans="19:19" ht="14.45">
      <c r="S1107" s="10"/>
    </row>
    <row r="1108" spans="19:19" ht="14.45">
      <c r="S1108" s="10"/>
    </row>
    <row r="1109" spans="19:19" ht="14.45">
      <c r="S1109" s="10"/>
    </row>
    <row r="1110" spans="19:19" ht="14.45">
      <c r="S1110" s="10"/>
    </row>
    <row r="1111" spans="19:19" ht="14.45">
      <c r="S1111" s="10"/>
    </row>
    <row r="1112" spans="19:19" ht="14.45">
      <c r="S1112" s="10"/>
    </row>
    <row r="1113" spans="19:19" ht="14.45">
      <c r="S1113" s="10"/>
    </row>
    <row r="1114" spans="19:19" ht="14.45">
      <c r="S1114" s="10"/>
    </row>
    <row r="1115" spans="19:19" ht="14.45">
      <c r="S1115" s="10"/>
    </row>
    <row r="1116" spans="19:19" ht="14.45">
      <c r="S1116" s="10"/>
    </row>
    <row r="1117" spans="19:19" ht="14.45">
      <c r="S1117" s="10"/>
    </row>
    <row r="1118" spans="19:19" ht="14.45">
      <c r="S1118" s="10"/>
    </row>
    <row r="1119" spans="19:19" ht="14.45">
      <c r="S1119" s="10"/>
    </row>
    <row r="1120" spans="19:19" ht="14.45">
      <c r="S1120" s="10"/>
    </row>
    <row r="1121" spans="19:19" ht="14.45">
      <c r="S1121" s="10"/>
    </row>
    <row r="1122" spans="19:19" ht="14.45">
      <c r="S1122" s="10"/>
    </row>
    <row r="1123" spans="19:19" ht="14.45">
      <c r="S1123" s="10"/>
    </row>
    <row r="1124" spans="19:19" ht="14.45">
      <c r="S1124" s="10"/>
    </row>
    <row r="1125" spans="19:19" ht="14.45">
      <c r="S1125" s="10"/>
    </row>
    <row r="1126" spans="19:19" ht="14.45">
      <c r="S1126" s="10"/>
    </row>
    <row r="1127" spans="19:19" ht="14.45">
      <c r="S1127" s="10"/>
    </row>
    <row r="1128" spans="19:19" ht="14.45">
      <c r="S1128" s="10"/>
    </row>
    <row r="1129" spans="19:19" ht="14.45">
      <c r="S1129" s="10"/>
    </row>
    <row r="1130" spans="19:19" ht="14.45">
      <c r="S1130" s="10"/>
    </row>
    <row r="1131" spans="19:19" ht="14.45">
      <c r="S1131" s="10"/>
    </row>
    <row r="1132" spans="19:19" ht="14.45">
      <c r="S1132" s="10"/>
    </row>
    <row r="1133" spans="19:19" ht="14.45">
      <c r="S1133" s="10"/>
    </row>
    <row r="1134" spans="19:19" ht="14.45">
      <c r="S1134" s="10"/>
    </row>
    <row r="1135" spans="19:19" ht="14.45">
      <c r="S1135" s="10"/>
    </row>
    <row r="1136" spans="19:19" ht="14.45">
      <c r="S1136" s="10"/>
    </row>
    <row r="1137" spans="19:19" ht="14.45">
      <c r="S1137" s="10"/>
    </row>
    <row r="1138" spans="19:19" ht="14.45">
      <c r="S1138" s="10"/>
    </row>
    <row r="1139" spans="19:19" ht="14.45">
      <c r="S1139" s="10"/>
    </row>
    <row r="1140" spans="19:19" ht="14.45">
      <c r="S1140" s="10"/>
    </row>
    <row r="1141" spans="19:19" ht="14.45">
      <c r="S1141" s="10"/>
    </row>
    <row r="1142" spans="19:19" ht="14.45">
      <c r="S1142" s="10"/>
    </row>
    <row r="1143" spans="19:19" ht="14.45">
      <c r="S1143" s="10"/>
    </row>
    <row r="1144" spans="19:19" ht="14.45">
      <c r="S1144" s="10"/>
    </row>
    <row r="1145" spans="19:19" ht="14.45">
      <c r="S1145" s="10"/>
    </row>
    <row r="1146" spans="19:19" ht="14.45">
      <c r="S1146" s="10"/>
    </row>
    <row r="1147" spans="19:19" ht="14.45">
      <c r="S1147" s="10"/>
    </row>
    <row r="1148" spans="19:19" ht="14.45">
      <c r="S1148" s="10"/>
    </row>
    <row r="1149" spans="19:19" ht="14.45">
      <c r="S1149" s="10"/>
    </row>
    <row r="1150" spans="19:19" ht="14.45">
      <c r="S1150" s="10"/>
    </row>
    <row r="1151" spans="19:19" ht="14.45">
      <c r="S1151" s="10"/>
    </row>
    <row r="1152" spans="19:19" ht="14.45">
      <c r="S1152" s="10"/>
    </row>
    <row r="1153" spans="19:19" ht="14.45">
      <c r="S1153" s="10"/>
    </row>
    <row r="1154" spans="19:19" ht="14.45">
      <c r="S1154" s="10"/>
    </row>
    <row r="1155" spans="19:19" ht="14.45">
      <c r="S1155" s="10"/>
    </row>
    <row r="1156" spans="19:19" ht="14.45">
      <c r="S1156" s="10"/>
    </row>
    <row r="1157" spans="19:19" ht="14.45">
      <c r="S1157" s="10"/>
    </row>
    <row r="1158" spans="19:19" ht="14.45">
      <c r="S1158" s="10"/>
    </row>
    <row r="1159" spans="19:19" ht="14.45">
      <c r="S1159" s="10"/>
    </row>
    <row r="1160" spans="19:19" ht="14.45">
      <c r="S1160" s="10"/>
    </row>
    <row r="1161" spans="19:19" ht="14.45">
      <c r="S1161" s="10"/>
    </row>
    <row r="1162" spans="19:19" ht="14.45">
      <c r="S1162" s="10"/>
    </row>
    <row r="1163" spans="19:19" ht="14.45">
      <c r="S1163" s="10"/>
    </row>
    <row r="1164" spans="19:19" ht="14.45">
      <c r="S1164" s="10"/>
    </row>
    <row r="1165" spans="19:19" ht="14.45">
      <c r="S1165" s="10"/>
    </row>
    <row r="1166" spans="19:19" ht="14.45">
      <c r="S1166" s="10"/>
    </row>
    <row r="1167" spans="19:19" ht="14.45">
      <c r="S1167" s="10"/>
    </row>
    <row r="1168" spans="19:19" ht="14.45">
      <c r="S1168" s="10"/>
    </row>
    <row r="1169" spans="19:19" ht="14.45">
      <c r="S1169" s="10"/>
    </row>
    <row r="1170" spans="19:19" ht="14.45">
      <c r="S1170" s="10"/>
    </row>
    <row r="1171" spans="19:19" ht="14.45">
      <c r="S1171" s="10"/>
    </row>
    <row r="1172" spans="19:19" ht="14.45">
      <c r="S1172" s="10"/>
    </row>
    <row r="1173" spans="19:19" ht="14.45">
      <c r="S1173" s="10"/>
    </row>
    <row r="1174" spans="19:19" ht="14.45">
      <c r="S1174" s="10"/>
    </row>
    <row r="1175" spans="19:19" ht="14.45">
      <c r="S1175" s="10"/>
    </row>
    <row r="1176" spans="19:19" ht="14.45">
      <c r="S1176" s="10"/>
    </row>
    <row r="1177" spans="19:19" ht="14.45">
      <c r="S1177" s="10"/>
    </row>
    <row r="1178" spans="19:19" ht="14.45">
      <c r="S1178" s="10"/>
    </row>
    <row r="1179" spans="19:19" ht="14.45">
      <c r="S1179" s="10"/>
    </row>
    <row r="1180" spans="19:19" ht="14.45">
      <c r="S1180" s="10"/>
    </row>
    <row r="1181" spans="19:19" ht="14.45">
      <c r="S1181" s="10"/>
    </row>
    <row r="1182" spans="19:19" ht="14.45">
      <c r="S1182" s="10"/>
    </row>
    <row r="1183" spans="19:19" ht="14.45">
      <c r="S1183" s="10"/>
    </row>
    <row r="1184" spans="19:19" ht="14.45">
      <c r="S1184" s="10"/>
    </row>
    <row r="1185" spans="19:19" ht="14.45">
      <c r="S1185" s="10"/>
    </row>
    <row r="1186" spans="19:19" ht="14.45">
      <c r="S1186" s="10"/>
    </row>
    <row r="1187" spans="19:19" ht="14.45">
      <c r="S1187" s="10"/>
    </row>
    <row r="1188" spans="19:19" ht="14.45">
      <c r="S1188" s="10"/>
    </row>
    <row r="1189" spans="19:19" ht="14.45">
      <c r="S1189" s="10"/>
    </row>
    <row r="1190" spans="19:19" ht="14.45">
      <c r="S1190" s="10"/>
    </row>
    <row r="1191" spans="19:19" ht="14.45">
      <c r="S1191" s="10"/>
    </row>
    <row r="1192" spans="19:19" ht="14.45">
      <c r="S1192" s="10"/>
    </row>
    <row r="1193" spans="19:19" ht="14.45">
      <c r="S1193" s="10"/>
    </row>
    <row r="1194" spans="19:19" ht="14.45">
      <c r="S1194" s="10"/>
    </row>
    <row r="1195" spans="19:19" ht="14.45">
      <c r="S1195" s="10"/>
    </row>
    <row r="1196" spans="19:19" ht="14.45">
      <c r="S1196" s="10"/>
    </row>
    <row r="1197" spans="19:19" ht="14.45">
      <c r="S1197" s="10"/>
    </row>
    <row r="1198" spans="19:19" ht="14.45">
      <c r="S1198" s="10"/>
    </row>
    <row r="1199" spans="19:19" ht="14.45">
      <c r="S1199" s="10"/>
    </row>
    <row r="1200" spans="19:19" ht="14.45">
      <c r="S1200" s="10"/>
    </row>
    <row r="1201" spans="19:19" ht="14.45">
      <c r="S1201" s="10"/>
    </row>
    <row r="1202" spans="19:19" ht="14.45">
      <c r="S1202" s="10"/>
    </row>
    <row r="1203" spans="19:19" ht="14.45">
      <c r="S1203" s="10"/>
    </row>
    <row r="1204" spans="19:19" ht="14.45">
      <c r="S1204" s="10"/>
    </row>
    <row r="1205" spans="19:19" ht="14.45">
      <c r="S1205" s="10"/>
    </row>
    <row r="1206" spans="19:19" ht="14.45">
      <c r="S1206" s="10"/>
    </row>
    <row r="1207" spans="19:19" ht="14.45">
      <c r="S1207" s="10"/>
    </row>
    <row r="1208" spans="19:19" ht="14.45">
      <c r="S1208" s="10"/>
    </row>
    <row r="1209" spans="19:19" ht="14.45">
      <c r="S1209" s="10"/>
    </row>
    <row r="1210" spans="19:19" ht="14.45">
      <c r="S1210" s="10"/>
    </row>
    <row r="1211" spans="19:19" ht="14.45">
      <c r="S1211" s="10"/>
    </row>
    <row r="1212" spans="19:19" ht="14.45">
      <c r="S1212" s="10"/>
    </row>
    <row r="1213" spans="19:19" ht="14.45">
      <c r="S1213" s="10"/>
    </row>
    <row r="1214" spans="19:19" ht="14.45">
      <c r="S1214" s="10"/>
    </row>
    <row r="1215" spans="19:19" ht="14.45">
      <c r="S1215" s="10"/>
    </row>
    <row r="1216" spans="19:19" ht="14.45">
      <c r="S1216" s="10"/>
    </row>
    <row r="1217" spans="19:19" ht="14.45">
      <c r="S1217" s="10"/>
    </row>
    <row r="1218" spans="19:19" ht="14.45">
      <c r="S1218" s="10"/>
    </row>
    <row r="1219" spans="19:19" ht="14.45">
      <c r="S1219" s="10"/>
    </row>
    <row r="1220" spans="19:19" ht="14.45">
      <c r="S1220" s="10"/>
    </row>
    <row r="1221" spans="19:19" ht="14.45">
      <c r="S1221" s="10"/>
    </row>
    <row r="1222" spans="19:19" ht="14.45">
      <c r="S1222" s="10"/>
    </row>
    <row r="1223" spans="19:19" ht="14.45">
      <c r="S1223" s="10"/>
    </row>
    <row r="1224" spans="19:19" ht="14.45">
      <c r="S1224" s="10"/>
    </row>
    <row r="1225" spans="19:19" ht="14.45">
      <c r="S1225" s="10"/>
    </row>
    <row r="1226" spans="19:19" ht="14.45">
      <c r="S1226" s="10"/>
    </row>
    <row r="1227" spans="19:19" ht="14.45">
      <c r="S1227" s="10"/>
    </row>
    <row r="1228" spans="19:19" ht="14.45">
      <c r="S1228" s="10"/>
    </row>
    <row r="1229" spans="19:19" ht="14.45">
      <c r="S1229" s="10"/>
    </row>
    <row r="1230" spans="19:19" ht="14.45">
      <c r="S1230" s="10"/>
    </row>
    <row r="1231" spans="19:19" ht="14.45">
      <c r="S1231" s="10"/>
    </row>
    <row r="1232" spans="19:19" ht="14.45">
      <c r="S1232" s="10"/>
    </row>
    <row r="1233" spans="19:19" ht="14.45">
      <c r="S1233" s="10"/>
    </row>
    <row r="1234" spans="19:19" ht="14.45">
      <c r="S1234" s="10"/>
    </row>
    <row r="1235" spans="19:19" ht="14.45">
      <c r="S1235" s="10"/>
    </row>
    <row r="1236" spans="19:19" ht="14.45">
      <c r="S1236" s="10"/>
    </row>
    <row r="1237" spans="19:19" ht="14.45">
      <c r="S1237" s="10"/>
    </row>
    <row r="1238" spans="19:19" ht="14.45">
      <c r="S1238" s="10"/>
    </row>
    <row r="1239" spans="19:19" ht="14.45">
      <c r="S1239" s="10"/>
    </row>
    <row r="1240" spans="19:19" ht="14.45">
      <c r="S1240" s="10"/>
    </row>
    <row r="1241" spans="19:19" ht="14.45">
      <c r="S1241" s="10"/>
    </row>
    <row r="1242" spans="19:19" ht="14.45">
      <c r="S1242" s="10"/>
    </row>
    <row r="1243" spans="19:19" ht="14.45">
      <c r="S1243" s="10"/>
    </row>
    <row r="1244" spans="19:19" ht="14.45">
      <c r="S1244" s="10"/>
    </row>
    <row r="1245" spans="19:19" ht="14.45">
      <c r="S1245" s="10"/>
    </row>
    <row r="1246" spans="19:19" ht="14.45">
      <c r="S1246" s="10"/>
    </row>
    <row r="1247" spans="19:19" ht="14.45">
      <c r="S1247" s="10"/>
    </row>
    <row r="1248" spans="19:19" ht="14.45">
      <c r="S1248" s="10"/>
    </row>
    <row r="1249" spans="19:19" ht="14.45">
      <c r="S1249" s="10"/>
    </row>
    <row r="1250" spans="19:19" ht="14.45">
      <c r="S1250" s="10"/>
    </row>
    <row r="1251" spans="19:19" ht="14.45">
      <c r="S1251" s="10"/>
    </row>
    <row r="1252" spans="19:19" ht="14.45">
      <c r="S1252" s="10"/>
    </row>
    <row r="1253" spans="19:19" ht="14.45">
      <c r="S1253" s="10"/>
    </row>
    <row r="1254" spans="19:19" ht="14.45">
      <c r="S1254" s="10"/>
    </row>
    <row r="1255" spans="19:19" ht="14.45">
      <c r="S1255" s="10"/>
    </row>
    <row r="1256" spans="19:19" ht="14.45">
      <c r="S1256" s="10"/>
    </row>
    <row r="1257" spans="19:19" ht="14.45">
      <c r="S1257" s="10"/>
    </row>
    <row r="1258" spans="19:19" ht="14.45">
      <c r="S1258" s="10"/>
    </row>
    <row r="1259" spans="19:19" ht="14.45">
      <c r="S1259" s="10"/>
    </row>
    <row r="1260" spans="19:19" ht="14.45">
      <c r="S1260" s="10"/>
    </row>
    <row r="1261" spans="19:19" ht="14.45">
      <c r="S1261" s="10"/>
    </row>
    <row r="1262" spans="19:19" ht="14.45">
      <c r="S1262" s="10"/>
    </row>
    <row r="1263" spans="19:19" ht="14.45">
      <c r="S1263" s="10"/>
    </row>
    <row r="1264" spans="19:19" ht="14.45">
      <c r="S1264" s="10"/>
    </row>
    <row r="1265" spans="19:19" ht="14.45">
      <c r="S1265" s="10"/>
    </row>
    <row r="1266" spans="19:19" ht="14.45">
      <c r="S1266" s="10"/>
    </row>
    <row r="1267" spans="19:19" ht="14.45">
      <c r="S1267" s="10"/>
    </row>
    <row r="1268" spans="19:19" ht="14.45">
      <c r="S1268" s="10"/>
    </row>
    <row r="1269" spans="19:19" ht="14.45">
      <c r="S1269" s="10"/>
    </row>
    <row r="1270" spans="19:19" ht="14.45">
      <c r="S1270" s="10"/>
    </row>
    <row r="1271" spans="19:19" ht="14.45">
      <c r="S1271" s="10"/>
    </row>
    <row r="1272" spans="19:19" ht="14.45">
      <c r="S1272" s="10"/>
    </row>
    <row r="1273" spans="19:19" ht="14.45">
      <c r="S1273" s="10"/>
    </row>
    <row r="1274" spans="19:19" ht="14.45">
      <c r="S1274" s="10"/>
    </row>
    <row r="1275" spans="19:19" ht="14.45">
      <c r="S1275" s="10"/>
    </row>
    <row r="1276" spans="19:19" ht="14.45">
      <c r="S1276" s="10"/>
    </row>
    <row r="1277" spans="19:19" ht="14.45">
      <c r="S1277" s="10"/>
    </row>
    <row r="1278" spans="19:19" ht="14.45">
      <c r="S1278" s="10"/>
    </row>
    <row r="1279" spans="19:19" ht="14.45">
      <c r="S1279" s="10"/>
    </row>
    <row r="1280" spans="19:19" ht="14.45">
      <c r="S1280" s="10"/>
    </row>
    <row r="1281" spans="19:19" ht="14.45">
      <c r="S1281" s="10"/>
    </row>
    <row r="1282" spans="19:19" ht="14.45">
      <c r="S1282" s="10"/>
    </row>
    <row r="1283" spans="19:19" ht="14.45">
      <c r="S1283" s="10"/>
    </row>
    <row r="1284" spans="19:19" ht="14.45">
      <c r="S1284" s="10"/>
    </row>
    <row r="1285" spans="19:19" ht="14.45">
      <c r="S1285" s="10"/>
    </row>
    <row r="1286" spans="19:19" ht="14.45">
      <c r="S1286" s="10"/>
    </row>
    <row r="1287" spans="19:19" ht="14.45">
      <c r="S1287" s="10"/>
    </row>
    <row r="1288" spans="19:19" ht="14.45">
      <c r="S1288" s="10"/>
    </row>
    <row r="1289" spans="19:19" ht="14.45">
      <c r="S1289" s="10"/>
    </row>
    <row r="1290" spans="19:19" ht="14.45">
      <c r="S1290" s="10"/>
    </row>
    <row r="1291" spans="19:19" ht="14.45">
      <c r="S1291" s="10"/>
    </row>
    <row r="1292" spans="19:19" ht="14.45">
      <c r="S1292" s="10"/>
    </row>
    <row r="1293" spans="19:19" ht="14.45">
      <c r="S1293" s="10"/>
    </row>
    <row r="1294" spans="19:19" ht="14.45">
      <c r="S1294" s="10"/>
    </row>
    <row r="1295" spans="19:19" ht="14.45">
      <c r="S1295" s="10"/>
    </row>
    <row r="1296" spans="19:19" ht="14.45">
      <c r="S1296" s="10"/>
    </row>
    <row r="1297" spans="19:19" ht="14.45">
      <c r="S1297" s="10"/>
    </row>
    <row r="1298" spans="19:19" ht="14.45">
      <c r="S1298" s="10"/>
    </row>
    <row r="1299" spans="19:19" ht="14.45">
      <c r="S1299" s="10"/>
    </row>
    <row r="1300" spans="19:19" ht="14.45">
      <c r="S1300" s="10"/>
    </row>
    <row r="1301" spans="19:19" ht="14.45">
      <c r="S1301" s="10"/>
    </row>
    <row r="1302" spans="19:19" ht="14.45">
      <c r="S1302" s="10"/>
    </row>
    <row r="1303" spans="19:19" ht="14.45">
      <c r="S1303" s="10"/>
    </row>
    <row r="1304" spans="19:19" ht="14.45">
      <c r="S1304" s="10"/>
    </row>
    <row r="1305" spans="19:19" ht="14.45">
      <c r="S1305" s="10"/>
    </row>
    <row r="1306" spans="19:19" ht="14.45">
      <c r="S1306" s="10"/>
    </row>
    <row r="1307" spans="19:19" ht="14.45">
      <c r="S1307" s="10"/>
    </row>
    <row r="1308" spans="19:19" ht="14.45">
      <c r="S1308" s="10"/>
    </row>
    <row r="1309" spans="19:19" ht="14.45">
      <c r="S1309" s="10"/>
    </row>
    <row r="1310" spans="19:19" ht="14.45">
      <c r="S1310" s="10"/>
    </row>
    <row r="1311" spans="19:19" ht="14.45">
      <c r="S1311" s="10"/>
    </row>
    <row r="1312" spans="19:19" ht="14.45">
      <c r="S1312" s="10"/>
    </row>
    <row r="1313" spans="19:19" ht="14.45">
      <c r="S1313" s="10"/>
    </row>
    <row r="1314" spans="19:19" ht="14.45">
      <c r="S1314" s="10"/>
    </row>
    <row r="1315" spans="19:19" ht="14.45">
      <c r="S1315" s="10"/>
    </row>
    <row r="1316" spans="19:19" ht="14.45">
      <c r="S1316" s="10"/>
    </row>
    <row r="1317" spans="19:19" ht="14.45">
      <c r="S1317" s="10"/>
    </row>
    <row r="1318" spans="19:19" ht="14.45">
      <c r="S1318" s="10"/>
    </row>
    <row r="1319" spans="19:19" ht="14.45">
      <c r="S1319" s="10"/>
    </row>
    <row r="1320" spans="19:19" ht="14.45">
      <c r="S1320" s="10"/>
    </row>
    <row r="1321" spans="19:19" ht="14.45">
      <c r="S1321" s="10"/>
    </row>
    <row r="1322" spans="19:19" ht="14.45">
      <c r="S1322" s="10"/>
    </row>
    <row r="1323" spans="19:19" ht="14.45">
      <c r="S1323" s="10"/>
    </row>
    <row r="1324" spans="19:19" ht="14.45">
      <c r="S1324" s="10"/>
    </row>
    <row r="1325" spans="19:19" ht="14.45">
      <c r="S1325" s="10"/>
    </row>
    <row r="1326" spans="19:19" ht="14.45">
      <c r="S1326" s="10"/>
    </row>
    <row r="1327" spans="19:19" ht="14.45">
      <c r="S1327" s="10"/>
    </row>
    <row r="1328" spans="19:19" ht="14.45">
      <c r="S1328" s="10"/>
    </row>
    <row r="1329" spans="19:19" ht="14.45">
      <c r="S1329" s="10"/>
    </row>
    <row r="1330" spans="19:19" ht="14.45">
      <c r="S1330" s="10"/>
    </row>
    <row r="1331" spans="19:19" ht="14.45">
      <c r="S1331" s="10"/>
    </row>
    <row r="1332" spans="19:19" ht="14.45">
      <c r="S1332" s="10"/>
    </row>
    <row r="1333" spans="19:19" ht="14.45">
      <c r="S1333" s="10"/>
    </row>
    <row r="1334" spans="19:19" ht="14.45">
      <c r="S1334" s="10"/>
    </row>
    <row r="1335" spans="19:19" ht="14.45">
      <c r="S1335" s="10"/>
    </row>
    <row r="1336" spans="19:19" ht="14.45">
      <c r="S1336" s="10"/>
    </row>
    <row r="1337" spans="19:19" ht="14.45">
      <c r="S1337" s="10"/>
    </row>
    <row r="1338" spans="19:19" ht="14.45">
      <c r="S1338" s="10"/>
    </row>
    <row r="1339" spans="19:19" ht="14.45">
      <c r="S1339" s="10"/>
    </row>
    <row r="1340" spans="19:19" ht="14.45">
      <c r="S1340" s="10"/>
    </row>
    <row r="1341" spans="19:19" ht="14.45">
      <c r="S1341" s="10"/>
    </row>
    <row r="1342" spans="19:19" ht="14.45">
      <c r="S1342" s="10"/>
    </row>
    <row r="1343" spans="19:19" ht="14.45">
      <c r="S1343" s="10"/>
    </row>
    <row r="1344" spans="19:19" ht="14.45">
      <c r="S1344" s="10"/>
    </row>
    <row r="1345" spans="19:19" ht="14.45">
      <c r="S1345" s="10"/>
    </row>
    <row r="1346" spans="19:19" ht="14.45">
      <c r="S1346" s="10"/>
    </row>
    <row r="1347" spans="19:19" ht="14.45">
      <c r="S1347" s="10"/>
    </row>
    <row r="1348" spans="19:19" ht="14.45">
      <c r="S1348" s="10"/>
    </row>
    <row r="1349" spans="19:19" ht="14.45">
      <c r="S1349" s="10"/>
    </row>
    <row r="1350" spans="19:19" ht="14.45">
      <c r="S1350" s="10"/>
    </row>
    <row r="1351" spans="19:19" ht="14.45">
      <c r="S1351" s="10"/>
    </row>
    <row r="1352" spans="19:19" ht="14.45">
      <c r="S1352" s="10"/>
    </row>
    <row r="1353" spans="19:19" ht="14.45">
      <c r="S1353" s="10"/>
    </row>
    <row r="1354" spans="19:19" ht="14.45">
      <c r="S1354" s="10"/>
    </row>
    <row r="1355" spans="19:19" ht="14.45">
      <c r="S1355" s="10"/>
    </row>
    <row r="1356" spans="19:19" ht="14.45">
      <c r="S1356" s="10"/>
    </row>
    <row r="1357" spans="19:19" ht="14.45">
      <c r="S1357" s="10"/>
    </row>
    <row r="1358" spans="19:19" ht="14.45">
      <c r="S1358" s="10"/>
    </row>
    <row r="1359" spans="19:19" ht="14.45">
      <c r="S1359" s="10"/>
    </row>
    <row r="1360" spans="19:19" ht="14.45">
      <c r="S1360" s="10"/>
    </row>
    <row r="1361" spans="19:19" ht="14.45">
      <c r="S1361" s="10"/>
    </row>
    <row r="1362" spans="19:19" ht="14.45">
      <c r="S1362" s="10"/>
    </row>
    <row r="1363" spans="19:19" ht="14.45">
      <c r="S1363" s="10"/>
    </row>
    <row r="1364" spans="19:19" ht="14.45">
      <c r="S1364" s="10"/>
    </row>
    <row r="1365" spans="19:19" ht="14.45">
      <c r="S1365" s="10"/>
    </row>
    <row r="1366" spans="19:19" ht="14.45">
      <c r="S1366" s="10"/>
    </row>
    <row r="1367" spans="19:19" ht="14.45">
      <c r="S1367" s="10"/>
    </row>
    <row r="1368" spans="19:19" ht="14.45">
      <c r="S1368" s="10"/>
    </row>
    <row r="1369" spans="19:19" ht="14.45">
      <c r="S1369" s="10"/>
    </row>
    <row r="1370" spans="19:19" ht="14.45">
      <c r="S1370" s="10"/>
    </row>
    <row r="1371" spans="19:19" ht="14.45">
      <c r="S1371" s="10"/>
    </row>
    <row r="1372" spans="19:19" ht="14.45">
      <c r="S1372" s="10"/>
    </row>
    <row r="1373" spans="19:19" ht="14.45">
      <c r="S1373" s="10"/>
    </row>
    <row r="1374" spans="19:19" ht="14.45">
      <c r="S1374" s="10"/>
    </row>
    <row r="1375" spans="19:19" ht="14.45">
      <c r="S1375" s="10"/>
    </row>
    <row r="1376" spans="19:19" ht="14.45">
      <c r="S1376" s="10"/>
    </row>
    <row r="1377" spans="19:19" ht="14.45">
      <c r="S1377" s="10"/>
    </row>
    <row r="1378" spans="19:19" ht="14.45">
      <c r="S1378" s="10"/>
    </row>
    <row r="1379" spans="19:19" ht="14.45">
      <c r="S1379" s="10"/>
    </row>
    <row r="1380" spans="19:19" ht="14.45">
      <c r="S1380" s="10"/>
    </row>
    <row r="1381" spans="19:19" ht="14.45">
      <c r="S1381" s="10"/>
    </row>
    <row r="1382" spans="19:19" ht="14.45">
      <c r="S1382" s="10"/>
    </row>
    <row r="1383" spans="19:19" ht="14.45">
      <c r="S1383" s="10"/>
    </row>
    <row r="1384" spans="19:19" ht="14.45">
      <c r="S1384" s="10"/>
    </row>
    <row r="1385" spans="19:19" ht="14.45">
      <c r="S1385" s="10"/>
    </row>
    <row r="1386" spans="19:19" ht="14.45">
      <c r="S1386" s="10"/>
    </row>
    <row r="1387" spans="19:19" ht="14.45">
      <c r="S1387" s="10"/>
    </row>
    <row r="1388" spans="19:19" ht="14.45">
      <c r="S1388" s="10"/>
    </row>
    <row r="1389" spans="19:19" ht="14.45">
      <c r="S1389" s="10"/>
    </row>
    <row r="1390" spans="19:19" ht="14.45">
      <c r="S1390" s="10"/>
    </row>
    <row r="1391" spans="19:19" ht="14.45">
      <c r="S1391" s="10"/>
    </row>
    <row r="1392" spans="19:19" ht="14.45">
      <c r="S1392" s="10"/>
    </row>
    <row r="1393" spans="19:19" ht="14.45">
      <c r="S1393" s="10"/>
    </row>
    <row r="1394" spans="19:19" ht="14.45">
      <c r="S1394" s="10"/>
    </row>
    <row r="1395" spans="19:19" ht="14.45">
      <c r="S1395" s="10"/>
    </row>
    <row r="1396" spans="19:19" ht="14.45">
      <c r="S1396" s="10"/>
    </row>
    <row r="1397" spans="19:19" ht="14.45">
      <c r="S1397" s="10"/>
    </row>
    <row r="1398" spans="19:19" ht="14.45">
      <c r="S1398" s="10"/>
    </row>
    <row r="1399" spans="19:19" ht="14.45">
      <c r="S1399" s="10"/>
    </row>
    <row r="1400" spans="19:19" ht="14.45">
      <c r="S1400" s="10"/>
    </row>
    <row r="1401" spans="19:19" ht="14.45">
      <c r="S1401" s="10"/>
    </row>
    <row r="1402" spans="19:19" ht="14.45">
      <c r="S1402" s="10"/>
    </row>
    <row r="1403" spans="19:19" ht="14.45">
      <c r="S1403" s="10"/>
    </row>
    <row r="1404" spans="19:19" ht="14.45">
      <c r="S1404" s="10"/>
    </row>
    <row r="1405" spans="19:19" ht="14.45">
      <c r="S1405" s="10"/>
    </row>
    <row r="1406" spans="19:19" ht="14.45">
      <c r="S1406" s="10"/>
    </row>
    <row r="1407" spans="19:19" ht="14.45">
      <c r="S1407" s="10"/>
    </row>
    <row r="1408" spans="19:19" ht="14.45">
      <c r="S1408" s="10"/>
    </row>
    <row r="1409" spans="19:19" ht="14.45">
      <c r="S1409" s="10"/>
    </row>
    <row r="1410" spans="19:19" ht="14.45">
      <c r="S1410" s="10"/>
    </row>
    <row r="1411" spans="19:19" ht="14.45">
      <c r="S1411" s="10"/>
    </row>
    <row r="1412" spans="19:19" ht="14.45">
      <c r="S1412" s="10"/>
    </row>
    <row r="1413" spans="19:19" ht="14.45">
      <c r="S1413" s="10"/>
    </row>
    <row r="1414" spans="19:19" ht="14.45">
      <c r="S1414" s="10"/>
    </row>
    <row r="1415" spans="19:19" ht="14.45">
      <c r="S1415" s="10"/>
    </row>
    <row r="1416" spans="19:19" ht="14.45">
      <c r="S1416" s="10"/>
    </row>
    <row r="1417" spans="19:19" ht="14.45">
      <c r="S1417" s="10"/>
    </row>
    <row r="1418" spans="19:19" ht="14.45">
      <c r="S1418" s="10"/>
    </row>
    <row r="1419" spans="19:19" ht="14.45">
      <c r="S1419" s="10"/>
    </row>
    <row r="1420" spans="19:19" ht="14.45">
      <c r="S1420" s="10"/>
    </row>
    <row r="1421" spans="19:19" ht="14.45">
      <c r="S1421" s="10"/>
    </row>
    <row r="1422" spans="19:19" ht="14.45">
      <c r="S1422" s="10"/>
    </row>
    <row r="1423" spans="19:19" ht="14.45">
      <c r="S1423" s="10"/>
    </row>
    <row r="1424" spans="19:19" ht="14.45">
      <c r="S1424" s="10"/>
    </row>
    <row r="1425" spans="19:19" ht="14.45">
      <c r="S1425" s="10"/>
    </row>
    <row r="1426" spans="19:19" ht="14.45">
      <c r="S1426" s="10"/>
    </row>
    <row r="1427" spans="19:19" ht="14.45">
      <c r="S1427" s="10"/>
    </row>
    <row r="1428" spans="19:19" ht="14.45">
      <c r="S1428" s="10"/>
    </row>
    <row r="1429" spans="19:19" ht="14.45">
      <c r="S1429" s="10"/>
    </row>
    <row r="1430" spans="19:19" ht="14.45">
      <c r="S1430" s="10"/>
    </row>
    <row r="1431" spans="19:19" ht="14.45">
      <c r="S1431" s="10"/>
    </row>
    <row r="1432" spans="19:19" ht="14.45">
      <c r="S1432" s="10"/>
    </row>
    <row r="1433" spans="19:19" ht="14.45">
      <c r="S1433" s="10"/>
    </row>
    <row r="1434" spans="19:19" ht="14.45">
      <c r="S1434" s="10"/>
    </row>
    <row r="1435" spans="19:19" ht="14.45">
      <c r="S1435" s="10"/>
    </row>
    <row r="1436" spans="19:19" ht="14.45">
      <c r="S1436" s="10"/>
    </row>
    <row r="1437" spans="19:19" ht="14.45">
      <c r="S1437" s="10"/>
    </row>
    <row r="1438" spans="19:19" ht="14.45">
      <c r="S1438" s="10"/>
    </row>
    <row r="1439" spans="19:19" ht="14.45">
      <c r="S1439" s="10"/>
    </row>
    <row r="1440" spans="19:19" ht="14.45">
      <c r="S1440" s="10"/>
    </row>
    <row r="1441" spans="19:19" ht="14.45">
      <c r="S1441" s="10"/>
    </row>
    <row r="1442" spans="19:19" ht="14.45">
      <c r="S1442" s="10"/>
    </row>
    <row r="1443" spans="19:19" ht="14.45">
      <c r="S1443" s="10"/>
    </row>
    <row r="1444" spans="19:19" ht="14.45">
      <c r="S1444" s="10"/>
    </row>
    <row r="1445" spans="19:19" ht="14.45">
      <c r="S1445" s="10"/>
    </row>
    <row r="1446" spans="19:19" ht="14.45">
      <c r="S1446" s="10"/>
    </row>
    <row r="1447" spans="19:19" ht="14.45">
      <c r="S1447" s="10"/>
    </row>
    <row r="1448" spans="19:19" ht="14.45">
      <c r="S1448" s="10"/>
    </row>
    <row r="1449" spans="19:19" ht="14.45">
      <c r="S1449" s="10"/>
    </row>
    <row r="1450" spans="19:19" ht="14.45">
      <c r="S1450" s="10"/>
    </row>
    <row r="1451" spans="19:19" ht="14.45">
      <c r="S1451" s="10"/>
    </row>
    <row r="1452" spans="19:19" ht="14.45">
      <c r="S1452" s="10"/>
    </row>
    <row r="1453" spans="19:19" ht="14.45">
      <c r="S1453" s="10"/>
    </row>
    <row r="1454" spans="19:19" ht="14.45">
      <c r="S1454" s="10"/>
    </row>
    <row r="1455" spans="19:19" ht="14.45">
      <c r="S1455" s="10"/>
    </row>
    <row r="1456" spans="19:19" ht="14.45">
      <c r="S1456" s="10"/>
    </row>
    <row r="1457" spans="19:19" ht="14.45">
      <c r="S1457" s="10"/>
    </row>
    <row r="1458" spans="19:19" ht="14.45">
      <c r="S1458" s="10"/>
    </row>
    <row r="1459" spans="19:19" ht="14.45">
      <c r="S1459" s="10"/>
    </row>
    <row r="1460" spans="19:19" ht="14.45">
      <c r="S1460" s="10"/>
    </row>
    <row r="1461" spans="19:19" ht="14.45">
      <c r="S1461" s="10"/>
    </row>
    <row r="1462" spans="19:19" ht="14.45">
      <c r="S1462" s="10"/>
    </row>
    <row r="1463" spans="19:19" ht="14.45">
      <c r="S1463" s="10"/>
    </row>
    <row r="1464" spans="19:19" ht="14.45">
      <c r="S1464" s="10"/>
    </row>
    <row r="1465" spans="19:19" ht="14.45">
      <c r="S1465" s="10"/>
    </row>
    <row r="1466" spans="19:19" ht="14.45">
      <c r="S1466" s="10"/>
    </row>
    <row r="1467" spans="19:19" ht="14.45">
      <c r="S1467" s="10"/>
    </row>
    <row r="1468" spans="19:19" ht="14.45">
      <c r="S1468" s="10"/>
    </row>
    <row r="1469" spans="19:19" ht="14.45">
      <c r="S1469" s="10"/>
    </row>
    <row r="1470" spans="19:19" ht="14.45">
      <c r="S1470" s="10"/>
    </row>
    <row r="1471" spans="19:19" ht="14.45">
      <c r="S1471" s="10"/>
    </row>
    <row r="1472" spans="19:19" ht="14.45">
      <c r="S1472" s="10"/>
    </row>
    <row r="1473" spans="19:19" ht="14.45">
      <c r="S1473" s="10"/>
    </row>
    <row r="1474" spans="19:19" ht="14.45">
      <c r="S1474" s="10"/>
    </row>
    <row r="1475" spans="19:19" ht="14.45">
      <c r="S1475" s="10"/>
    </row>
    <row r="1476" spans="19:19" ht="14.45">
      <c r="S1476" s="10"/>
    </row>
    <row r="1477" spans="19:19" ht="14.45">
      <c r="S1477" s="10"/>
    </row>
    <row r="1478" spans="19:19" ht="14.45">
      <c r="S1478" s="10"/>
    </row>
    <row r="1479" spans="19:19" ht="14.45">
      <c r="S1479" s="10"/>
    </row>
    <row r="1480" spans="19:19" ht="14.45">
      <c r="S1480" s="10"/>
    </row>
    <row r="1481" spans="19:19" ht="14.45">
      <c r="S1481" s="10"/>
    </row>
    <row r="1482" spans="19:19" ht="14.45">
      <c r="S1482" s="10"/>
    </row>
    <row r="1483" spans="19:19" ht="14.45">
      <c r="S1483" s="10"/>
    </row>
    <row r="1484" spans="19:19" ht="14.45">
      <c r="S1484" s="10"/>
    </row>
    <row r="1485" spans="19:19" ht="14.45">
      <c r="S1485" s="10"/>
    </row>
    <row r="1486" spans="19:19" ht="14.45">
      <c r="S1486" s="10"/>
    </row>
    <row r="1487" spans="19:19" ht="14.45">
      <c r="S1487" s="10"/>
    </row>
    <row r="1488" spans="19:19" ht="14.45">
      <c r="S1488" s="10"/>
    </row>
    <row r="1489" spans="19:19" ht="14.45">
      <c r="S1489" s="10"/>
    </row>
    <row r="1490" spans="19:19" ht="14.45">
      <c r="S1490" s="10"/>
    </row>
    <row r="1491" spans="19:19" ht="14.45">
      <c r="S1491" s="10"/>
    </row>
    <row r="1492" spans="19:19" ht="14.45">
      <c r="S1492" s="10"/>
    </row>
    <row r="1493" spans="19:19" ht="14.45">
      <c r="S1493" s="10"/>
    </row>
    <row r="1494" spans="19:19" ht="14.45">
      <c r="S1494" s="10"/>
    </row>
    <row r="1495" spans="19:19" ht="14.45">
      <c r="S1495" s="10"/>
    </row>
    <row r="1496" spans="19:19" ht="14.45">
      <c r="S1496" s="10"/>
    </row>
    <row r="1497" spans="19:19" ht="14.45">
      <c r="S1497" s="10"/>
    </row>
    <row r="1498" spans="19:19" ht="14.45">
      <c r="S1498" s="10"/>
    </row>
    <row r="1499" spans="19:19" ht="14.45">
      <c r="S1499" s="10"/>
    </row>
    <row r="1500" spans="19:19" ht="14.45">
      <c r="S1500" s="10"/>
    </row>
    <row r="1501" spans="19:19" ht="14.45">
      <c r="S1501" s="10"/>
    </row>
    <row r="1502" spans="19:19" ht="14.45">
      <c r="S1502" s="10"/>
    </row>
    <row r="1503" spans="19:19" ht="14.45">
      <c r="S1503" s="10"/>
    </row>
    <row r="1504" spans="19:19" ht="14.45">
      <c r="S1504" s="10"/>
    </row>
    <row r="1505" spans="19:19" ht="14.45">
      <c r="S1505" s="10"/>
    </row>
    <row r="1506" spans="19:19" ht="14.45">
      <c r="S1506" s="10"/>
    </row>
    <row r="1507" spans="19:19" ht="14.45">
      <c r="S1507" s="10"/>
    </row>
    <row r="1508" spans="19:19" ht="14.45">
      <c r="S1508" s="10"/>
    </row>
    <row r="1509" spans="19:19" ht="14.45">
      <c r="S1509" s="10"/>
    </row>
    <row r="1510" spans="19:19" ht="14.45">
      <c r="S1510" s="10"/>
    </row>
    <row r="1511" spans="19:19" ht="14.45">
      <c r="S1511" s="10"/>
    </row>
    <row r="1512" spans="19:19" ht="14.45">
      <c r="S1512" s="10"/>
    </row>
    <row r="1513" spans="19:19" ht="14.45">
      <c r="S1513" s="10"/>
    </row>
    <row r="1514" spans="19:19" ht="14.45">
      <c r="S1514" s="10"/>
    </row>
    <row r="1515" spans="19:19" ht="14.45">
      <c r="S1515" s="10"/>
    </row>
    <row r="1516" spans="19:19" ht="14.45">
      <c r="S1516" s="10"/>
    </row>
    <row r="1517" spans="19:19" ht="14.45">
      <c r="S1517" s="10"/>
    </row>
    <row r="1518" spans="19:19" ht="14.45">
      <c r="S1518" s="10"/>
    </row>
    <row r="1519" spans="19:19" ht="14.45">
      <c r="S1519" s="10"/>
    </row>
    <row r="1520" spans="19:19" ht="14.45">
      <c r="S1520" s="10"/>
    </row>
    <row r="1521" spans="19:19" ht="14.45">
      <c r="S1521" s="10"/>
    </row>
    <row r="1522" spans="19:19" ht="14.45">
      <c r="S1522" s="10"/>
    </row>
    <row r="1523" spans="19:19" ht="14.45">
      <c r="S1523" s="10"/>
    </row>
    <row r="1524" spans="19:19" ht="14.45">
      <c r="S1524" s="10"/>
    </row>
    <row r="1525" spans="19:19" ht="14.45">
      <c r="S1525" s="10"/>
    </row>
    <row r="1526" spans="19:19" ht="14.45">
      <c r="S1526" s="10"/>
    </row>
    <row r="1527" spans="19:19" ht="14.45">
      <c r="S1527" s="10"/>
    </row>
    <row r="1528" spans="19:19" ht="14.45">
      <c r="S1528" s="10"/>
    </row>
    <row r="1529" spans="19:19" ht="14.45">
      <c r="S1529" s="10"/>
    </row>
    <row r="1530" spans="19:19" ht="14.45">
      <c r="S1530" s="10"/>
    </row>
    <row r="1531" spans="19:19" ht="14.45">
      <c r="S1531" s="10"/>
    </row>
    <row r="1532" spans="19:19" ht="14.45">
      <c r="S1532" s="10"/>
    </row>
    <row r="1533" spans="19:19" ht="14.45">
      <c r="S1533" s="10"/>
    </row>
    <row r="1534" spans="19:19" ht="14.45">
      <c r="S1534" s="10"/>
    </row>
    <row r="1535" spans="19:19" ht="14.45">
      <c r="S1535" s="10"/>
    </row>
    <row r="1536" spans="19:19" ht="14.45">
      <c r="S1536" s="10"/>
    </row>
    <row r="1537" spans="19:19" ht="14.45">
      <c r="S1537" s="10"/>
    </row>
    <row r="1538" spans="19:19" ht="14.45">
      <c r="S1538" s="10"/>
    </row>
    <row r="1539" spans="19:19" ht="14.45">
      <c r="S1539" s="10"/>
    </row>
    <row r="1540" spans="19:19" ht="14.45">
      <c r="S1540" s="10"/>
    </row>
    <row r="1541" spans="19:19" ht="14.45">
      <c r="S1541" s="10"/>
    </row>
    <row r="1542" spans="19:19" ht="14.45">
      <c r="S1542" s="10"/>
    </row>
    <row r="1543" spans="19:19" ht="14.45">
      <c r="S1543" s="10"/>
    </row>
    <row r="1544" spans="19:19" ht="14.45">
      <c r="S1544" s="10"/>
    </row>
    <row r="1545" spans="19:19" ht="14.45">
      <c r="S1545" s="10"/>
    </row>
    <row r="1546" spans="19:19" ht="14.45">
      <c r="S1546" s="10"/>
    </row>
    <row r="1547" spans="19:19" ht="14.45">
      <c r="S1547" s="10"/>
    </row>
    <row r="1548" spans="19:19" ht="14.45">
      <c r="S1548" s="10"/>
    </row>
    <row r="1549" spans="19:19" ht="14.45">
      <c r="S1549" s="10"/>
    </row>
    <row r="1550" spans="19:19" ht="14.45">
      <c r="S1550" s="10"/>
    </row>
    <row r="1551" spans="19:19" ht="14.45">
      <c r="S1551" s="10"/>
    </row>
    <row r="1552" spans="19:19" ht="14.45">
      <c r="S1552" s="10"/>
    </row>
    <row r="1553" spans="19:19" ht="14.45">
      <c r="S1553" s="10"/>
    </row>
    <row r="1554" spans="19:19" ht="14.45">
      <c r="S1554" s="10"/>
    </row>
    <row r="1555" spans="19:19" ht="14.45">
      <c r="S1555" s="10"/>
    </row>
    <row r="1556" spans="19:19" ht="14.45">
      <c r="S1556" s="10"/>
    </row>
    <row r="1557" spans="19:19" ht="14.45">
      <c r="S1557" s="10"/>
    </row>
    <row r="1558" spans="19:19" ht="14.45">
      <c r="S1558" s="10"/>
    </row>
    <row r="1559" spans="19:19" ht="14.45">
      <c r="S1559" s="10"/>
    </row>
    <row r="1560" spans="19:19" ht="14.45">
      <c r="S1560" s="10"/>
    </row>
    <row r="1561" spans="19:19" ht="14.45">
      <c r="S1561" s="10"/>
    </row>
    <row r="1562" spans="19:19" ht="14.45">
      <c r="S1562" s="10"/>
    </row>
    <row r="1563" spans="19:19" ht="14.45">
      <c r="S1563" s="10"/>
    </row>
    <row r="1564" spans="19:19" ht="14.45">
      <c r="S1564" s="10"/>
    </row>
    <row r="1565" spans="19:19" ht="14.45">
      <c r="S1565" s="10"/>
    </row>
    <row r="1566" spans="19:19" ht="14.45">
      <c r="S1566" s="10"/>
    </row>
    <row r="1567" spans="19:19" ht="14.45">
      <c r="S1567" s="10"/>
    </row>
    <row r="1568" spans="19:19" ht="14.45">
      <c r="S1568" s="10"/>
    </row>
    <row r="1569" spans="19:19" ht="14.45">
      <c r="S1569" s="10"/>
    </row>
    <row r="1570" spans="19:19" ht="14.45">
      <c r="S1570" s="10"/>
    </row>
    <row r="1571" spans="19:19" ht="14.45">
      <c r="S1571" s="10"/>
    </row>
    <row r="1572" spans="19:19" ht="14.45">
      <c r="S1572" s="10"/>
    </row>
    <row r="1573" spans="19:19" ht="14.45">
      <c r="S1573" s="10"/>
    </row>
    <row r="1574" spans="19:19" ht="14.45">
      <c r="S1574" s="10"/>
    </row>
    <row r="1575" spans="19:19" ht="14.45">
      <c r="S1575" s="10"/>
    </row>
    <row r="1576" spans="19:19" ht="14.45">
      <c r="S1576" s="10"/>
    </row>
    <row r="1577" spans="19:19" ht="14.45">
      <c r="S1577" s="10"/>
    </row>
    <row r="1578" spans="19:19" ht="14.45">
      <c r="S1578" s="10"/>
    </row>
    <row r="1579" spans="19:19" ht="14.45">
      <c r="S1579" s="10"/>
    </row>
    <row r="1580" spans="19:19" ht="14.45">
      <c r="S1580" s="10"/>
    </row>
    <row r="1581" spans="19:19" ht="14.45">
      <c r="S1581" s="10"/>
    </row>
    <row r="1582" spans="19:19" ht="14.45">
      <c r="S1582" s="10"/>
    </row>
    <row r="1583" spans="19:19" ht="14.45">
      <c r="S1583" s="10"/>
    </row>
    <row r="1584" spans="19:19" ht="14.45">
      <c r="S1584" s="10"/>
    </row>
    <row r="1585" spans="19:19" ht="14.45">
      <c r="S1585" s="10"/>
    </row>
    <row r="1586" spans="19:19" ht="14.45">
      <c r="S1586" s="10"/>
    </row>
    <row r="1587" spans="19:19" ht="14.45">
      <c r="S1587" s="10"/>
    </row>
    <row r="1588" spans="19:19" ht="14.45">
      <c r="S1588" s="10"/>
    </row>
    <row r="1589" spans="19:19" ht="14.45">
      <c r="S1589" s="10"/>
    </row>
    <row r="1590" spans="19:19" ht="14.45">
      <c r="S1590" s="10"/>
    </row>
    <row r="1591" spans="19:19" ht="14.45">
      <c r="S1591" s="10"/>
    </row>
    <row r="1592" spans="19:19" ht="14.45">
      <c r="S1592" s="10"/>
    </row>
    <row r="1593" spans="19:19" ht="14.45">
      <c r="S1593" s="10"/>
    </row>
    <row r="1594" spans="19:19" ht="14.45">
      <c r="S1594" s="10"/>
    </row>
    <row r="1595" spans="19:19" ht="14.45">
      <c r="S1595" s="10"/>
    </row>
    <row r="1596" spans="19:19" ht="14.45">
      <c r="S1596" s="10"/>
    </row>
    <row r="1597" spans="19:19" ht="14.45">
      <c r="S1597" s="10"/>
    </row>
    <row r="1598" spans="19:19" ht="14.45">
      <c r="S1598" s="10"/>
    </row>
    <row r="1599" spans="19:19" ht="14.45">
      <c r="S1599" s="10"/>
    </row>
    <row r="1600" spans="19:19" ht="14.45">
      <c r="S1600" s="10"/>
    </row>
    <row r="1601" spans="19:19" ht="14.45">
      <c r="S1601" s="10"/>
    </row>
    <row r="1602" spans="19:19" ht="14.45">
      <c r="S1602" s="10"/>
    </row>
    <row r="1603" spans="19:19" ht="14.45">
      <c r="S1603" s="10"/>
    </row>
    <row r="1604" spans="19:19" ht="14.45">
      <c r="S1604" s="10"/>
    </row>
    <row r="1605" spans="19:19" ht="14.45">
      <c r="S1605" s="10"/>
    </row>
    <row r="1606" spans="19:19" ht="14.45">
      <c r="S1606" s="10"/>
    </row>
    <row r="1607" spans="19:19" ht="14.45">
      <c r="S1607" s="10"/>
    </row>
    <row r="1608" spans="19:19" ht="14.45">
      <c r="S1608" s="10"/>
    </row>
    <row r="1609" spans="19:19" ht="14.45">
      <c r="S1609" s="10"/>
    </row>
    <row r="1610" spans="19:19" ht="14.45">
      <c r="S1610" s="10"/>
    </row>
    <row r="1611" spans="19:19" ht="14.45">
      <c r="S1611" s="10"/>
    </row>
    <row r="1612" spans="19:19" ht="14.45">
      <c r="S1612" s="10"/>
    </row>
    <row r="1613" spans="19:19" ht="14.45">
      <c r="S1613" s="10"/>
    </row>
    <row r="1614" spans="19:19" ht="14.45">
      <c r="S1614" s="10"/>
    </row>
    <row r="1615" spans="19:19" ht="14.45">
      <c r="S1615" s="10"/>
    </row>
    <row r="1616" spans="19:19" ht="14.45">
      <c r="S1616" s="10"/>
    </row>
    <row r="1617" spans="19:19" ht="14.45">
      <c r="S1617" s="10"/>
    </row>
    <row r="1618" spans="19:19" ht="14.45">
      <c r="S1618" s="10"/>
    </row>
    <row r="1619" spans="19:19" ht="14.45">
      <c r="S1619" s="10"/>
    </row>
    <row r="1620" spans="19:19" ht="14.45">
      <c r="S1620" s="10"/>
    </row>
    <row r="1621" spans="19:19" ht="14.45">
      <c r="S1621" s="10"/>
    </row>
    <row r="1622" spans="19:19" ht="14.45">
      <c r="S1622" s="10"/>
    </row>
    <row r="1623" spans="19:19" ht="14.45">
      <c r="S1623" s="10"/>
    </row>
    <row r="1624" spans="19:19" ht="14.45">
      <c r="S1624" s="10"/>
    </row>
    <row r="1625" spans="19:19" ht="14.45">
      <c r="S1625" s="10"/>
    </row>
    <row r="1626" spans="19:19" ht="14.45">
      <c r="S1626" s="10"/>
    </row>
    <row r="1627" spans="19:19" ht="14.45">
      <c r="S1627" s="10"/>
    </row>
    <row r="1628" spans="19:19" ht="14.45">
      <c r="S1628" s="10"/>
    </row>
    <row r="1629" spans="19:19" ht="14.45">
      <c r="S1629" s="10"/>
    </row>
    <row r="1630" spans="19:19" ht="14.45">
      <c r="S1630" s="10"/>
    </row>
    <row r="1631" spans="19:19" ht="14.45">
      <c r="S1631" s="10"/>
    </row>
    <row r="1632" spans="19:19" ht="14.45">
      <c r="S1632" s="10"/>
    </row>
    <row r="1633" spans="19:19" ht="14.45">
      <c r="S1633" s="10"/>
    </row>
    <row r="1634" spans="19:19" ht="14.45">
      <c r="S1634" s="10"/>
    </row>
    <row r="1635" spans="19:19" ht="14.45">
      <c r="S1635" s="10"/>
    </row>
    <row r="1636" spans="19:19" ht="14.45">
      <c r="S1636" s="10"/>
    </row>
    <row r="1637" spans="19:19" ht="14.45">
      <c r="S1637" s="10"/>
    </row>
    <row r="1638" spans="19:19" ht="14.45">
      <c r="S1638" s="10"/>
    </row>
    <row r="1639" spans="19:19" ht="14.45">
      <c r="S1639" s="10"/>
    </row>
    <row r="1640" spans="19:19" ht="14.45">
      <c r="S1640" s="10"/>
    </row>
    <row r="1641" spans="19:19" ht="14.45">
      <c r="S1641" s="10"/>
    </row>
    <row r="1642" spans="19:19" ht="14.45">
      <c r="S1642" s="10"/>
    </row>
    <row r="1643" spans="19:19" ht="14.45">
      <c r="S1643" s="10"/>
    </row>
    <row r="1644" spans="19:19" ht="14.45">
      <c r="S1644" s="10"/>
    </row>
    <row r="1645" spans="19:19" ht="14.45">
      <c r="S1645" s="10"/>
    </row>
    <row r="1646" spans="19:19" ht="14.45">
      <c r="S1646" s="10"/>
    </row>
    <row r="1647" spans="19:19" ht="14.45">
      <c r="S1647" s="10"/>
    </row>
    <row r="1648" spans="19:19" ht="14.45">
      <c r="S1648" s="10"/>
    </row>
    <row r="1649" spans="19:19" ht="14.45">
      <c r="S1649" s="10"/>
    </row>
    <row r="1650" spans="19:19" ht="14.45">
      <c r="S1650" s="10"/>
    </row>
    <row r="1651" spans="19:19" ht="14.45">
      <c r="S1651" s="10"/>
    </row>
    <row r="1652" spans="19:19" ht="14.45">
      <c r="S1652" s="10"/>
    </row>
    <row r="1653" spans="19:19" ht="14.45">
      <c r="S1653" s="10"/>
    </row>
    <row r="1654" spans="19:19" ht="14.45">
      <c r="S1654" s="10"/>
    </row>
    <row r="1655" spans="19:19" ht="14.45">
      <c r="S1655" s="10"/>
    </row>
    <row r="1656" spans="19:19" ht="14.45">
      <c r="S1656" s="10"/>
    </row>
    <row r="1657" spans="19:19" ht="14.45">
      <c r="S1657" s="10"/>
    </row>
    <row r="1658" spans="19:19" ht="14.45">
      <c r="S1658" s="10"/>
    </row>
    <row r="1659" spans="19:19" ht="14.45">
      <c r="S1659" s="10"/>
    </row>
    <row r="1660" spans="19:19" ht="14.45">
      <c r="S1660" s="10"/>
    </row>
    <row r="1661" spans="19:19" ht="14.45">
      <c r="S1661" s="10"/>
    </row>
    <row r="1662" spans="19:19" ht="14.45">
      <c r="S1662" s="10"/>
    </row>
    <row r="1663" spans="19:19" ht="14.45">
      <c r="S1663" s="10"/>
    </row>
    <row r="1664" spans="19:19" ht="14.45">
      <c r="S1664" s="10"/>
    </row>
    <row r="1665" spans="19:19" ht="14.45">
      <c r="S1665" s="10"/>
    </row>
    <row r="1666" spans="19:19" ht="14.45">
      <c r="S1666" s="10"/>
    </row>
    <row r="1667" spans="19:19" ht="14.45">
      <c r="S1667" s="10"/>
    </row>
    <row r="1668" spans="19:19" ht="14.45">
      <c r="S1668" s="10"/>
    </row>
    <row r="1669" spans="19:19" ht="14.45">
      <c r="S1669" s="10"/>
    </row>
    <row r="1670" spans="19:19" ht="14.45">
      <c r="S1670" s="10"/>
    </row>
    <row r="1671" spans="19:19" ht="14.45">
      <c r="S1671" s="10"/>
    </row>
    <row r="1672" spans="19:19" ht="14.45">
      <c r="S1672" s="10"/>
    </row>
    <row r="1673" spans="19:19" ht="14.45">
      <c r="S1673" s="10"/>
    </row>
    <row r="1674" spans="19:19" ht="14.45">
      <c r="S1674" s="10"/>
    </row>
    <row r="1675" spans="19:19" ht="14.45">
      <c r="S1675" s="10"/>
    </row>
    <row r="1676" spans="19:19" ht="14.45">
      <c r="S1676" s="10"/>
    </row>
    <row r="1677" spans="19:19" ht="14.45">
      <c r="S1677" s="10"/>
    </row>
    <row r="1678" spans="19:19" ht="14.45">
      <c r="S1678" s="10"/>
    </row>
    <row r="1679" spans="19:19" ht="14.45">
      <c r="S1679" s="10"/>
    </row>
    <row r="1680" spans="19:19" ht="14.45">
      <c r="S1680" s="10"/>
    </row>
    <row r="1681" spans="19:19" ht="14.45">
      <c r="S1681" s="10"/>
    </row>
    <row r="1682" spans="19:19" ht="14.45">
      <c r="S1682" s="10"/>
    </row>
    <row r="1683" spans="19:19" ht="14.45">
      <c r="S1683" s="10"/>
    </row>
    <row r="1684" spans="19:19" ht="14.45">
      <c r="S1684" s="10"/>
    </row>
    <row r="1685" spans="19:19" ht="14.45">
      <c r="S1685" s="10"/>
    </row>
    <row r="1686" spans="19:19" ht="14.45">
      <c r="S1686" s="10"/>
    </row>
    <row r="1687" spans="19:19" ht="14.45">
      <c r="S1687" s="10"/>
    </row>
    <row r="1688" spans="19:19" ht="14.45">
      <c r="S1688" s="10"/>
    </row>
    <row r="1689" spans="19:19" ht="14.45">
      <c r="S1689" s="10"/>
    </row>
    <row r="1690" spans="19:19" ht="14.45">
      <c r="S1690" s="10"/>
    </row>
    <row r="1691" spans="19:19" ht="14.45">
      <c r="S1691" s="10"/>
    </row>
    <row r="1692" spans="19:19" ht="14.45">
      <c r="S1692" s="10"/>
    </row>
    <row r="1693" spans="19:19" ht="14.45">
      <c r="S1693" s="10"/>
    </row>
    <row r="1694" spans="19:19" ht="14.45">
      <c r="S1694" s="10"/>
    </row>
    <row r="1695" spans="19:19" ht="14.45">
      <c r="S1695" s="10"/>
    </row>
    <row r="1696" spans="19:19" ht="14.45">
      <c r="S1696" s="10"/>
    </row>
    <row r="1697" spans="19:19" ht="14.45">
      <c r="S1697" s="10"/>
    </row>
    <row r="1698" spans="19:19" ht="14.45">
      <c r="S1698" s="10"/>
    </row>
    <row r="1699" spans="19:19" ht="14.45">
      <c r="S1699" s="10"/>
    </row>
    <row r="1700" spans="19:19" ht="14.45">
      <c r="S1700" s="10"/>
    </row>
    <row r="1701" spans="19:19" ht="14.45">
      <c r="S1701" s="10"/>
    </row>
    <row r="1702" spans="19:19" ht="14.45">
      <c r="S1702" s="10"/>
    </row>
    <row r="1703" spans="19:19" ht="14.45">
      <c r="S1703" s="10"/>
    </row>
    <row r="1704" spans="19:19" ht="14.45">
      <c r="S1704" s="10"/>
    </row>
    <row r="1705" spans="19:19" ht="14.45">
      <c r="S1705" s="10"/>
    </row>
    <row r="1706" spans="19:19" ht="14.45">
      <c r="S1706" s="10"/>
    </row>
    <row r="1707" spans="19:19" ht="14.45">
      <c r="S1707" s="10"/>
    </row>
    <row r="1708" spans="19:19" ht="14.45">
      <c r="S1708" s="10"/>
    </row>
    <row r="1709" spans="19:19" ht="14.45">
      <c r="S1709" s="10"/>
    </row>
    <row r="1710" spans="19:19" ht="14.45">
      <c r="S1710" s="10"/>
    </row>
    <row r="1711" spans="19:19" ht="14.45">
      <c r="S1711" s="10"/>
    </row>
    <row r="1712" spans="19:19" ht="14.45">
      <c r="S1712" s="10"/>
    </row>
    <row r="1713" spans="19:19" ht="14.45">
      <c r="S1713" s="10"/>
    </row>
    <row r="1714" spans="19:19" ht="14.45">
      <c r="S1714" s="10"/>
    </row>
    <row r="1715" spans="19:19" ht="14.45">
      <c r="S1715" s="10"/>
    </row>
    <row r="1716" spans="19:19" ht="14.45">
      <c r="S1716" s="10"/>
    </row>
    <row r="1717" spans="19:19" ht="14.45">
      <c r="S1717" s="10"/>
    </row>
    <row r="1718" spans="19:19" ht="14.45">
      <c r="S1718" s="10"/>
    </row>
    <row r="1719" spans="19:19" ht="14.45">
      <c r="S1719" s="10"/>
    </row>
    <row r="1720" spans="19:19" ht="14.45">
      <c r="S1720" s="10"/>
    </row>
    <row r="1721" spans="19:19" ht="14.45">
      <c r="S1721" s="10"/>
    </row>
    <row r="1722" spans="19:19" ht="14.45">
      <c r="S1722" s="10"/>
    </row>
    <row r="1723" spans="19:19" ht="14.45">
      <c r="S1723" s="10"/>
    </row>
    <row r="1724" spans="19:19" ht="14.45">
      <c r="S1724" s="10"/>
    </row>
    <row r="1725" spans="19:19" ht="14.45">
      <c r="S1725" s="10"/>
    </row>
    <row r="1726" spans="19:19" ht="14.45">
      <c r="S1726" s="10"/>
    </row>
    <row r="1727" spans="19:19" ht="14.45">
      <c r="S1727" s="10"/>
    </row>
    <row r="1728" spans="19:19" ht="14.45">
      <c r="S1728" s="10"/>
    </row>
    <row r="1729" spans="19:19" ht="14.45">
      <c r="S1729" s="10"/>
    </row>
    <row r="1730" spans="19:19" ht="14.45">
      <c r="S1730" s="10"/>
    </row>
    <row r="1731" spans="19:19" ht="14.45">
      <c r="S1731" s="10"/>
    </row>
    <row r="1732" spans="19:19" ht="14.45">
      <c r="S1732" s="10"/>
    </row>
    <row r="1733" spans="19:19" ht="14.45">
      <c r="S1733" s="10"/>
    </row>
    <row r="1734" spans="19:19" ht="14.45">
      <c r="S1734" s="10"/>
    </row>
    <row r="1735" spans="19:19" ht="14.45">
      <c r="S1735" s="10"/>
    </row>
    <row r="1736" spans="19:19" ht="14.45">
      <c r="S1736" s="10"/>
    </row>
    <row r="1737" spans="19:19" ht="14.45">
      <c r="S1737" s="10"/>
    </row>
    <row r="1738" spans="19:19" ht="14.45">
      <c r="S1738" s="10"/>
    </row>
    <row r="1739" spans="19:19" ht="14.45">
      <c r="S1739" s="10"/>
    </row>
    <row r="1740" spans="19:19" ht="14.45">
      <c r="S1740" s="10"/>
    </row>
    <row r="1741" spans="19:19" ht="14.45">
      <c r="S1741" s="10"/>
    </row>
    <row r="1742" spans="19:19" ht="14.45">
      <c r="S1742" s="10"/>
    </row>
    <row r="1743" spans="19:19" ht="14.45">
      <c r="S1743" s="10"/>
    </row>
    <row r="1744" spans="19:19" ht="14.45">
      <c r="S1744" s="10"/>
    </row>
    <row r="1745" spans="19:19" ht="14.45">
      <c r="S1745" s="10"/>
    </row>
    <row r="1746" spans="19:19" ht="14.45">
      <c r="S1746" s="10"/>
    </row>
    <row r="1747" spans="19:19" ht="14.45">
      <c r="S1747" s="10"/>
    </row>
    <row r="1748" spans="19:19" ht="14.45">
      <c r="S1748" s="10"/>
    </row>
    <row r="1749" spans="19:19" ht="14.45">
      <c r="S1749" s="10"/>
    </row>
    <row r="1750" spans="19:19" ht="14.45">
      <c r="S1750" s="10"/>
    </row>
    <row r="1751" spans="19:19" ht="14.45">
      <c r="S1751" s="10"/>
    </row>
    <row r="1752" spans="19:19" ht="14.45">
      <c r="S1752" s="10"/>
    </row>
    <row r="1753" spans="19:19" ht="14.45">
      <c r="S1753" s="10"/>
    </row>
    <row r="1754" spans="19:19" ht="14.45">
      <c r="S1754" s="10"/>
    </row>
    <row r="1755" spans="19:19" ht="14.45">
      <c r="S1755" s="10"/>
    </row>
    <row r="1756" spans="19:19" ht="14.45">
      <c r="S1756" s="10"/>
    </row>
    <row r="1757" spans="19:19" ht="14.45">
      <c r="S1757" s="10"/>
    </row>
    <row r="1758" spans="19:19" ht="14.45">
      <c r="S1758" s="10"/>
    </row>
    <row r="1759" spans="19:19" ht="14.45">
      <c r="S1759" s="10"/>
    </row>
    <row r="1760" spans="19:19" ht="14.45">
      <c r="S1760" s="10"/>
    </row>
    <row r="1761" spans="19:19" ht="14.45">
      <c r="S1761" s="10"/>
    </row>
    <row r="1762" spans="19:19" ht="14.45">
      <c r="S1762" s="10"/>
    </row>
    <row r="1763" spans="19:19" ht="14.45">
      <c r="S1763" s="10"/>
    </row>
    <row r="1764" spans="19:19" ht="14.45">
      <c r="S1764" s="10"/>
    </row>
    <row r="1765" spans="19:19" ht="14.45">
      <c r="S1765" s="10"/>
    </row>
    <row r="1766" spans="19:19" ht="14.45">
      <c r="S1766" s="10"/>
    </row>
    <row r="1767" spans="19:19" ht="14.45">
      <c r="S1767" s="10"/>
    </row>
    <row r="1768" spans="19:19" ht="14.45">
      <c r="S1768" s="10"/>
    </row>
    <row r="1769" spans="19:19" ht="14.45">
      <c r="S1769" s="10"/>
    </row>
    <row r="1770" spans="19:19" ht="14.45">
      <c r="S1770" s="10"/>
    </row>
    <row r="1771" spans="19:19" ht="14.45">
      <c r="S1771" s="10"/>
    </row>
    <row r="1772" spans="19:19" ht="14.45">
      <c r="S1772" s="10"/>
    </row>
    <row r="1773" spans="19:19" ht="14.45">
      <c r="S1773" s="10"/>
    </row>
    <row r="1774" spans="19:19" ht="14.45">
      <c r="S1774" s="10"/>
    </row>
    <row r="1775" spans="19:19" ht="14.45">
      <c r="S1775" s="10"/>
    </row>
    <row r="1776" spans="19:19" ht="14.45">
      <c r="S1776" s="10"/>
    </row>
    <row r="1777" spans="19:19" ht="14.45">
      <c r="S1777" s="10"/>
    </row>
    <row r="1778" spans="19:19" ht="14.45">
      <c r="S1778" s="10"/>
    </row>
    <row r="1779" spans="19:19" ht="14.45">
      <c r="S1779" s="10"/>
    </row>
    <row r="1780" spans="19:19" ht="14.45">
      <c r="S1780" s="10"/>
    </row>
    <row r="1781" spans="19:19" ht="14.45">
      <c r="S1781" s="10"/>
    </row>
    <row r="1782" spans="19:19" ht="14.45">
      <c r="S1782" s="10"/>
    </row>
    <row r="1783" spans="19:19" ht="14.45">
      <c r="S1783" s="10"/>
    </row>
    <row r="1784" spans="19:19" ht="14.45">
      <c r="S1784" s="10"/>
    </row>
    <row r="1785" spans="19:19" ht="14.45">
      <c r="S1785" s="10"/>
    </row>
    <row r="1786" spans="19:19" ht="14.45">
      <c r="S1786" s="10"/>
    </row>
    <row r="1787" spans="19:19" ht="14.45">
      <c r="S1787" s="10"/>
    </row>
    <row r="1788" spans="19:19" ht="14.45">
      <c r="S1788" s="10"/>
    </row>
    <row r="1789" spans="19:19" ht="14.45">
      <c r="S1789" s="10"/>
    </row>
    <row r="1790" spans="19:19" ht="14.45">
      <c r="S1790" s="10"/>
    </row>
    <row r="1791" spans="19:19" ht="14.45">
      <c r="S1791" s="10"/>
    </row>
    <row r="1792" spans="19:19" ht="14.45">
      <c r="S1792" s="10"/>
    </row>
    <row r="1793" spans="19:19" ht="14.45">
      <c r="S1793" s="10"/>
    </row>
    <row r="1794" spans="19:19" ht="14.45">
      <c r="S1794" s="10"/>
    </row>
    <row r="1795" spans="19:19" ht="14.45">
      <c r="S1795" s="10"/>
    </row>
    <row r="1796" spans="19:19" ht="14.45">
      <c r="S1796" s="10"/>
    </row>
    <row r="1797" spans="19:19" ht="14.45">
      <c r="S1797" s="10"/>
    </row>
    <row r="1798" spans="19:19" ht="14.45">
      <c r="S1798" s="10"/>
    </row>
    <row r="1799" spans="19:19" ht="14.45">
      <c r="S1799" s="10"/>
    </row>
    <row r="1800" spans="19:19" ht="14.45">
      <c r="S1800" s="10"/>
    </row>
    <row r="1801" spans="19:19" ht="14.45">
      <c r="S1801" s="10"/>
    </row>
    <row r="1802" spans="19:19" ht="14.45">
      <c r="S1802" s="10"/>
    </row>
    <row r="1803" spans="19:19" ht="14.45">
      <c r="S1803" s="10"/>
    </row>
    <row r="1804" spans="19:19" ht="14.45">
      <c r="S1804" s="10"/>
    </row>
    <row r="1805" spans="19:19" ht="14.45">
      <c r="S1805" s="10"/>
    </row>
    <row r="1806" spans="19:19" ht="14.45">
      <c r="S1806" s="10"/>
    </row>
    <row r="1807" spans="19:19" ht="14.45">
      <c r="S1807" s="10"/>
    </row>
    <row r="1808" spans="19:19" ht="14.45">
      <c r="S1808" s="10"/>
    </row>
    <row r="1809" spans="19:19" ht="14.45">
      <c r="S1809" s="10"/>
    </row>
    <row r="1810" spans="19:19" ht="14.45">
      <c r="S1810" s="10"/>
    </row>
    <row r="1811" spans="19:19" ht="14.45">
      <c r="S1811" s="10"/>
    </row>
    <row r="1812" spans="19:19" ht="14.45">
      <c r="S1812" s="10"/>
    </row>
    <row r="1813" spans="19:19" ht="14.45">
      <c r="S1813" s="10"/>
    </row>
    <row r="1814" spans="19:19" ht="14.45">
      <c r="S1814" s="10"/>
    </row>
    <row r="1815" spans="19:19" ht="14.45">
      <c r="S1815" s="10"/>
    </row>
    <row r="1816" spans="19:19" ht="14.45">
      <c r="S1816" s="10"/>
    </row>
    <row r="1817" spans="19:19" ht="14.45">
      <c r="S1817" s="10"/>
    </row>
    <row r="1818" spans="19:19" ht="14.45">
      <c r="S1818" s="10"/>
    </row>
    <row r="1819" spans="19:19" ht="14.45">
      <c r="S1819" s="10"/>
    </row>
    <row r="1820" spans="19:19" ht="14.45">
      <c r="S1820" s="10"/>
    </row>
    <row r="1821" spans="19:19" ht="14.45">
      <c r="S1821" s="10"/>
    </row>
    <row r="1822" spans="19:19" ht="14.45">
      <c r="S1822" s="10"/>
    </row>
    <row r="1823" spans="19:19" ht="14.45">
      <c r="S1823" s="10"/>
    </row>
    <row r="1824" spans="19:19" ht="14.45">
      <c r="S1824" s="10"/>
    </row>
    <row r="1825" spans="19:19" ht="14.45">
      <c r="S1825" s="10"/>
    </row>
    <row r="1826" spans="19:19" ht="14.45">
      <c r="S1826" s="10"/>
    </row>
    <row r="1827" spans="19:19" ht="14.45">
      <c r="S1827" s="10"/>
    </row>
    <row r="1828" spans="19:19" ht="14.45">
      <c r="S1828" s="10"/>
    </row>
    <row r="1829" spans="19:19" ht="14.45">
      <c r="S1829" s="10"/>
    </row>
    <row r="1830" spans="19:19" ht="14.45">
      <c r="S1830" s="10"/>
    </row>
    <row r="1831" spans="19:19" ht="14.45">
      <c r="S1831" s="10"/>
    </row>
    <row r="1832" spans="19:19" ht="14.45">
      <c r="S1832" s="10"/>
    </row>
    <row r="1833" spans="19:19" ht="14.45">
      <c r="S1833" s="10"/>
    </row>
    <row r="1834" spans="19:19" ht="14.45">
      <c r="S1834" s="10"/>
    </row>
    <row r="1835" spans="19:19" ht="14.45">
      <c r="S1835" s="10"/>
    </row>
    <row r="1836" spans="19:19" ht="14.45">
      <c r="S1836" s="10"/>
    </row>
    <row r="1837" spans="19:19" ht="14.45">
      <c r="S1837" s="10"/>
    </row>
    <row r="1838" spans="19:19" ht="14.45">
      <c r="S1838" s="10"/>
    </row>
    <row r="1839" spans="19:19" ht="14.45">
      <c r="S1839" s="10"/>
    </row>
    <row r="1840" spans="19:19" ht="14.45">
      <c r="S1840" s="10"/>
    </row>
    <row r="1841" spans="19:19" ht="14.45">
      <c r="S1841" s="10"/>
    </row>
    <row r="1842" spans="19:19" ht="14.45">
      <c r="S1842" s="10"/>
    </row>
    <row r="1843" spans="19:19" ht="14.45">
      <c r="S1843" s="10"/>
    </row>
    <row r="1844" spans="19:19" ht="14.45">
      <c r="S1844" s="10"/>
    </row>
    <row r="1845" spans="19:19" ht="14.45">
      <c r="S1845" s="10"/>
    </row>
    <row r="1846" spans="19:19" ht="14.45">
      <c r="S1846" s="10"/>
    </row>
    <row r="1847" spans="19:19" ht="14.45">
      <c r="S1847" s="10"/>
    </row>
    <row r="1848" spans="19:19" ht="14.45">
      <c r="S1848" s="10"/>
    </row>
    <row r="1849" spans="19:19" ht="14.45">
      <c r="S1849" s="10"/>
    </row>
    <row r="1850" spans="19:19" ht="14.45">
      <c r="S1850" s="10"/>
    </row>
    <row r="1851" spans="19:19" ht="14.45">
      <c r="S1851" s="10"/>
    </row>
    <row r="1852" spans="19:19" ht="14.45">
      <c r="S1852" s="10"/>
    </row>
    <row r="1853" spans="19:19" ht="14.45">
      <c r="S1853" s="10"/>
    </row>
    <row r="1854" spans="19:19" ht="14.45">
      <c r="S1854" s="10"/>
    </row>
    <row r="1855" spans="19:19" ht="14.45">
      <c r="S1855" s="10"/>
    </row>
    <row r="1856" spans="19:19" ht="14.45">
      <c r="S1856" s="10"/>
    </row>
    <row r="1857" spans="19:19" ht="14.45">
      <c r="S1857" s="10"/>
    </row>
    <row r="1858" spans="19:19" ht="14.45">
      <c r="S1858" s="10"/>
    </row>
    <row r="1859" spans="19:19" ht="14.45">
      <c r="S1859" s="10"/>
    </row>
    <row r="1860" spans="19:19" ht="14.45">
      <c r="S1860" s="10"/>
    </row>
    <row r="1861" spans="19:19" ht="14.45">
      <c r="S1861" s="10"/>
    </row>
    <row r="1862" spans="19:19" ht="14.45">
      <c r="S1862" s="10"/>
    </row>
    <row r="1863" spans="19:19" ht="14.45">
      <c r="S1863" s="10"/>
    </row>
    <row r="1864" spans="19:19" ht="14.45">
      <c r="S1864" s="10"/>
    </row>
    <row r="1865" spans="19:19" ht="14.45">
      <c r="S1865" s="10"/>
    </row>
    <row r="1866" spans="19:19" ht="14.45">
      <c r="S1866" s="10"/>
    </row>
    <row r="1867" spans="19:19" ht="14.45">
      <c r="S1867" s="10"/>
    </row>
    <row r="1868" spans="19:19" ht="14.45">
      <c r="S1868" s="10"/>
    </row>
    <row r="1869" spans="19:19" ht="14.45">
      <c r="S1869" s="10"/>
    </row>
    <row r="1870" spans="19:19" ht="14.45">
      <c r="S1870" s="10"/>
    </row>
    <row r="1871" spans="19:19" ht="14.45">
      <c r="S1871" s="10"/>
    </row>
    <row r="1872" spans="19:19" ht="14.45">
      <c r="S1872" s="10"/>
    </row>
    <row r="1873" spans="19:19" ht="14.45">
      <c r="S1873" s="10"/>
    </row>
    <row r="1874" spans="19:19" ht="14.45">
      <c r="S1874" s="10"/>
    </row>
    <row r="1875" spans="19:19" ht="14.45">
      <c r="S1875" s="10"/>
    </row>
    <row r="1876" spans="19:19" ht="14.45">
      <c r="S1876" s="10"/>
    </row>
    <row r="1877" spans="19:19" ht="14.45">
      <c r="S1877" s="10"/>
    </row>
    <row r="1878" spans="19:19" ht="14.45">
      <c r="S1878" s="10"/>
    </row>
    <row r="1879" spans="19:19" ht="14.45">
      <c r="S1879" s="10"/>
    </row>
    <row r="1880" spans="19:19" ht="14.45">
      <c r="S1880" s="10"/>
    </row>
    <row r="1881" spans="19:19" ht="14.45">
      <c r="S1881" s="10"/>
    </row>
    <row r="1882" spans="19:19" ht="14.45">
      <c r="S1882" s="10"/>
    </row>
    <row r="1883" spans="19:19" ht="14.45">
      <c r="S1883" s="10"/>
    </row>
    <row r="1884" spans="19:19" ht="14.45">
      <c r="S1884" s="10"/>
    </row>
    <row r="1885" spans="19:19" ht="14.45">
      <c r="S1885" s="10"/>
    </row>
    <row r="1886" spans="19:19" ht="14.45">
      <c r="S1886" s="10"/>
    </row>
    <row r="1887" spans="19:19" ht="14.45">
      <c r="S1887" s="10"/>
    </row>
    <row r="1888" spans="19:19" ht="14.45">
      <c r="S1888" s="10"/>
    </row>
    <row r="1889" spans="19:19" ht="14.45">
      <c r="S1889" s="10"/>
    </row>
    <row r="1890" spans="19:19" ht="14.45">
      <c r="S1890" s="10"/>
    </row>
    <row r="1891" spans="19:19" ht="14.45">
      <c r="S1891" s="10"/>
    </row>
    <row r="1892" spans="19:19" ht="14.45">
      <c r="S1892" s="10"/>
    </row>
    <row r="1893" spans="19:19" ht="14.45">
      <c r="S1893" s="10"/>
    </row>
    <row r="1894" spans="19:19" ht="14.45">
      <c r="S1894" s="10"/>
    </row>
    <row r="1895" spans="19:19" ht="14.45">
      <c r="S1895" s="10"/>
    </row>
    <row r="1896" spans="19:19" ht="14.45">
      <c r="S1896" s="10"/>
    </row>
    <row r="1897" spans="19:19" ht="14.45">
      <c r="S1897" s="10"/>
    </row>
    <row r="1898" spans="19:19" ht="14.45">
      <c r="S1898" s="10"/>
    </row>
    <row r="1899" spans="19:19" ht="14.45">
      <c r="S1899" s="10"/>
    </row>
    <row r="1900" spans="19:19" ht="14.45">
      <c r="S1900" s="10"/>
    </row>
    <row r="1901" spans="19:19" ht="14.45">
      <c r="S1901" s="10"/>
    </row>
    <row r="1902" spans="19:19" ht="14.45">
      <c r="S1902" s="10"/>
    </row>
    <row r="1903" spans="19:19" ht="14.45">
      <c r="S1903" s="10"/>
    </row>
    <row r="1904" spans="19:19" ht="14.45">
      <c r="S1904" s="10"/>
    </row>
    <row r="1905" spans="19:19" ht="14.45">
      <c r="S1905" s="10"/>
    </row>
    <row r="1906" spans="19:19" ht="14.45">
      <c r="S1906" s="10"/>
    </row>
    <row r="1907" spans="19:19" ht="14.45">
      <c r="S1907" s="10"/>
    </row>
    <row r="1908" spans="19:19" ht="14.45">
      <c r="S1908" s="10"/>
    </row>
    <row r="1909" spans="19:19" ht="14.45">
      <c r="S1909" s="10"/>
    </row>
    <row r="1910" spans="19:19" ht="14.45">
      <c r="S1910" s="10"/>
    </row>
    <row r="1911" spans="19:19" ht="14.45">
      <c r="S1911" s="10"/>
    </row>
    <row r="1912" spans="19:19" ht="14.45">
      <c r="S1912" s="10"/>
    </row>
    <row r="1913" spans="19:19" ht="14.45">
      <c r="S1913" s="10"/>
    </row>
    <row r="1914" spans="19:19" ht="14.45">
      <c r="S1914" s="10"/>
    </row>
    <row r="1915" spans="19:19" ht="14.45">
      <c r="S1915" s="10"/>
    </row>
    <row r="1916" spans="19:19" ht="14.45">
      <c r="S1916" s="10"/>
    </row>
    <row r="1917" spans="19:19" ht="14.45">
      <c r="S1917" s="10"/>
    </row>
    <row r="1918" spans="19:19" ht="14.45">
      <c r="S1918" s="10"/>
    </row>
    <row r="1919" spans="19:19" ht="14.45">
      <c r="S1919" s="10"/>
    </row>
    <row r="1920" spans="19:19" ht="14.45">
      <c r="S1920" s="10"/>
    </row>
    <row r="1921" spans="19:19" ht="14.45">
      <c r="S1921" s="10"/>
    </row>
    <row r="1922" spans="19:19" ht="14.45">
      <c r="S1922" s="10"/>
    </row>
    <row r="1923" spans="19:19" ht="14.45">
      <c r="S1923" s="10"/>
    </row>
    <row r="1924" spans="19:19" ht="14.45">
      <c r="S1924" s="10"/>
    </row>
    <row r="1925" spans="19:19" ht="14.45">
      <c r="S1925" s="10"/>
    </row>
    <row r="1926" spans="19:19" ht="14.45">
      <c r="S1926" s="10"/>
    </row>
    <row r="1927" spans="19:19" ht="14.45">
      <c r="S1927" s="10"/>
    </row>
    <row r="1928" spans="19:19" ht="14.45">
      <c r="S1928" s="10"/>
    </row>
    <row r="1929" spans="19:19" ht="14.45">
      <c r="S1929" s="10"/>
    </row>
    <row r="1930" spans="19:19" ht="14.45">
      <c r="S1930" s="10"/>
    </row>
    <row r="1931" spans="19:19" ht="14.45">
      <c r="S1931" s="10"/>
    </row>
    <row r="1932" spans="19:19" ht="14.45">
      <c r="S1932" s="10"/>
    </row>
    <row r="1933" spans="19:19" ht="14.45">
      <c r="S1933" s="10"/>
    </row>
    <row r="1934" spans="19:19" ht="14.45">
      <c r="S1934" s="10"/>
    </row>
    <row r="1935" spans="19:19" ht="14.45">
      <c r="S1935" s="10"/>
    </row>
    <row r="1936" spans="19:19" ht="14.45">
      <c r="S1936" s="10"/>
    </row>
    <row r="1937" spans="19:19" ht="14.45">
      <c r="S1937" s="10"/>
    </row>
    <row r="1938" spans="19:19" ht="14.45">
      <c r="S1938" s="10"/>
    </row>
    <row r="1939" spans="19:19" ht="14.45">
      <c r="S1939" s="10"/>
    </row>
    <row r="1940" spans="19:19" ht="14.45">
      <c r="S1940" s="10"/>
    </row>
    <row r="1941" spans="19:19" ht="14.45">
      <c r="S1941" s="10"/>
    </row>
    <row r="1942" spans="19:19" ht="14.45">
      <c r="S1942" s="10"/>
    </row>
    <row r="1943" spans="19:19" ht="14.45">
      <c r="S1943" s="10"/>
    </row>
    <row r="1944" spans="19:19" ht="14.45">
      <c r="S1944" s="10"/>
    </row>
    <row r="1945" spans="19:19" ht="14.45">
      <c r="S1945" s="10"/>
    </row>
    <row r="1946" spans="19:19" ht="14.45">
      <c r="S1946" s="10"/>
    </row>
    <row r="1947" spans="19:19" ht="14.45">
      <c r="S1947" s="10"/>
    </row>
    <row r="1948" spans="19:19" ht="14.45">
      <c r="S1948" s="10"/>
    </row>
    <row r="1949" spans="19:19" ht="14.45">
      <c r="S1949" s="10"/>
    </row>
    <row r="1950" spans="19:19" ht="14.45">
      <c r="S1950" s="10"/>
    </row>
    <row r="1951" spans="19:19" ht="14.45">
      <c r="S1951" s="10"/>
    </row>
    <row r="1952" spans="19:19" ht="14.45">
      <c r="S1952" s="10"/>
    </row>
    <row r="1953" spans="19:19" ht="14.45">
      <c r="S1953" s="10"/>
    </row>
    <row r="1954" spans="19:19" ht="14.45">
      <c r="S1954" s="10"/>
    </row>
    <row r="1955" spans="19:19" ht="14.45">
      <c r="S1955" s="10"/>
    </row>
    <row r="1956" spans="19:19" ht="14.45">
      <c r="S1956" s="10"/>
    </row>
    <row r="1957" spans="19:19" ht="14.45">
      <c r="S1957" s="10"/>
    </row>
    <row r="1958" spans="19:19" ht="14.45">
      <c r="S1958" s="10"/>
    </row>
    <row r="1959" spans="19:19" ht="14.45">
      <c r="S1959" s="10"/>
    </row>
    <row r="1960" spans="19:19" ht="14.45">
      <c r="S1960" s="10"/>
    </row>
    <row r="1961" spans="19:19" ht="14.45">
      <c r="S1961" s="10"/>
    </row>
    <row r="1962" spans="19:19" ht="14.45">
      <c r="S1962" s="10"/>
    </row>
    <row r="1963" spans="19:19" ht="14.45">
      <c r="S1963" s="10"/>
    </row>
    <row r="1964" spans="19:19" ht="14.45">
      <c r="S1964" s="10"/>
    </row>
    <row r="1965" spans="19:19" ht="14.45">
      <c r="S1965" s="10"/>
    </row>
    <row r="1966" spans="19:19" ht="14.45">
      <c r="S1966" s="10"/>
    </row>
    <row r="1967" spans="19:19" ht="14.45">
      <c r="S1967" s="10"/>
    </row>
    <row r="1968" spans="19:19" ht="14.45">
      <c r="S1968" s="10"/>
    </row>
    <row r="1969" spans="19:19" ht="14.45">
      <c r="S1969" s="10"/>
    </row>
    <row r="1970" spans="19:19" ht="14.45">
      <c r="S1970" s="10"/>
    </row>
    <row r="1971" spans="19:19" ht="14.45">
      <c r="S1971" s="10"/>
    </row>
    <row r="1972" spans="19:19" ht="14.45">
      <c r="S1972" s="10"/>
    </row>
    <row r="1973" spans="19:19" ht="14.45">
      <c r="S1973" s="10"/>
    </row>
    <row r="1974" spans="19:19" ht="14.45">
      <c r="S1974" s="10"/>
    </row>
    <row r="1975" spans="19:19" ht="14.45">
      <c r="S1975" s="10"/>
    </row>
    <row r="1976" spans="19:19" ht="14.45">
      <c r="S1976" s="10"/>
    </row>
    <row r="1977" spans="19:19" ht="14.45">
      <c r="S1977" s="10"/>
    </row>
    <row r="1978" spans="19:19" ht="14.45">
      <c r="S1978" s="10"/>
    </row>
    <row r="1979" spans="19:19" ht="14.45">
      <c r="S1979" s="10"/>
    </row>
    <row r="1980" spans="19:19" ht="14.45">
      <c r="S1980" s="10"/>
    </row>
    <row r="1981" spans="19:19" ht="14.45">
      <c r="S1981" s="10"/>
    </row>
    <row r="1982" spans="19:19" ht="14.45">
      <c r="S1982" s="10"/>
    </row>
    <row r="1983" spans="19:19" ht="14.45">
      <c r="S1983" s="10"/>
    </row>
    <row r="1984" spans="19:19" ht="14.45">
      <c r="S1984" s="10"/>
    </row>
    <row r="1985" spans="19:19" ht="14.45">
      <c r="S1985" s="10"/>
    </row>
    <row r="1986" spans="19:19" ht="14.45">
      <c r="S1986" s="10"/>
    </row>
    <row r="1987" spans="19:19" ht="14.45">
      <c r="S1987" s="10"/>
    </row>
    <row r="1988" spans="19:19" ht="14.45">
      <c r="S1988" s="10"/>
    </row>
    <row r="1989" spans="19:19" ht="14.45">
      <c r="S1989" s="10"/>
    </row>
    <row r="1990" spans="19:19" ht="14.45">
      <c r="S1990" s="10"/>
    </row>
    <row r="1991" spans="19:19" ht="14.45">
      <c r="S1991" s="10"/>
    </row>
    <row r="1992" spans="19:19" ht="14.45">
      <c r="S1992" s="10"/>
    </row>
    <row r="1993" spans="19:19" ht="14.45">
      <c r="S1993" s="10"/>
    </row>
    <row r="1994" spans="19:19" ht="14.45">
      <c r="S1994" s="10"/>
    </row>
    <row r="1995" spans="19:19" ht="14.45">
      <c r="S1995" s="10"/>
    </row>
    <row r="1996" spans="19:19" ht="14.45">
      <c r="S1996" s="10"/>
    </row>
    <row r="1997" spans="19:19" ht="14.45">
      <c r="S1997" s="10"/>
    </row>
    <row r="1998" spans="19:19" ht="14.45">
      <c r="S1998" s="10"/>
    </row>
  </sheetData>
  <mergeCells count="1681">
    <mergeCell ref="AA355:AA359"/>
    <mergeCell ref="A546:A549"/>
    <mergeCell ref="A518:A520"/>
    <mergeCell ref="A521:A525"/>
    <mergeCell ref="A526:A530"/>
    <mergeCell ref="A375:A379"/>
    <mergeCell ref="A340:A344"/>
    <mergeCell ref="A235:A237"/>
    <mergeCell ref="A238:A240"/>
    <mergeCell ref="A241:A243"/>
    <mergeCell ref="A244:A247"/>
    <mergeCell ref="B541:B545"/>
    <mergeCell ref="A449:A452"/>
    <mergeCell ref="B430:B452"/>
    <mergeCell ref="A172:A177"/>
    <mergeCell ref="A166:A170"/>
    <mergeCell ref="R293:R294"/>
    <mergeCell ref="D256:D259"/>
    <mergeCell ref="F205:G205"/>
    <mergeCell ref="R479:R481"/>
    <mergeCell ref="B413:B414"/>
    <mergeCell ref="C413:C414"/>
    <mergeCell ref="P252:P254"/>
    <mergeCell ref="P241:P243"/>
    <mergeCell ref="Q238:Q240"/>
    <mergeCell ref="O172:O177"/>
    <mergeCell ref="Q172:Q177"/>
    <mergeCell ref="B381:B391"/>
    <mergeCell ref="R364:R368"/>
    <mergeCell ref="A541:A545"/>
    <mergeCell ref="O477:O478"/>
    <mergeCell ref="Q315:Q317"/>
    <mergeCell ref="B23:B24"/>
    <mergeCell ref="A23:A24"/>
    <mergeCell ref="A415:A416"/>
    <mergeCell ref="B415:B416"/>
    <mergeCell ref="C415:C416"/>
    <mergeCell ref="N345:N349"/>
    <mergeCell ref="F500:G500"/>
    <mergeCell ref="C295:C300"/>
    <mergeCell ref="L406:L408"/>
    <mergeCell ref="O340:O344"/>
    <mergeCell ref="A394:A396"/>
    <mergeCell ref="C410:C412"/>
    <mergeCell ref="F202:G202"/>
    <mergeCell ref="D166:D170"/>
    <mergeCell ref="E166:E170"/>
    <mergeCell ref="N166:N170"/>
    <mergeCell ref="A208:A212"/>
    <mergeCell ref="A216:A220"/>
    <mergeCell ref="A221:A225"/>
    <mergeCell ref="A226:A227"/>
    <mergeCell ref="A228:A230"/>
    <mergeCell ref="A369:A373"/>
    <mergeCell ref="A271:R271"/>
    <mergeCell ref="P406:P408"/>
    <mergeCell ref="B404:B408"/>
    <mergeCell ref="E241:E243"/>
    <mergeCell ref="F241:G241"/>
    <mergeCell ref="E293:E294"/>
    <mergeCell ref="B302:B317"/>
    <mergeCell ref="C221:C250"/>
    <mergeCell ref="R493:R495"/>
    <mergeCell ref="N178:N183"/>
    <mergeCell ref="R568:R570"/>
    <mergeCell ref="N278:N283"/>
    <mergeCell ref="N284:N290"/>
    <mergeCell ref="N293:N294"/>
    <mergeCell ref="N315:N317"/>
    <mergeCell ref="N318:N331"/>
    <mergeCell ref="N332:N334"/>
    <mergeCell ref="N335:N336"/>
    <mergeCell ref="N337:N339"/>
    <mergeCell ref="B394:B402"/>
    <mergeCell ref="E446:E447"/>
    <mergeCell ref="B472:B478"/>
    <mergeCell ref="C472:C478"/>
    <mergeCell ref="D472:D478"/>
    <mergeCell ref="N477:N478"/>
    <mergeCell ref="O563:O567"/>
    <mergeCell ref="O550:O554"/>
    <mergeCell ref="R404:R405"/>
    <mergeCell ref="B546:B549"/>
    <mergeCell ref="C546:C549"/>
    <mergeCell ref="C533:C540"/>
    <mergeCell ref="C541:C545"/>
    <mergeCell ref="C375:C379"/>
    <mergeCell ref="O278:O283"/>
    <mergeCell ref="O284:O290"/>
    <mergeCell ref="O293:O294"/>
    <mergeCell ref="O296:O300"/>
    <mergeCell ref="O375:O379"/>
    <mergeCell ref="Q375:Q379"/>
    <mergeCell ref="Q293:Q294"/>
    <mergeCell ref="E404:E408"/>
    <mergeCell ref="A418:R418"/>
    <mergeCell ref="D221:D225"/>
    <mergeCell ref="D226:D227"/>
    <mergeCell ref="N241:N243"/>
    <mergeCell ref="A178:A183"/>
    <mergeCell ref="B215:B220"/>
    <mergeCell ref="N160:N165"/>
    <mergeCell ref="B138:B183"/>
    <mergeCell ref="N189:N191"/>
    <mergeCell ref="N192:N197"/>
    <mergeCell ref="A231:A234"/>
    <mergeCell ref="A184:A191"/>
    <mergeCell ref="D252:D254"/>
    <mergeCell ref="F160:G160"/>
    <mergeCell ref="A147:A154"/>
    <mergeCell ref="A155:A159"/>
    <mergeCell ref="D198:D204"/>
    <mergeCell ref="E172:E176"/>
    <mergeCell ref="M252:M254"/>
    <mergeCell ref="A202:A204"/>
    <mergeCell ref="E160:E165"/>
    <mergeCell ref="A160:A165"/>
    <mergeCell ref="D155:D165"/>
    <mergeCell ref="F155:G155"/>
    <mergeCell ref="A143:A146"/>
    <mergeCell ref="E143:E146"/>
    <mergeCell ref="M238:M240"/>
    <mergeCell ref="M241:M243"/>
    <mergeCell ref="E221:E225"/>
    <mergeCell ref="E228:E230"/>
    <mergeCell ref="A248:A249"/>
    <mergeCell ref="M138:M142"/>
    <mergeCell ref="E252:E254"/>
    <mergeCell ref="A252:A254"/>
    <mergeCell ref="A262:A265"/>
    <mergeCell ref="A266:R266"/>
    <mergeCell ref="A301:R301"/>
    <mergeCell ref="N252:N254"/>
    <mergeCell ref="P477:P478"/>
    <mergeCell ref="A293:A294"/>
    <mergeCell ref="O472:O476"/>
    <mergeCell ref="C419:C426"/>
    <mergeCell ref="C404:C408"/>
    <mergeCell ref="N422:N424"/>
    <mergeCell ref="D375:D379"/>
    <mergeCell ref="L315:L317"/>
    <mergeCell ref="F364:G364"/>
    <mergeCell ref="O360:O363"/>
    <mergeCell ref="D381:D391"/>
    <mergeCell ref="L375:L379"/>
    <mergeCell ref="D413:D414"/>
    <mergeCell ref="O355:O359"/>
    <mergeCell ref="E340:E344"/>
    <mergeCell ref="D273:D290"/>
    <mergeCell ref="F340:G340"/>
    <mergeCell ref="P318:P331"/>
    <mergeCell ref="O318:O331"/>
    <mergeCell ref="L318:L331"/>
    <mergeCell ref="L404:L405"/>
    <mergeCell ref="D304:D314"/>
    <mergeCell ref="M337:M339"/>
    <mergeCell ref="A318:A331"/>
    <mergeCell ref="D315:D317"/>
    <mergeCell ref="N369:N373"/>
    <mergeCell ref="E375:E379"/>
    <mergeCell ref="R273:R277"/>
    <mergeCell ref="Q273:Q277"/>
    <mergeCell ref="A393:R393"/>
    <mergeCell ref="B479:B481"/>
    <mergeCell ref="N505:N506"/>
    <mergeCell ref="Q488:Q492"/>
    <mergeCell ref="Q302:Q303"/>
    <mergeCell ref="A500:A504"/>
    <mergeCell ref="A505:A506"/>
    <mergeCell ref="N488:N492"/>
    <mergeCell ref="N493:N495"/>
    <mergeCell ref="O436:O441"/>
    <mergeCell ref="A273:A277"/>
    <mergeCell ref="N273:N277"/>
    <mergeCell ref="E278:E283"/>
    <mergeCell ref="O304:O314"/>
    <mergeCell ref="P350:P354"/>
    <mergeCell ref="L360:L363"/>
    <mergeCell ref="L364:L368"/>
    <mergeCell ref="N340:N344"/>
    <mergeCell ref="F350:G350"/>
    <mergeCell ref="P355:P359"/>
    <mergeCell ref="F345:G345"/>
    <mergeCell ref="F335:G335"/>
    <mergeCell ref="W488:W492"/>
    <mergeCell ref="O449:O452"/>
    <mergeCell ref="A413:A414"/>
    <mergeCell ref="L381:L391"/>
    <mergeCell ref="L394:L396"/>
    <mergeCell ref="L397:L399"/>
    <mergeCell ref="L400:L402"/>
    <mergeCell ref="X400:X402"/>
    <mergeCell ref="B410:B412"/>
    <mergeCell ref="P404:P405"/>
    <mergeCell ref="N479:N481"/>
    <mergeCell ref="A479:A481"/>
    <mergeCell ref="N436:N441"/>
    <mergeCell ref="N442:N445"/>
    <mergeCell ref="N446:N447"/>
    <mergeCell ref="M340:M344"/>
    <mergeCell ref="M345:M349"/>
    <mergeCell ref="A477:A478"/>
    <mergeCell ref="C430:C435"/>
    <mergeCell ref="M436:M441"/>
    <mergeCell ref="M442:M445"/>
    <mergeCell ref="C454:C471"/>
    <mergeCell ref="O446:O447"/>
    <mergeCell ref="R355:R359"/>
    <mergeCell ref="E381:E391"/>
    <mergeCell ref="O381:O391"/>
    <mergeCell ref="S369:S373"/>
    <mergeCell ref="M375:M379"/>
    <mergeCell ref="V364:V368"/>
    <mergeCell ref="T364:T368"/>
    <mergeCell ref="Q381:Q391"/>
    <mergeCell ref="C381:C391"/>
    <mergeCell ref="V488:V492"/>
    <mergeCell ref="N350:N354"/>
    <mergeCell ref="O369:O373"/>
    <mergeCell ref="N355:N359"/>
    <mergeCell ref="L369:L373"/>
    <mergeCell ref="M477:M478"/>
    <mergeCell ref="A488:A492"/>
    <mergeCell ref="D419:D424"/>
    <mergeCell ref="F355:G355"/>
    <mergeCell ref="A364:A368"/>
    <mergeCell ref="N381:N391"/>
    <mergeCell ref="F369:G369"/>
    <mergeCell ref="P360:P363"/>
    <mergeCell ref="R360:R363"/>
    <mergeCell ref="F360:G360"/>
    <mergeCell ref="Q477:Q478"/>
    <mergeCell ref="R477:R478"/>
    <mergeCell ref="N472:N476"/>
    <mergeCell ref="V436:V441"/>
    <mergeCell ref="R397:R399"/>
    <mergeCell ref="M422:M424"/>
    <mergeCell ref="S364:S368"/>
    <mergeCell ref="S394:S396"/>
    <mergeCell ref="S397:S399"/>
    <mergeCell ref="U488:U492"/>
    <mergeCell ref="W436:W441"/>
    <mergeCell ref="W479:W481"/>
    <mergeCell ref="W400:W402"/>
    <mergeCell ref="V442:V445"/>
    <mergeCell ref="M446:M447"/>
    <mergeCell ref="V479:V481"/>
    <mergeCell ref="M449:M452"/>
    <mergeCell ref="L419:L420"/>
    <mergeCell ref="L422:L424"/>
    <mergeCell ref="E318:E331"/>
    <mergeCell ref="F333:G333"/>
    <mergeCell ref="P345:P349"/>
    <mergeCell ref="P369:P373"/>
    <mergeCell ref="O442:O445"/>
    <mergeCell ref="E479:E481"/>
    <mergeCell ref="S422:S424"/>
    <mergeCell ref="Q419:Q420"/>
    <mergeCell ref="M318:M331"/>
    <mergeCell ref="M332:M334"/>
    <mergeCell ref="M335:M336"/>
    <mergeCell ref="M472:M476"/>
    <mergeCell ref="F400:G400"/>
    <mergeCell ref="P419:P420"/>
    <mergeCell ref="N400:N402"/>
    <mergeCell ref="N404:N405"/>
    <mergeCell ref="O404:O405"/>
    <mergeCell ref="O406:O408"/>
    <mergeCell ref="O419:O420"/>
    <mergeCell ref="O422:O424"/>
    <mergeCell ref="A485:R485"/>
    <mergeCell ref="A472:A476"/>
    <mergeCell ref="V400:V402"/>
    <mergeCell ref="M419:M420"/>
    <mergeCell ref="N449:N452"/>
    <mergeCell ref="O400:O402"/>
    <mergeCell ref="A403:R403"/>
    <mergeCell ref="R419:R420"/>
    <mergeCell ref="W422:W424"/>
    <mergeCell ref="T397:T399"/>
    <mergeCell ref="V422:V424"/>
    <mergeCell ref="Z479:Z481"/>
    <mergeCell ref="M381:M391"/>
    <mergeCell ref="L293:L294"/>
    <mergeCell ref="L296:L300"/>
    <mergeCell ref="L340:L344"/>
    <mergeCell ref="L345:L349"/>
    <mergeCell ref="P381:P391"/>
    <mergeCell ref="E304:E314"/>
    <mergeCell ref="X479:X481"/>
    <mergeCell ref="M315:M317"/>
    <mergeCell ref="Y436:Y441"/>
    <mergeCell ref="V345:V349"/>
    <mergeCell ref="P340:P344"/>
    <mergeCell ref="A360:A363"/>
    <mergeCell ref="B318:B374"/>
    <mergeCell ref="B262:B265"/>
    <mergeCell ref="L355:L359"/>
    <mergeCell ref="F273:G273"/>
    <mergeCell ref="P273:P277"/>
    <mergeCell ref="Q355:Q359"/>
    <mergeCell ref="Q397:Q399"/>
    <mergeCell ref="A381:A388"/>
    <mergeCell ref="C269:C270"/>
    <mergeCell ref="E256:E259"/>
    <mergeCell ref="Y472:Y476"/>
    <mergeCell ref="Z472:Z476"/>
    <mergeCell ref="R422:R424"/>
    <mergeCell ref="R442:R445"/>
    <mergeCell ref="A482:R482"/>
    <mergeCell ref="N397:N399"/>
    <mergeCell ref="N406:N408"/>
    <mergeCell ref="N419:N420"/>
    <mergeCell ref="F419:G419"/>
    <mergeCell ref="Z422:Z424"/>
    <mergeCell ref="Z397:Z399"/>
    <mergeCell ref="Z406:Z408"/>
    <mergeCell ref="Z419:Z420"/>
    <mergeCell ref="U419:U420"/>
    <mergeCell ref="Z400:Z402"/>
    <mergeCell ref="Y419:Y420"/>
    <mergeCell ref="U400:U402"/>
    <mergeCell ref="S419:S420"/>
    <mergeCell ref="Y442:Y445"/>
    <mergeCell ref="A410:A412"/>
    <mergeCell ref="P479:P481"/>
    <mergeCell ref="L350:L354"/>
    <mergeCell ref="B295:B300"/>
    <mergeCell ref="C272:C292"/>
    <mergeCell ref="P315:P317"/>
    <mergeCell ref="O302:O303"/>
    <mergeCell ref="N238:N240"/>
    <mergeCell ref="N244:N247"/>
    <mergeCell ref="O228:O230"/>
    <mergeCell ref="E284:E290"/>
    <mergeCell ref="L278:L283"/>
    <mergeCell ref="L284:L290"/>
    <mergeCell ref="M228:M230"/>
    <mergeCell ref="E394:E402"/>
    <mergeCell ref="N394:N396"/>
    <mergeCell ref="L332:L334"/>
    <mergeCell ref="D296:D300"/>
    <mergeCell ref="L304:L314"/>
    <mergeCell ref="M304:M314"/>
    <mergeCell ref="U422:U424"/>
    <mergeCell ref="Y446:Y447"/>
    <mergeCell ref="A513:A517"/>
    <mergeCell ref="O500:O504"/>
    <mergeCell ref="O488:O492"/>
    <mergeCell ref="O493:O495"/>
    <mergeCell ref="O505:O506"/>
    <mergeCell ref="O496:O499"/>
    <mergeCell ref="R472:R476"/>
    <mergeCell ref="Q479:Q481"/>
    <mergeCell ref="Q442:Q445"/>
    <mergeCell ref="N508:N512"/>
    <mergeCell ref="N518:N520"/>
    <mergeCell ref="N521:N525"/>
    <mergeCell ref="S472:S476"/>
    <mergeCell ref="S479:S481"/>
    <mergeCell ref="B419:B426"/>
    <mergeCell ref="T450:X450"/>
    <mergeCell ref="A419:A420"/>
    <mergeCell ref="A422:A424"/>
    <mergeCell ref="A436:A441"/>
    <mergeCell ref="W446:W447"/>
    <mergeCell ref="X446:X447"/>
    <mergeCell ref="A442:A445"/>
    <mergeCell ref="A446:A447"/>
    <mergeCell ref="P422:P424"/>
    <mergeCell ref="Q422:Q424"/>
    <mergeCell ref="T422:T424"/>
    <mergeCell ref="U446:U447"/>
    <mergeCell ref="P472:P476"/>
    <mergeCell ref="X436:X441"/>
    <mergeCell ref="T488:T492"/>
    <mergeCell ref="V278:V283"/>
    <mergeCell ref="V284:V290"/>
    <mergeCell ref="U178:U183"/>
    <mergeCell ref="Y16:Y21"/>
    <mergeCell ref="Y178:Y183"/>
    <mergeCell ref="W337:W339"/>
    <mergeCell ref="Y335:Y336"/>
    <mergeCell ref="W318:W331"/>
    <mergeCell ref="X332:X334"/>
    <mergeCell ref="A296:A300"/>
    <mergeCell ref="D269:D270"/>
    <mergeCell ref="E273:E277"/>
    <mergeCell ref="S25:S136"/>
    <mergeCell ref="S284:S290"/>
    <mergeCell ref="A278:A283"/>
    <mergeCell ref="A337:A339"/>
    <mergeCell ref="A335:A336"/>
    <mergeCell ref="E337:E339"/>
    <mergeCell ref="Q262:Q265"/>
    <mergeCell ref="B269:B270"/>
    <mergeCell ref="B256:B259"/>
    <mergeCell ref="B293:B294"/>
    <mergeCell ref="F221:G221"/>
    <mergeCell ref="D235:D237"/>
    <mergeCell ref="D238:D249"/>
    <mergeCell ref="A192:A197"/>
    <mergeCell ref="A198:A201"/>
    <mergeCell ref="A260:R260"/>
    <mergeCell ref="F318:G318"/>
    <mergeCell ref="R332:R334"/>
    <mergeCell ref="A214:R214"/>
    <mergeCell ref="P216:P220"/>
    <mergeCell ref="Y293:Y294"/>
    <mergeCell ref="U273:U277"/>
    <mergeCell ref="W278:W283"/>
    <mergeCell ref="T278:T283"/>
    <mergeCell ref="U256:U259"/>
    <mergeCell ref="W178:W183"/>
    <mergeCell ref="T221:Z249"/>
    <mergeCell ref="Y138:Y142"/>
    <mergeCell ref="V16:V21"/>
    <mergeCell ref="Z138:Z142"/>
    <mergeCell ref="T25:Z136"/>
    <mergeCell ref="Z143:Z146"/>
    <mergeCell ref="Z256:Z259"/>
    <mergeCell ref="Y284:Y290"/>
    <mergeCell ref="Z284:Z290"/>
    <mergeCell ref="X278:X283"/>
    <mergeCell ref="Z293:Z294"/>
    <mergeCell ref="Z178:Z183"/>
    <mergeCell ref="U138:U142"/>
    <mergeCell ref="U278:U283"/>
    <mergeCell ref="X273:X277"/>
    <mergeCell ref="T172:T176"/>
    <mergeCell ref="X172:X176"/>
    <mergeCell ref="U172:U176"/>
    <mergeCell ref="V138:V142"/>
    <mergeCell ref="Z147:Z154"/>
    <mergeCell ref="Y143:Y146"/>
    <mergeCell ref="Y147:Y154"/>
    <mergeCell ref="Z172:Z176"/>
    <mergeCell ref="Z216:Z220"/>
    <mergeCell ref="X216:X220"/>
    <mergeCell ref="Y216:Y220"/>
    <mergeCell ref="C138:C183"/>
    <mergeCell ref="A205:A207"/>
    <mergeCell ref="N205:N207"/>
    <mergeCell ref="N208:N212"/>
    <mergeCell ref="N216:N220"/>
    <mergeCell ref="N221:N225"/>
    <mergeCell ref="C184:C213"/>
    <mergeCell ref="E147:E153"/>
    <mergeCell ref="F189:G189"/>
    <mergeCell ref="D138:D142"/>
    <mergeCell ref="B184:B213"/>
    <mergeCell ref="D147:D154"/>
    <mergeCell ref="P337:P339"/>
    <mergeCell ref="A315:A317"/>
    <mergeCell ref="N304:N314"/>
    <mergeCell ref="F304:G304"/>
    <mergeCell ref="P335:P336"/>
    <mergeCell ref="D184:D191"/>
    <mergeCell ref="C302:C317"/>
    <mergeCell ref="D208:D213"/>
    <mergeCell ref="B272:B277"/>
    <mergeCell ref="E302:E303"/>
    <mergeCell ref="E315:E317"/>
    <mergeCell ref="C293:C294"/>
    <mergeCell ref="A304:A314"/>
    <mergeCell ref="A332:A334"/>
    <mergeCell ref="E296:E300"/>
    <mergeCell ref="C256:C259"/>
    <mergeCell ref="C252:C254"/>
    <mergeCell ref="D172:D183"/>
    <mergeCell ref="F184:G184"/>
    <mergeCell ref="N262:N265"/>
    <mergeCell ref="Y332:Y334"/>
    <mergeCell ref="Y256:Y259"/>
    <mergeCell ref="X302:X303"/>
    <mergeCell ref="V332:V334"/>
    <mergeCell ref="X178:X183"/>
    <mergeCell ref="Y296:Y300"/>
    <mergeCell ref="Y318:Y331"/>
    <mergeCell ref="W332:W334"/>
    <mergeCell ref="Y315:Y317"/>
    <mergeCell ref="Y302:Y303"/>
    <mergeCell ref="W147:W154"/>
    <mergeCell ref="U155:U159"/>
    <mergeCell ref="Z16:Z21"/>
    <mergeCell ref="Y355:Y359"/>
    <mergeCell ref="Z337:Z339"/>
    <mergeCell ref="Z355:Z359"/>
    <mergeCell ref="Z155:Z159"/>
    <mergeCell ref="V296:V300"/>
    <mergeCell ref="U296:U300"/>
    <mergeCell ref="W293:W294"/>
    <mergeCell ref="Y155:Y159"/>
    <mergeCell ref="W172:W176"/>
    <mergeCell ref="Z262:Z265"/>
    <mergeCell ref="V302:V303"/>
    <mergeCell ref="Y172:Y176"/>
    <mergeCell ref="W273:W277"/>
    <mergeCell ref="X155:X159"/>
    <mergeCell ref="W284:W290"/>
    <mergeCell ref="X284:X290"/>
    <mergeCell ref="X304:X314"/>
    <mergeCell ref="V318:V331"/>
    <mergeCell ref="W155:W159"/>
    <mergeCell ref="Y364:Y368"/>
    <mergeCell ref="Z364:Z368"/>
    <mergeCell ref="Y350:Y354"/>
    <mergeCell ref="W350:W354"/>
    <mergeCell ref="V335:V336"/>
    <mergeCell ref="W335:W336"/>
    <mergeCell ref="V375:V379"/>
    <mergeCell ref="W345:W349"/>
    <mergeCell ref="V340:V344"/>
    <mergeCell ref="X345:X349"/>
    <mergeCell ref="X375:X379"/>
    <mergeCell ref="X360:X363"/>
    <mergeCell ref="V355:V359"/>
    <mergeCell ref="U340:U344"/>
    <mergeCell ref="U364:U368"/>
    <mergeCell ref="U335:U336"/>
    <mergeCell ref="U369:U373"/>
    <mergeCell ref="U337:U339"/>
    <mergeCell ref="W340:W344"/>
    <mergeCell ref="Y345:Y349"/>
    <mergeCell ref="Z345:Z349"/>
    <mergeCell ref="Z360:Z363"/>
    <mergeCell ref="Y375:Y379"/>
    <mergeCell ref="X369:X373"/>
    <mergeCell ref="Z335:Z336"/>
    <mergeCell ref="Z375:Z379"/>
    <mergeCell ref="Z340:Z344"/>
    <mergeCell ref="Z350:Z354"/>
    <mergeCell ref="W364:W368"/>
    <mergeCell ref="X364:X368"/>
    <mergeCell ref="V360:V363"/>
    <mergeCell ref="Z369:Z373"/>
    <mergeCell ref="B252:B254"/>
    <mergeCell ref="U345:U349"/>
    <mergeCell ref="C479:C481"/>
    <mergeCell ref="B561:B562"/>
    <mergeCell ref="C561:C562"/>
    <mergeCell ref="P526:P530"/>
    <mergeCell ref="P508:P512"/>
    <mergeCell ref="B507:B531"/>
    <mergeCell ref="C507:C531"/>
    <mergeCell ref="B555:B560"/>
    <mergeCell ref="A555:A560"/>
    <mergeCell ref="D555:D560"/>
    <mergeCell ref="E555:E560"/>
    <mergeCell ref="F555:G555"/>
    <mergeCell ref="E546:E549"/>
    <mergeCell ref="B550:B554"/>
    <mergeCell ref="C555:C560"/>
    <mergeCell ref="S302:S303"/>
    <mergeCell ref="F496:G496"/>
    <mergeCell ref="N513:N517"/>
    <mergeCell ref="T262:X265"/>
    <mergeCell ref="X355:X359"/>
    <mergeCell ref="X350:X354"/>
    <mergeCell ref="E449:E451"/>
    <mergeCell ref="S436:S441"/>
    <mergeCell ref="W360:W363"/>
    <mergeCell ref="A404:A405"/>
    <mergeCell ref="A406:A408"/>
    <mergeCell ref="X394:X396"/>
    <mergeCell ref="V369:V373"/>
    <mergeCell ref="X252:X254"/>
    <mergeCell ref="S273:S277"/>
    <mergeCell ref="F488:G488"/>
    <mergeCell ref="P446:P447"/>
    <mergeCell ref="P436:P441"/>
    <mergeCell ref="D431:D447"/>
    <mergeCell ref="E533:E540"/>
    <mergeCell ref="P533:P540"/>
    <mergeCell ref="P493:P495"/>
    <mergeCell ref="P488:P492"/>
    <mergeCell ref="F521:G521"/>
    <mergeCell ref="F526:G526"/>
    <mergeCell ref="C550:C554"/>
    <mergeCell ref="D550:D554"/>
    <mergeCell ref="D479:D481"/>
    <mergeCell ref="B483:B484"/>
    <mergeCell ref="C483:C484"/>
    <mergeCell ref="A493:A495"/>
    <mergeCell ref="O526:O530"/>
    <mergeCell ref="O533:O540"/>
    <mergeCell ref="O513:O517"/>
    <mergeCell ref="O508:O512"/>
    <mergeCell ref="E550:E554"/>
    <mergeCell ref="F436:G436"/>
    <mergeCell ref="E436:E441"/>
    <mergeCell ref="E472:E476"/>
    <mergeCell ref="C487:C506"/>
    <mergeCell ref="A533:A540"/>
    <mergeCell ref="B533:B540"/>
    <mergeCell ref="B487:B506"/>
    <mergeCell ref="A496:A499"/>
    <mergeCell ref="W16:W21"/>
    <mergeCell ref="X16:X21"/>
    <mergeCell ref="F91:G91"/>
    <mergeCell ref="Q111:Q115"/>
    <mergeCell ref="R111:R115"/>
    <mergeCell ref="O111:O115"/>
    <mergeCell ref="T138:T142"/>
    <mergeCell ref="N138:N142"/>
    <mergeCell ref="Q108:Q110"/>
    <mergeCell ref="R108:R110"/>
    <mergeCell ref="P64:P71"/>
    <mergeCell ref="T147:T154"/>
    <mergeCell ref="U147:U154"/>
    <mergeCell ref="V147:V154"/>
    <mergeCell ref="V143:V146"/>
    <mergeCell ref="N116:N128"/>
    <mergeCell ref="O103:O107"/>
    <mergeCell ref="O108:O110"/>
    <mergeCell ref="Q91:Q99"/>
    <mergeCell ref="P54:P57"/>
    <mergeCell ref="Q41:Q45"/>
    <mergeCell ref="S143:S146"/>
    <mergeCell ref="P46:P50"/>
    <mergeCell ref="X138:X142"/>
    <mergeCell ref="P87:P90"/>
    <mergeCell ref="P33:P40"/>
    <mergeCell ref="W5:W9"/>
    <mergeCell ref="S5:S9"/>
    <mergeCell ref="T5:T9"/>
    <mergeCell ref="U5:U9"/>
    <mergeCell ref="X5:X9"/>
    <mergeCell ref="Y10:Y13"/>
    <mergeCell ref="Z10:Z13"/>
    <mergeCell ref="Y5:Y9"/>
    <mergeCell ref="Z5:Z9"/>
    <mergeCell ref="Q10:Q13"/>
    <mergeCell ref="T10:T13"/>
    <mergeCell ref="U10:U13"/>
    <mergeCell ref="V10:V13"/>
    <mergeCell ref="R10:R13"/>
    <mergeCell ref="Q33:Q40"/>
    <mergeCell ref="X147:X154"/>
    <mergeCell ref="P16:P21"/>
    <mergeCell ref="W143:W146"/>
    <mergeCell ref="X143:X146"/>
    <mergeCell ref="X10:X13"/>
    <mergeCell ref="U14:U15"/>
    <mergeCell ref="V14:V15"/>
    <mergeCell ref="R116:R128"/>
    <mergeCell ref="R29:R32"/>
    <mergeCell ref="P41:P45"/>
    <mergeCell ref="U143:U146"/>
    <mergeCell ref="P147:P154"/>
    <mergeCell ref="P103:P107"/>
    <mergeCell ref="R78:R83"/>
    <mergeCell ref="P78:P83"/>
    <mergeCell ref="Z14:Z15"/>
    <mergeCell ref="Y14:Y15"/>
    <mergeCell ref="U16:U21"/>
    <mergeCell ref="Q16:Q21"/>
    <mergeCell ref="W14:W15"/>
    <mergeCell ref="W10:W13"/>
    <mergeCell ref="T14:T15"/>
    <mergeCell ref="S1:S2"/>
    <mergeCell ref="E46:E57"/>
    <mergeCell ref="R58:R63"/>
    <mergeCell ref="D58:D72"/>
    <mergeCell ref="Q46:Q50"/>
    <mergeCell ref="S10:S13"/>
    <mergeCell ref="S14:S15"/>
    <mergeCell ref="S16:S21"/>
    <mergeCell ref="R46:R50"/>
    <mergeCell ref="D46:D57"/>
    <mergeCell ref="D25:D28"/>
    <mergeCell ref="E33:E45"/>
    <mergeCell ref="D33:D45"/>
    <mergeCell ref="R33:R40"/>
    <mergeCell ref="T1:Z1"/>
    <mergeCell ref="P1:P2"/>
    <mergeCell ref="V5:V9"/>
    <mergeCell ref="T16:T21"/>
    <mergeCell ref="F16:G16"/>
    <mergeCell ref="E5:E9"/>
    <mergeCell ref="X14:X15"/>
    <mergeCell ref="Q14:Q15"/>
    <mergeCell ref="R14:R15"/>
    <mergeCell ref="E14:E15"/>
    <mergeCell ref="R16:R21"/>
    <mergeCell ref="I1:I2"/>
    <mergeCell ref="N5:N9"/>
    <mergeCell ref="E108:E110"/>
    <mergeCell ref="Q29:Q32"/>
    <mergeCell ref="R41:R45"/>
    <mergeCell ref="F51:G51"/>
    <mergeCell ref="P51:P53"/>
    <mergeCell ref="Q51:Q53"/>
    <mergeCell ref="R51:R53"/>
    <mergeCell ref="N1:N2"/>
    <mergeCell ref="P10:P13"/>
    <mergeCell ref="O33:O40"/>
    <mergeCell ref="O41:O45"/>
    <mergeCell ref="H1:H2"/>
    <mergeCell ref="Q64:Q71"/>
    <mergeCell ref="P29:P32"/>
    <mergeCell ref="P73:P76"/>
    <mergeCell ref="P58:P63"/>
    <mergeCell ref="O1:O2"/>
    <mergeCell ref="R54:R57"/>
    <mergeCell ref="F5:H5"/>
    <mergeCell ref="F14:H14"/>
    <mergeCell ref="N46:N50"/>
    <mergeCell ref="N41:N45"/>
    <mergeCell ref="N33:N40"/>
    <mergeCell ref="O58:O63"/>
    <mergeCell ref="O64:O71"/>
    <mergeCell ref="F10:H10"/>
    <mergeCell ref="P14:P15"/>
    <mergeCell ref="N14:N15"/>
    <mergeCell ref="N16:N21"/>
    <mergeCell ref="J1:J2"/>
    <mergeCell ref="M1:M2"/>
    <mergeCell ref="M16:M21"/>
    <mergeCell ref="P116:P128"/>
    <mergeCell ref="Q143:Q146"/>
    <mergeCell ref="Q155:Q159"/>
    <mergeCell ref="O160:O165"/>
    <mergeCell ref="F111:G111"/>
    <mergeCell ref="P205:P207"/>
    <mergeCell ref="E111:E115"/>
    <mergeCell ref="L129:L130"/>
    <mergeCell ref="P178:P183"/>
    <mergeCell ref="N143:N146"/>
    <mergeCell ref="F238:G238"/>
    <mergeCell ref="E208:E212"/>
    <mergeCell ref="F226:G226"/>
    <mergeCell ref="E235:E237"/>
    <mergeCell ref="O231:O234"/>
    <mergeCell ref="P172:P176"/>
    <mergeCell ref="M226:M227"/>
    <mergeCell ref="Q116:Q128"/>
    <mergeCell ref="E138:E142"/>
    <mergeCell ref="P129:P130"/>
    <mergeCell ref="N184:N188"/>
    <mergeCell ref="P111:P115"/>
    <mergeCell ref="N129:N130"/>
    <mergeCell ref="N132:N136"/>
    <mergeCell ref="P143:P146"/>
    <mergeCell ref="M143:M146"/>
    <mergeCell ref="M147:M154"/>
    <mergeCell ref="M155:M159"/>
    <mergeCell ref="M160:M165"/>
    <mergeCell ref="L166:L170"/>
    <mergeCell ref="L172:L177"/>
    <mergeCell ref="P202:P204"/>
    <mergeCell ref="A5:A9"/>
    <mergeCell ref="Q132:Q136"/>
    <mergeCell ref="B428:B429"/>
    <mergeCell ref="P189:P191"/>
    <mergeCell ref="E184:E191"/>
    <mergeCell ref="E116:E128"/>
    <mergeCell ref="E262:E265"/>
    <mergeCell ref="D205:D207"/>
    <mergeCell ref="D216:D220"/>
    <mergeCell ref="A251:R251"/>
    <mergeCell ref="B375:B379"/>
    <mergeCell ref="D143:D146"/>
    <mergeCell ref="F143:G143"/>
    <mergeCell ref="E155:E159"/>
    <mergeCell ref="Q189:Q191"/>
    <mergeCell ref="R143:R146"/>
    <mergeCell ref="F172:G172"/>
    <mergeCell ref="R172:R176"/>
    <mergeCell ref="Q147:Q154"/>
    <mergeCell ref="R147:R154"/>
    <mergeCell ref="Q87:Q90"/>
    <mergeCell ref="Q138:Q142"/>
    <mergeCell ref="F138:G138"/>
    <mergeCell ref="F192:G192"/>
    <mergeCell ref="O178:O183"/>
    <mergeCell ref="E369:E373"/>
    <mergeCell ref="O337:O339"/>
    <mergeCell ref="O315:O317"/>
    <mergeCell ref="R155:R159"/>
    <mergeCell ref="Q205:Q207"/>
    <mergeCell ref="E129:E130"/>
    <mergeCell ref="N198:N201"/>
    <mergeCell ref="A1:A2"/>
    <mergeCell ref="P5:P9"/>
    <mergeCell ref="Q5:Q9"/>
    <mergeCell ref="R5:R9"/>
    <mergeCell ref="Q1:Q2"/>
    <mergeCell ref="B25:B136"/>
    <mergeCell ref="E10:E13"/>
    <mergeCell ref="G1:G2"/>
    <mergeCell ref="R1:R2"/>
    <mergeCell ref="E1:E2"/>
    <mergeCell ref="B1:B2"/>
    <mergeCell ref="C1:C2"/>
    <mergeCell ref="F1:F2"/>
    <mergeCell ref="D1:D2"/>
    <mergeCell ref="A3:R3"/>
    <mergeCell ref="E25:E28"/>
    <mergeCell ref="P25:P28"/>
    <mergeCell ref="Q25:Q28"/>
    <mergeCell ref="R25:R28"/>
    <mergeCell ref="A108:A110"/>
    <mergeCell ref="D87:D90"/>
    <mergeCell ref="E87:E90"/>
    <mergeCell ref="O87:O90"/>
    <mergeCell ref="O91:O99"/>
    <mergeCell ref="O100:O102"/>
    <mergeCell ref="F103:G103"/>
    <mergeCell ref="Q103:Q107"/>
    <mergeCell ref="R100:R102"/>
    <mergeCell ref="R84:R86"/>
    <mergeCell ref="R87:R90"/>
    <mergeCell ref="L100:L102"/>
    <mergeCell ref="L103:L107"/>
    <mergeCell ref="C16:C22"/>
    <mergeCell ref="C5:C15"/>
    <mergeCell ref="D16:D22"/>
    <mergeCell ref="B16:B22"/>
    <mergeCell ref="A10:A13"/>
    <mergeCell ref="A14:A15"/>
    <mergeCell ref="A16:A21"/>
    <mergeCell ref="A46:A50"/>
    <mergeCell ref="Q54:Q57"/>
    <mergeCell ref="Q58:Q63"/>
    <mergeCell ref="D108:D110"/>
    <mergeCell ref="Q78:Q83"/>
    <mergeCell ref="B5:B15"/>
    <mergeCell ref="A4:R4"/>
    <mergeCell ref="S381:S391"/>
    <mergeCell ref="T375:T379"/>
    <mergeCell ref="T369:T373"/>
    <mergeCell ref="T350:T354"/>
    <mergeCell ref="Q340:Q344"/>
    <mergeCell ref="S345:S349"/>
    <mergeCell ref="Q345:Q349"/>
    <mergeCell ref="S375:S379"/>
    <mergeCell ref="R73:R77"/>
    <mergeCell ref="A111:A113"/>
    <mergeCell ref="A54:A57"/>
    <mergeCell ref="A64:A71"/>
    <mergeCell ref="A87:A90"/>
    <mergeCell ref="A91:A99"/>
    <mergeCell ref="A100:A102"/>
    <mergeCell ref="A60:A62"/>
    <mergeCell ref="R64:R71"/>
    <mergeCell ref="M231:M234"/>
    <mergeCell ref="R132:R136"/>
    <mergeCell ref="R138:R142"/>
    <mergeCell ref="O208:O212"/>
    <mergeCell ref="Q221:Q225"/>
    <mergeCell ref="Q226:Q227"/>
    <mergeCell ref="R226:R227"/>
    <mergeCell ref="S172:S176"/>
    <mergeCell ref="V172:V176"/>
    <mergeCell ref="P192:P197"/>
    <mergeCell ref="M184:M188"/>
    <mergeCell ref="O155:O159"/>
    <mergeCell ref="P138:P142"/>
    <mergeCell ref="E132:E136"/>
    <mergeCell ref="U252:U254"/>
    <mergeCell ref="T273:T277"/>
    <mergeCell ref="X419:X420"/>
    <mergeCell ref="R369:R373"/>
    <mergeCell ref="W375:W379"/>
    <mergeCell ref="R394:R396"/>
    <mergeCell ref="O132:O136"/>
    <mergeCell ref="W216:W220"/>
    <mergeCell ref="R198:R201"/>
    <mergeCell ref="R192:R197"/>
    <mergeCell ref="N155:N159"/>
    <mergeCell ref="N172:N177"/>
    <mergeCell ref="V178:V183"/>
    <mergeCell ref="T184:Z213"/>
    <mergeCell ref="Z252:Z254"/>
    <mergeCell ref="Y252:Y254"/>
    <mergeCell ref="S178:S183"/>
    <mergeCell ref="X256:X259"/>
    <mergeCell ref="P228:P230"/>
    <mergeCell ref="V419:V420"/>
    <mergeCell ref="V397:V399"/>
    <mergeCell ref="X397:X399"/>
    <mergeCell ref="S442:S445"/>
    <mergeCell ref="X442:X445"/>
    <mergeCell ref="Y422:Y424"/>
    <mergeCell ref="Z436:Z441"/>
    <mergeCell ref="X422:X424"/>
    <mergeCell ref="W442:W445"/>
    <mergeCell ref="T428:X428"/>
    <mergeCell ref="Y488:Y492"/>
    <mergeCell ref="X472:X476"/>
    <mergeCell ref="T436:T441"/>
    <mergeCell ref="V394:V396"/>
    <mergeCell ref="Y360:Y363"/>
    <mergeCell ref="D302:D303"/>
    <mergeCell ref="Y340:Y344"/>
    <mergeCell ref="D318:D368"/>
    <mergeCell ref="E335:E336"/>
    <mergeCell ref="Y406:Y408"/>
    <mergeCell ref="W419:W420"/>
    <mergeCell ref="W397:W399"/>
    <mergeCell ref="R400:R402"/>
    <mergeCell ref="U397:U399"/>
    <mergeCell ref="R375:R379"/>
    <mergeCell ref="Y397:Y399"/>
    <mergeCell ref="Y369:Y373"/>
    <mergeCell ref="P302:P303"/>
    <mergeCell ref="T304:T314"/>
    <mergeCell ref="Z304:Z314"/>
    <mergeCell ref="S304:S314"/>
    <mergeCell ref="U304:U314"/>
    <mergeCell ref="Y404:Y405"/>
    <mergeCell ref="T394:T396"/>
    <mergeCell ref="Q436:Q441"/>
    <mergeCell ref="D404:D408"/>
    <mergeCell ref="Q406:Q408"/>
    <mergeCell ref="R406:R408"/>
    <mergeCell ref="Z446:Z447"/>
    <mergeCell ref="Y479:Y481"/>
    <mergeCell ref="X488:X492"/>
    <mergeCell ref="Y496:Y499"/>
    <mergeCell ref="Z496:Z499"/>
    <mergeCell ref="V513:V517"/>
    <mergeCell ref="W513:W517"/>
    <mergeCell ref="Y513:Y517"/>
    <mergeCell ref="Z513:Z517"/>
    <mergeCell ref="D488:D506"/>
    <mergeCell ref="S400:S402"/>
    <mergeCell ref="Q404:Q405"/>
    <mergeCell ref="U442:U445"/>
    <mergeCell ref="Y394:Y396"/>
    <mergeCell ref="Z404:Z405"/>
    <mergeCell ref="E419:E420"/>
    <mergeCell ref="F394:G394"/>
    <mergeCell ref="T479:T481"/>
    <mergeCell ref="U479:U481"/>
    <mergeCell ref="W472:W476"/>
    <mergeCell ref="W394:W396"/>
    <mergeCell ref="Z394:Z396"/>
    <mergeCell ref="Z488:Z492"/>
    <mergeCell ref="Z442:Z445"/>
    <mergeCell ref="V446:V447"/>
    <mergeCell ref="T429:X429"/>
    <mergeCell ref="Z563:Z567"/>
    <mergeCell ref="P563:P567"/>
    <mergeCell ref="Q563:Q567"/>
    <mergeCell ref="Y508:Y512"/>
    <mergeCell ref="X555:X560"/>
    <mergeCell ref="Y561:Y562"/>
    <mergeCell ref="X513:X517"/>
    <mergeCell ref="Z546:Z549"/>
    <mergeCell ref="Y500:Y504"/>
    <mergeCell ref="Z500:Z504"/>
    <mergeCell ref="T561:T562"/>
    <mergeCell ref="U561:U562"/>
    <mergeCell ref="V561:V562"/>
    <mergeCell ref="Q546:Q549"/>
    <mergeCell ref="Q518:Q520"/>
    <mergeCell ref="W526:W530"/>
    <mergeCell ref="R508:R512"/>
    <mergeCell ref="A532:R532"/>
    <mergeCell ref="A563:A567"/>
    <mergeCell ref="B563:B567"/>
    <mergeCell ref="C563:C567"/>
    <mergeCell ref="D563:D567"/>
    <mergeCell ref="E563:E567"/>
    <mergeCell ref="O555:O560"/>
    <mergeCell ref="O561:O562"/>
    <mergeCell ref="A561:A562"/>
    <mergeCell ref="Q526:Q530"/>
    <mergeCell ref="V493:V495"/>
    <mergeCell ref="W493:W495"/>
    <mergeCell ref="U496:U499"/>
    <mergeCell ref="V496:V499"/>
    <mergeCell ref="V505:V506"/>
    <mergeCell ref="Z493:Z495"/>
    <mergeCell ref="Y493:Y495"/>
    <mergeCell ref="Y533:Y540"/>
    <mergeCell ref="X526:X530"/>
    <mergeCell ref="T500:T504"/>
    <mergeCell ref="U500:U504"/>
    <mergeCell ref="Y521:Y525"/>
    <mergeCell ref="Z521:Z525"/>
    <mergeCell ref="X518:X520"/>
    <mergeCell ref="S521:S525"/>
    <mergeCell ref="S526:S530"/>
    <mergeCell ref="X496:X499"/>
    <mergeCell ref="X500:X504"/>
    <mergeCell ref="W521:W525"/>
    <mergeCell ref="Z508:Z512"/>
    <mergeCell ref="Z533:Z540"/>
    <mergeCell ref="Y555:Y560"/>
    <mergeCell ref="L561:L562"/>
    <mergeCell ref="D533:D540"/>
    <mergeCell ref="F533:G533"/>
    <mergeCell ref="D507:D531"/>
    <mergeCell ref="E507:E531"/>
    <mergeCell ref="X521:X525"/>
    <mergeCell ref="P518:P520"/>
    <mergeCell ref="P521:P525"/>
    <mergeCell ref="P513:P517"/>
    <mergeCell ref="U546:U549"/>
    <mergeCell ref="Q496:Q499"/>
    <mergeCell ref="T505:T506"/>
    <mergeCell ref="S505:S506"/>
    <mergeCell ref="S518:S520"/>
    <mergeCell ref="U505:U506"/>
    <mergeCell ref="W505:W506"/>
    <mergeCell ref="W496:W499"/>
    <mergeCell ref="T526:T530"/>
    <mergeCell ref="T496:T499"/>
    <mergeCell ref="U526:U530"/>
    <mergeCell ref="T508:T512"/>
    <mergeCell ref="U508:U512"/>
    <mergeCell ref="L496:L499"/>
    <mergeCell ref="L500:L504"/>
    <mergeCell ref="L505:L506"/>
    <mergeCell ref="V500:V504"/>
    <mergeCell ref="R513:R517"/>
    <mergeCell ref="R518:R520"/>
    <mergeCell ref="S533:S540"/>
    <mergeCell ref="Q533:Q540"/>
    <mergeCell ref="T546:T549"/>
    <mergeCell ref="O541:O545"/>
    <mergeCell ref="N546:N549"/>
    <mergeCell ref="N533:N540"/>
    <mergeCell ref="N500:N504"/>
    <mergeCell ref="Q521:Q525"/>
    <mergeCell ref="R500:R504"/>
    <mergeCell ref="U533:U540"/>
    <mergeCell ref="D541:D545"/>
    <mergeCell ref="D546:D549"/>
    <mergeCell ref="L521:L525"/>
    <mergeCell ref="L526:L530"/>
    <mergeCell ref="P561:P562"/>
    <mergeCell ref="Q561:Q562"/>
    <mergeCell ref="R526:R530"/>
    <mergeCell ref="R533:R540"/>
    <mergeCell ref="T533:T540"/>
    <mergeCell ref="X550:X554"/>
    <mergeCell ref="X533:X540"/>
    <mergeCell ref="N550:N554"/>
    <mergeCell ref="N555:N560"/>
    <mergeCell ref="N561:N562"/>
    <mergeCell ref="X546:X549"/>
    <mergeCell ref="T513:T517"/>
    <mergeCell ref="U513:U517"/>
    <mergeCell ref="X505:X506"/>
    <mergeCell ref="T521:T525"/>
    <mergeCell ref="W508:W512"/>
    <mergeCell ref="V518:V520"/>
    <mergeCell ref="W518:W520"/>
    <mergeCell ref="Z555:Z560"/>
    <mergeCell ref="Y550:Y554"/>
    <mergeCell ref="V555:V560"/>
    <mergeCell ref="W555:W560"/>
    <mergeCell ref="S550:S554"/>
    <mergeCell ref="V526:V530"/>
    <mergeCell ref="U521:U525"/>
    <mergeCell ref="R521:R525"/>
    <mergeCell ref="S508:S512"/>
    <mergeCell ref="S513:S517"/>
    <mergeCell ref="O546:O549"/>
    <mergeCell ref="N526:N530"/>
    <mergeCell ref="O521:O525"/>
    <mergeCell ref="F508:G508"/>
    <mergeCell ref="F513:G513"/>
    <mergeCell ref="L533:L540"/>
    <mergeCell ref="L541:L545"/>
    <mergeCell ref="L546:L549"/>
    <mergeCell ref="L550:L554"/>
    <mergeCell ref="L555:L560"/>
    <mergeCell ref="S546:S549"/>
    <mergeCell ref="R546:R549"/>
    <mergeCell ref="R541:R545"/>
    <mergeCell ref="T518:T520"/>
    <mergeCell ref="N541:N545"/>
    <mergeCell ref="Q513:Q517"/>
    <mergeCell ref="T550:T554"/>
    <mergeCell ref="U550:U554"/>
    <mergeCell ref="Z550:Z554"/>
    <mergeCell ref="L508:L512"/>
    <mergeCell ref="L513:L517"/>
    <mergeCell ref="L518:L520"/>
    <mergeCell ref="Y563:Y567"/>
    <mergeCell ref="P505:P506"/>
    <mergeCell ref="P500:P504"/>
    <mergeCell ref="P550:P554"/>
    <mergeCell ref="P546:P549"/>
    <mergeCell ref="F493:G493"/>
    <mergeCell ref="F550:G550"/>
    <mergeCell ref="F505:G505"/>
    <mergeCell ref="S496:S499"/>
    <mergeCell ref="S493:S495"/>
    <mergeCell ref="S488:S492"/>
    <mergeCell ref="W546:W549"/>
    <mergeCell ref="U518:U520"/>
    <mergeCell ref="W500:W504"/>
    <mergeCell ref="Q505:Q506"/>
    <mergeCell ref="R505:R506"/>
    <mergeCell ref="S184:S213"/>
    <mergeCell ref="N563:N567"/>
    <mergeCell ref="X508:X512"/>
    <mergeCell ref="R563:R567"/>
    <mergeCell ref="U563:U567"/>
    <mergeCell ref="V563:V567"/>
    <mergeCell ref="W563:W567"/>
    <mergeCell ref="P555:P560"/>
    <mergeCell ref="Q555:Q560"/>
    <mergeCell ref="R555:R560"/>
    <mergeCell ref="S563:S567"/>
    <mergeCell ref="M563:M567"/>
    <mergeCell ref="L563:L567"/>
    <mergeCell ref="O518:O520"/>
    <mergeCell ref="F546:G546"/>
    <mergeCell ref="O205:O207"/>
    <mergeCell ref="M91:M99"/>
    <mergeCell ref="M100:M102"/>
    <mergeCell ref="M103:M107"/>
    <mergeCell ref="M108:M110"/>
    <mergeCell ref="M111:M115"/>
    <mergeCell ref="N73:N77"/>
    <mergeCell ref="O73:O77"/>
    <mergeCell ref="Q73:Q77"/>
    <mergeCell ref="M73:M77"/>
    <mergeCell ref="R91:R99"/>
    <mergeCell ref="R103:R107"/>
    <mergeCell ref="P84:P86"/>
    <mergeCell ref="P108:P110"/>
    <mergeCell ref="N58:N63"/>
    <mergeCell ref="N78:N83"/>
    <mergeCell ref="N84:N86"/>
    <mergeCell ref="O78:O83"/>
    <mergeCell ref="O84:O86"/>
    <mergeCell ref="N91:N99"/>
    <mergeCell ref="N100:N102"/>
    <mergeCell ref="N103:N107"/>
    <mergeCell ref="N108:N110"/>
    <mergeCell ref="N111:N115"/>
    <mergeCell ref="P100:P102"/>
    <mergeCell ref="Q100:Q102"/>
    <mergeCell ref="A25:A28"/>
    <mergeCell ref="F46:G46"/>
    <mergeCell ref="E29:E32"/>
    <mergeCell ref="A29:A32"/>
    <mergeCell ref="A33:A40"/>
    <mergeCell ref="A120:A128"/>
    <mergeCell ref="D100:D107"/>
    <mergeCell ref="E58:E71"/>
    <mergeCell ref="O138:O142"/>
    <mergeCell ref="O143:O146"/>
    <mergeCell ref="O147:O154"/>
    <mergeCell ref="A138:A142"/>
    <mergeCell ref="O25:O28"/>
    <mergeCell ref="A78:A86"/>
    <mergeCell ref="D29:D32"/>
    <mergeCell ref="F54:G54"/>
    <mergeCell ref="F87:G87"/>
    <mergeCell ref="N29:N32"/>
    <mergeCell ref="N25:N28"/>
    <mergeCell ref="L108:L110"/>
    <mergeCell ref="L111:L115"/>
    <mergeCell ref="D78:D86"/>
    <mergeCell ref="E78:E86"/>
    <mergeCell ref="L116:L128"/>
    <mergeCell ref="O116:O128"/>
    <mergeCell ref="F147:G147"/>
    <mergeCell ref="N147:N154"/>
    <mergeCell ref="O129:O130"/>
    <mergeCell ref="F120:G120"/>
    <mergeCell ref="A51:A53"/>
    <mergeCell ref="D120:D128"/>
    <mergeCell ref="D111:D114"/>
    <mergeCell ref="F78:I78"/>
    <mergeCell ref="A132:A136"/>
    <mergeCell ref="W138:W142"/>
    <mergeCell ref="R262:R265"/>
    <mergeCell ref="P262:P265"/>
    <mergeCell ref="P293:P294"/>
    <mergeCell ref="U284:U290"/>
    <mergeCell ref="Q192:Q197"/>
    <mergeCell ref="W256:W259"/>
    <mergeCell ref="A103:A107"/>
    <mergeCell ref="A116:A118"/>
    <mergeCell ref="A137:R137"/>
    <mergeCell ref="Q84:Q86"/>
    <mergeCell ref="D129:D136"/>
    <mergeCell ref="R129:R130"/>
    <mergeCell ref="F116:G116"/>
    <mergeCell ref="Q129:Q130"/>
    <mergeCell ref="P91:P99"/>
    <mergeCell ref="Q160:Q165"/>
    <mergeCell ref="P184:P188"/>
    <mergeCell ref="E226:E227"/>
    <mergeCell ref="P244:P247"/>
    <mergeCell ref="P235:P237"/>
    <mergeCell ref="Q235:Q237"/>
    <mergeCell ref="P132:P136"/>
    <mergeCell ref="E192:E204"/>
    <mergeCell ref="S138:S142"/>
    <mergeCell ref="A129:A130"/>
    <mergeCell ref="O184:O188"/>
    <mergeCell ref="P160:P165"/>
    <mergeCell ref="V155:V159"/>
    <mergeCell ref="R178:R183"/>
    <mergeCell ref="T143:T146"/>
    <mergeCell ref="O189:O191"/>
    <mergeCell ref="U216:U220"/>
    <mergeCell ref="V216:V220"/>
    <mergeCell ref="T178:T183"/>
    <mergeCell ref="S221:S249"/>
    <mergeCell ref="Q208:Q212"/>
    <mergeCell ref="R208:R212"/>
    <mergeCell ref="S216:S220"/>
    <mergeCell ref="R202:R204"/>
    <mergeCell ref="Q184:Q188"/>
    <mergeCell ref="O198:O201"/>
    <mergeCell ref="O202:O204"/>
    <mergeCell ref="O192:O197"/>
    <mergeCell ref="T216:T220"/>
    <mergeCell ref="Q241:Q243"/>
    <mergeCell ref="Q178:Q183"/>
    <mergeCell ref="Q216:Q220"/>
    <mergeCell ref="R216:R220"/>
    <mergeCell ref="Q198:Q201"/>
    <mergeCell ref="O221:O225"/>
    <mergeCell ref="O226:O227"/>
    <mergeCell ref="O216:O220"/>
    <mergeCell ref="S155:S159"/>
    <mergeCell ref="T155:T159"/>
    <mergeCell ref="R244:R247"/>
    <mergeCell ref="Q228:Q230"/>
    <mergeCell ref="R228:R230"/>
    <mergeCell ref="R241:R243"/>
    <mergeCell ref="R205:R207"/>
    <mergeCell ref="R221:R225"/>
    <mergeCell ref="P198:P201"/>
    <mergeCell ref="S147:S154"/>
    <mergeCell ref="O238:O240"/>
    <mergeCell ref="O241:O243"/>
    <mergeCell ref="O244:O247"/>
    <mergeCell ref="P208:P212"/>
    <mergeCell ref="Q202:Q204"/>
    <mergeCell ref="L244:L247"/>
    <mergeCell ref="L205:L207"/>
    <mergeCell ref="L208:L212"/>
    <mergeCell ref="L216:L220"/>
    <mergeCell ref="L221:L225"/>
    <mergeCell ref="L226:L227"/>
    <mergeCell ref="L228:L230"/>
    <mergeCell ref="M192:M197"/>
    <mergeCell ref="M178:M183"/>
    <mergeCell ref="M198:M201"/>
    <mergeCell ref="M202:M204"/>
    <mergeCell ref="M205:M207"/>
    <mergeCell ref="L231:L234"/>
    <mergeCell ref="L235:L237"/>
    <mergeCell ref="L238:L240"/>
    <mergeCell ref="P231:P234"/>
    <mergeCell ref="Q244:Q247"/>
    <mergeCell ref="E91:E99"/>
    <mergeCell ref="F33:G33"/>
    <mergeCell ref="O46:O50"/>
    <mergeCell ref="O5:O9"/>
    <mergeCell ref="O10:O13"/>
    <mergeCell ref="O14:O15"/>
    <mergeCell ref="O16:O21"/>
    <mergeCell ref="N87:N90"/>
    <mergeCell ref="N54:N57"/>
    <mergeCell ref="N10:N13"/>
    <mergeCell ref="L64:L71"/>
    <mergeCell ref="L78:L83"/>
    <mergeCell ref="L84:L86"/>
    <mergeCell ref="L87:L90"/>
    <mergeCell ref="L91:L99"/>
    <mergeCell ref="D73:D77"/>
    <mergeCell ref="E73:E77"/>
    <mergeCell ref="L73:L77"/>
    <mergeCell ref="O29:O32"/>
    <mergeCell ref="M84:M86"/>
    <mergeCell ref="M87:M90"/>
    <mergeCell ref="N64:N71"/>
    <mergeCell ref="F64:G64"/>
    <mergeCell ref="O51:O53"/>
    <mergeCell ref="O54:O57"/>
    <mergeCell ref="N51:N53"/>
    <mergeCell ref="D91:D99"/>
    <mergeCell ref="D5:D15"/>
    <mergeCell ref="E16:E21"/>
    <mergeCell ref="M5:M9"/>
    <mergeCell ref="M10:M13"/>
    <mergeCell ref="M14:M15"/>
    <mergeCell ref="D262:D265"/>
    <mergeCell ref="P256:P259"/>
    <mergeCell ref="R231:R234"/>
    <mergeCell ref="Q231:Q234"/>
    <mergeCell ref="M302:M303"/>
    <mergeCell ref="C394:C402"/>
    <mergeCell ref="P248:P249"/>
    <mergeCell ref="P284:P290"/>
    <mergeCell ref="P400:P402"/>
    <mergeCell ref="D293:D294"/>
    <mergeCell ref="L241:L243"/>
    <mergeCell ref="Q278:Q283"/>
    <mergeCell ref="R278:R283"/>
    <mergeCell ref="O397:O399"/>
    <mergeCell ref="M369:M373"/>
    <mergeCell ref="L248:L249"/>
    <mergeCell ref="L252:L254"/>
    <mergeCell ref="L256:L259"/>
    <mergeCell ref="L262:L265"/>
    <mergeCell ref="L273:L277"/>
    <mergeCell ref="E248:E249"/>
    <mergeCell ref="P375:P379"/>
    <mergeCell ref="N256:N259"/>
    <mergeCell ref="Q296:Q300"/>
    <mergeCell ref="Q337:Q339"/>
    <mergeCell ref="R340:R344"/>
    <mergeCell ref="Q304:Q314"/>
    <mergeCell ref="O235:O237"/>
    <mergeCell ref="A392:R392"/>
    <mergeCell ref="F397:G397"/>
    <mergeCell ref="Q256:Q259"/>
    <mergeCell ref="P304:P314"/>
    <mergeCell ref="N496:N499"/>
    <mergeCell ref="E332:E334"/>
    <mergeCell ref="R345:R349"/>
    <mergeCell ref="N302:N303"/>
    <mergeCell ref="T419:T420"/>
    <mergeCell ref="P394:P396"/>
    <mergeCell ref="R315:R317"/>
    <mergeCell ref="S500:S504"/>
    <mergeCell ref="A409:R409"/>
    <mergeCell ref="L335:L336"/>
    <mergeCell ref="L337:L339"/>
    <mergeCell ref="Q364:Q368"/>
    <mergeCell ref="O364:O368"/>
    <mergeCell ref="S332:S334"/>
    <mergeCell ref="O394:O396"/>
    <mergeCell ref="O332:O334"/>
    <mergeCell ref="F446:G446"/>
    <mergeCell ref="Q400:Q402"/>
    <mergeCell ref="R436:R441"/>
    <mergeCell ref="A345:A349"/>
    <mergeCell ref="A350:A354"/>
    <mergeCell ref="A355:A359"/>
    <mergeCell ref="A400:A402"/>
    <mergeCell ref="T493:T495"/>
    <mergeCell ref="A389:A391"/>
    <mergeCell ref="R446:R447"/>
    <mergeCell ref="F422:G422"/>
    <mergeCell ref="A417:R417"/>
    <mergeCell ref="B454:B471"/>
    <mergeCell ref="T442:T445"/>
    <mergeCell ref="F404:G404"/>
    <mergeCell ref="F479:G479"/>
    <mergeCell ref="T340:T344"/>
    <mergeCell ref="P442:P445"/>
    <mergeCell ref="Q446:Q447"/>
    <mergeCell ref="S406:S408"/>
    <mergeCell ref="T446:T447"/>
    <mergeCell ref="T404:X408"/>
    <mergeCell ref="U436:U441"/>
    <mergeCell ref="R550:R554"/>
    <mergeCell ref="S446:S447"/>
    <mergeCell ref="T381:Z391"/>
    <mergeCell ref="Y400:Y402"/>
    <mergeCell ref="S315:S317"/>
    <mergeCell ref="R302:R303"/>
    <mergeCell ref="S340:S344"/>
    <mergeCell ref="R318:R331"/>
    <mergeCell ref="T302:T303"/>
    <mergeCell ref="Q508:Q512"/>
    <mergeCell ref="Q500:Q504"/>
    <mergeCell ref="R496:R499"/>
    <mergeCell ref="V350:V354"/>
    <mergeCell ref="W302:W303"/>
    <mergeCell ref="Q550:Q554"/>
    <mergeCell ref="Y546:Y549"/>
    <mergeCell ref="V550:V554"/>
    <mergeCell ref="Z518:Z520"/>
    <mergeCell ref="Y518:Y520"/>
    <mergeCell ref="Y505:Y506"/>
    <mergeCell ref="Z505:Z506"/>
    <mergeCell ref="Y526:Y530"/>
    <mergeCell ref="Z526:Z530"/>
    <mergeCell ref="X493:X495"/>
    <mergeCell ref="U493:U495"/>
    <mergeCell ref="U394:U396"/>
    <mergeCell ref="N375:N379"/>
    <mergeCell ref="T400:T402"/>
    <mergeCell ref="T563:T567"/>
    <mergeCell ref="F296:G296"/>
    <mergeCell ref="N296:N300"/>
    <mergeCell ref="P296:P300"/>
    <mergeCell ref="R296:R300"/>
    <mergeCell ref="R381:R391"/>
    <mergeCell ref="S555:S560"/>
    <mergeCell ref="S561:S562"/>
    <mergeCell ref="Z561:Z562"/>
    <mergeCell ref="V546:V549"/>
    <mergeCell ref="W561:W562"/>
    <mergeCell ref="X561:X562"/>
    <mergeCell ref="T360:T363"/>
    <mergeCell ref="W369:W373"/>
    <mergeCell ref="T332:T334"/>
    <mergeCell ref="P397:P399"/>
    <mergeCell ref="Q394:Q396"/>
    <mergeCell ref="X563:X567"/>
    <mergeCell ref="R561:R562"/>
    <mergeCell ref="F563:G563"/>
    <mergeCell ref="T555:T560"/>
    <mergeCell ref="U555:U560"/>
    <mergeCell ref="R488:R492"/>
    <mergeCell ref="Q493:Q495"/>
    <mergeCell ref="P496:P499"/>
    <mergeCell ref="O479:O481"/>
    <mergeCell ref="O335:O336"/>
    <mergeCell ref="O350:O354"/>
    <mergeCell ref="U375:U379"/>
    <mergeCell ref="O262:O265"/>
    <mergeCell ref="P238:P240"/>
    <mergeCell ref="P221:P225"/>
    <mergeCell ref="R235:R237"/>
    <mergeCell ref="R238:R240"/>
    <mergeCell ref="F252:G252"/>
    <mergeCell ref="Z296:Z300"/>
    <mergeCell ref="Z302:Z303"/>
    <mergeCell ref="C318:C374"/>
    <mergeCell ref="M235:M237"/>
    <mergeCell ref="N248:N249"/>
    <mergeCell ref="N568:N570"/>
    <mergeCell ref="O568:O570"/>
    <mergeCell ref="P568:P570"/>
    <mergeCell ref="Q568:Q570"/>
    <mergeCell ref="F518:G518"/>
    <mergeCell ref="F472:G472"/>
    <mergeCell ref="P278:P283"/>
    <mergeCell ref="T318:T331"/>
    <mergeCell ref="T293:T294"/>
    <mergeCell ref="U293:U294"/>
    <mergeCell ref="Q318:Q331"/>
    <mergeCell ref="F315:G315"/>
    <mergeCell ref="S318:S331"/>
    <mergeCell ref="W550:W554"/>
    <mergeCell ref="V521:V525"/>
    <mergeCell ref="V533:V540"/>
    <mergeCell ref="W533:W540"/>
    <mergeCell ref="V508:V512"/>
    <mergeCell ref="U360:U363"/>
    <mergeCell ref="O345:O349"/>
    <mergeCell ref="S404:S405"/>
    <mergeCell ref="Y337:Y339"/>
    <mergeCell ref="Z318:Z331"/>
    <mergeCell ref="T296:T300"/>
    <mergeCell ref="Z332:Z334"/>
    <mergeCell ref="Z315:Z317"/>
    <mergeCell ref="V304:V314"/>
    <mergeCell ref="X335:X336"/>
    <mergeCell ref="S252:S254"/>
    <mergeCell ref="S256:S259"/>
    <mergeCell ref="X318:X331"/>
    <mergeCell ref="S335:S336"/>
    <mergeCell ref="S337:S339"/>
    <mergeCell ref="Z278:Z283"/>
    <mergeCell ref="R256:R259"/>
    <mergeCell ref="Y278:Y283"/>
    <mergeCell ref="V256:V259"/>
    <mergeCell ref="V337:V339"/>
    <mergeCell ref="R304:R314"/>
    <mergeCell ref="T337:T339"/>
    <mergeCell ref="S278:S283"/>
    <mergeCell ref="T335:T336"/>
    <mergeCell ref="Y262:Y265"/>
    <mergeCell ref="Z273:Z277"/>
    <mergeCell ref="S262:S265"/>
    <mergeCell ref="X293:X294"/>
    <mergeCell ref="W296:W300"/>
    <mergeCell ref="W252:W254"/>
    <mergeCell ref="S296:S300"/>
    <mergeCell ref="Y304:Y314"/>
    <mergeCell ref="V273:V277"/>
    <mergeCell ref="U302:U303"/>
    <mergeCell ref="Y273:Y277"/>
    <mergeCell ref="R350:R354"/>
    <mergeCell ref="P332:P334"/>
    <mergeCell ref="T284:T290"/>
    <mergeCell ref="T256:T259"/>
    <mergeCell ref="Q252:Q254"/>
    <mergeCell ref="R252:R254"/>
    <mergeCell ref="T355:T359"/>
    <mergeCell ref="W355:W359"/>
    <mergeCell ref="N360:N363"/>
    <mergeCell ref="N364:N368"/>
    <mergeCell ref="M244:M247"/>
    <mergeCell ref="M248:M249"/>
    <mergeCell ref="O248:O249"/>
    <mergeCell ref="U318:U331"/>
    <mergeCell ref="T345:T349"/>
    <mergeCell ref="Q284:Q290"/>
    <mergeCell ref="R284:R290"/>
    <mergeCell ref="A261:R261"/>
    <mergeCell ref="O252:O254"/>
    <mergeCell ref="Q332:Q334"/>
    <mergeCell ref="Q335:Q336"/>
    <mergeCell ref="T252:T254"/>
    <mergeCell ref="M256:M259"/>
    <mergeCell ref="M262:M265"/>
    <mergeCell ref="M273:M277"/>
    <mergeCell ref="M278:M283"/>
    <mergeCell ref="M284:M290"/>
    <mergeCell ref="M293:M294"/>
    <mergeCell ref="M296:M300"/>
    <mergeCell ref="A284:A290"/>
    <mergeCell ref="B221:B249"/>
    <mergeCell ref="C262:C265"/>
    <mergeCell ref="S293:S294"/>
    <mergeCell ref="U332:U334"/>
    <mergeCell ref="V252:V254"/>
    <mergeCell ref="Q472:Q476"/>
    <mergeCell ref="T472:T476"/>
    <mergeCell ref="U472:U476"/>
    <mergeCell ref="V472:V476"/>
    <mergeCell ref="X340:X344"/>
    <mergeCell ref="X337:X339"/>
    <mergeCell ref="R337:R339"/>
    <mergeCell ref="X296:X300"/>
    <mergeCell ref="T315:X317"/>
    <mergeCell ref="W304:W314"/>
    <mergeCell ref="R335:R336"/>
    <mergeCell ref="Q369:Q373"/>
    <mergeCell ref="P364:P368"/>
    <mergeCell ref="M364:M368"/>
    <mergeCell ref="M394:M396"/>
    <mergeCell ref="M397:M399"/>
    <mergeCell ref="M400:M402"/>
    <mergeCell ref="M404:M405"/>
    <mergeCell ref="M406:M408"/>
    <mergeCell ref="M350:M354"/>
    <mergeCell ref="M355:M359"/>
    <mergeCell ref="M360:M363"/>
    <mergeCell ref="S360:S363"/>
    <mergeCell ref="U350:U354"/>
    <mergeCell ref="U355:U359"/>
    <mergeCell ref="S350:S354"/>
    <mergeCell ref="Q360:Q363"/>
    <mergeCell ref="V293:V294"/>
    <mergeCell ref="Q350:Q354"/>
    <mergeCell ref="M29:M32"/>
    <mergeCell ref="M33:M40"/>
    <mergeCell ref="M41:M45"/>
    <mergeCell ref="M46:M50"/>
    <mergeCell ref="M51:M53"/>
    <mergeCell ref="M54:M57"/>
    <mergeCell ref="M58:M63"/>
    <mergeCell ref="M64:M71"/>
    <mergeCell ref="M78:M83"/>
    <mergeCell ref="K1:K2"/>
    <mergeCell ref="L1:L2"/>
    <mergeCell ref="L5:L9"/>
    <mergeCell ref="L10:L13"/>
    <mergeCell ref="L14:L15"/>
    <mergeCell ref="L16:L21"/>
    <mergeCell ref="L25:L28"/>
    <mergeCell ref="L29:L32"/>
    <mergeCell ref="L33:L40"/>
    <mergeCell ref="L41:L45"/>
    <mergeCell ref="L46:L50"/>
    <mergeCell ref="L51:L53"/>
    <mergeCell ref="L54:L57"/>
    <mergeCell ref="L58:L63"/>
    <mergeCell ref="M25:M28"/>
    <mergeCell ref="M568:M570"/>
    <mergeCell ref="M479:M481"/>
    <mergeCell ref="M488:M492"/>
    <mergeCell ref="M493:M495"/>
    <mergeCell ref="M496:M499"/>
    <mergeCell ref="M500:M504"/>
    <mergeCell ref="M505:M506"/>
    <mergeCell ref="M508:M512"/>
    <mergeCell ref="M513:M517"/>
    <mergeCell ref="M518:M520"/>
    <mergeCell ref="M521:M525"/>
    <mergeCell ref="M526:M530"/>
    <mergeCell ref="M533:M540"/>
    <mergeCell ref="M541:M545"/>
    <mergeCell ref="M546:M549"/>
    <mergeCell ref="M550:M554"/>
    <mergeCell ref="M555:M560"/>
    <mergeCell ref="M561:M562"/>
    <mergeCell ref="L138:L142"/>
    <mergeCell ref="L143:L146"/>
    <mergeCell ref="L147:L154"/>
    <mergeCell ref="L155:L159"/>
    <mergeCell ref="L160:L165"/>
    <mergeCell ref="Q248:Q249"/>
    <mergeCell ref="R248:R249"/>
    <mergeCell ref="E244:E247"/>
    <mergeCell ref="E216:E220"/>
    <mergeCell ref="R189:R191"/>
    <mergeCell ref="P226:P227"/>
    <mergeCell ref="M221:M225"/>
    <mergeCell ref="E238:E240"/>
    <mergeCell ref="F244:G244"/>
    <mergeCell ref="F228:G228"/>
    <mergeCell ref="M189:M191"/>
    <mergeCell ref="E178:E183"/>
    <mergeCell ref="F208:G208"/>
    <mergeCell ref="R184:R188"/>
    <mergeCell ref="P155:P159"/>
    <mergeCell ref="N202:N204"/>
    <mergeCell ref="R160:R165"/>
    <mergeCell ref="E205:E207"/>
    <mergeCell ref="F198:G198"/>
    <mergeCell ref="F216:G216"/>
    <mergeCell ref="M166:M170"/>
    <mergeCell ref="M172:M177"/>
    <mergeCell ref="A568:A570"/>
    <mergeCell ref="B568:B570"/>
    <mergeCell ref="C568:C570"/>
    <mergeCell ref="D568:D570"/>
    <mergeCell ref="D394:D402"/>
    <mergeCell ref="C428:C429"/>
    <mergeCell ref="A550:A554"/>
    <mergeCell ref="A508:A512"/>
    <mergeCell ref="A397:A399"/>
    <mergeCell ref="F337:G337"/>
    <mergeCell ref="E541:E545"/>
    <mergeCell ref="L568:L570"/>
    <mergeCell ref="L436:L441"/>
    <mergeCell ref="L442:L445"/>
    <mergeCell ref="L446:L447"/>
    <mergeCell ref="L449:L452"/>
    <mergeCell ref="L472:L476"/>
    <mergeCell ref="L477:L478"/>
    <mergeCell ref="L479:L481"/>
    <mergeCell ref="L488:L492"/>
    <mergeCell ref="L493:L495"/>
    <mergeCell ref="E568:E570"/>
    <mergeCell ref="F375:G375"/>
    <mergeCell ref="E410:E411"/>
    <mergeCell ref="F389:G389"/>
    <mergeCell ref="E345:E349"/>
    <mergeCell ref="D369:D373"/>
    <mergeCell ref="F442:G442"/>
    <mergeCell ref="E442:E445"/>
    <mergeCell ref="D561:D562"/>
    <mergeCell ref="E561:E562"/>
    <mergeCell ref="F561:G561"/>
    <mergeCell ref="M116:M128"/>
    <mergeCell ref="M129:M130"/>
    <mergeCell ref="M132:M136"/>
    <mergeCell ref="D231:D234"/>
    <mergeCell ref="A302:A303"/>
    <mergeCell ref="O256:O259"/>
    <mergeCell ref="O273:O277"/>
    <mergeCell ref="N226:N227"/>
    <mergeCell ref="N228:N230"/>
    <mergeCell ref="N231:N234"/>
    <mergeCell ref="N235:N237"/>
    <mergeCell ref="L178:L183"/>
    <mergeCell ref="L184:L188"/>
    <mergeCell ref="M216:M220"/>
    <mergeCell ref="L192:L197"/>
    <mergeCell ref="L198:L201"/>
    <mergeCell ref="L202:L204"/>
    <mergeCell ref="C215:C220"/>
    <mergeCell ref="D192:D197"/>
    <mergeCell ref="D228:D230"/>
    <mergeCell ref="L132:L136"/>
    <mergeCell ref="L302:L303"/>
    <mergeCell ref="A256:A259"/>
    <mergeCell ref="F284:G284"/>
    <mergeCell ref="F178:G178"/>
    <mergeCell ref="C25:C136"/>
    <mergeCell ref="E100:E107"/>
    <mergeCell ref="F100:G100"/>
    <mergeCell ref="D116:D119"/>
    <mergeCell ref="L189:L191"/>
    <mergeCell ref="E231:E234"/>
    <mergeCell ref="M208:M212"/>
  </mergeCells>
  <phoneticPr fontId="6" type="noConversion"/>
  <pageMargins left="0.82677165354330706" right="0.82677165354330706" top="1.2992125984251968" bottom="1.0236220472440944" header="0.31496062992125984" footer="0.31496062992125984"/>
  <pageSetup paperSize="8" scale="79"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Y210"/>
  <sheetViews>
    <sheetView tabSelected="1" zoomScale="85" zoomScaleNormal="85" zoomScaleSheetLayoutView="85" workbookViewId="0">
      <pane ySplit="2" topLeftCell="A3" activePane="bottomLeft" state="frozen"/>
      <selection pane="bottomLeft" activeCell="M206" sqref="A1:M210"/>
    </sheetView>
  </sheetViews>
  <sheetFormatPr defaultRowHeight="15"/>
  <cols>
    <col min="1" max="1" width="6.28515625" style="24" customWidth="1"/>
    <col min="2" max="2" width="37.28515625" style="6" customWidth="1"/>
    <col min="3" max="3" width="60" style="6" customWidth="1"/>
    <col min="4" max="5" width="14.28515625" style="6" hidden="1" customWidth="1"/>
    <col min="6" max="6" width="19.140625" style="10" hidden="1" customWidth="1"/>
    <col min="7" max="7" width="14.28515625" style="6" hidden="1" customWidth="1"/>
    <col min="8" max="8" width="14.28515625" style="6" customWidth="1"/>
    <col min="9" max="10" width="19.140625" style="10" customWidth="1"/>
    <col min="11" max="12" width="17.7109375" style="10" customWidth="1"/>
    <col min="13" max="13" width="17.7109375" style="20" customWidth="1"/>
    <col min="14" max="14" width="16.85546875" style="50" hidden="1" customWidth="1"/>
    <col min="15" max="15" width="16.85546875" style="30" hidden="1" customWidth="1"/>
    <col min="16" max="16" width="10.5703125" hidden="1" customWidth="1"/>
    <col min="17" max="17" width="13" hidden="1" customWidth="1"/>
    <col min="18" max="19" width="0" hidden="1" customWidth="1"/>
    <col min="20" max="20" width="10.5703125" hidden="1" customWidth="1"/>
    <col min="21" max="21" width="13.42578125" hidden="1" customWidth="1"/>
    <col min="22" max="22" width="44.7109375" customWidth="1"/>
  </cols>
  <sheetData>
    <row r="1" spans="1:25" ht="15.75" thickBot="1">
      <c r="A1" s="1308" t="s">
        <v>0</v>
      </c>
      <c r="B1" s="1310" t="s">
        <v>1</v>
      </c>
      <c r="C1" s="1306" t="s">
        <v>686</v>
      </c>
      <c r="D1" s="1306" t="s">
        <v>6</v>
      </c>
      <c r="E1" s="1306" t="s">
        <v>6</v>
      </c>
      <c r="F1" s="1306" t="s">
        <v>11</v>
      </c>
      <c r="G1" s="1306" t="s">
        <v>6</v>
      </c>
      <c r="H1" s="1306" t="s">
        <v>6</v>
      </c>
      <c r="I1" s="1343" t="s">
        <v>7</v>
      </c>
      <c r="J1" s="1306" t="s">
        <v>687</v>
      </c>
      <c r="K1" s="1306" t="s">
        <v>10</v>
      </c>
      <c r="L1" s="1306" t="s">
        <v>12</v>
      </c>
      <c r="M1" s="1306" t="s">
        <v>13</v>
      </c>
      <c r="N1" s="1333" t="s">
        <v>688</v>
      </c>
      <c r="O1" s="1193" t="s">
        <v>15</v>
      </c>
      <c r="P1" s="1194"/>
      <c r="Q1" s="1194"/>
      <c r="R1" s="1194"/>
      <c r="S1" s="1194"/>
      <c r="T1" s="1194"/>
      <c r="U1" s="1195"/>
    </row>
    <row r="2" spans="1:25" ht="47.45" customHeight="1" thickBot="1">
      <c r="A2" s="1309"/>
      <c r="B2" s="1311"/>
      <c r="C2" s="1307"/>
      <c r="D2" s="1307"/>
      <c r="E2" s="1307"/>
      <c r="F2" s="1307"/>
      <c r="G2" s="1307"/>
      <c r="H2" s="1307"/>
      <c r="I2" s="1344"/>
      <c r="J2" s="1307"/>
      <c r="K2" s="1307"/>
      <c r="L2" s="1307"/>
      <c r="M2" s="1307"/>
      <c r="N2" s="1334"/>
      <c r="O2" s="46" t="s">
        <v>16</v>
      </c>
      <c r="P2" s="46" t="s">
        <v>17</v>
      </c>
      <c r="Q2" s="46" t="s">
        <v>18</v>
      </c>
      <c r="R2" s="46" t="s">
        <v>19</v>
      </c>
      <c r="S2" s="46" t="s">
        <v>20</v>
      </c>
      <c r="T2" s="46" t="s">
        <v>21</v>
      </c>
      <c r="U2" s="46" t="s">
        <v>22</v>
      </c>
    </row>
    <row r="3" spans="1:25" ht="24.75" thickBot="1">
      <c r="A3" s="372"/>
      <c r="B3" s="373" t="s">
        <v>689</v>
      </c>
      <c r="C3" s="374"/>
      <c r="D3" s="374"/>
      <c r="E3" s="374"/>
      <c r="F3" s="375">
        <f>SUM(F5,F12:F25,F27:F35,F39,F44:F65,F67,F73:F80,F82:F86,F90:F119,F121:F145,F147,F153:F159,F161:F175,F180:F188,F190:F199,F201,F206)</f>
        <v>559313</v>
      </c>
      <c r="G3" s="374"/>
      <c r="H3" s="374"/>
      <c r="I3" s="375">
        <f>SUM(I5,I12:I25,I27:I37,I39,I44:I65,I67,I73:I80,I82,I90:I119,I121,I136:I145,I147,I153:I159,I161:I178,I180:I188,I190:I199,I201,I206)</f>
        <v>1355514</v>
      </c>
      <c r="J3" s="375">
        <f>SUM(J5,J12:J25,J27:J37,J39,J44:J65,J67,J73:J80,J82,J90:J119,J121,J136:J145,J147,J153:J159,J161:J178,J180:J188,J190:J199,J201,J206)</f>
        <v>1354216</v>
      </c>
      <c r="K3" s="375">
        <f>SUM(K5,K12:K25,K27:K37,K39,K44:K65,K67,K73:K80,K82:K86,K90:K119,K121:K145,K147,K153:K159,K161:K178,K180:K188,K190:K199,K201,K206)</f>
        <v>1276618</v>
      </c>
      <c r="L3" s="375">
        <f>SUM(L5,L12:L25,L27:L35,L39,L44:L65,L67,L73:L80,L82:L86,L90:L119,L121:L145,L147,L153:L159,L161:L178,L180:L188,L190:L199,L201,L206)</f>
        <v>1285773</v>
      </c>
      <c r="M3" s="375">
        <f>SUM(M5,M12:M25,M27:M35,M39,M44:M65,M67,M73:M80,M82:M86,M90:M119,M121:M145,M147,M155:M159,M161:M175,M180:M188,M190:M199,M201,M206)</f>
        <v>12892456</v>
      </c>
      <c r="N3" s="376"/>
      <c r="O3" s="47"/>
      <c r="P3" s="377"/>
      <c r="Q3" s="377"/>
      <c r="R3" s="377"/>
      <c r="S3" s="377"/>
      <c r="T3" s="377"/>
      <c r="U3" s="377"/>
    </row>
    <row r="4" spans="1:25" ht="15" customHeight="1" thickBot="1">
      <c r="A4" s="1051" t="s">
        <v>690</v>
      </c>
      <c r="B4" s="1052"/>
      <c r="C4" s="1315"/>
      <c r="D4" s="1315"/>
      <c r="E4" s="1315"/>
      <c r="F4" s="1052"/>
      <c r="G4" s="1052"/>
      <c r="H4" s="1052"/>
      <c r="I4" s="1052"/>
      <c r="J4" s="1052"/>
      <c r="K4" s="1052"/>
      <c r="L4" s="1052"/>
      <c r="M4" s="1053"/>
      <c r="N4" s="378"/>
      <c r="O4" s="48"/>
      <c r="P4" s="377"/>
      <c r="Q4" s="377"/>
      <c r="R4" s="377"/>
      <c r="S4" s="377"/>
      <c r="T4" s="377"/>
      <c r="U4" s="377"/>
    </row>
    <row r="5" spans="1:25" ht="19.149999999999999" customHeight="1">
      <c r="A5" s="1279">
        <v>1</v>
      </c>
      <c r="B5" s="1291" t="s">
        <v>691</v>
      </c>
      <c r="C5" s="1316" t="s">
        <v>692</v>
      </c>
      <c r="D5" s="1317"/>
      <c r="E5" s="741"/>
      <c r="F5" s="1073">
        <f>SUM(D6)</f>
        <v>5022</v>
      </c>
      <c r="G5" s="382"/>
      <c r="H5" s="382"/>
      <c r="I5" s="999">
        <f>SUM(H6:H9)</f>
        <v>27341</v>
      </c>
      <c r="J5" s="952">
        <f>SUM(G6)</f>
        <v>5022</v>
      </c>
      <c r="K5" s="1127">
        <f>SUM(E6)</f>
        <v>5022</v>
      </c>
      <c r="L5" s="1127">
        <f>SUM(D6)</f>
        <v>5022</v>
      </c>
      <c r="M5" s="952">
        <f>SUM(G7:G9)</f>
        <v>114591</v>
      </c>
      <c r="N5" s="1327">
        <f>SUM(O5:U9)</f>
        <v>3</v>
      </c>
      <c r="O5" s="1028">
        <v>2</v>
      </c>
      <c r="P5" s="1028"/>
      <c r="Q5" s="1028"/>
      <c r="R5" s="1028"/>
      <c r="S5" s="1028"/>
      <c r="T5" s="1028"/>
      <c r="U5" s="1028">
        <v>1</v>
      </c>
    </row>
    <row r="6" spans="1:25" ht="24">
      <c r="A6" s="1279"/>
      <c r="B6" s="1291"/>
      <c r="C6" s="183" t="s">
        <v>693</v>
      </c>
      <c r="D6" s="358">
        <v>5022</v>
      </c>
      <c r="E6" s="358">
        <v>5022</v>
      </c>
      <c r="F6" s="1074"/>
      <c r="G6" s="358">
        <v>5022</v>
      </c>
      <c r="H6" s="358">
        <v>5022</v>
      </c>
      <c r="I6" s="1345"/>
      <c r="J6" s="953"/>
      <c r="K6" s="1128"/>
      <c r="L6" s="1128"/>
      <c r="M6" s="953"/>
      <c r="N6" s="1328"/>
      <c r="O6" s="1029"/>
      <c r="P6" s="1029"/>
      <c r="Q6" s="1029"/>
      <c r="R6" s="1029"/>
      <c r="S6" s="1029"/>
      <c r="T6" s="1029"/>
      <c r="U6" s="1029"/>
    </row>
    <row r="7" spans="1:25">
      <c r="A7" s="1279"/>
      <c r="B7" s="1291"/>
      <c r="C7" s="740" t="s">
        <v>694</v>
      </c>
      <c r="D7" s="285">
        <v>500</v>
      </c>
      <c r="E7" s="285">
        <v>500</v>
      </c>
      <c r="F7" s="1074"/>
      <c r="G7" s="358">
        <v>1000</v>
      </c>
      <c r="H7" s="696"/>
      <c r="I7" s="1345"/>
      <c r="J7" s="953"/>
      <c r="K7" s="1128"/>
      <c r="L7" s="1128"/>
      <c r="M7" s="953"/>
      <c r="N7" s="1328"/>
      <c r="O7" s="1029"/>
      <c r="P7" s="1029"/>
      <c r="Q7" s="1029"/>
      <c r="R7" s="1029"/>
      <c r="S7" s="1029"/>
      <c r="T7" s="1029"/>
      <c r="U7" s="1029"/>
    </row>
    <row r="8" spans="1:25" ht="24">
      <c r="A8" s="1279"/>
      <c r="B8" s="1291"/>
      <c r="C8" s="740" t="s">
        <v>695</v>
      </c>
      <c r="D8" s="358">
        <v>60000</v>
      </c>
      <c r="E8" s="358">
        <v>60000</v>
      </c>
      <c r="F8" s="1074"/>
      <c r="G8" s="358">
        <v>111591</v>
      </c>
      <c r="H8" s="696">
        <v>22319</v>
      </c>
      <c r="I8" s="1345"/>
      <c r="J8" s="953"/>
      <c r="K8" s="1128"/>
      <c r="L8" s="1128"/>
      <c r="M8" s="953"/>
      <c r="N8" s="1328"/>
      <c r="O8" s="1029"/>
      <c r="P8" s="1029"/>
      <c r="Q8" s="1029"/>
      <c r="R8" s="1029"/>
      <c r="S8" s="1029"/>
      <c r="T8" s="1029"/>
      <c r="U8" s="1029"/>
    </row>
    <row r="9" spans="1:25" ht="15.75" thickBot="1">
      <c r="A9" s="1280"/>
      <c r="B9" s="1292"/>
      <c r="C9" s="742" t="s">
        <v>696</v>
      </c>
      <c r="D9" s="394">
        <v>1000</v>
      </c>
      <c r="E9" s="394">
        <v>1000</v>
      </c>
      <c r="F9" s="1075"/>
      <c r="G9" s="358">
        <v>2000</v>
      </c>
      <c r="H9" s="696"/>
      <c r="I9" s="1346"/>
      <c r="J9" s="954"/>
      <c r="K9" s="1129"/>
      <c r="L9" s="1129"/>
      <c r="M9" s="954"/>
      <c r="N9" s="1329"/>
      <c r="O9" s="1030"/>
      <c r="P9" s="1030"/>
      <c r="Q9" s="1030"/>
      <c r="R9" s="1030"/>
      <c r="S9" s="1030"/>
      <c r="T9" s="1030"/>
      <c r="U9" s="1030"/>
    </row>
    <row r="10" spans="1:25" ht="15" customHeight="1" thickBot="1">
      <c r="A10" s="1051" t="s">
        <v>697</v>
      </c>
      <c r="B10" s="1052"/>
      <c r="C10" s="1101"/>
      <c r="D10" s="1101"/>
      <c r="E10" s="1101"/>
      <c r="F10" s="1052"/>
      <c r="G10" s="1052"/>
      <c r="H10" s="1052"/>
      <c r="I10" s="1052"/>
      <c r="J10" s="1052"/>
      <c r="K10" s="1052"/>
      <c r="L10" s="1052"/>
      <c r="M10" s="1053"/>
      <c r="N10" s="378"/>
      <c r="O10" s="48"/>
      <c r="P10" s="377"/>
      <c r="Q10" s="377"/>
      <c r="R10" s="377"/>
      <c r="S10" s="377"/>
      <c r="T10" s="377"/>
      <c r="U10" s="377"/>
    </row>
    <row r="11" spans="1:25" ht="15.75" thickBot="1">
      <c r="A11" s="1260" t="s">
        <v>698</v>
      </c>
      <c r="B11" s="1281"/>
      <c r="C11" s="1281"/>
      <c r="D11" s="1281"/>
      <c r="E11" s="1281"/>
      <c r="F11" s="1281"/>
      <c r="G11" s="1281"/>
      <c r="H11" s="1281"/>
      <c r="I11" s="1281"/>
      <c r="J11" s="1281"/>
      <c r="K11" s="1281"/>
      <c r="L11" s="1281"/>
      <c r="M11" s="1283"/>
      <c r="N11" s="378"/>
      <c r="O11" s="48"/>
      <c r="P11" s="377"/>
      <c r="Q11" s="377"/>
      <c r="R11" s="377"/>
      <c r="S11" s="377"/>
      <c r="T11" s="377"/>
      <c r="U11" s="377"/>
    </row>
    <row r="12" spans="1:25" ht="51.6" customHeight="1">
      <c r="A12" s="1278">
        <v>2</v>
      </c>
      <c r="B12" s="1241" t="s">
        <v>699</v>
      </c>
      <c r="C12" s="1370" t="s">
        <v>700</v>
      </c>
      <c r="D12" s="1317"/>
      <c r="E12" s="381"/>
      <c r="F12" s="1054">
        <f>SUM(D13)</f>
        <v>43681</v>
      </c>
      <c r="G12" s="382"/>
      <c r="H12" s="382"/>
      <c r="I12" s="999">
        <f>SUM(H13)</f>
        <v>40071</v>
      </c>
      <c r="J12" s="1054">
        <f>SUM(G13)</f>
        <v>43681</v>
      </c>
      <c r="K12" s="1054">
        <f>SUM(E13)</f>
        <v>43681</v>
      </c>
      <c r="L12" s="1054">
        <f>SUM(D13)</f>
        <v>43681</v>
      </c>
      <c r="M12" s="952">
        <f>SUM(D14:D16)</f>
        <v>1239369</v>
      </c>
      <c r="N12" s="1327">
        <f>SUM(O12:U16)</f>
        <v>5</v>
      </c>
      <c r="O12" s="1028">
        <v>2</v>
      </c>
      <c r="P12" s="1028"/>
      <c r="Q12" s="1028"/>
      <c r="R12" s="1028"/>
      <c r="S12" s="1028">
        <v>1</v>
      </c>
      <c r="T12" s="1028">
        <v>1</v>
      </c>
      <c r="U12" s="1028">
        <v>1</v>
      </c>
      <c r="Y12" s="26"/>
    </row>
    <row r="13" spans="1:25" ht="24">
      <c r="A13" s="1279"/>
      <c r="B13" s="1242"/>
      <c r="C13" s="747" t="s">
        <v>701</v>
      </c>
      <c r="D13" s="358">
        <v>43681</v>
      </c>
      <c r="E13" s="358">
        <v>43681</v>
      </c>
      <c r="F13" s="1078"/>
      <c r="G13" s="358">
        <v>43681</v>
      </c>
      <c r="H13" s="696">
        <v>40071</v>
      </c>
      <c r="I13" s="1345"/>
      <c r="J13" s="1078"/>
      <c r="K13" s="1078"/>
      <c r="L13" s="1078"/>
      <c r="M13" s="953"/>
      <c r="N13" s="1328"/>
      <c r="O13" s="1029"/>
      <c r="P13" s="1029"/>
      <c r="Q13" s="1029"/>
      <c r="R13" s="1029"/>
      <c r="S13" s="1029"/>
      <c r="T13" s="1029"/>
      <c r="U13" s="1029"/>
    </row>
    <row r="14" spans="1:25" ht="24" customHeight="1" thickBot="1">
      <c r="A14" s="1279"/>
      <c r="B14" s="1242"/>
      <c r="C14" s="65" t="s">
        <v>702</v>
      </c>
      <c r="D14" s="358">
        <v>4369</v>
      </c>
      <c r="E14" s="358">
        <v>4369</v>
      </c>
      <c r="F14" s="1078"/>
      <c r="G14" s="358">
        <v>4369</v>
      </c>
      <c r="H14" s="358">
        <v>4369</v>
      </c>
      <c r="I14" s="1345"/>
      <c r="J14" s="1078"/>
      <c r="K14" s="1078"/>
      <c r="L14" s="1078"/>
      <c r="M14" s="953"/>
      <c r="N14" s="1328"/>
      <c r="O14" s="1029"/>
      <c r="P14" s="1029"/>
      <c r="Q14" s="1029"/>
      <c r="R14" s="1029"/>
      <c r="S14" s="1029"/>
      <c r="T14" s="1029"/>
      <c r="U14" s="1029"/>
    </row>
    <row r="15" spans="1:25" ht="15.75" thickBot="1">
      <c r="A15" s="1279"/>
      <c r="B15" s="1242"/>
      <c r="C15" s="383" t="s">
        <v>703</v>
      </c>
      <c r="D15" s="358">
        <v>1210000</v>
      </c>
      <c r="E15" s="358">
        <v>1210000</v>
      </c>
      <c r="F15" s="1078"/>
      <c r="G15" s="358">
        <v>1210000</v>
      </c>
      <c r="H15" s="358">
        <v>1210000</v>
      </c>
      <c r="I15" s="1345"/>
      <c r="J15" s="1078"/>
      <c r="K15" s="1078"/>
      <c r="L15" s="1078"/>
      <c r="M15" s="953"/>
      <c r="N15" s="1328"/>
      <c r="O15" s="1029"/>
      <c r="P15" s="1029"/>
      <c r="Q15" s="1029"/>
      <c r="R15" s="1029"/>
      <c r="S15" s="1029"/>
      <c r="T15" s="1029"/>
      <c r="U15" s="1029"/>
    </row>
    <row r="16" spans="1:25" ht="15.75" thickBot="1">
      <c r="A16" s="1280"/>
      <c r="B16" s="1243"/>
      <c r="C16" s="384" t="s">
        <v>704</v>
      </c>
      <c r="D16" s="358">
        <v>25000</v>
      </c>
      <c r="E16" s="358">
        <v>25000</v>
      </c>
      <c r="F16" s="1079"/>
      <c r="G16" s="358">
        <v>25000</v>
      </c>
      <c r="H16" s="358">
        <v>25000</v>
      </c>
      <c r="I16" s="1346"/>
      <c r="J16" s="1079"/>
      <c r="K16" s="1079"/>
      <c r="L16" s="1079"/>
      <c r="M16" s="954"/>
      <c r="N16" s="1329"/>
      <c r="O16" s="1030"/>
      <c r="P16" s="1030"/>
      <c r="Q16" s="1030"/>
      <c r="R16" s="1030"/>
      <c r="S16" s="1030"/>
      <c r="T16" s="1030"/>
      <c r="U16" s="1030"/>
    </row>
    <row r="17" spans="1:21" ht="39.6" customHeight="1">
      <c r="A17" s="1278">
        <v>3</v>
      </c>
      <c r="B17" s="1290" t="s">
        <v>705</v>
      </c>
      <c r="C17" s="1316" t="s">
        <v>706</v>
      </c>
      <c r="D17" s="1317"/>
      <c r="E17" s="381"/>
      <c r="F17" s="1054">
        <f>SUM(D18:D20)</f>
        <v>194038</v>
      </c>
      <c r="G17" s="382"/>
      <c r="H17" s="382"/>
      <c r="I17" s="1054">
        <f>SUM(H18:H20)</f>
        <v>194038</v>
      </c>
      <c r="J17" s="1054">
        <f>SUM(G18:G20)</f>
        <v>194038</v>
      </c>
      <c r="K17" s="1054">
        <f>SUM(E18:E20)</f>
        <v>194038</v>
      </c>
      <c r="L17" s="1054">
        <f>SUM(D18:D20)</f>
        <v>194038</v>
      </c>
      <c r="M17" s="952"/>
      <c r="N17" s="1327">
        <f>SUM(O17:U20)</f>
        <v>5</v>
      </c>
      <c r="O17" s="1028">
        <v>2</v>
      </c>
      <c r="P17" s="1028">
        <v>1</v>
      </c>
      <c r="Q17" s="1028"/>
      <c r="R17" s="1028"/>
      <c r="S17" s="1028"/>
      <c r="T17" s="1028">
        <v>1</v>
      </c>
      <c r="U17" s="1028">
        <v>1</v>
      </c>
    </row>
    <row r="18" spans="1:21" ht="24">
      <c r="A18" s="1279"/>
      <c r="B18" s="1291"/>
      <c r="C18" s="183" t="s">
        <v>707</v>
      </c>
      <c r="D18" s="358">
        <v>2469</v>
      </c>
      <c r="E18" s="358">
        <v>2469</v>
      </c>
      <c r="F18" s="1078"/>
      <c r="G18" s="358">
        <v>2469</v>
      </c>
      <c r="H18" s="358">
        <v>2469</v>
      </c>
      <c r="I18" s="1078"/>
      <c r="J18" s="1078"/>
      <c r="K18" s="1078"/>
      <c r="L18" s="1078"/>
      <c r="M18" s="953"/>
      <c r="N18" s="1328"/>
      <c r="O18" s="1029"/>
      <c r="P18" s="1029"/>
      <c r="Q18" s="1029"/>
      <c r="R18" s="1029"/>
      <c r="S18" s="1029"/>
      <c r="T18" s="1029"/>
      <c r="U18" s="1029"/>
    </row>
    <row r="19" spans="1:21">
      <c r="A19" s="1279"/>
      <c r="B19" s="1291"/>
      <c r="C19" s="183" t="s">
        <v>708</v>
      </c>
      <c r="D19" s="358">
        <v>187684</v>
      </c>
      <c r="E19" s="358">
        <v>187684</v>
      </c>
      <c r="F19" s="1078"/>
      <c r="G19" s="358">
        <v>187684</v>
      </c>
      <c r="H19" s="358">
        <v>187684</v>
      </c>
      <c r="I19" s="1078"/>
      <c r="J19" s="1078"/>
      <c r="K19" s="1078"/>
      <c r="L19" s="1078"/>
      <c r="M19" s="953"/>
      <c r="N19" s="1328"/>
      <c r="O19" s="1029"/>
      <c r="P19" s="1029"/>
      <c r="Q19" s="1029"/>
      <c r="R19" s="1029"/>
      <c r="S19" s="1029"/>
      <c r="T19" s="1029"/>
      <c r="U19" s="1029"/>
    </row>
    <row r="20" spans="1:21" ht="15.75" thickBot="1">
      <c r="A20" s="1280"/>
      <c r="B20" s="1292"/>
      <c r="C20" s="184" t="s">
        <v>709</v>
      </c>
      <c r="D20" s="359">
        <v>3885</v>
      </c>
      <c r="E20" s="359">
        <v>3885</v>
      </c>
      <c r="F20" s="1079"/>
      <c r="G20" s="359">
        <v>3885</v>
      </c>
      <c r="H20" s="359">
        <v>3885</v>
      </c>
      <c r="I20" s="1079"/>
      <c r="J20" s="1079"/>
      <c r="K20" s="1079"/>
      <c r="L20" s="1079"/>
      <c r="M20" s="954"/>
      <c r="N20" s="1329"/>
      <c r="O20" s="1030"/>
      <c r="P20" s="1030"/>
      <c r="Q20" s="1030"/>
      <c r="R20" s="1030"/>
      <c r="S20" s="1030"/>
      <c r="T20" s="1030"/>
      <c r="U20" s="1030"/>
    </row>
    <row r="21" spans="1:21" ht="28.9" customHeight="1">
      <c r="A21" s="1278">
        <v>4</v>
      </c>
      <c r="B21" s="1290" t="s">
        <v>710</v>
      </c>
      <c r="C21" s="1316" t="s">
        <v>711</v>
      </c>
      <c r="D21" s="1317"/>
      <c r="E21" s="381"/>
      <c r="F21" s="1059">
        <f>SUM(D22)</f>
        <v>19481</v>
      </c>
      <c r="G21" s="382"/>
      <c r="H21" s="382"/>
      <c r="I21" s="999">
        <f>SUM(H22)</f>
        <v>17533</v>
      </c>
      <c r="J21" s="1054">
        <f>SUM(G22)</f>
        <v>19481</v>
      </c>
      <c r="K21" s="1054">
        <f>SUM(E22)</f>
        <v>19481</v>
      </c>
      <c r="L21" s="1054">
        <f>SUM(D22)</f>
        <v>19481</v>
      </c>
      <c r="M21" s="957">
        <f>SUM(D23:D25)</f>
        <v>497949</v>
      </c>
      <c r="N21" s="1330">
        <f>SUM(O21:U25)</f>
        <v>4</v>
      </c>
      <c r="O21" s="1026">
        <v>2</v>
      </c>
      <c r="P21" s="1026"/>
      <c r="Q21" s="1026"/>
      <c r="R21" s="1026"/>
      <c r="S21" s="1026"/>
      <c r="T21" s="1026">
        <v>1</v>
      </c>
      <c r="U21" s="1026">
        <v>1</v>
      </c>
    </row>
    <row r="22" spans="1:21" ht="24">
      <c r="A22" s="1279"/>
      <c r="B22" s="1291"/>
      <c r="C22" s="754" t="s">
        <v>712</v>
      </c>
      <c r="D22" s="358">
        <v>19481</v>
      </c>
      <c r="E22" s="358">
        <v>19481</v>
      </c>
      <c r="F22" s="1060"/>
      <c r="G22" s="358">
        <v>19481</v>
      </c>
      <c r="H22" s="696">
        <v>17533</v>
      </c>
      <c r="I22" s="1345"/>
      <c r="J22" s="1078"/>
      <c r="K22" s="996"/>
      <c r="L22" s="996"/>
      <c r="M22" s="958"/>
      <c r="N22" s="1331"/>
      <c r="O22" s="1027"/>
      <c r="P22" s="1027"/>
      <c r="Q22" s="1027"/>
      <c r="R22" s="1027"/>
      <c r="S22" s="1027"/>
      <c r="T22" s="1027"/>
      <c r="U22" s="1027"/>
    </row>
    <row r="23" spans="1:21" ht="24">
      <c r="A23" s="1279"/>
      <c r="B23" s="1291"/>
      <c r="C23" s="183" t="s">
        <v>713</v>
      </c>
      <c r="D23" s="358">
        <v>1949</v>
      </c>
      <c r="E23" s="358">
        <v>1949</v>
      </c>
      <c r="F23" s="1060"/>
      <c r="G23" s="358">
        <v>1949</v>
      </c>
      <c r="H23" s="358">
        <v>1949</v>
      </c>
      <c r="I23" s="1345"/>
      <c r="J23" s="1078"/>
      <c r="K23" s="996"/>
      <c r="L23" s="996"/>
      <c r="M23" s="958"/>
      <c r="N23" s="1331"/>
      <c r="O23" s="1027"/>
      <c r="P23" s="1027"/>
      <c r="Q23" s="1027"/>
      <c r="R23" s="1027"/>
      <c r="S23" s="1027"/>
      <c r="T23" s="1027"/>
      <c r="U23" s="1027"/>
    </row>
    <row r="24" spans="1:21">
      <c r="A24" s="1279"/>
      <c r="B24" s="1291"/>
      <c r="C24" s="183" t="s">
        <v>70</v>
      </c>
      <c r="D24" s="358">
        <v>484000</v>
      </c>
      <c r="E24" s="358">
        <v>484000</v>
      </c>
      <c r="F24" s="1060"/>
      <c r="G24" s="358">
        <v>484000</v>
      </c>
      <c r="H24" s="358">
        <v>484000</v>
      </c>
      <c r="I24" s="1345"/>
      <c r="J24" s="1078"/>
      <c r="K24" s="996"/>
      <c r="L24" s="996"/>
      <c r="M24" s="958"/>
      <c r="N24" s="1331"/>
      <c r="O24" s="1027"/>
      <c r="P24" s="1027"/>
      <c r="Q24" s="1027"/>
      <c r="R24" s="1027"/>
      <c r="S24" s="1027"/>
      <c r="T24" s="1027"/>
      <c r="U24" s="1027"/>
    </row>
    <row r="25" spans="1:21" ht="15.75" thickBot="1">
      <c r="A25" s="1280"/>
      <c r="B25" s="1292"/>
      <c r="C25" s="385" t="s">
        <v>146</v>
      </c>
      <c r="D25" s="386">
        <v>12000</v>
      </c>
      <c r="E25" s="386">
        <v>12000</v>
      </c>
      <c r="F25" s="1061"/>
      <c r="G25" s="386">
        <v>12000</v>
      </c>
      <c r="H25" s="386">
        <v>12000</v>
      </c>
      <c r="I25" s="1346"/>
      <c r="J25" s="1079"/>
      <c r="K25" s="1031"/>
      <c r="L25" s="1031"/>
      <c r="M25" s="959"/>
      <c r="N25" s="1332"/>
      <c r="O25" s="1032"/>
      <c r="P25" s="1032"/>
      <c r="Q25" s="1032"/>
      <c r="R25" s="1032"/>
      <c r="S25" s="1032"/>
      <c r="T25" s="1032"/>
      <c r="U25" s="1032"/>
    </row>
    <row r="26" spans="1:21" thickBot="1">
      <c r="A26" s="1260" t="s">
        <v>714</v>
      </c>
      <c r="B26" s="1281"/>
      <c r="C26" s="1371"/>
      <c r="D26" s="1371"/>
      <c r="E26" s="1371"/>
      <c r="F26" s="1281"/>
      <c r="G26" s="1281"/>
      <c r="H26" s="1281"/>
      <c r="I26" s="1281"/>
      <c r="J26" s="1281"/>
      <c r="K26" s="1281"/>
      <c r="L26" s="1281"/>
      <c r="M26" s="1283"/>
      <c r="N26" s="378"/>
      <c r="O26" s="48"/>
      <c r="P26" s="377"/>
      <c r="Q26" s="377"/>
      <c r="R26" s="377"/>
      <c r="S26" s="377"/>
      <c r="T26" s="377"/>
      <c r="U26" s="377"/>
    </row>
    <row r="27" spans="1:21" ht="38.450000000000003" customHeight="1">
      <c r="A27" s="1278">
        <v>5</v>
      </c>
      <c r="B27" s="1290" t="s">
        <v>715</v>
      </c>
      <c r="C27" s="1372" t="s">
        <v>716</v>
      </c>
      <c r="D27" s="1373"/>
      <c r="E27" s="387"/>
      <c r="F27" s="1318">
        <v>0</v>
      </c>
      <c r="G27" s="379"/>
      <c r="H27" s="379"/>
      <c r="I27" s="970">
        <f>SUM(H28:H30)</f>
        <v>125169</v>
      </c>
      <c r="J27" s="952">
        <f>SUM(G28:G30)</f>
        <v>105513</v>
      </c>
      <c r="K27" s="1110">
        <f>SUM(E28:E30)</f>
        <v>105513</v>
      </c>
      <c r="L27" s="1110">
        <f>SUM(D28:D30)</f>
        <v>105513</v>
      </c>
      <c r="M27" s="952">
        <v>0</v>
      </c>
      <c r="N27" s="1327">
        <f>SUM(O27:U30)</f>
        <v>3</v>
      </c>
      <c r="O27" s="1028"/>
      <c r="P27" s="1028">
        <v>1</v>
      </c>
      <c r="Q27" s="1028"/>
      <c r="R27" s="1028"/>
      <c r="S27" s="1028"/>
      <c r="T27" s="1028">
        <v>1</v>
      </c>
      <c r="U27" s="1028">
        <v>1</v>
      </c>
    </row>
    <row r="28" spans="1:21">
      <c r="A28" s="1279"/>
      <c r="B28" s="1291"/>
      <c r="C28" s="69" t="s">
        <v>69</v>
      </c>
      <c r="D28" s="54">
        <v>1513</v>
      </c>
      <c r="E28" s="54">
        <v>1513</v>
      </c>
      <c r="F28" s="1319"/>
      <c r="G28" s="54">
        <v>1513</v>
      </c>
      <c r="H28" s="54">
        <v>1513</v>
      </c>
      <c r="I28" s="971"/>
      <c r="J28" s="953"/>
      <c r="K28" s="1111"/>
      <c r="L28" s="1111"/>
      <c r="M28" s="953"/>
      <c r="N28" s="1328"/>
      <c r="O28" s="1029"/>
      <c r="P28" s="1029"/>
      <c r="Q28" s="1029"/>
      <c r="R28" s="1029"/>
      <c r="S28" s="1029"/>
      <c r="T28" s="1029"/>
      <c r="U28" s="1029"/>
    </row>
    <row r="29" spans="1:21">
      <c r="A29" s="1279"/>
      <c r="B29" s="1291"/>
      <c r="C29" s="675" t="s">
        <v>717</v>
      </c>
      <c r="D29" s="54">
        <v>100000</v>
      </c>
      <c r="E29" s="54">
        <v>100000</v>
      </c>
      <c r="F29" s="1319"/>
      <c r="G29" s="54">
        <v>100000</v>
      </c>
      <c r="H29" s="674">
        <v>119656</v>
      </c>
      <c r="I29" s="971"/>
      <c r="J29" s="953"/>
      <c r="K29" s="1111"/>
      <c r="L29" s="1111"/>
      <c r="M29" s="953"/>
      <c r="N29" s="1328"/>
      <c r="O29" s="1029"/>
      <c r="P29" s="1029"/>
      <c r="Q29" s="1029"/>
      <c r="R29" s="1029"/>
      <c r="S29" s="1029"/>
      <c r="T29" s="1029"/>
      <c r="U29" s="1029"/>
    </row>
    <row r="30" spans="1:21" ht="15.75" thickBot="1">
      <c r="A30" s="1280"/>
      <c r="B30" s="1292"/>
      <c r="C30" s="69" t="s">
        <v>146</v>
      </c>
      <c r="D30" s="142">
        <v>4000</v>
      </c>
      <c r="E30" s="142">
        <v>4000</v>
      </c>
      <c r="F30" s="1320"/>
      <c r="G30" s="142">
        <v>4000</v>
      </c>
      <c r="H30" s="142">
        <v>4000</v>
      </c>
      <c r="I30" s="972"/>
      <c r="J30" s="954"/>
      <c r="K30" s="1112"/>
      <c r="L30" s="1112"/>
      <c r="M30" s="954"/>
      <c r="N30" s="1329"/>
      <c r="O30" s="1030"/>
      <c r="P30" s="1030"/>
      <c r="Q30" s="1030"/>
      <c r="R30" s="1030"/>
      <c r="S30" s="1030"/>
      <c r="T30" s="1030"/>
      <c r="U30" s="1030"/>
    </row>
    <row r="31" spans="1:21" ht="42.6" customHeight="1">
      <c r="A31" s="1264">
        <v>6</v>
      </c>
      <c r="B31" s="1241" t="s">
        <v>718</v>
      </c>
      <c r="C31" s="1276" t="s">
        <v>719</v>
      </c>
      <c r="D31" s="1277"/>
      <c r="E31" s="388"/>
      <c r="F31" s="1127">
        <v>0</v>
      </c>
      <c r="G31" s="389"/>
      <c r="H31" s="389"/>
      <c r="I31" s="970">
        <f>SUM(H32)</f>
        <v>15767</v>
      </c>
      <c r="J31" s="952">
        <f>SUM(G32)</f>
        <v>27000</v>
      </c>
      <c r="K31" s="1127">
        <f>SUM(E32)</f>
        <v>27000</v>
      </c>
      <c r="L31" s="1127">
        <f>SUM(D32)</f>
        <v>27000</v>
      </c>
      <c r="M31" s="952"/>
      <c r="N31" s="1327">
        <f>SUM(O31:U35)</f>
        <v>3</v>
      </c>
      <c r="O31" s="1028"/>
      <c r="P31" s="1028"/>
      <c r="Q31" s="1028"/>
      <c r="R31" s="1028">
        <v>1</v>
      </c>
      <c r="S31" s="1028"/>
      <c r="T31" s="1028">
        <v>1</v>
      </c>
      <c r="U31" s="1028">
        <v>1</v>
      </c>
    </row>
    <row r="32" spans="1:21">
      <c r="A32" s="1265"/>
      <c r="B32" s="1242"/>
      <c r="C32" s="675" t="s">
        <v>720</v>
      </c>
      <c r="D32" s="356">
        <v>27000</v>
      </c>
      <c r="E32" s="356">
        <v>27000</v>
      </c>
      <c r="F32" s="1128"/>
      <c r="G32" s="356">
        <v>27000</v>
      </c>
      <c r="H32" s="676">
        <v>15767</v>
      </c>
      <c r="I32" s="971"/>
      <c r="J32" s="953"/>
      <c r="K32" s="1128"/>
      <c r="L32" s="1128"/>
      <c r="M32" s="953"/>
      <c r="N32" s="1328"/>
      <c r="O32" s="1029"/>
      <c r="P32" s="1029"/>
      <c r="Q32" s="1029"/>
      <c r="R32" s="1029"/>
      <c r="S32" s="1029"/>
      <c r="T32" s="1029"/>
      <c r="U32" s="1029"/>
    </row>
    <row r="33" spans="1:21" ht="24">
      <c r="A33" s="1265"/>
      <c r="B33" s="1242"/>
      <c r="C33" s="675" t="s">
        <v>721</v>
      </c>
      <c r="D33" s="356"/>
      <c r="E33" s="356"/>
      <c r="F33" s="1128"/>
      <c r="G33" s="356"/>
      <c r="H33" s="356"/>
      <c r="I33" s="971"/>
      <c r="J33" s="953"/>
      <c r="K33" s="1128"/>
      <c r="L33" s="1128"/>
      <c r="M33" s="953"/>
      <c r="N33" s="1328"/>
      <c r="O33" s="1029"/>
      <c r="P33" s="1029"/>
      <c r="Q33" s="1029"/>
      <c r="R33" s="1029"/>
      <c r="S33" s="1029"/>
      <c r="T33" s="1029"/>
      <c r="U33" s="1029"/>
    </row>
    <row r="34" spans="1:21">
      <c r="A34" s="1265"/>
      <c r="B34" s="1242"/>
      <c r="C34" s="69" t="s">
        <v>722</v>
      </c>
      <c r="D34" s="356"/>
      <c r="E34" s="356"/>
      <c r="F34" s="1128"/>
      <c r="G34" s="356"/>
      <c r="H34" s="356"/>
      <c r="I34" s="971"/>
      <c r="J34" s="953"/>
      <c r="K34" s="1128"/>
      <c r="L34" s="1128"/>
      <c r="M34" s="953"/>
      <c r="N34" s="1328"/>
      <c r="O34" s="1029"/>
      <c r="P34" s="1029"/>
      <c r="Q34" s="1029"/>
      <c r="R34" s="1029"/>
      <c r="S34" s="1029"/>
      <c r="T34" s="1029"/>
      <c r="U34" s="1029"/>
    </row>
    <row r="35" spans="1:21" ht="15.75" thickBot="1">
      <c r="A35" s="1266"/>
      <c r="B35" s="1243"/>
      <c r="C35" s="135" t="s">
        <v>723</v>
      </c>
      <c r="D35" s="390"/>
      <c r="E35" s="390"/>
      <c r="F35" s="1129"/>
      <c r="G35" s="390"/>
      <c r="H35" s="390"/>
      <c r="I35" s="972"/>
      <c r="J35" s="954"/>
      <c r="K35" s="1129"/>
      <c r="L35" s="1129"/>
      <c r="M35" s="954"/>
      <c r="N35" s="1329"/>
      <c r="O35" s="1030"/>
      <c r="P35" s="1030"/>
      <c r="Q35" s="1030"/>
      <c r="R35" s="1030"/>
      <c r="S35" s="1030"/>
      <c r="T35" s="1030"/>
      <c r="U35" s="1030"/>
    </row>
    <row r="36" spans="1:21" ht="25.9" customHeight="1">
      <c r="A36" s="1278">
        <v>7</v>
      </c>
      <c r="B36" s="997" t="s">
        <v>724</v>
      </c>
      <c r="C36" s="1115" t="s">
        <v>725</v>
      </c>
      <c r="D36" s="1116"/>
      <c r="E36" s="84"/>
      <c r="F36" s="1338">
        <f>SUM(D37:D37)</f>
        <v>845</v>
      </c>
      <c r="G36" s="252"/>
      <c r="H36" s="252"/>
      <c r="I36" s="1054">
        <f>SUM(H37)</f>
        <v>845</v>
      </c>
      <c r="J36" s="1054">
        <f>SUM(G37)</f>
        <v>845</v>
      </c>
      <c r="K36" s="1054">
        <f>SUM(E37)</f>
        <v>845</v>
      </c>
      <c r="L36" s="1054">
        <f>SUM(D37:D37)</f>
        <v>845</v>
      </c>
      <c r="M36" s="952"/>
      <c r="N36" s="391"/>
      <c r="O36" s="392"/>
      <c r="P36" s="392"/>
      <c r="Q36" s="392"/>
      <c r="R36" s="392"/>
      <c r="S36" s="392"/>
      <c r="T36" s="392"/>
      <c r="U36" s="392"/>
    </row>
    <row r="37" spans="1:21" ht="33.6" customHeight="1" thickBot="1">
      <c r="A37" s="1280"/>
      <c r="B37" s="998"/>
      <c r="C37" s="92" t="s">
        <v>726</v>
      </c>
      <c r="D37" s="393">
        <v>845</v>
      </c>
      <c r="E37" s="393">
        <v>845</v>
      </c>
      <c r="F37" s="1339"/>
      <c r="G37" s="394">
        <v>845</v>
      </c>
      <c r="H37" s="394">
        <v>845</v>
      </c>
      <c r="I37" s="1079"/>
      <c r="J37" s="1079"/>
      <c r="K37" s="1079"/>
      <c r="L37" s="1079"/>
      <c r="M37" s="954"/>
      <c r="N37" s="391"/>
      <c r="O37" s="392"/>
      <c r="P37" s="392"/>
      <c r="Q37" s="392"/>
      <c r="R37" s="392"/>
      <c r="S37" s="392"/>
      <c r="T37" s="392"/>
      <c r="U37" s="392"/>
    </row>
    <row r="38" spans="1:21" ht="15.75" thickBot="1">
      <c r="A38" s="1260" t="s">
        <v>727</v>
      </c>
      <c r="B38" s="1281"/>
      <c r="C38" s="1371"/>
      <c r="D38" s="1371"/>
      <c r="E38" s="1371"/>
      <c r="F38" s="1281"/>
      <c r="G38" s="1281"/>
      <c r="H38" s="1281"/>
      <c r="I38" s="1281"/>
      <c r="J38" s="1281"/>
      <c r="K38" s="1281"/>
      <c r="L38" s="1281"/>
      <c r="M38" s="1283"/>
      <c r="N38" s="378"/>
      <c r="O38" s="48"/>
      <c r="P38" s="377"/>
      <c r="Q38" s="377"/>
      <c r="R38" s="377"/>
      <c r="S38" s="377"/>
      <c r="T38" s="377"/>
      <c r="U38" s="377"/>
    </row>
    <row r="39" spans="1:21" ht="40.15" customHeight="1">
      <c r="A39" s="1278">
        <v>8</v>
      </c>
      <c r="B39" s="1290" t="s">
        <v>728</v>
      </c>
      <c r="C39" s="1349" t="s">
        <v>729</v>
      </c>
      <c r="D39" s="1350"/>
      <c r="E39" s="395"/>
      <c r="F39" s="1073">
        <f>SUM(D40:D42)</f>
        <v>47349</v>
      </c>
      <c r="G39" s="395"/>
      <c r="H39" s="395"/>
      <c r="I39" s="1054">
        <f>SUM(H40:H42)</f>
        <v>47382</v>
      </c>
      <c r="J39" s="1054">
        <f>SUM(G40:G42)</f>
        <v>47382</v>
      </c>
      <c r="K39" s="1073">
        <f>SUM(E40:E42)</f>
        <v>47349</v>
      </c>
      <c r="L39" s="1073">
        <f>SUM(D40:D42)</f>
        <v>47349</v>
      </c>
      <c r="M39" s="952"/>
      <c r="N39" s="1327">
        <f>SUM(O39:U42)</f>
        <v>6</v>
      </c>
      <c r="O39" s="1028">
        <v>2</v>
      </c>
      <c r="P39" s="1028">
        <v>1</v>
      </c>
      <c r="Q39" s="1028"/>
      <c r="R39" s="1028">
        <v>1</v>
      </c>
      <c r="S39" s="1028"/>
      <c r="T39" s="1028">
        <v>1</v>
      </c>
      <c r="U39" s="1028">
        <v>1</v>
      </c>
    </row>
    <row r="40" spans="1:21" ht="24">
      <c r="A40" s="1279"/>
      <c r="B40" s="1291"/>
      <c r="C40" s="183" t="s">
        <v>730</v>
      </c>
      <c r="D40" s="358">
        <v>3025</v>
      </c>
      <c r="E40" s="358">
        <v>3025</v>
      </c>
      <c r="F40" s="1074"/>
      <c r="G40" s="358">
        <v>3025</v>
      </c>
      <c r="H40" s="358">
        <v>3025</v>
      </c>
      <c r="I40" s="1078"/>
      <c r="J40" s="1078"/>
      <c r="K40" s="1074"/>
      <c r="L40" s="1074"/>
      <c r="M40" s="953"/>
      <c r="N40" s="1328"/>
      <c r="O40" s="1029"/>
      <c r="P40" s="1029"/>
      <c r="Q40" s="1029"/>
      <c r="R40" s="1029"/>
      <c r="S40" s="1029"/>
      <c r="T40" s="1029"/>
      <c r="U40" s="1029"/>
    </row>
    <row r="41" spans="1:21" ht="24">
      <c r="A41" s="1279"/>
      <c r="B41" s="1291"/>
      <c r="C41" s="183" t="s">
        <v>731</v>
      </c>
      <c r="D41" s="358">
        <v>44168</v>
      </c>
      <c r="E41" s="358">
        <v>44168</v>
      </c>
      <c r="F41" s="1074"/>
      <c r="G41" s="358">
        <v>44168</v>
      </c>
      <c r="H41" s="358">
        <v>44168</v>
      </c>
      <c r="I41" s="1078"/>
      <c r="J41" s="1078"/>
      <c r="K41" s="1074"/>
      <c r="L41" s="1074"/>
      <c r="M41" s="953"/>
      <c r="N41" s="1328"/>
      <c r="O41" s="1029"/>
      <c r="P41" s="1029"/>
      <c r="Q41" s="1029"/>
      <c r="R41" s="1029"/>
      <c r="S41" s="1029"/>
      <c r="T41" s="1029"/>
      <c r="U41" s="1029"/>
    </row>
    <row r="42" spans="1:21" ht="15.75" thickBot="1">
      <c r="A42" s="1279"/>
      <c r="B42" s="1291"/>
      <c r="C42" s="183" t="s">
        <v>732</v>
      </c>
      <c r="D42" s="358">
        <v>156</v>
      </c>
      <c r="E42" s="358">
        <v>156</v>
      </c>
      <c r="F42" s="1074"/>
      <c r="G42" s="358">
        <v>189</v>
      </c>
      <c r="H42" s="358">
        <v>189</v>
      </c>
      <c r="I42" s="1079"/>
      <c r="J42" s="1079"/>
      <c r="K42" s="1074"/>
      <c r="L42" s="1074"/>
      <c r="M42" s="953"/>
      <c r="N42" s="1329"/>
      <c r="O42" s="1030"/>
      <c r="P42" s="1030"/>
      <c r="Q42" s="1030"/>
      <c r="R42" s="1030"/>
      <c r="S42" s="1030"/>
      <c r="T42" s="1030"/>
      <c r="U42" s="1030"/>
    </row>
    <row r="43" spans="1:21" ht="15.75" thickBot="1">
      <c r="A43" s="1260" t="s">
        <v>733</v>
      </c>
      <c r="B43" s="1281"/>
      <c r="C43" s="1282"/>
      <c r="D43" s="1282"/>
      <c r="E43" s="1282"/>
      <c r="F43" s="1281"/>
      <c r="G43" s="1281"/>
      <c r="H43" s="1281"/>
      <c r="I43" s="1281"/>
      <c r="J43" s="1281"/>
      <c r="K43" s="1281"/>
      <c r="L43" s="1281"/>
      <c r="M43" s="1283"/>
      <c r="N43" s="378"/>
      <c r="O43" s="48"/>
      <c r="P43" s="377"/>
      <c r="Q43" s="377"/>
      <c r="R43" s="377"/>
      <c r="S43" s="377"/>
      <c r="T43" s="377"/>
      <c r="U43" s="377"/>
    </row>
    <row r="44" spans="1:21" ht="39.6" customHeight="1">
      <c r="A44" s="1278">
        <v>9</v>
      </c>
      <c r="B44" s="1290" t="s">
        <v>734</v>
      </c>
      <c r="C44" s="1276" t="s">
        <v>735</v>
      </c>
      <c r="D44" s="1277"/>
      <c r="E44" s="396"/>
      <c r="F44" s="997">
        <v>0</v>
      </c>
      <c r="G44" s="389"/>
      <c r="H44" s="389"/>
      <c r="I44" s="979">
        <v>0</v>
      </c>
      <c r="J44" s="979">
        <v>0</v>
      </c>
      <c r="K44" s="957">
        <v>0</v>
      </c>
      <c r="L44" s="957">
        <v>0</v>
      </c>
      <c r="M44" s="957">
        <f>SUM(D45)</f>
        <v>10000</v>
      </c>
      <c r="N44" s="1330">
        <f>SUM(O44:U48)</f>
        <v>2</v>
      </c>
      <c r="O44" s="1026"/>
      <c r="P44" s="1026"/>
      <c r="Q44" s="1026"/>
      <c r="R44" s="1026"/>
      <c r="S44" s="1026"/>
      <c r="T44" s="1026">
        <v>1</v>
      </c>
      <c r="U44" s="1026">
        <v>1</v>
      </c>
    </row>
    <row r="45" spans="1:21">
      <c r="A45" s="1279"/>
      <c r="B45" s="1291"/>
      <c r="C45" s="69" t="s">
        <v>144</v>
      </c>
      <c r="D45" s="356">
        <v>10000</v>
      </c>
      <c r="E45" s="356">
        <v>10000</v>
      </c>
      <c r="F45" s="1004"/>
      <c r="G45" s="356">
        <v>10000</v>
      </c>
      <c r="H45" s="356">
        <v>10000</v>
      </c>
      <c r="I45" s="958"/>
      <c r="J45" s="958"/>
      <c r="K45" s="958"/>
      <c r="L45" s="958"/>
      <c r="M45" s="958"/>
      <c r="N45" s="1331"/>
      <c r="O45" s="1027"/>
      <c r="P45" s="1027"/>
      <c r="Q45" s="1027"/>
      <c r="R45" s="1027"/>
      <c r="S45" s="1027"/>
      <c r="T45" s="1027"/>
      <c r="U45" s="1027"/>
    </row>
    <row r="46" spans="1:21">
      <c r="A46" s="1279"/>
      <c r="B46" s="1291"/>
      <c r="C46" s="69" t="s">
        <v>736</v>
      </c>
      <c r="D46" s="313"/>
      <c r="E46" s="313"/>
      <c r="F46" s="1004"/>
      <c r="G46" s="313"/>
      <c r="H46" s="313"/>
      <c r="I46" s="958"/>
      <c r="J46" s="958"/>
      <c r="K46" s="958"/>
      <c r="L46" s="958"/>
      <c r="M46" s="958"/>
      <c r="N46" s="1331"/>
      <c r="O46" s="1027"/>
      <c r="P46" s="1027"/>
      <c r="Q46" s="1027"/>
      <c r="R46" s="1027"/>
      <c r="S46" s="1027"/>
      <c r="T46" s="1027"/>
      <c r="U46" s="1027"/>
    </row>
    <row r="47" spans="1:21">
      <c r="A47" s="1279"/>
      <c r="B47" s="1291"/>
      <c r="C47" s="69" t="s">
        <v>737</v>
      </c>
      <c r="D47" s="356"/>
      <c r="E47" s="356"/>
      <c r="F47" s="1004"/>
      <c r="G47" s="356"/>
      <c r="H47" s="356"/>
      <c r="I47" s="958"/>
      <c r="J47" s="958"/>
      <c r="K47" s="958"/>
      <c r="L47" s="958"/>
      <c r="M47" s="958"/>
      <c r="N47" s="1331"/>
      <c r="O47" s="1027"/>
      <c r="P47" s="1027"/>
      <c r="Q47" s="1027"/>
      <c r="R47" s="1027"/>
      <c r="S47" s="1027"/>
      <c r="T47" s="1027"/>
      <c r="U47" s="1027"/>
    </row>
    <row r="48" spans="1:21" ht="15.75" thickBot="1">
      <c r="A48" s="1280"/>
      <c r="B48" s="1292"/>
      <c r="C48" s="100" t="s">
        <v>738</v>
      </c>
      <c r="D48" s="390"/>
      <c r="E48" s="390"/>
      <c r="F48" s="998"/>
      <c r="G48" s="390"/>
      <c r="H48" s="390"/>
      <c r="I48" s="959"/>
      <c r="J48" s="959"/>
      <c r="K48" s="959"/>
      <c r="L48" s="959"/>
      <c r="M48" s="959"/>
      <c r="N48" s="1332"/>
      <c r="O48" s="1032"/>
      <c r="P48" s="1032"/>
      <c r="Q48" s="1032"/>
      <c r="R48" s="1032"/>
      <c r="S48" s="1032"/>
      <c r="T48" s="1032"/>
      <c r="U48" s="1032"/>
    </row>
    <row r="49" spans="1:22" ht="35.450000000000003" customHeight="1">
      <c r="A49" s="1278">
        <v>10</v>
      </c>
      <c r="B49" s="1290" t="s">
        <v>739</v>
      </c>
      <c r="C49" s="974" t="s">
        <v>740</v>
      </c>
      <c r="D49" s="975"/>
      <c r="E49" s="62"/>
      <c r="F49" s="1335">
        <v>0</v>
      </c>
      <c r="G49" s="181"/>
      <c r="H49" s="181"/>
      <c r="I49" s="979">
        <v>0</v>
      </c>
      <c r="J49" s="979">
        <v>0</v>
      </c>
      <c r="K49" s="979">
        <v>0</v>
      </c>
      <c r="L49" s="979">
        <v>0</v>
      </c>
      <c r="M49" s="957">
        <f>SUM(D50)</f>
        <v>20000</v>
      </c>
      <c r="N49" s="1327">
        <f>SUM(O49:U54)</f>
        <v>2</v>
      </c>
      <c r="O49" s="1028"/>
      <c r="P49" s="1028"/>
      <c r="Q49" s="1028"/>
      <c r="R49" s="1028"/>
      <c r="S49" s="1028"/>
      <c r="T49" s="1028">
        <v>1</v>
      </c>
      <c r="U49" s="1028">
        <v>1</v>
      </c>
    </row>
    <row r="50" spans="1:22">
      <c r="A50" s="1279"/>
      <c r="B50" s="1291"/>
      <c r="C50" s="69" t="s">
        <v>741</v>
      </c>
      <c r="D50" s="356">
        <v>20000</v>
      </c>
      <c r="E50" s="356">
        <v>20000</v>
      </c>
      <c r="F50" s="1336"/>
      <c r="G50" s="356">
        <v>20000</v>
      </c>
      <c r="H50" s="356">
        <v>20000</v>
      </c>
      <c r="I50" s="958"/>
      <c r="J50" s="958"/>
      <c r="K50" s="958"/>
      <c r="L50" s="958"/>
      <c r="M50" s="958"/>
      <c r="N50" s="1331"/>
      <c r="O50" s="1027"/>
      <c r="P50" s="1027"/>
      <c r="Q50" s="1027"/>
      <c r="R50" s="1027"/>
      <c r="S50" s="1027"/>
      <c r="T50" s="1027"/>
      <c r="U50" s="1027"/>
    </row>
    <row r="51" spans="1:22">
      <c r="A51" s="1279"/>
      <c r="B51" s="1291"/>
      <c r="C51" s="69" t="s">
        <v>742</v>
      </c>
      <c r="D51" s="356"/>
      <c r="E51" s="356"/>
      <c r="F51" s="1336"/>
      <c r="G51" s="356"/>
      <c r="H51" s="356"/>
      <c r="I51" s="958"/>
      <c r="J51" s="958"/>
      <c r="K51" s="958"/>
      <c r="L51" s="958"/>
      <c r="M51" s="958"/>
      <c r="N51" s="1331"/>
      <c r="O51" s="1027"/>
      <c r="P51" s="1027"/>
      <c r="Q51" s="1027"/>
      <c r="R51" s="1027"/>
      <c r="S51" s="1027"/>
      <c r="T51" s="1027"/>
      <c r="U51" s="1027"/>
    </row>
    <row r="52" spans="1:22">
      <c r="A52" s="1279"/>
      <c r="B52" s="1291"/>
      <c r="C52" s="69" t="s">
        <v>743</v>
      </c>
      <c r="D52" s="313"/>
      <c r="E52" s="313"/>
      <c r="F52" s="1336"/>
      <c r="G52" s="313"/>
      <c r="H52" s="313"/>
      <c r="I52" s="958"/>
      <c r="J52" s="958"/>
      <c r="K52" s="958"/>
      <c r="L52" s="958"/>
      <c r="M52" s="958"/>
      <c r="N52" s="1331"/>
      <c r="O52" s="1027"/>
      <c r="P52" s="1027"/>
      <c r="Q52" s="1027"/>
      <c r="R52" s="1027"/>
      <c r="S52" s="1027"/>
      <c r="T52" s="1027"/>
      <c r="U52" s="1027"/>
    </row>
    <row r="53" spans="1:22">
      <c r="A53" s="1279"/>
      <c r="B53" s="1291"/>
      <c r="C53" s="69" t="s">
        <v>744</v>
      </c>
      <c r="D53" s="356"/>
      <c r="E53" s="356"/>
      <c r="F53" s="1336"/>
      <c r="G53" s="356"/>
      <c r="H53" s="356"/>
      <c r="I53" s="958"/>
      <c r="J53" s="958"/>
      <c r="K53" s="958"/>
      <c r="L53" s="958"/>
      <c r="M53" s="958"/>
      <c r="N53" s="1331"/>
      <c r="O53" s="1027"/>
      <c r="P53" s="1027"/>
      <c r="Q53" s="1027"/>
      <c r="R53" s="1027"/>
      <c r="S53" s="1027"/>
      <c r="T53" s="1027"/>
      <c r="U53" s="1027"/>
    </row>
    <row r="54" spans="1:22" ht="15.75" thickBot="1">
      <c r="A54" s="1280"/>
      <c r="B54" s="1292"/>
      <c r="C54" s="100" t="s">
        <v>745</v>
      </c>
      <c r="D54" s="380"/>
      <c r="E54" s="380"/>
      <c r="F54" s="1337"/>
      <c r="G54" s="380"/>
      <c r="H54" s="380"/>
      <c r="I54" s="959"/>
      <c r="J54" s="959"/>
      <c r="K54" s="959"/>
      <c r="L54" s="959"/>
      <c r="M54" s="959"/>
      <c r="N54" s="1332"/>
      <c r="O54" s="1032"/>
      <c r="P54" s="1032"/>
      <c r="Q54" s="1032"/>
      <c r="R54" s="1032"/>
      <c r="S54" s="1032"/>
      <c r="T54" s="1032"/>
      <c r="U54" s="1032"/>
    </row>
    <row r="55" spans="1:22" ht="24.6" customHeight="1">
      <c r="A55" s="1231">
        <v>11</v>
      </c>
      <c r="B55" s="1312" t="s">
        <v>746</v>
      </c>
      <c r="C55" s="983" t="s">
        <v>747</v>
      </c>
      <c r="D55" s="984"/>
      <c r="E55" s="84"/>
      <c r="F55" s="1073">
        <f>SUM(D57)</f>
        <v>22748</v>
      </c>
      <c r="G55" s="252"/>
      <c r="H55" s="252"/>
      <c r="I55" s="999">
        <f>SUM(H57)</f>
        <v>5687</v>
      </c>
      <c r="J55" s="1054">
        <f>SUM(G57)</f>
        <v>22748</v>
      </c>
      <c r="K55" s="1054">
        <f>SUM(E57)</f>
        <v>22748</v>
      </c>
      <c r="L55" s="995">
        <f>SUM(D57)</f>
        <v>22748</v>
      </c>
      <c r="M55" s="960">
        <f>SUM(D56,D58:D60)</f>
        <v>832662</v>
      </c>
      <c r="N55" s="1330">
        <f>SUM(O55:U60)</f>
        <v>5</v>
      </c>
      <c r="O55" s="1026">
        <v>2</v>
      </c>
      <c r="P55" s="1026"/>
      <c r="Q55" s="1026"/>
      <c r="R55" s="1026"/>
      <c r="S55" s="1026">
        <v>1</v>
      </c>
      <c r="T55" s="1026">
        <v>1</v>
      </c>
      <c r="U55" s="1026">
        <v>1</v>
      </c>
    </row>
    <row r="56" spans="1:22" ht="38.25">
      <c r="A56" s="1232"/>
      <c r="B56" s="1313"/>
      <c r="C56" s="183" t="s">
        <v>748</v>
      </c>
      <c r="D56" s="189">
        <v>15000</v>
      </c>
      <c r="E56" s="189">
        <v>15000</v>
      </c>
      <c r="F56" s="1074"/>
      <c r="G56" s="189">
        <v>15000</v>
      </c>
      <c r="H56" s="189">
        <v>15000</v>
      </c>
      <c r="I56" s="1345"/>
      <c r="J56" s="1078"/>
      <c r="K56" s="996"/>
      <c r="L56" s="996"/>
      <c r="M56" s="962"/>
      <c r="N56" s="1331"/>
      <c r="O56" s="1027"/>
      <c r="P56" s="1027"/>
      <c r="Q56" s="1027"/>
      <c r="R56" s="1027"/>
      <c r="S56" s="1027"/>
      <c r="T56" s="1027"/>
      <c r="U56" s="1027"/>
    </row>
    <row r="57" spans="1:22">
      <c r="A57" s="1232"/>
      <c r="B57" s="1313"/>
      <c r="C57" s="183" t="s">
        <v>749</v>
      </c>
      <c r="D57" s="66">
        <v>22748</v>
      </c>
      <c r="E57" s="66">
        <v>22748</v>
      </c>
      <c r="F57" s="1074"/>
      <c r="G57" s="66">
        <v>22748</v>
      </c>
      <c r="H57" s="667">
        <v>5687</v>
      </c>
      <c r="I57" s="1345"/>
      <c r="J57" s="1078"/>
      <c r="K57" s="996"/>
      <c r="L57" s="996"/>
      <c r="M57" s="962"/>
      <c r="N57" s="1331"/>
      <c r="O57" s="1027"/>
      <c r="P57" s="1027"/>
      <c r="Q57" s="1027"/>
      <c r="R57" s="1027"/>
      <c r="S57" s="1027"/>
      <c r="T57" s="1027"/>
      <c r="U57" s="1027"/>
      <c r="V57" s="737"/>
    </row>
    <row r="58" spans="1:22" ht="24">
      <c r="A58" s="1232"/>
      <c r="B58" s="1313"/>
      <c r="C58" s="183" t="s">
        <v>750</v>
      </c>
      <c r="D58" s="189">
        <v>2662</v>
      </c>
      <c r="E58" s="189">
        <v>2662</v>
      </c>
      <c r="F58" s="1074"/>
      <c r="G58" s="189">
        <v>2662</v>
      </c>
      <c r="H58" s="189">
        <v>2662</v>
      </c>
      <c r="I58" s="1345"/>
      <c r="J58" s="1078"/>
      <c r="K58" s="996"/>
      <c r="L58" s="996"/>
      <c r="M58" s="962"/>
      <c r="N58" s="1331"/>
      <c r="O58" s="1027"/>
      <c r="P58" s="1027"/>
      <c r="Q58" s="1027"/>
      <c r="R58" s="1027"/>
      <c r="S58" s="1027"/>
      <c r="T58" s="1027"/>
      <c r="U58" s="1027"/>
    </row>
    <row r="59" spans="1:22">
      <c r="A59" s="1232"/>
      <c r="B59" s="1313"/>
      <c r="C59" s="183" t="s">
        <v>751</v>
      </c>
      <c r="D59" s="66">
        <v>800000</v>
      </c>
      <c r="E59" s="66">
        <v>800000</v>
      </c>
      <c r="F59" s="1074"/>
      <c r="G59" s="66">
        <v>800000</v>
      </c>
      <c r="H59" s="66">
        <v>800000</v>
      </c>
      <c r="I59" s="1345"/>
      <c r="J59" s="1078"/>
      <c r="K59" s="996"/>
      <c r="L59" s="996"/>
      <c r="M59" s="962"/>
      <c r="N59" s="1331"/>
      <c r="O59" s="1027"/>
      <c r="P59" s="1027"/>
      <c r="Q59" s="1027"/>
      <c r="R59" s="1027"/>
      <c r="S59" s="1027"/>
      <c r="T59" s="1027"/>
      <c r="U59" s="1027"/>
    </row>
    <row r="60" spans="1:22" ht="15.75" thickBot="1">
      <c r="A60" s="1249"/>
      <c r="B60" s="1314"/>
      <c r="C60" s="105" t="s">
        <v>752</v>
      </c>
      <c r="D60" s="106">
        <v>15000</v>
      </c>
      <c r="E60" s="106">
        <v>15000</v>
      </c>
      <c r="F60" s="1075"/>
      <c r="G60" s="106">
        <v>15000</v>
      </c>
      <c r="H60" s="106">
        <v>15000</v>
      </c>
      <c r="I60" s="1346"/>
      <c r="J60" s="1079"/>
      <c r="K60" s="1031"/>
      <c r="L60" s="1031"/>
      <c r="M60" s="961"/>
      <c r="N60" s="1332"/>
      <c r="O60" s="1032"/>
      <c r="P60" s="1032"/>
      <c r="Q60" s="1032"/>
      <c r="R60" s="1032"/>
      <c r="S60" s="1032"/>
      <c r="T60" s="1032"/>
      <c r="U60" s="1032"/>
    </row>
    <row r="61" spans="1:22" ht="29.25" customHeight="1">
      <c r="A61" s="1264">
        <v>12</v>
      </c>
      <c r="B61" s="1241" t="s">
        <v>753</v>
      </c>
      <c r="C61" s="1276" t="s">
        <v>754</v>
      </c>
      <c r="D61" s="1277"/>
      <c r="E61" s="388"/>
      <c r="F61" s="1127">
        <v>0</v>
      </c>
      <c r="G61" s="389"/>
      <c r="H61" s="389"/>
      <c r="I61" s="970">
        <f>SUM(H62)</f>
        <v>3146</v>
      </c>
      <c r="J61" s="952">
        <f>SUM(G62)</f>
        <v>3000</v>
      </c>
      <c r="K61" s="1127">
        <f>SUM(E62)</f>
        <v>3000</v>
      </c>
      <c r="L61" s="1127">
        <f>SUM(D62)</f>
        <v>3000</v>
      </c>
      <c r="M61" s="952">
        <f>SUM(D63:D65)</f>
        <v>17500</v>
      </c>
      <c r="N61" s="1327">
        <f>SUM(O61:U65)</f>
        <v>3</v>
      </c>
      <c r="O61" s="1028"/>
      <c r="P61" s="1028"/>
      <c r="Q61" s="1028">
        <v>1</v>
      </c>
      <c r="R61" s="1028"/>
      <c r="S61" s="1028"/>
      <c r="T61" s="1028">
        <v>1</v>
      </c>
      <c r="U61" s="1028">
        <v>1</v>
      </c>
    </row>
    <row r="62" spans="1:22">
      <c r="A62" s="1265"/>
      <c r="B62" s="1242"/>
      <c r="C62" s="69" t="s">
        <v>755</v>
      </c>
      <c r="D62" s="356">
        <v>3000</v>
      </c>
      <c r="E62" s="356">
        <v>3000</v>
      </c>
      <c r="F62" s="1128"/>
      <c r="G62" s="356">
        <v>3000</v>
      </c>
      <c r="H62" s="676">
        <v>3146</v>
      </c>
      <c r="I62" s="971"/>
      <c r="J62" s="953"/>
      <c r="K62" s="1128"/>
      <c r="L62" s="1128"/>
      <c r="M62" s="953"/>
      <c r="N62" s="1328"/>
      <c r="O62" s="1029"/>
      <c r="P62" s="1029"/>
      <c r="Q62" s="1029"/>
      <c r="R62" s="1029"/>
      <c r="S62" s="1029"/>
      <c r="T62" s="1029"/>
      <c r="U62" s="1029"/>
    </row>
    <row r="63" spans="1:22" ht="24">
      <c r="A63" s="1265"/>
      <c r="B63" s="1242"/>
      <c r="C63" s="69" t="s">
        <v>756</v>
      </c>
      <c r="D63" s="313">
        <v>500</v>
      </c>
      <c r="E63" s="313">
        <v>500</v>
      </c>
      <c r="F63" s="1128"/>
      <c r="G63" s="313">
        <v>500</v>
      </c>
      <c r="H63" s="313">
        <v>85</v>
      </c>
      <c r="I63" s="971"/>
      <c r="J63" s="953"/>
      <c r="K63" s="1128"/>
      <c r="L63" s="1128"/>
      <c r="M63" s="953"/>
      <c r="N63" s="1328"/>
      <c r="O63" s="1029"/>
      <c r="P63" s="1029"/>
      <c r="Q63" s="1029"/>
      <c r="R63" s="1029"/>
      <c r="S63" s="1029"/>
      <c r="T63" s="1029"/>
      <c r="U63" s="1029"/>
    </row>
    <row r="64" spans="1:22">
      <c r="A64" s="1265"/>
      <c r="B64" s="1242"/>
      <c r="C64" s="69" t="s">
        <v>757</v>
      </c>
      <c r="D64" s="356">
        <v>15000</v>
      </c>
      <c r="E64" s="356">
        <v>15000</v>
      </c>
      <c r="F64" s="1128"/>
      <c r="G64" s="356">
        <v>15000</v>
      </c>
      <c r="H64" s="356">
        <v>15000</v>
      </c>
      <c r="I64" s="971"/>
      <c r="J64" s="953"/>
      <c r="K64" s="1128"/>
      <c r="L64" s="1128"/>
      <c r="M64" s="953"/>
      <c r="N64" s="1328"/>
      <c r="O64" s="1029"/>
      <c r="P64" s="1029"/>
      <c r="Q64" s="1029"/>
      <c r="R64" s="1029"/>
      <c r="S64" s="1029"/>
      <c r="T64" s="1029"/>
      <c r="U64" s="1029"/>
    </row>
    <row r="65" spans="1:21" ht="15.75" thickBot="1">
      <c r="A65" s="1266"/>
      <c r="B65" s="1243"/>
      <c r="C65" s="100" t="s">
        <v>752</v>
      </c>
      <c r="D65" s="380">
        <v>2000</v>
      </c>
      <c r="E65" s="380">
        <v>2000</v>
      </c>
      <c r="F65" s="1129"/>
      <c r="G65" s="380">
        <v>2000</v>
      </c>
      <c r="H65" s="380">
        <v>2000</v>
      </c>
      <c r="I65" s="972"/>
      <c r="J65" s="954"/>
      <c r="K65" s="1129"/>
      <c r="L65" s="1129"/>
      <c r="M65" s="954"/>
      <c r="N65" s="1329"/>
      <c r="O65" s="1030"/>
      <c r="P65" s="1030"/>
      <c r="Q65" s="1030"/>
      <c r="R65" s="1030"/>
      <c r="S65" s="1030"/>
      <c r="T65" s="1030"/>
      <c r="U65" s="1030"/>
    </row>
    <row r="66" spans="1:21" thickBot="1">
      <c r="A66" s="1260" t="s">
        <v>758</v>
      </c>
      <c r="B66" s="1281"/>
      <c r="C66" s="1351"/>
      <c r="D66" s="1351"/>
      <c r="E66" s="1351"/>
      <c r="F66" s="1281"/>
      <c r="G66" s="1281"/>
      <c r="H66" s="1281"/>
      <c r="I66" s="1281"/>
      <c r="J66" s="1281"/>
      <c r="K66" s="1281"/>
      <c r="L66" s="1281"/>
      <c r="M66" s="1283"/>
      <c r="N66" s="378"/>
      <c r="O66" s="48"/>
      <c r="P66" s="377"/>
      <c r="Q66" s="377"/>
      <c r="R66" s="377"/>
      <c r="S66" s="377"/>
      <c r="T66" s="377"/>
      <c r="U66" s="377"/>
    </row>
    <row r="67" spans="1:21" ht="21" customHeight="1">
      <c r="A67" s="1278">
        <v>13</v>
      </c>
      <c r="B67" s="1355" t="s">
        <v>759</v>
      </c>
      <c r="C67" s="1276" t="s">
        <v>760</v>
      </c>
      <c r="D67" s="1277"/>
      <c r="E67" s="388"/>
      <c r="F67" s="1127">
        <v>0</v>
      </c>
      <c r="G67" s="389"/>
      <c r="H67" s="389"/>
      <c r="I67" s="952">
        <v>0</v>
      </c>
      <c r="J67" s="952">
        <v>0</v>
      </c>
      <c r="K67" s="1127">
        <v>0</v>
      </c>
      <c r="L67" s="1127">
        <v>0</v>
      </c>
      <c r="M67" s="952">
        <f>SUM(D68:D71)</f>
        <v>15000</v>
      </c>
      <c r="N67" s="1327">
        <f>SUM(O67:U71)</f>
        <v>2</v>
      </c>
      <c r="O67" s="1028"/>
      <c r="P67" s="1028"/>
      <c r="Q67" s="1028"/>
      <c r="R67" s="1028"/>
      <c r="S67" s="1028"/>
      <c r="T67" s="1028">
        <v>1</v>
      </c>
      <c r="U67" s="1028">
        <v>1</v>
      </c>
    </row>
    <row r="68" spans="1:21">
      <c r="A68" s="1279"/>
      <c r="B68" s="1356"/>
      <c r="C68" s="69" t="s">
        <v>761</v>
      </c>
      <c r="D68" s="356">
        <v>15000</v>
      </c>
      <c r="E68" s="356">
        <v>15000</v>
      </c>
      <c r="F68" s="1128"/>
      <c r="G68" s="356">
        <v>15000</v>
      </c>
      <c r="H68" s="356">
        <v>15000</v>
      </c>
      <c r="I68" s="953"/>
      <c r="J68" s="953"/>
      <c r="K68" s="1128"/>
      <c r="L68" s="1128"/>
      <c r="M68" s="953"/>
      <c r="N68" s="1328"/>
      <c r="O68" s="1029"/>
      <c r="P68" s="1029"/>
      <c r="Q68" s="1029"/>
      <c r="R68" s="1029"/>
      <c r="S68" s="1029"/>
      <c r="T68" s="1029"/>
      <c r="U68" s="1029"/>
    </row>
    <row r="69" spans="1:21">
      <c r="A69" s="1279"/>
      <c r="B69" s="1356"/>
      <c r="C69" s="69" t="s">
        <v>762</v>
      </c>
      <c r="D69" s="356"/>
      <c r="E69" s="356"/>
      <c r="F69" s="1128"/>
      <c r="G69" s="356"/>
      <c r="H69" s="356"/>
      <c r="I69" s="953"/>
      <c r="J69" s="953"/>
      <c r="K69" s="1128"/>
      <c r="L69" s="1128"/>
      <c r="M69" s="953"/>
      <c r="N69" s="1328"/>
      <c r="O69" s="1029"/>
      <c r="P69" s="1029"/>
      <c r="Q69" s="1029"/>
      <c r="R69" s="1029"/>
      <c r="S69" s="1029"/>
      <c r="T69" s="1029"/>
      <c r="U69" s="1029"/>
    </row>
    <row r="70" spans="1:21">
      <c r="A70" s="1279"/>
      <c r="B70" s="1356"/>
      <c r="C70" s="69" t="s">
        <v>763</v>
      </c>
      <c r="D70" s="356"/>
      <c r="E70" s="356"/>
      <c r="F70" s="1128"/>
      <c r="G70" s="356"/>
      <c r="H70" s="356"/>
      <c r="I70" s="953"/>
      <c r="J70" s="953"/>
      <c r="K70" s="1128"/>
      <c r="L70" s="1128"/>
      <c r="M70" s="953"/>
      <c r="N70" s="1328"/>
      <c r="O70" s="1029"/>
      <c r="P70" s="1029"/>
      <c r="Q70" s="1029"/>
      <c r="R70" s="1029"/>
      <c r="S70" s="1029"/>
      <c r="T70" s="1029"/>
      <c r="U70" s="1029"/>
    </row>
    <row r="71" spans="1:21" ht="15.75" thickBot="1">
      <c r="A71" s="1280"/>
      <c r="B71" s="1357"/>
      <c r="C71" s="100" t="s">
        <v>633</v>
      </c>
      <c r="D71" s="380"/>
      <c r="E71" s="380"/>
      <c r="F71" s="1129"/>
      <c r="G71" s="380"/>
      <c r="H71" s="380"/>
      <c r="I71" s="954"/>
      <c r="J71" s="954"/>
      <c r="K71" s="1129"/>
      <c r="L71" s="1129"/>
      <c r="M71" s="954"/>
      <c r="N71" s="1329"/>
      <c r="O71" s="1030"/>
      <c r="P71" s="1030"/>
      <c r="Q71" s="1030"/>
      <c r="R71" s="1030"/>
      <c r="S71" s="1030"/>
      <c r="T71" s="1030"/>
      <c r="U71" s="1030"/>
    </row>
    <row r="72" spans="1:21" thickBot="1">
      <c r="A72" s="1260" t="s">
        <v>764</v>
      </c>
      <c r="B72" s="1281"/>
      <c r="C72" s="1282"/>
      <c r="D72" s="1282"/>
      <c r="E72" s="1282"/>
      <c r="F72" s="1281"/>
      <c r="G72" s="1281"/>
      <c r="H72" s="1281"/>
      <c r="I72" s="1281"/>
      <c r="J72" s="1281"/>
      <c r="K72" s="1281"/>
      <c r="L72" s="1281"/>
      <c r="M72" s="1283"/>
      <c r="N72" s="378"/>
      <c r="O72" s="48"/>
      <c r="P72" s="377"/>
      <c r="Q72" s="377"/>
      <c r="R72" s="377"/>
      <c r="S72" s="377"/>
      <c r="T72" s="377"/>
      <c r="U72" s="377"/>
    </row>
    <row r="73" spans="1:21" s="8" customFormat="1" ht="32.450000000000003" customHeight="1">
      <c r="A73" s="1278">
        <v>14</v>
      </c>
      <c r="B73" s="1290" t="s">
        <v>765</v>
      </c>
      <c r="C73" s="1276" t="s">
        <v>766</v>
      </c>
      <c r="D73" s="1277"/>
      <c r="E73" s="396"/>
      <c r="F73" s="997">
        <v>0</v>
      </c>
      <c r="G73" s="389"/>
      <c r="H73" s="389"/>
      <c r="I73" s="979">
        <v>0</v>
      </c>
      <c r="J73" s="979">
        <v>0</v>
      </c>
      <c r="K73" s="979">
        <v>0</v>
      </c>
      <c r="L73" s="979">
        <v>0</v>
      </c>
      <c r="M73" s="957">
        <f>SUM(D74:D76)</f>
        <v>110210</v>
      </c>
      <c r="N73" s="1330">
        <f>SUM(O73:U76)</f>
        <v>3</v>
      </c>
      <c r="O73" s="1026"/>
      <c r="P73" s="1026">
        <v>1</v>
      </c>
      <c r="Q73" s="1026"/>
      <c r="R73" s="1026"/>
      <c r="S73" s="1026"/>
      <c r="T73" s="1026">
        <v>1</v>
      </c>
      <c r="U73" s="1026">
        <v>1</v>
      </c>
    </row>
    <row r="74" spans="1:21" s="8" customFormat="1">
      <c r="A74" s="1279"/>
      <c r="B74" s="1291"/>
      <c r="C74" s="69" t="s">
        <v>767</v>
      </c>
      <c r="D74" s="356">
        <v>1210</v>
      </c>
      <c r="E74" s="356">
        <v>1210</v>
      </c>
      <c r="F74" s="1004"/>
      <c r="G74" s="356">
        <v>1210</v>
      </c>
      <c r="H74" s="356">
        <v>1210</v>
      </c>
      <c r="I74" s="958"/>
      <c r="J74" s="958"/>
      <c r="K74" s="958"/>
      <c r="L74" s="958"/>
      <c r="M74" s="958"/>
      <c r="N74" s="1331"/>
      <c r="O74" s="1027"/>
      <c r="P74" s="1027"/>
      <c r="Q74" s="1027"/>
      <c r="R74" s="1027"/>
      <c r="S74" s="1027"/>
      <c r="T74" s="1027"/>
      <c r="U74" s="1027"/>
    </row>
    <row r="75" spans="1:21" s="8" customFormat="1">
      <c r="A75" s="1279"/>
      <c r="B75" s="1291"/>
      <c r="C75" s="69" t="s">
        <v>70</v>
      </c>
      <c r="D75" s="356">
        <v>105000</v>
      </c>
      <c r="E75" s="356">
        <v>105000</v>
      </c>
      <c r="F75" s="1004"/>
      <c r="G75" s="356">
        <v>105000</v>
      </c>
      <c r="H75" s="356">
        <v>105000</v>
      </c>
      <c r="I75" s="958"/>
      <c r="J75" s="958"/>
      <c r="K75" s="958"/>
      <c r="L75" s="958"/>
      <c r="M75" s="958"/>
      <c r="N75" s="1331"/>
      <c r="O75" s="1027"/>
      <c r="P75" s="1027"/>
      <c r="Q75" s="1027"/>
      <c r="R75" s="1027"/>
      <c r="S75" s="1027"/>
      <c r="T75" s="1027"/>
      <c r="U75" s="1027"/>
    </row>
    <row r="76" spans="1:21" s="8" customFormat="1" ht="15.75" thickBot="1">
      <c r="A76" s="1280"/>
      <c r="B76" s="1292"/>
      <c r="C76" s="135" t="s">
        <v>146</v>
      </c>
      <c r="D76" s="390">
        <v>4000</v>
      </c>
      <c r="E76" s="390">
        <v>4000</v>
      </c>
      <c r="F76" s="998"/>
      <c r="G76" s="390">
        <v>4000</v>
      </c>
      <c r="H76" s="390">
        <v>4000</v>
      </c>
      <c r="I76" s="959"/>
      <c r="J76" s="959"/>
      <c r="K76" s="959"/>
      <c r="L76" s="959"/>
      <c r="M76" s="959"/>
      <c r="N76" s="1332"/>
      <c r="O76" s="1032"/>
      <c r="P76" s="1032"/>
      <c r="Q76" s="1032"/>
      <c r="R76" s="1032"/>
      <c r="S76" s="1032"/>
      <c r="T76" s="1032"/>
      <c r="U76" s="1032"/>
    </row>
    <row r="77" spans="1:21" ht="38.450000000000003" customHeight="1">
      <c r="A77" s="1278">
        <v>15</v>
      </c>
      <c r="B77" s="1290" t="s">
        <v>768</v>
      </c>
      <c r="C77" s="1276" t="s">
        <v>769</v>
      </c>
      <c r="D77" s="1277"/>
      <c r="E77" s="397"/>
      <c r="F77" s="1127"/>
      <c r="G77" s="398"/>
      <c r="H77" s="398"/>
      <c r="I77" s="952">
        <v>0</v>
      </c>
      <c r="J77" s="952">
        <v>0</v>
      </c>
      <c r="K77" s="1127">
        <v>0</v>
      </c>
      <c r="L77" s="1127">
        <v>0</v>
      </c>
      <c r="M77" s="952">
        <f>SUM(D78:D80)</f>
        <v>1079850</v>
      </c>
      <c r="N77" s="1327">
        <f>SUM(O77:U80)</f>
        <v>4</v>
      </c>
      <c r="O77" s="1028"/>
      <c r="P77" s="1028">
        <v>1</v>
      </c>
      <c r="Q77" s="1028"/>
      <c r="R77" s="1028"/>
      <c r="S77" s="1028">
        <v>1</v>
      </c>
      <c r="T77" s="1028">
        <v>1</v>
      </c>
      <c r="U77" s="1028">
        <v>1</v>
      </c>
    </row>
    <row r="78" spans="1:21">
      <c r="A78" s="1279"/>
      <c r="B78" s="1291"/>
      <c r="C78" s="69" t="s">
        <v>770</v>
      </c>
      <c r="D78" s="356">
        <v>4840</v>
      </c>
      <c r="E78" s="356">
        <v>4840</v>
      </c>
      <c r="F78" s="1128"/>
      <c r="G78" s="356">
        <v>4840</v>
      </c>
      <c r="H78" s="356">
        <v>4840</v>
      </c>
      <c r="I78" s="953"/>
      <c r="J78" s="953"/>
      <c r="K78" s="1128"/>
      <c r="L78" s="1128"/>
      <c r="M78" s="953"/>
      <c r="N78" s="1328"/>
      <c r="O78" s="1029"/>
      <c r="P78" s="1029"/>
      <c r="Q78" s="1029"/>
      <c r="R78" s="1029"/>
      <c r="S78" s="1029"/>
      <c r="T78" s="1029"/>
      <c r="U78" s="1029"/>
    </row>
    <row r="79" spans="1:21">
      <c r="A79" s="1279"/>
      <c r="B79" s="1291"/>
      <c r="C79" s="69" t="s">
        <v>142</v>
      </c>
      <c r="D79" s="356">
        <v>1048010</v>
      </c>
      <c r="E79" s="356">
        <v>1048010</v>
      </c>
      <c r="F79" s="1128"/>
      <c r="G79" s="356">
        <v>1048010</v>
      </c>
      <c r="H79" s="356">
        <v>1048010</v>
      </c>
      <c r="I79" s="953"/>
      <c r="J79" s="953"/>
      <c r="K79" s="1128"/>
      <c r="L79" s="1128"/>
      <c r="M79" s="953"/>
      <c r="N79" s="1328"/>
      <c r="O79" s="1029"/>
      <c r="P79" s="1029"/>
      <c r="Q79" s="1029"/>
      <c r="R79" s="1029"/>
      <c r="S79" s="1029"/>
      <c r="T79" s="1029"/>
      <c r="U79" s="1029"/>
    </row>
    <row r="80" spans="1:21" ht="15.75" thickBot="1">
      <c r="A80" s="1280"/>
      <c r="B80" s="1292"/>
      <c r="C80" s="100" t="s">
        <v>71</v>
      </c>
      <c r="D80" s="380">
        <v>27000</v>
      </c>
      <c r="E80" s="380">
        <v>27000</v>
      </c>
      <c r="F80" s="1129"/>
      <c r="G80" s="380">
        <v>27000</v>
      </c>
      <c r="H80" s="380">
        <v>27000</v>
      </c>
      <c r="I80" s="954"/>
      <c r="J80" s="954"/>
      <c r="K80" s="1129"/>
      <c r="L80" s="1129"/>
      <c r="M80" s="954"/>
      <c r="N80" s="1329"/>
      <c r="O80" s="1030"/>
      <c r="P80" s="1030"/>
      <c r="Q80" s="1030"/>
      <c r="R80" s="1030"/>
      <c r="S80" s="1030"/>
      <c r="T80" s="1030"/>
      <c r="U80" s="1030"/>
    </row>
    <row r="81" spans="1:21" ht="15.75" thickBot="1">
      <c r="A81" s="1260" t="s">
        <v>771</v>
      </c>
      <c r="B81" s="1281"/>
      <c r="C81" s="1282"/>
      <c r="D81" s="1282"/>
      <c r="E81" s="1282"/>
      <c r="F81" s="1281"/>
      <c r="G81" s="1281"/>
      <c r="H81" s="1281"/>
      <c r="I81" s="1281"/>
      <c r="J81" s="1281"/>
      <c r="K81" s="1281"/>
      <c r="L81" s="1281"/>
      <c r="M81" s="1283"/>
      <c r="N81" s="378"/>
      <c r="O81" s="48"/>
      <c r="P81" s="377"/>
      <c r="Q81" s="377"/>
      <c r="R81" s="377"/>
      <c r="S81" s="377"/>
      <c r="T81" s="377"/>
      <c r="U81" s="377"/>
    </row>
    <row r="82" spans="1:21" ht="52.15" customHeight="1">
      <c r="A82" s="1264">
        <v>16</v>
      </c>
      <c r="B82" s="1241" t="s">
        <v>772</v>
      </c>
      <c r="C82" s="1276" t="s">
        <v>773</v>
      </c>
      <c r="D82" s="1277"/>
      <c r="E82" s="388"/>
      <c r="F82" s="1127">
        <v>0</v>
      </c>
      <c r="G82" s="389"/>
      <c r="H82" s="389"/>
      <c r="I82" s="952">
        <v>0</v>
      </c>
      <c r="J82" s="952">
        <v>0</v>
      </c>
      <c r="K82" s="1127">
        <v>0</v>
      </c>
      <c r="L82" s="1127">
        <v>0</v>
      </c>
      <c r="M82" s="952">
        <v>66700</v>
      </c>
      <c r="N82" s="1327">
        <f>SUM(O82:U86)</f>
        <v>1</v>
      </c>
      <c r="O82" s="1028"/>
      <c r="P82" s="1028"/>
      <c r="Q82" s="1028"/>
      <c r="R82" s="1028"/>
      <c r="S82" s="1028"/>
      <c r="T82" s="1028">
        <v>1</v>
      </c>
      <c r="U82" s="1028"/>
    </row>
    <row r="83" spans="1:21">
      <c r="A83" s="1265"/>
      <c r="B83" s="1242"/>
      <c r="C83" s="69" t="s">
        <v>774</v>
      </c>
      <c r="D83" s="356">
        <v>12000</v>
      </c>
      <c r="E83" s="356">
        <v>12000</v>
      </c>
      <c r="F83" s="1128"/>
      <c r="G83" s="356">
        <v>12000</v>
      </c>
      <c r="H83" s="356">
        <v>12000</v>
      </c>
      <c r="I83" s="953"/>
      <c r="J83" s="953"/>
      <c r="K83" s="1128"/>
      <c r="L83" s="1128"/>
      <c r="M83" s="953"/>
      <c r="N83" s="1328"/>
      <c r="O83" s="1029"/>
      <c r="P83" s="1029"/>
      <c r="Q83" s="1029"/>
      <c r="R83" s="1029"/>
      <c r="S83" s="1029"/>
      <c r="T83" s="1029"/>
      <c r="U83" s="1029"/>
    </row>
    <row r="84" spans="1:21">
      <c r="A84" s="1265"/>
      <c r="B84" s="1242"/>
      <c r="C84" s="69" t="s">
        <v>775</v>
      </c>
      <c r="D84" s="313">
        <v>700</v>
      </c>
      <c r="E84" s="313">
        <v>700</v>
      </c>
      <c r="F84" s="1128"/>
      <c r="G84" s="313">
        <v>700</v>
      </c>
      <c r="H84" s="313">
        <v>700</v>
      </c>
      <c r="I84" s="953"/>
      <c r="J84" s="953"/>
      <c r="K84" s="1128"/>
      <c r="L84" s="1128"/>
      <c r="M84" s="953"/>
      <c r="N84" s="1328"/>
      <c r="O84" s="1029"/>
      <c r="P84" s="1029"/>
      <c r="Q84" s="1029"/>
      <c r="R84" s="1029"/>
      <c r="S84" s="1029"/>
      <c r="T84" s="1029"/>
      <c r="U84" s="1029"/>
    </row>
    <row r="85" spans="1:21">
      <c r="A85" s="1265"/>
      <c r="B85" s="1242"/>
      <c r="C85" s="69" t="s">
        <v>757</v>
      </c>
      <c r="D85" s="356">
        <v>50000</v>
      </c>
      <c r="E85" s="356">
        <v>50000</v>
      </c>
      <c r="F85" s="1128"/>
      <c r="G85" s="356">
        <v>50000</v>
      </c>
      <c r="H85" s="356">
        <v>50000</v>
      </c>
      <c r="I85" s="953"/>
      <c r="J85" s="953"/>
      <c r="K85" s="1128"/>
      <c r="L85" s="1128"/>
      <c r="M85" s="953"/>
      <c r="N85" s="1328"/>
      <c r="O85" s="1029"/>
      <c r="P85" s="1029"/>
      <c r="Q85" s="1029"/>
      <c r="R85" s="1029"/>
      <c r="S85" s="1029"/>
      <c r="T85" s="1029"/>
      <c r="U85" s="1029"/>
    </row>
    <row r="86" spans="1:21" ht="15.75" thickBot="1">
      <c r="A86" s="1266"/>
      <c r="B86" s="1243"/>
      <c r="C86" s="100" t="s">
        <v>752</v>
      </c>
      <c r="D86" s="380">
        <v>4000</v>
      </c>
      <c r="E86" s="380">
        <v>4000</v>
      </c>
      <c r="F86" s="1129"/>
      <c r="G86" s="380">
        <v>4000</v>
      </c>
      <c r="H86" s="380">
        <v>4000</v>
      </c>
      <c r="I86" s="954"/>
      <c r="J86" s="954"/>
      <c r="K86" s="1129"/>
      <c r="L86" s="1129"/>
      <c r="M86" s="954"/>
      <c r="N86" s="1329"/>
      <c r="O86" s="1030"/>
      <c r="P86" s="1030"/>
      <c r="Q86" s="1030"/>
      <c r="R86" s="1030"/>
      <c r="S86" s="1030"/>
      <c r="T86" s="1030"/>
      <c r="U86" s="1030"/>
    </row>
    <row r="87" spans="1:21" ht="17.45" customHeight="1" thickBot="1">
      <c r="A87" s="1352" t="s">
        <v>776</v>
      </c>
      <c r="B87" s="1353"/>
      <c r="C87" s="1353"/>
      <c r="D87" s="1353"/>
      <c r="E87" s="1353"/>
      <c r="F87" s="1353"/>
      <c r="G87" s="1353"/>
      <c r="H87" s="1353"/>
      <c r="I87" s="1353"/>
      <c r="J87" s="1353"/>
      <c r="K87" s="1353"/>
      <c r="L87" s="1353"/>
      <c r="M87" s="1354"/>
      <c r="N87" s="378"/>
      <c r="O87" s="48"/>
      <c r="P87" s="377"/>
      <c r="Q87" s="377"/>
      <c r="R87" s="377"/>
      <c r="S87" s="377"/>
      <c r="T87" s="377"/>
      <c r="U87" s="377"/>
    </row>
    <row r="88" spans="1:21" ht="15.75" thickBot="1">
      <c r="A88" s="1260" t="s">
        <v>698</v>
      </c>
      <c r="B88" s="1281"/>
      <c r="C88" s="1281"/>
      <c r="D88" s="1281"/>
      <c r="E88" s="1281"/>
      <c r="F88" s="1281"/>
      <c r="G88" s="1281"/>
      <c r="H88" s="1281"/>
      <c r="I88" s="1281"/>
      <c r="J88" s="1281"/>
      <c r="K88" s="1281"/>
      <c r="L88" s="1281"/>
      <c r="M88" s="1283"/>
      <c r="N88" s="378"/>
      <c r="O88" s="48"/>
      <c r="P88" s="377"/>
      <c r="Q88" s="377"/>
      <c r="R88" s="377"/>
      <c r="S88" s="377"/>
      <c r="T88" s="377"/>
      <c r="U88" s="377"/>
    </row>
    <row r="89" spans="1:21" ht="21" customHeight="1" thickBot="1">
      <c r="A89" s="1278">
        <v>18</v>
      </c>
      <c r="B89" s="979" t="s">
        <v>777</v>
      </c>
      <c r="C89" s="1347" t="s">
        <v>778</v>
      </c>
      <c r="D89" s="1348"/>
      <c r="E89" s="399"/>
      <c r="F89" s="123"/>
      <c r="G89" s="399"/>
      <c r="H89" s="399"/>
      <c r="I89" s="123"/>
      <c r="J89" s="123"/>
      <c r="K89" s="123"/>
      <c r="L89" s="123"/>
      <c r="M89" s="220"/>
      <c r="N89" s="378"/>
      <c r="O89" s="48"/>
      <c r="P89" s="377"/>
      <c r="Q89" s="377"/>
      <c r="R89" s="377"/>
      <c r="S89" s="377"/>
      <c r="T89" s="377"/>
      <c r="U89" s="377"/>
    </row>
    <row r="90" spans="1:21" ht="22.9" customHeight="1">
      <c r="A90" s="1279"/>
      <c r="B90" s="958"/>
      <c r="C90" s="1349" t="s">
        <v>779</v>
      </c>
      <c r="D90" s="1350"/>
      <c r="E90" s="400"/>
      <c r="F90" s="1054">
        <f>SUM(D91:D93)</f>
        <v>89819</v>
      </c>
      <c r="G90" s="400"/>
      <c r="H90" s="400"/>
      <c r="I90" s="1054">
        <f>SUM(H91:H93)</f>
        <v>90398</v>
      </c>
      <c r="J90" s="1054">
        <f>SUM(G91:G93)</f>
        <v>90398</v>
      </c>
      <c r="K90" s="1054">
        <f>SUM(E91:E93)</f>
        <v>89819</v>
      </c>
      <c r="L90" s="1054">
        <f>SUM(D91:D93)</f>
        <v>89819</v>
      </c>
      <c r="M90" s="952"/>
      <c r="N90" s="1327">
        <f>SUM(O90:U93)</f>
        <v>5</v>
      </c>
      <c r="O90" s="1028">
        <v>2</v>
      </c>
      <c r="P90" s="1028">
        <v>1</v>
      </c>
      <c r="Q90" s="1028"/>
      <c r="R90" s="1028"/>
      <c r="S90" s="1028"/>
      <c r="T90" s="1028">
        <v>1</v>
      </c>
      <c r="U90" s="1028">
        <v>1</v>
      </c>
    </row>
    <row r="91" spans="1:21">
      <c r="A91" s="1279"/>
      <c r="B91" s="958"/>
      <c r="C91" s="183" t="s">
        <v>780</v>
      </c>
      <c r="D91" s="285">
        <v>4840</v>
      </c>
      <c r="E91" s="285">
        <v>4840</v>
      </c>
      <c r="F91" s="1078"/>
      <c r="G91" s="358">
        <v>2420</v>
      </c>
      <c r="H91" s="358">
        <v>2420</v>
      </c>
      <c r="I91" s="1078"/>
      <c r="J91" s="1078"/>
      <c r="K91" s="1078"/>
      <c r="L91" s="1078"/>
      <c r="M91" s="953"/>
      <c r="N91" s="1328"/>
      <c r="O91" s="1029"/>
      <c r="P91" s="1029"/>
      <c r="Q91" s="1029"/>
      <c r="R91" s="1029"/>
      <c r="S91" s="1029"/>
      <c r="T91" s="1029"/>
      <c r="U91" s="1029"/>
    </row>
    <row r="92" spans="1:21" ht="24">
      <c r="A92" s="1279"/>
      <c r="B92" s="958"/>
      <c r="C92" s="183" t="s">
        <v>781</v>
      </c>
      <c r="D92" s="358">
        <v>84599</v>
      </c>
      <c r="E92" s="358">
        <v>84599</v>
      </c>
      <c r="F92" s="1078"/>
      <c r="G92" s="358">
        <v>87598</v>
      </c>
      <c r="H92" s="358">
        <v>87598</v>
      </c>
      <c r="I92" s="1078"/>
      <c r="J92" s="1078"/>
      <c r="K92" s="1078"/>
      <c r="L92" s="1078"/>
      <c r="M92" s="953"/>
      <c r="N92" s="1328"/>
      <c r="O92" s="1029"/>
      <c r="P92" s="1029"/>
      <c r="Q92" s="1029"/>
      <c r="R92" s="1029"/>
      <c r="S92" s="1029"/>
      <c r="T92" s="1029"/>
      <c r="U92" s="1029"/>
    </row>
    <row r="93" spans="1:21" ht="24.75" thickBot="1">
      <c r="A93" s="1279"/>
      <c r="B93" s="958"/>
      <c r="C93" s="184" t="s">
        <v>782</v>
      </c>
      <c r="D93" s="359">
        <v>380</v>
      </c>
      <c r="E93" s="359">
        <v>380</v>
      </c>
      <c r="F93" s="1079"/>
      <c r="G93" s="359">
        <v>380</v>
      </c>
      <c r="H93" s="359">
        <v>380</v>
      </c>
      <c r="I93" s="1079"/>
      <c r="J93" s="1079"/>
      <c r="K93" s="1079"/>
      <c r="L93" s="1079"/>
      <c r="M93" s="954"/>
      <c r="N93" s="1329"/>
      <c r="O93" s="1030"/>
      <c r="P93" s="1030"/>
      <c r="Q93" s="1030"/>
      <c r="R93" s="1030"/>
      <c r="S93" s="1030"/>
      <c r="T93" s="1030"/>
      <c r="U93" s="1030"/>
    </row>
    <row r="94" spans="1:21" ht="31.9" customHeight="1">
      <c r="A94" s="1279"/>
      <c r="B94" s="1004"/>
      <c r="C94" s="1255" t="s">
        <v>783</v>
      </c>
      <c r="D94" s="1256"/>
      <c r="E94" s="396"/>
      <c r="F94" s="1318">
        <v>0</v>
      </c>
      <c r="G94" s="389"/>
      <c r="H94" s="389"/>
      <c r="I94" s="1110">
        <v>0</v>
      </c>
      <c r="J94" s="1110">
        <v>0</v>
      </c>
      <c r="K94" s="952">
        <v>0</v>
      </c>
      <c r="L94" s="952">
        <v>0</v>
      </c>
      <c r="M94" s="952">
        <f>SUM(D95:D97)</f>
        <v>1317420</v>
      </c>
      <c r="N94" s="1327">
        <f>SUM(O94:U97)</f>
        <v>3</v>
      </c>
      <c r="O94" s="1028"/>
      <c r="P94" s="1028">
        <v>1</v>
      </c>
      <c r="Q94" s="1028"/>
      <c r="R94" s="1028"/>
      <c r="S94" s="1028"/>
      <c r="T94" s="1028">
        <v>1</v>
      </c>
      <c r="U94" s="1028">
        <v>1</v>
      </c>
    </row>
    <row r="95" spans="1:21">
      <c r="A95" s="1279"/>
      <c r="B95" s="1004"/>
      <c r="C95" s="208" t="s">
        <v>780</v>
      </c>
      <c r="D95" s="401">
        <v>2420</v>
      </c>
      <c r="E95" s="401">
        <v>2420</v>
      </c>
      <c r="F95" s="1319"/>
      <c r="G95" s="402">
        <v>2420</v>
      </c>
      <c r="H95" s="402">
        <v>2420</v>
      </c>
      <c r="I95" s="1111"/>
      <c r="J95" s="1111"/>
      <c r="K95" s="953"/>
      <c r="L95" s="953"/>
      <c r="M95" s="953"/>
      <c r="N95" s="1328"/>
      <c r="O95" s="1029"/>
      <c r="P95" s="1029"/>
      <c r="Q95" s="1029"/>
      <c r="R95" s="1029"/>
      <c r="S95" s="1029"/>
      <c r="T95" s="1029"/>
      <c r="U95" s="1029"/>
    </row>
    <row r="96" spans="1:21">
      <c r="A96" s="1279"/>
      <c r="B96" s="1004"/>
      <c r="C96" s="69" t="s">
        <v>70</v>
      </c>
      <c r="D96" s="356">
        <v>1300000</v>
      </c>
      <c r="E96" s="356">
        <v>1300000</v>
      </c>
      <c r="F96" s="1319"/>
      <c r="G96" s="356">
        <v>1300000</v>
      </c>
      <c r="H96" s="356">
        <v>1300000</v>
      </c>
      <c r="I96" s="1111"/>
      <c r="J96" s="1111"/>
      <c r="K96" s="953"/>
      <c r="L96" s="953"/>
      <c r="M96" s="953"/>
      <c r="N96" s="1328"/>
      <c r="O96" s="1029"/>
      <c r="P96" s="1029"/>
      <c r="Q96" s="1029"/>
      <c r="R96" s="1029"/>
      <c r="S96" s="1029"/>
      <c r="T96" s="1029"/>
      <c r="U96" s="1029"/>
    </row>
    <row r="97" spans="1:21" ht="31.9" customHeight="1" thickBot="1">
      <c r="A97" s="1280"/>
      <c r="B97" s="998"/>
      <c r="C97" s="100" t="s">
        <v>146</v>
      </c>
      <c r="D97" s="380">
        <v>15000</v>
      </c>
      <c r="E97" s="380">
        <v>15000</v>
      </c>
      <c r="F97" s="1320"/>
      <c r="G97" s="380">
        <v>15000</v>
      </c>
      <c r="H97" s="380">
        <v>15000</v>
      </c>
      <c r="I97" s="1112"/>
      <c r="J97" s="1112"/>
      <c r="K97" s="954"/>
      <c r="L97" s="954"/>
      <c r="M97" s="954"/>
      <c r="N97" s="1329"/>
      <c r="O97" s="1030"/>
      <c r="P97" s="1030"/>
      <c r="Q97" s="1030"/>
      <c r="R97" s="1030"/>
      <c r="S97" s="1030"/>
      <c r="T97" s="1030"/>
      <c r="U97" s="1030"/>
    </row>
    <row r="98" spans="1:21" ht="34.9" customHeight="1">
      <c r="A98" s="1264">
        <v>19</v>
      </c>
      <c r="B98" s="1241" t="s">
        <v>784</v>
      </c>
      <c r="C98" s="1276" t="s">
        <v>785</v>
      </c>
      <c r="D98" s="1277"/>
      <c r="E98" s="388"/>
      <c r="F98" s="1127">
        <v>0</v>
      </c>
      <c r="G98" s="389"/>
      <c r="H98" s="389"/>
      <c r="I98" s="952">
        <f>SUM(H99)</f>
        <v>17182</v>
      </c>
      <c r="J98" s="952">
        <f>SUM(G99)</f>
        <v>17182</v>
      </c>
      <c r="K98" s="1127">
        <f>SUM(E99)</f>
        <v>50000</v>
      </c>
      <c r="L98" s="1127">
        <f>SUM(D99)</f>
        <v>50000</v>
      </c>
      <c r="M98" s="952">
        <v>0</v>
      </c>
      <c r="N98" s="1327">
        <f>SUM(O98:U102)</f>
        <v>3</v>
      </c>
      <c r="O98" s="1028"/>
      <c r="P98" s="1028"/>
      <c r="Q98" s="1028"/>
      <c r="R98" s="1028">
        <v>1</v>
      </c>
      <c r="S98" s="1028">
        <v>1</v>
      </c>
      <c r="T98" s="1028">
        <v>1</v>
      </c>
      <c r="U98" s="1028"/>
    </row>
    <row r="99" spans="1:21">
      <c r="A99" s="1265"/>
      <c r="B99" s="1242"/>
      <c r="C99" s="69" t="s">
        <v>786</v>
      </c>
      <c r="D99" s="356">
        <v>50000</v>
      </c>
      <c r="E99" s="356">
        <v>50000</v>
      </c>
      <c r="F99" s="1128"/>
      <c r="G99" s="356">
        <v>17182</v>
      </c>
      <c r="H99" s="356">
        <v>17182</v>
      </c>
      <c r="I99" s="953"/>
      <c r="J99" s="953"/>
      <c r="K99" s="1128"/>
      <c r="L99" s="1128"/>
      <c r="M99" s="953"/>
      <c r="N99" s="1328"/>
      <c r="O99" s="1029"/>
      <c r="P99" s="1029"/>
      <c r="Q99" s="1029"/>
      <c r="R99" s="1029"/>
      <c r="S99" s="1029"/>
      <c r="T99" s="1029"/>
      <c r="U99" s="1029"/>
    </row>
    <row r="100" spans="1:21" ht="24" customHeight="1">
      <c r="A100" s="1265"/>
      <c r="B100" s="1242"/>
      <c r="C100" s="69" t="s">
        <v>787</v>
      </c>
      <c r="D100" s="356"/>
      <c r="E100" s="356"/>
      <c r="F100" s="1128"/>
      <c r="G100" s="356"/>
      <c r="H100" s="356"/>
      <c r="I100" s="953"/>
      <c r="J100" s="953"/>
      <c r="K100" s="1128"/>
      <c r="L100" s="1128"/>
      <c r="M100" s="953"/>
      <c r="N100" s="1328"/>
      <c r="O100" s="1029"/>
      <c r="P100" s="1029"/>
      <c r="Q100" s="1029"/>
      <c r="R100" s="1029"/>
      <c r="S100" s="1029"/>
      <c r="T100" s="1029"/>
      <c r="U100" s="1029"/>
    </row>
    <row r="101" spans="1:21">
      <c r="A101" s="1265"/>
      <c r="B101" s="1242"/>
      <c r="C101" s="69" t="s">
        <v>788</v>
      </c>
      <c r="D101" s="356"/>
      <c r="E101" s="356"/>
      <c r="F101" s="1128"/>
      <c r="G101" s="356"/>
      <c r="H101" s="356"/>
      <c r="I101" s="953"/>
      <c r="J101" s="953"/>
      <c r="K101" s="1128"/>
      <c r="L101" s="1128"/>
      <c r="M101" s="953"/>
      <c r="N101" s="1328"/>
      <c r="O101" s="1029"/>
      <c r="P101" s="1029"/>
      <c r="Q101" s="1029"/>
      <c r="R101" s="1029"/>
      <c r="S101" s="1029"/>
      <c r="T101" s="1029"/>
      <c r="U101" s="1029"/>
    </row>
    <row r="102" spans="1:21" ht="15.75" thickBot="1">
      <c r="A102" s="1266"/>
      <c r="B102" s="1243"/>
      <c r="C102" s="100" t="s">
        <v>789</v>
      </c>
      <c r="D102" s="380"/>
      <c r="E102" s="380"/>
      <c r="F102" s="1129"/>
      <c r="G102" s="380"/>
      <c r="H102" s="380"/>
      <c r="I102" s="954"/>
      <c r="J102" s="954"/>
      <c r="K102" s="1129"/>
      <c r="L102" s="1129"/>
      <c r="M102" s="954"/>
      <c r="N102" s="1329"/>
      <c r="O102" s="1030"/>
      <c r="P102" s="1030"/>
      <c r="Q102" s="1030"/>
      <c r="R102" s="1030"/>
      <c r="S102" s="1030"/>
      <c r="T102" s="1030"/>
      <c r="U102" s="1030"/>
    </row>
    <row r="103" spans="1:21" ht="28.9" customHeight="1">
      <c r="A103" s="1264">
        <v>20</v>
      </c>
      <c r="B103" s="1241" t="s">
        <v>790</v>
      </c>
      <c r="C103" s="1276" t="s">
        <v>791</v>
      </c>
      <c r="D103" s="1277"/>
      <c r="E103" s="388"/>
      <c r="F103" s="1127">
        <v>0</v>
      </c>
      <c r="G103" s="389"/>
      <c r="H103" s="389"/>
      <c r="I103" s="952">
        <f>SUM(H104)</f>
        <v>35000</v>
      </c>
      <c r="J103" s="952">
        <f>SUM(G104)</f>
        <v>35000</v>
      </c>
      <c r="K103" s="1127">
        <f>SUM(E104)</f>
        <v>35000</v>
      </c>
      <c r="L103" s="1127">
        <f>SUM(D104)</f>
        <v>35000</v>
      </c>
      <c r="M103" s="952">
        <v>0</v>
      </c>
      <c r="N103" s="1327">
        <f>SUM(O103:U107)</f>
        <v>3</v>
      </c>
      <c r="O103" s="1028"/>
      <c r="P103" s="1028"/>
      <c r="Q103" s="1028"/>
      <c r="R103" s="1028">
        <v>1</v>
      </c>
      <c r="S103" s="1028">
        <v>1</v>
      </c>
      <c r="T103" s="1028">
        <v>1</v>
      </c>
      <c r="U103" s="1028"/>
    </row>
    <row r="104" spans="1:21">
      <c r="A104" s="1265"/>
      <c r="B104" s="1242"/>
      <c r="C104" s="69" t="s">
        <v>144</v>
      </c>
      <c r="D104" s="356">
        <v>35000</v>
      </c>
      <c r="E104" s="356">
        <v>35000</v>
      </c>
      <c r="F104" s="1128"/>
      <c r="G104" s="356">
        <v>35000</v>
      </c>
      <c r="H104" s="356">
        <v>35000</v>
      </c>
      <c r="I104" s="953"/>
      <c r="J104" s="953"/>
      <c r="K104" s="1128"/>
      <c r="L104" s="1128"/>
      <c r="M104" s="953"/>
      <c r="N104" s="1328"/>
      <c r="O104" s="1029"/>
      <c r="P104" s="1029"/>
      <c r="Q104" s="1029"/>
      <c r="R104" s="1029"/>
      <c r="S104" s="1029"/>
      <c r="T104" s="1029"/>
      <c r="U104" s="1029"/>
    </row>
    <row r="105" spans="1:21">
      <c r="A105" s="1265"/>
      <c r="B105" s="1242"/>
      <c r="C105" s="69" t="s">
        <v>792</v>
      </c>
      <c r="D105" s="356"/>
      <c r="E105" s="356"/>
      <c r="F105" s="1128"/>
      <c r="G105" s="356"/>
      <c r="H105" s="356"/>
      <c r="I105" s="953"/>
      <c r="J105" s="953"/>
      <c r="K105" s="1128"/>
      <c r="L105" s="1128"/>
      <c r="M105" s="953"/>
      <c r="N105" s="1328"/>
      <c r="O105" s="1029"/>
      <c r="P105" s="1029"/>
      <c r="Q105" s="1029"/>
      <c r="R105" s="1029"/>
      <c r="S105" s="1029"/>
      <c r="T105" s="1029"/>
      <c r="U105" s="1029"/>
    </row>
    <row r="106" spans="1:21">
      <c r="A106" s="1265"/>
      <c r="B106" s="1242"/>
      <c r="C106" s="69" t="s">
        <v>793</v>
      </c>
      <c r="D106" s="356"/>
      <c r="E106" s="356"/>
      <c r="F106" s="1128"/>
      <c r="G106" s="356"/>
      <c r="H106" s="356"/>
      <c r="I106" s="953"/>
      <c r="J106" s="953"/>
      <c r="K106" s="1128"/>
      <c r="L106" s="1128"/>
      <c r="M106" s="953"/>
      <c r="N106" s="1328"/>
      <c r="O106" s="1029"/>
      <c r="P106" s="1029"/>
      <c r="Q106" s="1029"/>
      <c r="R106" s="1029"/>
      <c r="S106" s="1029"/>
      <c r="T106" s="1029"/>
      <c r="U106" s="1029"/>
    </row>
    <row r="107" spans="1:21" ht="15.75" thickBot="1">
      <c r="A107" s="1266"/>
      <c r="B107" s="1243"/>
      <c r="C107" s="135" t="s">
        <v>794</v>
      </c>
      <c r="D107" s="390"/>
      <c r="E107" s="390"/>
      <c r="F107" s="1129"/>
      <c r="G107" s="380"/>
      <c r="H107" s="380"/>
      <c r="I107" s="954"/>
      <c r="J107" s="954"/>
      <c r="K107" s="1129"/>
      <c r="L107" s="1129"/>
      <c r="M107" s="954"/>
      <c r="N107" s="1329"/>
      <c r="O107" s="1030"/>
      <c r="P107" s="1030"/>
      <c r="Q107" s="1030"/>
      <c r="R107" s="1030"/>
      <c r="S107" s="1030"/>
      <c r="T107" s="1030"/>
      <c r="U107" s="1030"/>
    </row>
    <row r="108" spans="1:21" ht="39.6" customHeight="1">
      <c r="A108" s="1278">
        <v>21</v>
      </c>
      <c r="B108" s="1241" t="s">
        <v>795</v>
      </c>
      <c r="C108" s="1107" t="s">
        <v>796</v>
      </c>
      <c r="D108" s="1108"/>
      <c r="E108" s="62"/>
      <c r="F108" s="1127"/>
      <c r="G108" s="181"/>
      <c r="H108" s="181"/>
      <c r="I108" s="952">
        <v>0</v>
      </c>
      <c r="J108" s="952">
        <v>0</v>
      </c>
      <c r="K108" s="952">
        <v>0</v>
      </c>
      <c r="L108" s="952">
        <v>0</v>
      </c>
      <c r="M108" s="952">
        <f>SUM(D109:D114)</f>
        <v>1624989</v>
      </c>
      <c r="N108" s="1327">
        <f>SUM(O108:U114)</f>
        <v>2</v>
      </c>
      <c r="O108" s="1028"/>
      <c r="P108" s="1028"/>
      <c r="Q108" s="1028"/>
      <c r="R108" s="1028">
        <v>1</v>
      </c>
      <c r="S108" s="1028"/>
      <c r="T108" s="1028">
        <v>1</v>
      </c>
      <c r="U108" s="1028"/>
    </row>
    <row r="109" spans="1:21">
      <c r="A109" s="1279"/>
      <c r="B109" s="1242"/>
      <c r="C109" s="42" t="s">
        <v>158</v>
      </c>
      <c r="D109" s="403">
        <v>35000</v>
      </c>
      <c r="E109" s="403">
        <v>35000</v>
      </c>
      <c r="F109" s="1128"/>
      <c r="G109" s="404">
        <v>35000</v>
      </c>
      <c r="H109" s="404">
        <v>35000</v>
      </c>
      <c r="I109" s="953"/>
      <c r="J109" s="953"/>
      <c r="K109" s="953"/>
      <c r="L109" s="953"/>
      <c r="M109" s="953"/>
      <c r="N109" s="1328"/>
      <c r="O109" s="1029"/>
      <c r="P109" s="1029"/>
      <c r="Q109" s="1029"/>
      <c r="R109" s="1029"/>
      <c r="S109" s="1029"/>
      <c r="T109" s="1029"/>
      <c r="U109" s="1029"/>
    </row>
    <row r="110" spans="1:21">
      <c r="A110" s="1279"/>
      <c r="B110" s="1242"/>
      <c r="C110" s="43" t="s">
        <v>797</v>
      </c>
      <c r="D110" s="405">
        <v>1016400</v>
      </c>
      <c r="E110" s="405">
        <v>1016400</v>
      </c>
      <c r="F110" s="1128"/>
      <c r="G110" s="356">
        <v>1016400</v>
      </c>
      <c r="H110" s="356">
        <v>1016400</v>
      </c>
      <c r="I110" s="953"/>
      <c r="J110" s="953"/>
      <c r="K110" s="953"/>
      <c r="L110" s="953"/>
      <c r="M110" s="953"/>
      <c r="N110" s="1328"/>
      <c r="O110" s="1029"/>
      <c r="P110" s="1029"/>
      <c r="Q110" s="1029"/>
      <c r="R110" s="1029"/>
      <c r="S110" s="1029"/>
      <c r="T110" s="1029"/>
      <c r="U110" s="1029"/>
    </row>
    <row r="111" spans="1:21">
      <c r="A111" s="1279"/>
      <c r="B111" s="1242"/>
      <c r="C111" s="43" t="s">
        <v>798</v>
      </c>
      <c r="D111" s="405">
        <v>44649</v>
      </c>
      <c r="E111" s="405">
        <v>44649</v>
      </c>
      <c r="F111" s="1128"/>
      <c r="G111" s="356">
        <v>44649</v>
      </c>
      <c r="H111" s="356">
        <v>44649</v>
      </c>
      <c r="I111" s="953"/>
      <c r="J111" s="953"/>
      <c r="K111" s="953"/>
      <c r="L111" s="953"/>
      <c r="M111" s="953"/>
      <c r="N111" s="1328"/>
      <c r="O111" s="1029"/>
      <c r="P111" s="1029"/>
      <c r="Q111" s="1029"/>
      <c r="R111" s="1029"/>
      <c r="S111" s="1029"/>
      <c r="T111" s="1029"/>
      <c r="U111" s="1029"/>
    </row>
    <row r="112" spans="1:21">
      <c r="A112" s="1279"/>
      <c r="B112" s="1242"/>
      <c r="C112" s="43" t="s">
        <v>799</v>
      </c>
      <c r="D112" s="405">
        <v>500940</v>
      </c>
      <c r="E112" s="405">
        <v>500940</v>
      </c>
      <c r="F112" s="1128"/>
      <c r="G112" s="356">
        <v>500940</v>
      </c>
      <c r="H112" s="356">
        <v>500940</v>
      </c>
      <c r="I112" s="953"/>
      <c r="J112" s="953"/>
      <c r="K112" s="953"/>
      <c r="L112" s="953"/>
      <c r="M112" s="953"/>
      <c r="N112" s="1328"/>
      <c r="O112" s="1029"/>
      <c r="P112" s="1029"/>
      <c r="Q112" s="1029"/>
      <c r="R112" s="1029"/>
      <c r="S112" s="1029"/>
      <c r="T112" s="1029"/>
      <c r="U112" s="1029"/>
    </row>
    <row r="113" spans="1:21">
      <c r="A113" s="1279"/>
      <c r="B113" s="1242"/>
      <c r="C113" s="43" t="s">
        <v>69</v>
      </c>
      <c r="D113" s="405">
        <v>3000</v>
      </c>
      <c r="E113" s="405">
        <v>3000</v>
      </c>
      <c r="F113" s="1128"/>
      <c r="G113" s="356">
        <v>3000</v>
      </c>
      <c r="H113" s="356">
        <v>3000</v>
      </c>
      <c r="I113" s="953"/>
      <c r="J113" s="953"/>
      <c r="K113" s="953"/>
      <c r="L113" s="953"/>
      <c r="M113" s="953"/>
      <c r="N113" s="1328"/>
      <c r="O113" s="1029"/>
      <c r="P113" s="1029"/>
      <c r="Q113" s="1029"/>
      <c r="R113" s="1029"/>
      <c r="S113" s="1029"/>
      <c r="T113" s="1029"/>
      <c r="U113" s="1029"/>
    </row>
    <row r="114" spans="1:21" ht="15.75" thickBot="1">
      <c r="A114" s="1280"/>
      <c r="B114" s="1243"/>
      <c r="C114" s="44" t="s">
        <v>146</v>
      </c>
      <c r="D114" s="406">
        <v>25000</v>
      </c>
      <c r="E114" s="406">
        <v>25000</v>
      </c>
      <c r="F114" s="1129"/>
      <c r="G114" s="380">
        <v>25000</v>
      </c>
      <c r="H114" s="380">
        <v>25000</v>
      </c>
      <c r="I114" s="954"/>
      <c r="J114" s="954"/>
      <c r="K114" s="954"/>
      <c r="L114" s="954"/>
      <c r="M114" s="954"/>
      <c r="N114" s="1329"/>
      <c r="O114" s="1030"/>
      <c r="P114" s="1030"/>
      <c r="Q114" s="1030"/>
      <c r="R114" s="1030"/>
      <c r="S114" s="1030"/>
      <c r="T114" s="1030"/>
      <c r="U114" s="1030"/>
    </row>
    <row r="115" spans="1:21" ht="28.9" customHeight="1">
      <c r="A115" s="1264">
        <v>22</v>
      </c>
      <c r="B115" s="1241" t="s">
        <v>800</v>
      </c>
      <c r="C115" s="1276" t="s">
        <v>801</v>
      </c>
      <c r="D115" s="1277"/>
      <c r="E115" s="388"/>
      <c r="F115" s="1127">
        <v>0</v>
      </c>
      <c r="G115" s="389"/>
      <c r="H115" s="389"/>
      <c r="I115" s="952">
        <v>0</v>
      </c>
      <c r="J115" s="952">
        <v>0</v>
      </c>
      <c r="K115" s="1127">
        <v>0</v>
      </c>
      <c r="L115" s="1127">
        <v>0</v>
      </c>
      <c r="M115" s="952">
        <f>SUM(D116)</f>
        <v>35000</v>
      </c>
      <c r="N115" s="1327">
        <f>SUM(O115:U119)</f>
        <v>1</v>
      </c>
      <c r="O115" s="1028"/>
      <c r="P115" s="1028"/>
      <c r="Q115" s="1028"/>
      <c r="R115" s="1028"/>
      <c r="S115" s="1028"/>
      <c r="T115" s="1028">
        <v>1</v>
      </c>
      <c r="U115" s="1028"/>
    </row>
    <row r="116" spans="1:21">
      <c r="A116" s="1265"/>
      <c r="B116" s="1242"/>
      <c r="C116" s="69" t="s">
        <v>418</v>
      </c>
      <c r="D116" s="356">
        <v>35000</v>
      </c>
      <c r="E116" s="356">
        <v>35000</v>
      </c>
      <c r="F116" s="1128"/>
      <c r="G116" s="356">
        <v>35000</v>
      </c>
      <c r="H116" s="356">
        <v>35000</v>
      </c>
      <c r="I116" s="953"/>
      <c r="J116" s="953"/>
      <c r="K116" s="1128"/>
      <c r="L116" s="1128"/>
      <c r="M116" s="953"/>
      <c r="N116" s="1328"/>
      <c r="O116" s="1029"/>
      <c r="P116" s="1029"/>
      <c r="Q116" s="1029"/>
      <c r="R116" s="1029"/>
      <c r="S116" s="1029"/>
      <c r="T116" s="1029"/>
      <c r="U116" s="1029"/>
    </row>
    <row r="117" spans="1:21">
      <c r="A117" s="1265"/>
      <c r="B117" s="1242"/>
      <c r="C117" s="69" t="s">
        <v>802</v>
      </c>
      <c r="D117" s="356"/>
      <c r="E117" s="356"/>
      <c r="F117" s="1128"/>
      <c r="G117" s="650"/>
      <c r="H117" s="356"/>
      <c r="I117" s="953"/>
      <c r="J117" s="953"/>
      <c r="K117" s="1128"/>
      <c r="L117" s="1128"/>
      <c r="M117" s="953"/>
      <c r="N117" s="1328"/>
      <c r="O117" s="1029"/>
      <c r="P117" s="1029"/>
      <c r="Q117" s="1029"/>
      <c r="R117" s="1029"/>
      <c r="S117" s="1029"/>
      <c r="T117" s="1029"/>
      <c r="U117" s="1029"/>
    </row>
    <row r="118" spans="1:21">
      <c r="A118" s="1265"/>
      <c r="B118" s="1242"/>
      <c r="C118" s="69" t="s">
        <v>803</v>
      </c>
      <c r="D118" s="356"/>
      <c r="E118" s="356"/>
      <c r="F118" s="1128"/>
      <c r="G118" s="356"/>
      <c r="H118" s="356"/>
      <c r="I118" s="953"/>
      <c r="J118" s="953"/>
      <c r="K118" s="1128"/>
      <c r="L118" s="1128"/>
      <c r="M118" s="953"/>
      <c r="N118" s="1328"/>
      <c r="O118" s="1029"/>
      <c r="P118" s="1029"/>
      <c r="Q118" s="1029"/>
      <c r="R118" s="1029"/>
      <c r="S118" s="1029"/>
      <c r="T118" s="1029"/>
      <c r="U118" s="1029"/>
    </row>
    <row r="119" spans="1:21" ht="15.75" thickBot="1">
      <c r="A119" s="1266"/>
      <c r="B119" s="1243"/>
      <c r="C119" s="100" t="s">
        <v>804</v>
      </c>
      <c r="D119" s="380"/>
      <c r="E119" s="380"/>
      <c r="F119" s="1129"/>
      <c r="G119" s="380"/>
      <c r="H119" s="380"/>
      <c r="I119" s="954"/>
      <c r="J119" s="954"/>
      <c r="K119" s="1129"/>
      <c r="L119" s="1129"/>
      <c r="M119" s="954"/>
      <c r="N119" s="1329"/>
      <c r="O119" s="1030"/>
      <c r="P119" s="1030"/>
      <c r="Q119" s="1030"/>
      <c r="R119" s="1030"/>
      <c r="S119" s="1030"/>
      <c r="T119" s="1030"/>
      <c r="U119" s="1030"/>
    </row>
    <row r="120" spans="1:21" ht="15.75" thickBot="1">
      <c r="A120" s="1260" t="s">
        <v>805</v>
      </c>
      <c r="B120" s="1281"/>
      <c r="C120" s="1282"/>
      <c r="D120" s="1282"/>
      <c r="E120" s="1282"/>
      <c r="F120" s="1281"/>
      <c r="G120" s="1281"/>
      <c r="H120" s="1281"/>
      <c r="I120" s="1281"/>
      <c r="J120" s="1281"/>
      <c r="K120" s="1281"/>
      <c r="L120" s="1281"/>
      <c r="M120" s="1283"/>
      <c r="N120" s="378"/>
      <c r="O120" s="48"/>
      <c r="P120" s="377"/>
      <c r="Q120" s="377"/>
      <c r="R120" s="377"/>
      <c r="S120" s="377"/>
      <c r="T120" s="377"/>
      <c r="U120" s="377"/>
    </row>
    <row r="121" spans="1:21" ht="36" customHeight="1">
      <c r="A121" s="1278">
        <v>23</v>
      </c>
      <c r="B121" s="1241" t="s">
        <v>806</v>
      </c>
      <c r="C121" s="1293" t="s">
        <v>807</v>
      </c>
      <c r="D121" s="1294"/>
      <c r="E121" s="400"/>
      <c r="F121" s="1054">
        <f>SUM(D122,D125)</f>
        <v>64568</v>
      </c>
      <c r="G121" s="407"/>
      <c r="H121" s="407"/>
      <c r="I121" s="1054">
        <f>SUM(H122:H126,H131,F131)</f>
        <v>148537</v>
      </c>
      <c r="J121" s="1054">
        <f>SUM(G122:G126,G131)</f>
        <v>148537</v>
      </c>
      <c r="K121" s="952">
        <f>SUM(E122:E126,E131,C131)</f>
        <v>148537</v>
      </c>
      <c r="L121" s="952">
        <f>SUM(D122:D126,D131)</f>
        <v>148537</v>
      </c>
      <c r="M121" s="952">
        <f>SUM(D127:D128,D132:D133)</f>
        <v>762595</v>
      </c>
      <c r="N121" s="1330">
        <f>SUM(O121:U135)</f>
        <v>4</v>
      </c>
      <c r="O121" s="1026"/>
      <c r="P121" s="1026"/>
      <c r="Q121" s="1026"/>
      <c r="R121" s="1026">
        <v>1</v>
      </c>
      <c r="S121" s="1026">
        <v>1</v>
      </c>
      <c r="T121" s="1026">
        <v>1</v>
      </c>
      <c r="U121" s="1026">
        <v>1</v>
      </c>
    </row>
    <row r="122" spans="1:21" ht="24">
      <c r="A122" s="1279"/>
      <c r="B122" s="1242"/>
      <c r="C122" s="273" t="s">
        <v>808</v>
      </c>
      <c r="D122" s="408">
        <v>57108</v>
      </c>
      <c r="E122" s="408">
        <v>57108</v>
      </c>
      <c r="F122" s="996"/>
      <c r="G122" s="409">
        <v>57108</v>
      </c>
      <c r="H122" s="409">
        <v>57108</v>
      </c>
      <c r="I122" s="1078"/>
      <c r="J122" s="1078"/>
      <c r="K122" s="962"/>
      <c r="L122" s="962"/>
      <c r="M122" s="962"/>
      <c r="N122" s="1331"/>
      <c r="O122" s="1027"/>
      <c r="P122" s="1027"/>
      <c r="Q122" s="1027"/>
      <c r="R122" s="1027"/>
      <c r="S122" s="1027"/>
      <c r="T122" s="1027"/>
      <c r="U122" s="1027"/>
    </row>
    <row r="123" spans="1:21">
      <c r="A123" s="1279"/>
      <c r="B123" s="1242"/>
      <c r="C123" s="65" t="s">
        <v>809</v>
      </c>
      <c r="D123" s="410">
        <v>327</v>
      </c>
      <c r="E123" s="410">
        <v>327</v>
      </c>
      <c r="F123" s="996"/>
      <c r="G123" s="285">
        <v>327</v>
      </c>
      <c r="H123" s="285">
        <v>327</v>
      </c>
      <c r="I123" s="1078"/>
      <c r="J123" s="1078"/>
      <c r="K123" s="962"/>
      <c r="L123" s="962"/>
      <c r="M123" s="962"/>
      <c r="N123" s="1331"/>
      <c r="O123" s="1027"/>
      <c r="P123" s="1027"/>
      <c r="Q123" s="1027"/>
      <c r="R123" s="1027"/>
      <c r="S123" s="1027"/>
      <c r="T123" s="1027"/>
      <c r="U123" s="1027"/>
    </row>
    <row r="124" spans="1:21" ht="24">
      <c r="A124" s="1279"/>
      <c r="B124" s="1242"/>
      <c r="C124" s="65" t="s">
        <v>810</v>
      </c>
      <c r="D124" s="410">
        <v>782</v>
      </c>
      <c r="E124" s="410">
        <v>782</v>
      </c>
      <c r="F124" s="996"/>
      <c r="G124" s="285">
        <v>782</v>
      </c>
      <c r="H124" s="285">
        <v>782</v>
      </c>
      <c r="I124" s="1078"/>
      <c r="J124" s="1078"/>
      <c r="K124" s="962"/>
      <c r="L124" s="962"/>
      <c r="M124" s="962"/>
      <c r="N124" s="1331"/>
      <c r="O124" s="1027"/>
      <c r="P124" s="1027"/>
      <c r="Q124" s="1027"/>
      <c r="R124" s="1027"/>
      <c r="S124" s="1027"/>
      <c r="T124" s="1027"/>
      <c r="U124" s="1027"/>
    </row>
    <row r="125" spans="1:21" ht="24">
      <c r="A125" s="1279"/>
      <c r="B125" s="1242"/>
      <c r="C125" s="65" t="s">
        <v>811</v>
      </c>
      <c r="D125" s="410">
        <v>7460</v>
      </c>
      <c r="E125" s="410">
        <v>7460</v>
      </c>
      <c r="F125" s="996"/>
      <c r="G125" s="285">
        <v>7460</v>
      </c>
      <c r="H125" s="285">
        <v>7460</v>
      </c>
      <c r="I125" s="1078"/>
      <c r="J125" s="1078"/>
      <c r="K125" s="962"/>
      <c r="L125" s="962"/>
      <c r="M125" s="962"/>
      <c r="N125" s="1331"/>
      <c r="O125" s="1027"/>
      <c r="P125" s="1027"/>
      <c r="Q125" s="1027"/>
      <c r="R125" s="1027"/>
      <c r="S125" s="1027"/>
      <c r="T125" s="1027"/>
      <c r="U125" s="1027"/>
    </row>
    <row r="126" spans="1:21">
      <c r="A126" s="1279"/>
      <c r="B126" s="1242"/>
      <c r="C126" s="65" t="s">
        <v>812</v>
      </c>
      <c r="D126" s="411">
        <v>79860</v>
      </c>
      <c r="E126" s="411">
        <v>79860</v>
      </c>
      <c r="F126" s="996"/>
      <c r="G126" s="358">
        <v>79860</v>
      </c>
      <c r="H126" s="358">
        <v>79860</v>
      </c>
      <c r="I126" s="1078"/>
      <c r="J126" s="1078"/>
      <c r="K126" s="962"/>
      <c r="L126" s="962"/>
      <c r="M126" s="962"/>
      <c r="N126" s="1331"/>
      <c r="O126" s="1027"/>
      <c r="P126" s="1027"/>
      <c r="Q126" s="1027"/>
      <c r="R126" s="1027"/>
      <c r="S126" s="1027"/>
      <c r="T126" s="1027"/>
      <c r="U126" s="1027"/>
    </row>
    <row r="127" spans="1:21">
      <c r="A127" s="1279"/>
      <c r="B127" s="1242"/>
      <c r="C127" s="65" t="s">
        <v>813</v>
      </c>
      <c r="D127" s="411">
        <v>327910</v>
      </c>
      <c r="E127" s="411">
        <v>327910</v>
      </c>
      <c r="F127" s="996"/>
      <c r="G127" s="358">
        <v>327910</v>
      </c>
      <c r="H127" s="358">
        <v>327910</v>
      </c>
      <c r="I127" s="1078"/>
      <c r="J127" s="1078"/>
      <c r="K127" s="962"/>
      <c r="L127" s="962"/>
      <c r="M127" s="962"/>
      <c r="N127" s="1331"/>
      <c r="O127" s="1027"/>
      <c r="P127" s="1027"/>
      <c r="Q127" s="1027"/>
      <c r="R127" s="1027"/>
      <c r="S127" s="1027"/>
      <c r="T127" s="1027"/>
      <c r="U127" s="1027"/>
    </row>
    <row r="128" spans="1:21" ht="12" customHeight="1">
      <c r="A128" s="1279"/>
      <c r="B128" s="1242"/>
      <c r="C128" s="65" t="s">
        <v>814</v>
      </c>
      <c r="D128" s="411">
        <v>421685</v>
      </c>
      <c r="E128" s="411">
        <v>421685</v>
      </c>
      <c r="F128" s="996"/>
      <c r="G128" s="358">
        <v>421685</v>
      </c>
      <c r="H128" s="358">
        <v>421685</v>
      </c>
      <c r="I128" s="1078"/>
      <c r="J128" s="1078"/>
      <c r="K128" s="962"/>
      <c r="L128" s="962"/>
      <c r="M128" s="962"/>
      <c r="N128" s="1331"/>
      <c r="O128" s="1027"/>
      <c r="P128" s="1027"/>
      <c r="Q128" s="1027"/>
      <c r="R128" s="1027"/>
      <c r="S128" s="1027"/>
      <c r="T128" s="1027"/>
      <c r="U128" s="1027"/>
    </row>
    <row r="129" spans="1:21" ht="12" customHeight="1">
      <c r="A129" s="1279"/>
      <c r="B129" s="1242"/>
      <c r="C129" s="65" t="s">
        <v>815</v>
      </c>
      <c r="D129" s="411">
        <v>4282383</v>
      </c>
      <c r="E129" s="411">
        <v>4282383</v>
      </c>
      <c r="F129" s="996"/>
      <c r="G129" s="358">
        <v>4282383</v>
      </c>
      <c r="H129" s="358">
        <v>4282383</v>
      </c>
      <c r="I129" s="1078"/>
      <c r="J129" s="1078"/>
      <c r="K129" s="962"/>
      <c r="L129" s="962"/>
      <c r="M129" s="962"/>
      <c r="N129" s="1331"/>
      <c r="O129" s="1027"/>
      <c r="P129" s="1027"/>
      <c r="Q129" s="1027"/>
      <c r="R129" s="1027"/>
      <c r="S129" s="1027"/>
      <c r="T129" s="1027"/>
      <c r="U129" s="1027"/>
    </row>
    <row r="130" spans="1:21" ht="12" customHeight="1">
      <c r="A130" s="1279"/>
      <c r="B130" s="1242"/>
      <c r="C130" s="65" t="s">
        <v>816</v>
      </c>
      <c r="D130" s="411">
        <v>50820</v>
      </c>
      <c r="E130" s="411">
        <v>50820</v>
      </c>
      <c r="F130" s="996"/>
      <c r="G130" s="358">
        <v>50820</v>
      </c>
      <c r="H130" s="358">
        <v>50820</v>
      </c>
      <c r="I130" s="1078"/>
      <c r="J130" s="1078"/>
      <c r="K130" s="962"/>
      <c r="L130" s="962"/>
      <c r="M130" s="962"/>
      <c r="N130" s="1331"/>
      <c r="O130" s="1027"/>
      <c r="P130" s="1027"/>
      <c r="Q130" s="1027"/>
      <c r="R130" s="1027"/>
      <c r="S130" s="1027"/>
      <c r="T130" s="1027"/>
      <c r="U130" s="1027"/>
    </row>
    <row r="131" spans="1:21" ht="12" customHeight="1">
      <c r="A131" s="1279"/>
      <c r="B131" s="1242"/>
      <c r="C131" s="65" t="s">
        <v>817</v>
      </c>
      <c r="D131" s="411">
        <v>3000</v>
      </c>
      <c r="E131" s="411">
        <v>3000</v>
      </c>
      <c r="F131" s="996"/>
      <c r="G131" s="358">
        <v>3000</v>
      </c>
      <c r="H131" s="358">
        <v>3000</v>
      </c>
      <c r="I131" s="1078"/>
      <c r="J131" s="1078"/>
      <c r="K131" s="962"/>
      <c r="L131" s="962"/>
      <c r="M131" s="962"/>
      <c r="N131" s="1331"/>
      <c r="O131" s="1027"/>
      <c r="P131" s="1027"/>
      <c r="Q131" s="1027"/>
      <c r="R131" s="1027"/>
      <c r="S131" s="1027"/>
      <c r="T131" s="1027"/>
      <c r="U131" s="1027"/>
    </row>
    <row r="132" spans="1:21" ht="12" customHeight="1">
      <c r="A132" s="1279"/>
      <c r="B132" s="1242"/>
      <c r="C132" s="65" t="s">
        <v>818</v>
      </c>
      <c r="D132" s="411">
        <v>6000</v>
      </c>
      <c r="E132" s="411">
        <v>6000</v>
      </c>
      <c r="F132" s="996"/>
      <c r="G132" s="358">
        <v>6000</v>
      </c>
      <c r="H132" s="358">
        <v>6000</v>
      </c>
      <c r="I132" s="1078"/>
      <c r="J132" s="1078"/>
      <c r="K132" s="962"/>
      <c r="L132" s="962"/>
      <c r="M132" s="962"/>
      <c r="N132" s="1331"/>
      <c r="O132" s="1027"/>
      <c r="P132" s="1027"/>
      <c r="Q132" s="1027"/>
      <c r="R132" s="1027"/>
      <c r="S132" s="1027"/>
      <c r="T132" s="1027"/>
      <c r="U132" s="1027"/>
    </row>
    <row r="133" spans="1:21" ht="15" customHeight="1">
      <c r="A133" s="1279"/>
      <c r="B133" s="1242"/>
      <c r="C133" s="65" t="s">
        <v>819</v>
      </c>
      <c r="D133" s="411">
        <v>7000</v>
      </c>
      <c r="E133" s="411">
        <v>7000</v>
      </c>
      <c r="F133" s="996"/>
      <c r="G133" s="358">
        <v>7000</v>
      </c>
      <c r="H133" s="358">
        <v>7000</v>
      </c>
      <c r="I133" s="1078"/>
      <c r="J133" s="1078"/>
      <c r="K133" s="962"/>
      <c r="L133" s="962"/>
      <c r="M133" s="962"/>
      <c r="N133" s="1331"/>
      <c r="O133" s="1027"/>
      <c r="P133" s="1027"/>
      <c r="Q133" s="1027"/>
      <c r="R133" s="1027"/>
      <c r="S133" s="1027"/>
      <c r="T133" s="1027"/>
      <c r="U133" s="1027"/>
    </row>
    <row r="134" spans="1:21">
      <c r="A134" s="1279"/>
      <c r="B134" s="1242"/>
      <c r="C134" s="65" t="s">
        <v>820</v>
      </c>
      <c r="D134" s="411">
        <v>5000</v>
      </c>
      <c r="E134" s="411">
        <v>5000</v>
      </c>
      <c r="F134" s="996"/>
      <c r="G134" s="358">
        <v>5000</v>
      </c>
      <c r="H134" s="358">
        <v>5000</v>
      </c>
      <c r="I134" s="1078"/>
      <c r="J134" s="1078"/>
      <c r="K134" s="962"/>
      <c r="L134" s="962"/>
      <c r="M134" s="962"/>
      <c r="N134" s="1331"/>
      <c r="O134" s="1027"/>
      <c r="P134" s="1027"/>
      <c r="Q134" s="1027"/>
      <c r="R134" s="1027"/>
      <c r="S134" s="1027"/>
      <c r="T134" s="1027"/>
      <c r="U134" s="1027"/>
    </row>
    <row r="135" spans="1:21" ht="15.75" thickBot="1">
      <c r="A135" s="1279"/>
      <c r="B135" s="1242"/>
      <c r="C135" s="92" t="s">
        <v>821</v>
      </c>
      <c r="D135" s="393">
        <v>2000</v>
      </c>
      <c r="E135" s="393">
        <v>2000</v>
      </c>
      <c r="F135" s="996"/>
      <c r="G135" s="394">
        <v>2000</v>
      </c>
      <c r="H135" s="394">
        <v>2000</v>
      </c>
      <c r="I135" s="1079"/>
      <c r="J135" s="1079"/>
      <c r="K135" s="962"/>
      <c r="L135" s="962"/>
      <c r="M135" s="962"/>
      <c r="N135" s="1331"/>
      <c r="O135" s="1027"/>
      <c r="P135" s="1027"/>
      <c r="Q135" s="1027"/>
      <c r="R135" s="1027"/>
      <c r="S135" s="1027"/>
      <c r="T135" s="1027"/>
      <c r="U135" s="1027"/>
    </row>
    <row r="136" spans="1:21" ht="31.9" customHeight="1">
      <c r="A136" s="1264">
        <v>24</v>
      </c>
      <c r="B136" s="1241" t="s">
        <v>822</v>
      </c>
      <c r="C136" s="1276" t="s">
        <v>823</v>
      </c>
      <c r="D136" s="1277"/>
      <c r="E136" s="388"/>
      <c r="F136" s="1127">
        <v>0</v>
      </c>
      <c r="G136" s="389"/>
      <c r="H136" s="389"/>
      <c r="I136" s="1376">
        <f>SUM(H137)</f>
        <v>18029</v>
      </c>
      <c r="J136" s="952">
        <f>SUM(G137)</f>
        <v>50000</v>
      </c>
      <c r="K136" s="1127">
        <f>SUM(E137)</f>
        <v>50000</v>
      </c>
      <c r="L136" s="1127">
        <f>SUM(D137)</f>
        <v>50000</v>
      </c>
      <c r="M136" s="970">
        <f>SUM(H138:H140)</f>
        <v>827420</v>
      </c>
      <c r="N136" s="1327">
        <f>SUM(O136:U140)</f>
        <v>3</v>
      </c>
      <c r="O136" s="1028"/>
      <c r="P136" s="1028"/>
      <c r="Q136" s="1028"/>
      <c r="R136" s="1028">
        <v>1</v>
      </c>
      <c r="S136" s="1028"/>
      <c r="T136" s="1028">
        <v>1</v>
      </c>
      <c r="U136" s="1028">
        <v>1</v>
      </c>
    </row>
    <row r="137" spans="1:21">
      <c r="A137" s="1265"/>
      <c r="B137" s="1242"/>
      <c r="C137" s="69" t="s">
        <v>824</v>
      </c>
      <c r="D137" s="356">
        <v>50000</v>
      </c>
      <c r="E137" s="356">
        <v>50000</v>
      </c>
      <c r="F137" s="1128"/>
      <c r="G137" s="356">
        <v>50000</v>
      </c>
      <c r="H137" s="663">
        <v>18029</v>
      </c>
      <c r="I137" s="1377"/>
      <c r="J137" s="953"/>
      <c r="K137" s="1128"/>
      <c r="L137" s="1128"/>
      <c r="M137" s="971"/>
      <c r="N137" s="1328"/>
      <c r="O137" s="1029"/>
      <c r="P137" s="1029"/>
      <c r="Q137" s="1029"/>
      <c r="R137" s="1029"/>
      <c r="S137" s="1029"/>
      <c r="T137" s="1029"/>
      <c r="U137" s="1029"/>
    </row>
    <row r="138" spans="1:21" ht="24">
      <c r="A138" s="1265"/>
      <c r="B138" s="1242"/>
      <c r="C138" s="69" t="s">
        <v>825</v>
      </c>
      <c r="D138" s="356">
        <v>4000</v>
      </c>
      <c r="E138" s="356">
        <v>4000</v>
      </c>
      <c r="F138" s="1128"/>
      <c r="G138" s="356">
        <v>4000</v>
      </c>
      <c r="H138" s="676">
        <v>2420</v>
      </c>
      <c r="I138" s="1377"/>
      <c r="J138" s="953"/>
      <c r="K138" s="1128"/>
      <c r="L138" s="1128"/>
      <c r="M138" s="971"/>
      <c r="N138" s="1328"/>
      <c r="O138" s="1029"/>
      <c r="P138" s="1029"/>
      <c r="Q138" s="1029"/>
      <c r="R138" s="1029"/>
      <c r="S138" s="1029"/>
      <c r="T138" s="1029"/>
      <c r="U138" s="1029"/>
    </row>
    <row r="139" spans="1:21">
      <c r="A139" s="1265"/>
      <c r="B139" s="1242"/>
      <c r="C139" s="69" t="s">
        <v>757</v>
      </c>
      <c r="D139" s="356">
        <v>800000</v>
      </c>
      <c r="E139" s="356">
        <v>800000</v>
      </c>
      <c r="F139" s="1128"/>
      <c r="G139" s="356">
        <v>800000</v>
      </c>
      <c r="H139" s="356">
        <v>800000</v>
      </c>
      <c r="I139" s="1377"/>
      <c r="J139" s="953"/>
      <c r="K139" s="1128"/>
      <c r="L139" s="1128"/>
      <c r="M139" s="971"/>
      <c r="N139" s="1328"/>
      <c r="O139" s="1029"/>
      <c r="P139" s="1029"/>
      <c r="Q139" s="1029"/>
      <c r="R139" s="1029"/>
      <c r="S139" s="1029"/>
      <c r="T139" s="1029"/>
      <c r="U139" s="1029"/>
    </row>
    <row r="140" spans="1:21" ht="15.75" thickBot="1">
      <c r="A140" s="1266"/>
      <c r="B140" s="1243"/>
      <c r="C140" s="100" t="s">
        <v>752</v>
      </c>
      <c r="D140" s="380">
        <v>25000</v>
      </c>
      <c r="E140" s="380">
        <v>25000</v>
      </c>
      <c r="F140" s="1129"/>
      <c r="G140" s="380">
        <v>25000</v>
      </c>
      <c r="H140" s="380">
        <v>25000</v>
      </c>
      <c r="I140" s="1378"/>
      <c r="J140" s="954"/>
      <c r="K140" s="1129"/>
      <c r="L140" s="1129"/>
      <c r="M140" s="972"/>
      <c r="N140" s="1329"/>
      <c r="O140" s="1030"/>
      <c r="P140" s="1030"/>
      <c r="Q140" s="1030"/>
      <c r="R140" s="1030"/>
      <c r="S140" s="1030"/>
      <c r="T140" s="1030"/>
      <c r="U140" s="1030"/>
    </row>
    <row r="141" spans="1:21" ht="28.9" customHeight="1">
      <c r="A141" s="1264">
        <v>25</v>
      </c>
      <c r="B141" s="1295" t="s">
        <v>826</v>
      </c>
      <c r="C141" s="1276" t="s">
        <v>827</v>
      </c>
      <c r="D141" s="1277"/>
      <c r="E141" s="388"/>
      <c r="F141" s="1127">
        <v>0</v>
      </c>
      <c r="G141" s="389"/>
      <c r="H141" s="389"/>
      <c r="I141" s="952">
        <v>0</v>
      </c>
      <c r="J141" s="952">
        <v>0</v>
      </c>
      <c r="K141" s="1127">
        <v>0</v>
      </c>
      <c r="L141" s="1127">
        <v>0</v>
      </c>
      <c r="M141" s="952">
        <f>SUM(D142)</f>
        <v>35000</v>
      </c>
      <c r="N141" s="1327">
        <f>SUM(O141:U145)</f>
        <v>2</v>
      </c>
      <c r="O141" s="1028"/>
      <c r="P141" s="1028"/>
      <c r="Q141" s="1028"/>
      <c r="R141" s="1028">
        <v>1</v>
      </c>
      <c r="S141" s="1028"/>
      <c r="T141" s="1028">
        <v>1</v>
      </c>
      <c r="U141" s="1028"/>
    </row>
    <row r="142" spans="1:21">
      <c r="A142" s="1265"/>
      <c r="B142" s="1296"/>
      <c r="C142" s="69" t="s">
        <v>828</v>
      </c>
      <c r="D142" s="356">
        <v>35000</v>
      </c>
      <c r="E142" s="356">
        <v>35000</v>
      </c>
      <c r="F142" s="1128"/>
      <c r="G142" s="356">
        <v>35000</v>
      </c>
      <c r="H142" s="356">
        <v>35000</v>
      </c>
      <c r="I142" s="953"/>
      <c r="J142" s="953"/>
      <c r="K142" s="1128"/>
      <c r="L142" s="1128"/>
      <c r="M142" s="953"/>
      <c r="N142" s="1328"/>
      <c r="O142" s="1029"/>
      <c r="P142" s="1029"/>
      <c r="Q142" s="1029"/>
      <c r="R142" s="1029"/>
      <c r="S142" s="1029"/>
      <c r="T142" s="1029"/>
      <c r="U142" s="1029"/>
    </row>
    <row r="143" spans="1:21">
      <c r="A143" s="1265"/>
      <c r="B143" s="1296"/>
      <c r="C143" s="69" t="s">
        <v>792</v>
      </c>
      <c r="D143" s="356"/>
      <c r="E143" s="356"/>
      <c r="F143" s="1128"/>
      <c r="G143" s="356"/>
      <c r="H143" s="356"/>
      <c r="I143" s="953"/>
      <c r="J143" s="953"/>
      <c r="K143" s="1128"/>
      <c r="L143" s="1128"/>
      <c r="M143" s="953"/>
      <c r="N143" s="1328"/>
      <c r="O143" s="1029"/>
      <c r="P143" s="1029"/>
      <c r="Q143" s="1029"/>
      <c r="R143" s="1029"/>
      <c r="S143" s="1029"/>
      <c r="T143" s="1029"/>
      <c r="U143" s="1029"/>
    </row>
    <row r="144" spans="1:21">
      <c r="A144" s="1265"/>
      <c r="B144" s="1296"/>
      <c r="C144" s="69" t="s">
        <v>788</v>
      </c>
      <c r="D144" s="356"/>
      <c r="E144" s="356"/>
      <c r="F144" s="1128"/>
      <c r="G144" s="356"/>
      <c r="H144" s="356"/>
      <c r="I144" s="953"/>
      <c r="J144" s="953"/>
      <c r="K144" s="1128"/>
      <c r="L144" s="1128"/>
      <c r="M144" s="953"/>
      <c r="N144" s="1328"/>
      <c r="O144" s="1029"/>
      <c r="P144" s="1029"/>
      <c r="Q144" s="1029"/>
      <c r="R144" s="1029"/>
      <c r="S144" s="1029"/>
      <c r="T144" s="1029"/>
      <c r="U144" s="1029"/>
    </row>
    <row r="145" spans="1:21" ht="15.75" thickBot="1">
      <c r="A145" s="1266"/>
      <c r="B145" s="1297"/>
      <c r="C145" s="100" t="s">
        <v>829</v>
      </c>
      <c r="D145" s="380"/>
      <c r="E145" s="380"/>
      <c r="F145" s="1129"/>
      <c r="G145" s="380"/>
      <c r="H145" s="380"/>
      <c r="I145" s="954"/>
      <c r="J145" s="954"/>
      <c r="K145" s="1129"/>
      <c r="L145" s="1129"/>
      <c r="M145" s="954"/>
      <c r="N145" s="1329"/>
      <c r="O145" s="1030"/>
      <c r="P145" s="1030"/>
      <c r="Q145" s="1030"/>
      <c r="R145" s="1030"/>
      <c r="S145" s="1030"/>
      <c r="T145" s="1030"/>
      <c r="U145" s="1030"/>
    </row>
    <row r="146" spans="1:21" ht="15.75" thickBot="1">
      <c r="A146" s="1260" t="s">
        <v>733</v>
      </c>
      <c r="B146" s="1281"/>
      <c r="C146" s="1282"/>
      <c r="D146" s="1282"/>
      <c r="E146" s="1282"/>
      <c r="F146" s="1281"/>
      <c r="G146" s="1281"/>
      <c r="H146" s="1281"/>
      <c r="I146" s="1281"/>
      <c r="J146" s="1281"/>
      <c r="K146" s="1281"/>
      <c r="L146" s="1281"/>
      <c r="M146" s="1283"/>
      <c r="N146" s="378"/>
      <c r="O146" s="48"/>
      <c r="P146" s="377"/>
      <c r="Q146" s="377"/>
      <c r="R146" s="377"/>
      <c r="S146" s="377"/>
      <c r="T146" s="377"/>
      <c r="U146" s="377"/>
    </row>
    <row r="147" spans="1:21" ht="30" customHeight="1">
      <c r="A147" s="1264">
        <v>26</v>
      </c>
      <c r="B147" s="960" t="s">
        <v>830</v>
      </c>
      <c r="C147" s="1276" t="s">
        <v>831</v>
      </c>
      <c r="D147" s="1277"/>
      <c r="E147" s="388"/>
      <c r="F147" s="1127">
        <v>0</v>
      </c>
      <c r="G147" s="389"/>
      <c r="H147" s="389"/>
      <c r="I147" s="952">
        <v>0</v>
      </c>
      <c r="J147" s="952">
        <v>0</v>
      </c>
      <c r="K147" s="1127">
        <v>0</v>
      </c>
      <c r="L147" s="1127">
        <v>0</v>
      </c>
      <c r="M147" s="952">
        <f>SUM(D148)</f>
        <v>15000</v>
      </c>
      <c r="N147" s="1327">
        <f>SUM(O147:U151)</f>
        <v>1</v>
      </c>
      <c r="O147" s="1028"/>
      <c r="P147" s="1028"/>
      <c r="Q147" s="1028"/>
      <c r="R147" s="1028"/>
      <c r="S147" s="1028"/>
      <c r="T147" s="1028">
        <v>1</v>
      </c>
      <c r="U147" s="1028"/>
    </row>
    <row r="148" spans="1:21">
      <c r="A148" s="1265"/>
      <c r="B148" s="962"/>
      <c r="C148" s="69" t="s">
        <v>761</v>
      </c>
      <c r="D148" s="356">
        <v>15000</v>
      </c>
      <c r="E148" s="356">
        <v>15000</v>
      </c>
      <c r="F148" s="1128"/>
      <c r="G148" s="356">
        <v>15000</v>
      </c>
      <c r="H148" s="356">
        <v>15000</v>
      </c>
      <c r="I148" s="953"/>
      <c r="J148" s="953"/>
      <c r="K148" s="1128"/>
      <c r="L148" s="1128"/>
      <c r="M148" s="953"/>
      <c r="N148" s="1328"/>
      <c r="O148" s="1029"/>
      <c r="P148" s="1029"/>
      <c r="Q148" s="1029"/>
      <c r="R148" s="1029"/>
      <c r="S148" s="1029"/>
      <c r="T148" s="1029"/>
      <c r="U148" s="1029"/>
    </row>
    <row r="149" spans="1:21">
      <c r="A149" s="1265"/>
      <c r="B149" s="962"/>
      <c r="C149" s="69" t="s">
        <v>832</v>
      </c>
      <c r="D149" s="356"/>
      <c r="E149" s="356"/>
      <c r="F149" s="1128"/>
      <c r="G149" s="356"/>
      <c r="H149" s="356"/>
      <c r="I149" s="953"/>
      <c r="J149" s="953"/>
      <c r="K149" s="1128"/>
      <c r="L149" s="1128"/>
      <c r="M149" s="953"/>
      <c r="N149" s="1328"/>
      <c r="O149" s="1029"/>
      <c r="P149" s="1029"/>
      <c r="Q149" s="1029"/>
      <c r="R149" s="1029"/>
      <c r="S149" s="1029"/>
      <c r="T149" s="1029"/>
      <c r="U149" s="1029"/>
    </row>
    <row r="150" spans="1:21">
      <c r="A150" s="1265"/>
      <c r="B150" s="962"/>
      <c r="C150" s="69" t="s">
        <v>833</v>
      </c>
      <c r="D150" s="356"/>
      <c r="E150" s="356"/>
      <c r="F150" s="1128"/>
      <c r="G150" s="356"/>
      <c r="H150" s="356"/>
      <c r="I150" s="953"/>
      <c r="J150" s="953"/>
      <c r="K150" s="1128"/>
      <c r="L150" s="1128"/>
      <c r="M150" s="953"/>
      <c r="N150" s="1328"/>
      <c r="O150" s="1029"/>
      <c r="P150" s="1029"/>
      <c r="Q150" s="1029"/>
      <c r="R150" s="1029"/>
      <c r="S150" s="1029"/>
      <c r="T150" s="1029"/>
      <c r="U150" s="1029"/>
    </row>
    <row r="151" spans="1:21" ht="15.75" thickBot="1">
      <c r="A151" s="1266"/>
      <c r="B151" s="961"/>
      <c r="C151" s="100" t="s">
        <v>834</v>
      </c>
      <c r="D151" s="380"/>
      <c r="E151" s="380"/>
      <c r="F151" s="1129"/>
      <c r="G151" s="380"/>
      <c r="H151" s="380"/>
      <c r="I151" s="954"/>
      <c r="J151" s="954"/>
      <c r="K151" s="1129"/>
      <c r="L151" s="1129"/>
      <c r="M151" s="954"/>
      <c r="N151" s="1329"/>
      <c r="O151" s="1030"/>
      <c r="P151" s="1030"/>
      <c r="Q151" s="1030"/>
      <c r="R151" s="1030"/>
      <c r="S151" s="1030"/>
      <c r="T151" s="1030"/>
      <c r="U151" s="1030"/>
    </row>
    <row r="152" spans="1:21" ht="15.75" thickBot="1">
      <c r="A152" s="1260" t="s">
        <v>771</v>
      </c>
      <c r="B152" s="1281"/>
      <c r="C152" s="1282"/>
      <c r="D152" s="1282"/>
      <c r="E152" s="1282"/>
      <c r="F152" s="1281"/>
      <c r="G152" s="1281"/>
      <c r="H152" s="1281"/>
      <c r="I152" s="1281"/>
      <c r="J152" s="1281"/>
      <c r="K152" s="1281"/>
      <c r="L152" s="1281"/>
      <c r="M152" s="1283"/>
      <c r="N152" s="378"/>
      <c r="O152" s="48"/>
      <c r="P152" s="377"/>
      <c r="Q152" s="377"/>
      <c r="R152" s="377"/>
      <c r="S152" s="377"/>
      <c r="T152" s="377"/>
      <c r="U152" s="377"/>
    </row>
    <row r="153" spans="1:21" ht="46.15" customHeight="1">
      <c r="A153" s="1264">
        <v>27</v>
      </c>
      <c r="B153" s="997" t="s">
        <v>835</v>
      </c>
      <c r="C153" s="1349" t="s">
        <v>836</v>
      </c>
      <c r="D153" s="1350"/>
      <c r="E153" s="395"/>
      <c r="F153" s="1073">
        <f>SUM(D154)</f>
        <v>49254</v>
      </c>
      <c r="G153" s="407"/>
      <c r="H153" s="407"/>
      <c r="I153" s="1054">
        <f>SUM(H154)</f>
        <v>49254</v>
      </c>
      <c r="J153" s="1054">
        <f>SUM(G154)</f>
        <v>49254</v>
      </c>
      <c r="K153" s="1073">
        <f>SUM(E154)</f>
        <v>49254</v>
      </c>
      <c r="L153" s="1073">
        <f>SUM(D154)</f>
        <v>49254</v>
      </c>
      <c r="M153" s="952"/>
      <c r="N153" s="1330"/>
      <c r="O153" s="1026"/>
      <c r="P153" s="1026"/>
      <c r="Q153" s="1026"/>
      <c r="R153" s="1026"/>
      <c r="S153" s="1026"/>
      <c r="T153" s="1026"/>
      <c r="U153" s="1026"/>
    </row>
    <row r="154" spans="1:21" ht="25.9" customHeight="1" thickBot="1">
      <c r="A154" s="1265"/>
      <c r="B154" s="1004"/>
      <c r="C154" s="183" t="s">
        <v>837</v>
      </c>
      <c r="D154" s="409">
        <v>49254</v>
      </c>
      <c r="E154" s="409">
        <v>49254</v>
      </c>
      <c r="F154" s="1099"/>
      <c r="G154" s="409">
        <v>49254</v>
      </c>
      <c r="H154" s="409">
        <v>49254</v>
      </c>
      <c r="I154" s="1079"/>
      <c r="J154" s="1079"/>
      <c r="K154" s="1099"/>
      <c r="L154" s="1099"/>
      <c r="M154" s="962"/>
      <c r="N154" s="1331"/>
      <c r="O154" s="1027"/>
      <c r="P154" s="1027"/>
      <c r="Q154" s="1027"/>
      <c r="R154" s="1027"/>
      <c r="S154" s="1027"/>
      <c r="T154" s="1027"/>
      <c r="U154" s="1027"/>
    </row>
    <row r="155" spans="1:21" ht="21" hidden="1" customHeight="1">
      <c r="A155" s="1358">
        <v>28</v>
      </c>
      <c r="B155" s="1361" t="s">
        <v>838</v>
      </c>
      <c r="C155" s="1368" t="s">
        <v>839</v>
      </c>
      <c r="D155" s="1369"/>
      <c r="E155" s="412"/>
      <c r="F155" s="1364">
        <v>0</v>
      </c>
      <c r="G155" s="413"/>
      <c r="H155" s="413"/>
      <c r="I155" s="1374">
        <v>0</v>
      </c>
      <c r="J155" s="1374">
        <v>0</v>
      </c>
      <c r="K155" s="1340">
        <v>0</v>
      </c>
      <c r="L155" s="1340">
        <f>SUM(D156)</f>
        <v>10000</v>
      </c>
      <c r="M155" s="1365">
        <f>SUM(D157:D159)</f>
        <v>2790532</v>
      </c>
      <c r="N155" s="1330">
        <f>SUM(O155:U159)</f>
        <v>5</v>
      </c>
      <c r="O155" s="1026"/>
      <c r="P155" s="1026">
        <v>1</v>
      </c>
      <c r="Q155" s="1026"/>
      <c r="R155" s="1026">
        <v>1</v>
      </c>
      <c r="S155" s="1026">
        <v>1</v>
      </c>
      <c r="T155" s="1026">
        <v>1</v>
      </c>
      <c r="U155" s="1026">
        <v>1</v>
      </c>
    </row>
    <row r="156" spans="1:21" hidden="1" thickBot="1">
      <c r="A156" s="1359"/>
      <c r="B156" s="1362"/>
      <c r="C156" s="414" t="s">
        <v>840</v>
      </c>
      <c r="D156" s="415">
        <v>10000</v>
      </c>
      <c r="E156" s="415">
        <v>10000</v>
      </c>
      <c r="F156" s="1341"/>
      <c r="G156" s="415">
        <v>10000</v>
      </c>
      <c r="H156" s="415">
        <v>10000</v>
      </c>
      <c r="I156" s="1366"/>
      <c r="J156" s="1366"/>
      <c r="K156" s="1341"/>
      <c r="L156" s="1341"/>
      <c r="M156" s="1366"/>
      <c r="N156" s="1331"/>
      <c r="O156" s="1027"/>
      <c r="P156" s="1027"/>
      <c r="Q156" s="1027"/>
      <c r="R156" s="1027"/>
      <c r="S156" s="1027"/>
      <c r="T156" s="1027"/>
      <c r="U156" s="1027"/>
    </row>
    <row r="157" spans="1:21" hidden="1" thickBot="1">
      <c r="A157" s="1359"/>
      <c r="B157" s="1362"/>
      <c r="C157" s="414" t="s">
        <v>69</v>
      </c>
      <c r="D157" s="416">
        <v>2178</v>
      </c>
      <c r="E157" s="416">
        <v>2178</v>
      </c>
      <c r="F157" s="1341"/>
      <c r="G157" s="416">
        <v>2178</v>
      </c>
      <c r="H157" s="416">
        <v>2178</v>
      </c>
      <c r="I157" s="1366"/>
      <c r="J157" s="1366"/>
      <c r="K157" s="1341"/>
      <c r="L157" s="1341"/>
      <c r="M157" s="1366"/>
      <c r="N157" s="1331"/>
      <c r="O157" s="1027"/>
      <c r="P157" s="1027"/>
      <c r="Q157" s="1027"/>
      <c r="R157" s="1027"/>
      <c r="S157" s="1027"/>
      <c r="T157" s="1027"/>
      <c r="U157" s="1027"/>
    </row>
    <row r="158" spans="1:21" hidden="1" thickBot="1">
      <c r="A158" s="1359"/>
      <c r="B158" s="1362"/>
      <c r="C158" s="414" t="s">
        <v>70</v>
      </c>
      <c r="D158" s="416">
        <v>2748354</v>
      </c>
      <c r="E158" s="416">
        <v>2748354</v>
      </c>
      <c r="F158" s="1341"/>
      <c r="G158" s="416">
        <v>2748354</v>
      </c>
      <c r="H158" s="416">
        <v>2748354</v>
      </c>
      <c r="I158" s="1366"/>
      <c r="J158" s="1366"/>
      <c r="K158" s="1341"/>
      <c r="L158" s="1341"/>
      <c r="M158" s="1366"/>
      <c r="N158" s="1331"/>
      <c r="O158" s="1027"/>
      <c r="P158" s="1027"/>
      <c r="Q158" s="1027"/>
      <c r="R158" s="1027"/>
      <c r="S158" s="1027"/>
      <c r="T158" s="1027"/>
      <c r="U158" s="1027"/>
    </row>
    <row r="159" spans="1:21" hidden="1" thickBot="1">
      <c r="A159" s="1360"/>
      <c r="B159" s="1363"/>
      <c r="C159" s="417" t="s">
        <v>146</v>
      </c>
      <c r="D159" s="418">
        <v>40000</v>
      </c>
      <c r="E159" s="418">
        <v>40000</v>
      </c>
      <c r="F159" s="1342"/>
      <c r="G159" s="418">
        <v>40000</v>
      </c>
      <c r="H159" s="418">
        <v>40000</v>
      </c>
      <c r="I159" s="1367"/>
      <c r="J159" s="1367"/>
      <c r="K159" s="1342"/>
      <c r="L159" s="1342"/>
      <c r="M159" s="1367"/>
      <c r="N159" s="1332"/>
      <c r="O159" s="1032"/>
      <c r="P159" s="1032"/>
      <c r="Q159" s="1032"/>
      <c r="R159" s="1032"/>
      <c r="S159" s="1032"/>
      <c r="T159" s="1032"/>
      <c r="U159" s="1032"/>
    </row>
    <row r="160" spans="1:21" ht="15.75" thickBot="1">
      <c r="A160" s="1260" t="s">
        <v>727</v>
      </c>
      <c r="B160" s="1281"/>
      <c r="C160" s="1282"/>
      <c r="D160" s="1282"/>
      <c r="E160" s="1282"/>
      <c r="F160" s="1281"/>
      <c r="G160" s="1281"/>
      <c r="H160" s="1281"/>
      <c r="I160" s="1281"/>
      <c r="J160" s="1281"/>
      <c r="K160" s="1281"/>
      <c r="L160" s="1281"/>
      <c r="M160" s="1283"/>
      <c r="N160" s="378"/>
      <c r="O160" s="48"/>
      <c r="P160" s="377"/>
      <c r="Q160" s="377"/>
      <c r="R160" s="377"/>
      <c r="S160" s="377"/>
      <c r="T160" s="377"/>
      <c r="U160" s="377"/>
    </row>
    <row r="161" spans="1:22" s="6" customFormat="1" ht="22.9" customHeight="1">
      <c r="A161" s="1278">
        <v>29</v>
      </c>
      <c r="B161" s="1290" t="s">
        <v>841</v>
      </c>
      <c r="C161" s="1276" t="s">
        <v>841</v>
      </c>
      <c r="D161" s="1277"/>
      <c r="E161" s="396"/>
      <c r="F161" s="1298">
        <v>0</v>
      </c>
      <c r="G161" s="389"/>
      <c r="H161" s="389"/>
      <c r="I161" s="957">
        <v>0</v>
      </c>
      <c r="J161" s="957">
        <v>0</v>
      </c>
      <c r="K161" s="957">
        <v>0</v>
      </c>
      <c r="L161" s="957">
        <v>0</v>
      </c>
      <c r="M161" s="952">
        <v>35000</v>
      </c>
      <c r="N161" s="1327">
        <f>SUM(O161:U165)</f>
        <v>2</v>
      </c>
      <c r="O161" s="1028"/>
      <c r="P161" s="1028"/>
      <c r="Q161" s="1028"/>
      <c r="R161" s="1028"/>
      <c r="S161" s="1028"/>
      <c r="T161" s="1028">
        <v>1</v>
      </c>
      <c r="U161" s="1028">
        <v>1</v>
      </c>
    </row>
    <row r="162" spans="1:22" s="6" customFormat="1">
      <c r="A162" s="1279"/>
      <c r="B162" s="1291"/>
      <c r="C162" s="69" t="s">
        <v>761</v>
      </c>
      <c r="D162" s="54">
        <v>35000</v>
      </c>
      <c r="E162" s="54">
        <v>35000</v>
      </c>
      <c r="F162" s="1299"/>
      <c r="G162" s="54">
        <v>35000</v>
      </c>
      <c r="H162" s="54">
        <v>35000</v>
      </c>
      <c r="I162" s="1005"/>
      <c r="J162" s="1005"/>
      <c r="K162" s="1005"/>
      <c r="L162" s="1005"/>
      <c r="M162" s="953"/>
      <c r="N162" s="1328"/>
      <c r="O162" s="1029"/>
      <c r="P162" s="1029"/>
      <c r="Q162" s="1029"/>
      <c r="R162" s="1029"/>
      <c r="S162" s="1029"/>
      <c r="T162" s="1029"/>
      <c r="U162" s="1029"/>
    </row>
    <row r="163" spans="1:22" s="6" customFormat="1">
      <c r="A163" s="1279"/>
      <c r="B163" s="1291"/>
      <c r="C163" s="69" t="s">
        <v>842</v>
      </c>
      <c r="D163" s="54"/>
      <c r="E163" s="54"/>
      <c r="F163" s="1299"/>
      <c r="G163" s="54"/>
      <c r="H163" s="54"/>
      <c r="I163" s="1005"/>
      <c r="J163" s="1005"/>
      <c r="K163" s="1005"/>
      <c r="L163" s="1005"/>
      <c r="M163" s="953"/>
      <c r="N163" s="1328"/>
      <c r="O163" s="1029"/>
      <c r="P163" s="1029"/>
      <c r="Q163" s="1029"/>
      <c r="R163" s="1029"/>
      <c r="S163" s="1029"/>
      <c r="T163" s="1029"/>
      <c r="U163" s="1029"/>
    </row>
    <row r="164" spans="1:22" s="6" customFormat="1">
      <c r="A164" s="1279"/>
      <c r="B164" s="1291"/>
      <c r="C164" s="69" t="s">
        <v>843</v>
      </c>
      <c r="D164" s="54"/>
      <c r="E164" s="54"/>
      <c r="F164" s="1299"/>
      <c r="G164" s="54"/>
      <c r="H164" s="54"/>
      <c r="I164" s="1005"/>
      <c r="J164" s="1005"/>
      <c r="K164" s="1005"/>
      <c r="L164" s="1005"/>
      <c r="M164" s="953"/>
      <c r="N164" s="1328"/>
      <c r="O164" s="1029"/>
      <c r="P164" s="1029"/>
      <c r="Q164" s="1029"/>
      <c r="R164" s="1029"/>
      <c r="S164" s="1029"/>
      <c r="T164" s="1029"/>
      <c r="U164" s="1029"/>
    </row>
    <row r="165" spans="1:22" s="6" customFormat="1" ht="15.75" thickBot="1">
      <c r="A165" s="1280"/>
      <c r="B165" s="1292"/>
      <c r="C165" s="135" t="s">
        <v>844</v>
      </c>
      <c r="D165" s="133"/>
      <c r="E165" s="133"/>
      <c r="F165" s="1299"/>
      <c r="G165" s="133"/>
      <c r="H165" s="133"/>
      <c r="I165" s="1006"/>
      <c r="J165" s="1006"/>
      <c r="K165" s="1006"/>
      <c r="L165" s="1006"/>
      <c r="M165" s="954"/>
      <c r="N165" s="1329"/>
      <c r="O165" s="1030"/>
      <c r="P165" s="1030"/>
      <c r="Q165" s="1030"/>
      <c r="R165" s="1030"/>
      <c r="S165" s="1030"/>
      <c r="T165" s="1030"/>
      <c r="U165" s="1030"/>
    </row>
    <row r="166" spans="1:22" s="6" customFormat="1" ht="63.6" customHeight="1">
      <c r="A166" s="683"/>
      <c r="B166" s="1301" t="s">
        <v>845</v>
      </c>
      <c r="C166" s="1304" t="s">
        <v>846</v>
      </c>
      <c r="D166" s="1305"/>
      <c r="E166" s="171"/>
      <c r="F166" s="685"/>
      <c r="G166" s="182"/>
      <c r="H166" s="182"/>
      <c r="I166" s="1104">
        <f>SUM(H167)</f>
        <v>25000</v>
      </c>
      <c r="J166" s="957"/>
      <c r="K166" s="957"/>
      <c r="L166" s="957"/>
      <c r="M166" s="957"/>
      <c r="N166" s="684"/>
      <c r="O166" s="700"/>
      <c r="P166" s="90"/>
      <c r="Q166" s="90"/>
      <c r="R166" s="90"/>
      <c r="S166" s="90"/>
      <c r="T166" s="90"/>
      <c r="U166" s="90"/>
      <c r="V166" s="1375"/>
    </row>
    <row r="167" spans="1:22" s="6" customFormat="1">
      <c r="A167" s="683"/>
      <c r="B167" s="1302"/>
      <c r="C167" s="701" t="s">
        <v>847</v>
      </c>
      <c r="D167" s="698"/>
      <c r="E167" s="324"/>
      <c r="F167" s="300"/>
      <c r="G167" s="699"/>
      <c r="H167" s="674">
        <v>25000</v>
      </c>
      <c r="I167" s="1105"/>
      <c r="J167" s="1005"/>
      <c r="K167" s="1005"/>
      <c r="L167" s="1005"/>
      <c r="M167" s="1005"/>
      <c r="N167" s="684"/>
      <c r="O167" s="700"/>
      <c r="P167" s="90"/>
      <c r="Q167" s="90"/>
      <c r="R167" s="90"/>
      <c r="S167" s="90"/>
      <c r="T167" s="90"/>
      <c r="U167" s="90"/>
      <c r="V167" s="1375"/>
    </row>
    <row r="168" spans="1:22" s="6" customFormat="1">
      <c r="A168" s="683"/>
      <c r="B168" s="1302"/>
      <c r="C168" s="701" t="s">
        <v>792</v>
      </c>
      <c r="D168" s="698"/>
      <c r="E168" s="324"/>
      <c r="F168" s="300"/>
      <c r="G168" s="699"/>
      <c r="H168" s="54"/>
      <c r="I168" s="1105"/>
      <c r="J168" s="1005"/>
      <c r="K168" s="1005"/>
      <c r="L168" s="1005"/>
      <c r="M168" s="1005"/>
      <c r="N168" s="684"/>
      <c r="O168" s="700"/>
      <c r="P168" s="90"/>
      <c r="Q168" s="90"/>
      <c r="R168" s="90"/>
      <c r="S168" s="90"/>
      <c r="T168" s="90"/>
      <c r="U168" s="90"/>
      <c r="V168" s="1375"/>
    </row>
    <row r="169" spans="1:22" s="6" customFormat="1">
      <c r="A169" s="683"/>
      <c r="B169" s="1302"/>
      <c r="C169" s="701" t="s">
        <v>848</v>
      </c>
      <c r="D169" s="698"/>
      <c r="E169" s="324"/>
      <c r="F169" s="300"/>
      <c r="G169" s="699"/>
      <c r="H169" s="54"/>
      <c r="I169" s="1105"/>
      <c r="J169" s="1005"/>
      <c r="K169" s="1005"/>
      <c r="L169" s="1005"/>
      <c r="M169" s="1005"/>
      <c r="N169" s="684"/>
      <c r="O169" s="700"/>
      <c r="P169" s="90"/>
      <c r="Q169" s="90"/>
      <c r="R169" s="90"/>
      <c r="S169" s="90"/>
      <c r="T169" s="90"/>
      <c r="U169" s="90"/>
      <c r="V169" s="1375"/>
    </row>
    <row r="170" spans="1:22" s="6" customFormat="1" ht="15.75" thickBot="1">
      <c r="A170" s="683"/>
      <c r="B170" s="1303"/>
      <c r="C170" s="702" t="s">
        <v>844</v>
      </c>
      <c r="D170" s="245"/>
      <c r="E170" s="703"/>
      <c r="F170" s="686"/>
      <c r="G170" s="704"/>
      <c r="H170" s="133"/>
      <c r="I170" s="1106"/>
      <c r="J170" s="1006"/>
      <c r="K170" s="1006"/>
      <c r="L170" s="1006"/>
      <c r="M170" s="1006"/>
      <c r="N170" s="684"/>
      <c r="O170" s="700"/>
      <c r="P170" s="90"/>
      <c r="Q170" s="90"/>
      <c r="R170" s="90"/>
      <c r="S170" s="90"/>
      <c r="T170" s="90"/>
      <c r="U170" s="90"/>
      <c r="V170" s="1375"/>
    </row>
    <row r="171" spans="1:22" s="8" customFormat="1" ht="24.6" customHeight="1">
      <c r="A171" s="1264">
        <v>30</v>
      </c>
      <c r="B171" s="997" t="s">
        <v>849</v>
      </c>
      <c r="C171" s="1255" t="s">
        <v>850</v>
      </c>
      <c r="D171" s="1256"/>
      <c r="E171" s="388"/>
      <c r="F171" s="1298">
        <f>SUM(D172:D173)</f>
        <v>23353</v>
      </c>
      <c r="G171" s="389"/>
      <c r="H171" s="389"/>
      <c r="I171" s="957">
        <f>SUM(H172:H175)</f>
        <v>455135</v>
      </c>
      <c r="J171" s="957">
        <f>SUM(G172:G175)</f>
        <v>455135</v>
      </c>
      <c r="K171" s="952">
        <f>SUM(E172:E175)</f>
        <v>385331</v>
      </c>
      <c r="L171" s="952">
        <f>SUM(D172:D175)</f>
        <v>385331</v>
      </c>
      <c r="M171" s="952">
        <f>SUM(D176:D178)</f>
        <v>613948</v>
      </c>
      <c r="N171" s="1330">
        <f>SUM(O171:U175)</f>
        <v>4</v>
      </c>
      <c r="O171" s="1166"/>
      <c r="P171" s="1026"/>
      <c r="Q171" s="1026"/>
      <c r="R171" s="1026">
        <v>1</v>
      </c>
      <c r="S171" s="1026">
        <v>1</v>
      </c>
      <c r="T171" s="1026">
        <v>1</v>
      </c>
      <c r="U171" s="1026">
        <v>1</v>
      </c>
    </row>
    <row r="172" spans="1:22" s="8" customFormat="1" ht="24">
      <c r="A172" s="1265"/>
      <c r="B172" s="1004"/>
      <c r="C172" s="150" t="s">
        <v>851</v>
      </c>
      <c r="D172" s="419">
        <v>21538</v>
      </c>
      <c r="E172" s="419">
        <v>21538</v>
      </c>
      <c r="F172" s="1299"/>
      <c r="G172" s="420">
        <v>21538</v>
      </c>
      <c r="H172" s="420">
        <v>21538</v>
      </c>
      <c r="I172" s="1005"/>
      <c r="J172" s="1005"/>
      <c r="K172" s="953"/>
      <c r="L172" s="953"/>
      <c r="M172" s="962"/>
      <c r="N172" s="1331"/>
      <c r="O172" s="1167"/>
      <c r="P172" s="1027"/>
      <c r="Q172" s="1027"/>
      <c r="R172" s="1027"/>
      <c r="S172" s="1027"/>
      <c r="T172" s="1027"/>
      <c r="U172" s="1027"/>
    </row>
    <row r="173" spans="1:22" s="8" customFormat="1" ht="24">
      <c r="A173" s="1265"/>
      <c r="B173" s="1004"/>
      <c r="C173" s="52" t="s">
        <v>852</v>
      </c>
      <c r="D173" s="421">
        <v>1815</v>
      </c>
      <c r="E173" s="421">
        <v>1815</v>
      </c>
      <c r="F173" s="1299"/>
      <c r="G173" s="422">
        <v>1815</v>
      </c>
      <c r="H173" s="422">
        <v>1815</v>
      </c>
      <c r="I173" s="1005"/>
      <c r="J173" s="1005"/>
      <c r="K173" s="953"/>
      <c r="L173" s="953"/>
      <c r="M173" s="962"/>
      <c r="N173" s="1331"/>
      <c r="O173" s="1167"/>
      <c r="P173" s="1027"/>
      <c r="Q173" s="1027"/>
      <c r="R173" s="1027"/>
      <c r="S173" s="1027"/>
      <c r="T173" s="1027"/>
      <c r="U173" s="1027"/>
    </row>
    <row r="174" spans="1:22" s="8" customFormat="1" ht="24">
      <c r="A174" s="1265"/>
      <c r="B174" s="1004"/>
      <c r="C174" s="52" t="s">
        <v>853</v>
      </c>
      <c r="D174" s="421">
        <v>352978</v>
      </c>
      <c r="E174" s="421">
        <v>352978</v>
      </c>
      <c r="F174" s="1299"/>
      <c r="G174" s="422">
        <v>422290</v>
      </c>
      <c r="H174" s="422">
        <v>422290</v>
      </c>
      <c r="I174" s="1005"/>
      <c r="J174" s="1005"/>
      <c r="K174" s="953"/>
      <c r="L174" s="953"/>
      <c r="M174" s="962"/>
      <c r="N174" s="1331"/>
      <c r="O174" s="1167"/>
      <c r="P174" s="1027"/>
      <c r="Q174" s="1027"/>
      <c r="R174" s="1027"/>
      <c r="S174" s="1027"/>
      <c r="T174" s="1027"/>
      <c r="U174" s="1027"/>
    </row>
    <row r="175" spans="1:22" s="8" customFormat="1" ht="15.75" thickBot="1">
      <c r="A175" s="1265"/>
      <c r="B175" s="1004"/>
      <c r="C175" s="52" t="s">
        <v>854</v>
      </c>
      <c r="D175" s="421">
        <v>9000</v>
      </c>
      <c r="E175" s="421">
        <v>9000</v>
      </c>
      <c r="F175" s="1299"/>
      <c r="G175" s="422">
        <v>9492</v>
      </c>
      <c r="H175" s="422">
        <v>9492</v>
      </c>
      <c r="I175" s="1005"/>
      <c r="J175" s="1005"/>
      <c r="K175" s="953"/>
      <c r="L175" s="953"/>
      <c r="M175" s="962"/>
      <c r="N175" s="1331"/>
      <c r="O175" s="1168"/>
      <c r="P175" s="1032"/>
      <c r="Q175" s="1032"/>
      <c r="R175" s="1032"/>
      <c r="S175" s="1032"/>
      <c r="T175" s="1032"/>
      <c r="U175" s="1032"/>
    </row>
    <row r="176" spans="1:22" s="8" customFormat="1" ht="24">
      <c r="A176" s="1265"/>
      <c r="B176" s="1004"/>
      <c r="C176" s="52" t="s">
        <v>855</v>
      </c>
      <c r="D176" s="421">
        <v>597133</v>
      </c>
      <c r="E176" s="421">
        <v>597133</v>
      </c>
      <c r="F176" s="1299"/>
      <c r="G176" s="422">
        <v>597133</v>
      </c>
      <c r="H176" s="422">
        <v>597133</v>
      </c>
      <c r="I176" s="1005"/>
      <c r="J176" s="1005"/>
      <c r="K176" s="953"/>
      <c r="L176" s="953"/>
      <c r="M176" s="962"/>
      <c r="N176" s="1331"/>
      <c r="O176" s="362"/>
      <c r="P176" s="362"/>
      <c r="Q176" s="362"/>
      <c r="R176" s="362"/>
      <c r="S176" s="362"/>
      <c r="T176" s="362"/>
      <c r="U176" s="362"/>
    </row>
    <row r="177" spans="1:21" s="8" customFormat="1">
      <c r="A177" s="1265"/>
      <c r="B177" s="1004"/>
      <c r="C177" s="52" t="s">
        <v>818</v>
      </c>
      <c r="D177" s="421">
        <v>15000</v>
      </c>
      <c r="E177" s="421">
        <v>15000</v>
      </c>
      <c r="F177" s="1299"/>
      <c r="G177" s="422">
        <v>15000</v>
      </c>
      <c r="H177" s="422">
        <v>15000</v>
      </c>
      <c r="I177" s="1005"/>
      <c r="J177" s="1005"/>
      <c r="K177" s="953"/>
      <c r="L177" s="953"/>
      <c r="M177" s="962"/>
      <c r="N177" s="1331"/>
      <c r="O177" s="362"/>
      <c r="P177" s="362"/>
      <c r="Q177" s="362"/>
      <c r="R177" s="362"/>
      <c r="S177" s="362"/>
      <c r="T177" s="362"/>
      <c r="U177" s="362"/>
    </row>
    <row r="178" spans="1:21" s="8" customFormat="1" ht="24.75" thickBot="1">
      <c r="A178" s="1266"/>
      <c r="B178" s="998"/>
      <c r="C178" s="55" t="s">
        <v>856</v>
      </c>
      <c r="D178" s="423">
        <v>1815</v>
      </c>
      <c r="E178" s="423">
        <v>1815</v>
      </c>
      <c r="F178" s="1300"/>
      <c r="G178" s="424">
        <v>1815</v>
      </c>
      <c r="H178" s="424">
        <v>1815</v>
      </c>
      <c r="I178" s="1006"/>
      <c r="J178" s="1006"/>
      <c r="K178" s="954"/>
      <c r="L178" s="954"/>
      <c r="M178" s="961"/>
      <c r="N178" s="1332"/>
      <c r="O178" s="362"/>
      <c r="P178" s="362"/>
      <c r="Q178" s="362"/>
      <c r="R178" s="362"/>
      <c r="S178" s="362"/>
      <c r="T178" s="362"/>
      <c r="U178" s="362"/>
    </row>
    <row r="179" spans="1:21" ht="15.75" thickBot="1">
      <c r="A179" s="1260" t="s">
        <v>857</v>
      </c>
      <c r="B179" s="1281"/>
      <c r="C179" s="1282"/>
      <c r="D179" s="1282"/>
      <c r="E179" s="1282"/>
      <c r="F179" s="1281"/>
      <c r="G179" s="1281"/>
      <c r="H179" s="1281"/>
      <c r="I179" s="1281"/>
      <c r="J179" s="1281"/>
      <c r="K179" s="1281"/>
      <c r="L179" s="1281"/>
      <c r="M179" s="1283"/>
      <c r="N179" s="378"/>
      <c r="O179" s="48"/>
      <c r="P179" s="377"/>
      <c r="Q179" s="377"/>
      <c r="R179" s="377"/>
      <c r="S179" s="377"/>
      <c r="T179" s="377"/>
      <c r="U179" s="377"/>
    </row>
    <row r="180" spans="1:21" ht="34.9" customHeight="1">
      <c r="A180" s="1278">
        <v>31</v>
      </c>
      <c r="B180" s="1290" t="s">
        <v>858</v>
      </c>
      <c r="C180" s="1276" t="s">
        <v>859</v>
      </c>
      <c r="D180" s="1277"/>
      <c r="E180" s="396"/>
      <c r="F180" s="992">
        <v>0</v>
      </c>
      <c r="G180" s="389"/>
      <c r="H180" s="389"/>
      <c r="I180" s="960">
        <v>0</v>
      </c>
      <c r="J180" s="960">
        <v>0</v>
      </c>
      <c r="K180" s="952">
        <v>0</v>
      </c>
      <c r="L180" s="952">
        <v>0</v>
      </c>
      <c r="M180" s="952">
        <f>SUM(D181:D183)</f>
        <v>184000</v>
      </c>
      <c r="N180" s="1330">
        <f>SUM(O180:U183)</f>
        <v>3</v>
      </c>
      <c r="O180" s="1026"/>
      <c r="P180" s="1026">
        <v>1</v>
      </c>
      <c r="Q180" s="1026"/>
      <c r="R180" s="1026"/>
      <c r="S180" s="1026"/>
      <c r="T180" s="1026">
        <v>1</v>
      </c>
      <c r="U180" s="1026">
        <v>1</v>
      </c>
    </row>
    <row r="181" spans="1:21">
      <c r="A181" s="1279"/>
      <c r="B181" s="1291"/>
      <c r="C181" s="69" t="s">
        <v>142</v>
      </c>
      <c r="D181" s="356">
        <v>178000</v>
      </c>
      <c r="E181" s="356">
        <v>178000</v>
      </c>
      <c r="F181" s="976"/>
      <c r="G181" s="356">
        <v>178000</v>
      </c>
      <c r="H181" s="356">
        <v>178000</v>
      </c>
      <c r="I181" s="962"/>
      <c r="J181" s="962"/>
      <c r="K181" s="962"/>
      <c r="L181" s="962"/>
      <c r="M181" s="962"/>
      <c r="N181" s="1331"/>
      <c r="O181" s="1027"/>
      <c r="P181" s="1027"/>
      <c r="Q181" s="1027"/>
      <c r="R181" s="1027"/>
      <c r="S181" s="1027"/>
      <c r="T181" s="1027"/>
      <c r="U181" s="1027"/>
    </row>
    <row r="182" spans="1:21">
      <c r="A182" s="1279"/>
      <c r="B182" s="1291"/>
      <c r="C182" s="69" t="s">
        <v>69</v>
      </c>
      <c r="D182" s="313">
        <v>800</v>
      </c>
      <c r="E182" s="313">
        <v>800</v>
      </c>
      <c r="F182" s="976"/>
      <c r="G182" s="313">
        <v>800</v>
      </c>
      <c r="H182" s="313">
        <v>800</v>
      </c>
      <c r="I182" s="962"/>
      <c r="J182" s="962"/>
      <c r="K182" s="962"/>
      <c r="L182" s="962"/>
      <c r="M182" s="962"/>
      <c r="N182" s="1331"/>
      <c r="O182" s="1027"/>
      <c r="P182" s="1027"/>
      <c r="Q182" s="1027"/>
      <c r="R182" s="1027"/>
      <c r="S182" s="1027"/>
      <c r="T182" s="1027"/>
      <c r="U182" s="1027"/>
    </row>
    <row r="183" spans="1:21" ht="15.75" thickBot="1">
      <c r="A183" s="1280"/>
      <c r="B183" s="1292"/>
      <c r="C183" s="135" t="s">
        <v>146</v>
      </c>
      <c r="D183" s="390">
        <v>5200</v>
      </c>
      <c r="E183" s="390">
        <v>5200</v>
      </c>
      <c r="F183" s="977"/>
      <c r="G183" s="390">
        <v>5200</v>
      </c>
      <c r="H183" s="390">
        <v>5200</v>
      </c>
      <c r="I183" s="961"/>
      <c r="J183" s="961"/>
      <c r="K183" s="961"/>
      <c r="L183" s="961"/>
      <c r="M183" s="961"/>
      <c r="N183" s="1332"/>
      <c r="O183" s="1032"/>
      <c r="P183" s="1032"/>
      <c r="Q183" s="1032"/>
      <c r="R183" s="1032"/>
      <c r="S183" s="1032"/>
      <c r="T183" s="1032"/>
      <c r="U183" s="1032"/>
    </row>
    <row r="184" spans="1:21" ht="22.15" customHeight="1">
      <c r="A184" s="1278">
        <v>32</v>
      </c>
      <c r="B184" s="1290" t="s">
        <v>860</v>
      </c>
      <c r="C184" s="1276" t="s">
        <v>861</v>
      </c>
      <c r="D184" s="1277"/>
      <c r="E184" s="388"/>
      <c r="F184" s="992">
        <v>0</v>
      </c>
      <c r="G184" s="389"/>
      <c r="H184" s="389"/>
      <c r="I184" s="960">
        <v>0</v>
      </c>
      <c r="J184" s="960">
        <v>0</v>
      </c>
      <c r="K184" s="1127">
        <v>0</v>
      </c>
      <c r="L184" s="1127">
        <v>0</v>
      </c>
      <c r="M184" s="952">
        <v>16000</v>
      </c>
      <c r="N184" s="1327">
        <f>SUM(O184:U188)</f>
        <v>2</v>
      </c>
      <c r="O184" s="1028"/>
      <c r="P184" s="1028"/>
      <c r="Q184" s="1028"/>
      <c r="R184" s="1028"/>
      <c r="S184" s="1028"/>
      <c r="T184" s="1028">
        <v>1</v>
      </c>
      <c r="U184" s="1028">
        <v>1</v>
      </c>
    </row>
    <row r="185" spans="1:21">
      <c r="A185" s="1279"/>
      <c r="B185" s="1291"/>
      <c r="C185" s="69" t="s">
        <v>761</v>
      </c>
      <c r="D185" s="356">
        <v>16000</v>
      </c>
      <c r="E185" s="356">
        <v>16000</v>
      </c>
      <c r="F185" s="976"/>
      <c r="G185" s="356">
        <v>16000</v>
      </c>
      <c r="H185" s="356">
        <v>16000</v>
      </c>
      <c r="I185" s="962"/>
      <c r="J185" s="962"/>
      <c r="K185" s="976"/>
      <c r="L185" s="976"/>
      <c r="M185" s="962"/>
      <c r="N185" s="1331"/>
      <c r="O185" s="1027"/>
      <c r="P185" s="1027"/>
      <c r="Q185" s="1027"/>
      <c r="R185" s="1027"/>
      <c r="S185" s="1027"/>
      <c r="T185" s="1027"/>
      <c r="U185" s="1027"/>
    </row>
    <row r="186" spans="1:21">
      <c r="A186" s="1279"/>
      <c r="B186" s="1291"/>
      <c r="C186" s="69" t="s">
        <v>862</v>
      </c>
      <c r="D186" s="356"/>
      <c r="E186" s="356"/>
      <c r="F186" s="976"/>
      <c r="G186" s="356"/>
      <c r="H186" s="356"/>
      <c r="I186" s="962"/>
      <c r="J186" s="962"/>
      <c r="K186" s="976"/>
      <c r="L186" s="976"/>
      <c r="M186" s="962"/>
      <c r="N186" s="1331"/>
      <c r="O186" s="1027"/>
      <c r="P186" s="1027"/>
      <c r="Q186" s="1027"/>
      <c r="R186" s="1027"/>
      <c r="S186" s="1027"/>
      <c r="T186" s="1027"/>
      <c r="U186" s="1027"/>
    </row>
    <row r="187" spans="1:21">
      <c r="A187" s="1279"/>
      <c r="B187" s="1291"/>
      <c r="C187" s="69" t="s">
        <v>832</v>
      </c>
      <c r="D187" s="356"/>
      <c r="E187" s="356"/>
      <c r="F187" s="976"/>
      <c r="G187" s="356"/>
      <c r="H187" s="356"/>
      <c r="I187" s="962"/>
      <c r="J187" s="962"/>
      <c r="K187" s="976"/>
      <c r="L187" s="976"/>
      <c r="M187" s="962"/>
      <c r="N187" s="1331"/>
      <c r="O187" s="1027"/>
      <c r="P187" s="1027"/>
      <c r="Q187" s="1027"/>
      <c r="R187" s="1027"/>
      <c r="S187" s="1027"/>
      <c r="T187" s="1027"/>
      <c r="U187" s="1027"/>
    </row>
    <row r="188" spans="1:21" ht="15.75" thickBot="1">
      <c r="A188" s="1280"/>
      <c r="B188" s="1292"/>
      <c r="C188" s="100" t="s">
        <v>863</v>
      </c>
      <c r="D188" s="380"/>
      <c r="E188" s="380"/>
      <c r="F188" s="977"/>
      <c r="G188" s="380"/>
      <c r="H188" s="380"/>
      <c r="I188" s="961"/>
      <c r="J188" s="961"/>
      <c r="K188" s="977"/>
      <c r="L188" s="977"/>
      <c r="M188" s="961"/>
      <c r="N188" s="1332"/>
      <c r="O188" s="1032"/>
      <c r="P188" s="1032"/>
      <c r="Q188" s="1032"/>
      <c r="R188" s="1032"/>
      <c r="S188" s="1032"/>
      <c r="T188" s="1032"/>
      <c r="U188" s="1032"/>
    </row>
    <row r="189" spans="1:21" thickBot="1">
      <c r="A189" s="1260" t="s">
        <v>714</v>
      </c>
      <c r="B189" s="1261"/>
      <c r="C189" s="1262"/>
      <c r="D189" s="1262"/>
      <c r="E189" s="1262"/>
      <c r="F189" s="1261"/>
      <c r="G189" s="1261"/>
      <c r="H189" s="1261"/>
      <c r="I189" s="1261"/>
      <c r="J189" s="1261"/>
      <c r="K189" s="1261"/>
      <c r="L189" s="1261"/>
      <c r="M189" s="1263"/>
      <c r="N189" s="378"/>
      <c r="O189" s="48"/>
      <c r="P189" s="377"/>
      <c r="Q189" s="377"/>
      <c r="R189" s="377"/>
      <c r="S189" s="377"/>
      <c r="T189" s="377"/>
      <c r="U189" s="377"/>
    </row>
    <row r="190" spans="1:21" s="4" customFormat="1" ht="21" customHeight="1">
      <c r="A190" s="1278">
        <v>34</v>
      </c>
      <c r="B190" s="1271" t="s">
        <v>864</v>
      </c>
      <c r="C190" s="1255" t="s">
        <v>865</v>
      </c>
      <c r="D190" s="1256"/>
      <c r="E190" s="396"/>
      <c r="F190" s="1257">
        <v>0</v>
      </c>
      <c r="G190" s="389"/>
      <c r="H190" s="389"/>
      <c r="I190" s="1257">
        <v>0</v>
      </c>
      <c r="J190" s="1257">
        <v>0</v>
      </c>
      <c r="K190" s="1257">
        <v>0</v>
      </c>
      <c r="L190" s="1257">
        <v>0</v>
      </c>
      <c r="M190" s="1257">
        <f>SUM(D192:D194)</f>
        <v>283858</v>
      </c>
      <c r="N190" s="1330">
        <f>SUM(O190:U194)</f>
        <v>3</v>
      </c>
      <c r="O190" s="1324"/>
      <c r="P190" s="1324">
        <v>1</v>
      </c>
      <c r="Q190" s="1324"/>
      <c r="R190" s="1324"/>
      <c r="S190" s="1324"/>
      <c r="T190" s="1324">
        <v>1</v>
      </c>
      <c r="U190" s="1324">
        <v>1</v>
      </c>
    </row>
    <row r="191" spans="1:21" s="4" customFormat="1">
      <c r="A191" s="1279"/>
      <c r="B191" s="1272"/>
      <c r="C191" s="208" t="s">
        <v>866</v>
      </c>
      <c r="D191" s="425"/>
      <c r="E191" s="425"/>
      <c r="F191" s="1258"/>
      <c r="G191" s="425"/>
      <c r="H191" s="425"/>
      <c r="I191" s="1258"/>
      <c r="J191" s="1258"/>
      <c r="K191" s="1258"/>
      <c r="L191" s="1258"/>
      <c r="M191" s="1274"/>
      <c r="N191" s="1331"/>
      <c r="O191" s="1325"/>
      <c r="P191" s="1325"/>
      <c r="Q191" s="1325"/>
      <c r="R191" s="1325"/>
      <c r="S191" s="1325"/>
      <c r="T191" s="1325"/>
      <c r="U191" s="1325"/>
    </row>
    <row r="192" spans="1:21" s="4" customFormat="1">
      <c r="A192" s="1279"/>
      <c r="B192" s="1272"/>
      <c r="C192" s="69" t="s">
        <v>867</v>
      </c>
      <c r="D192" s="422">
        <v>274495</v>
      </c>
      <c r="E192" s="422">
        <v>274495</v>
      </c>
      <c r="F192" s="1258"/>
      <c r="G192" s="422">
        <v>274495</v>
      </c>
      <c r="H192" s="422">
        <v>274495</v>
      </c>
      <c r="I192" s="1258"/>
      <c r="J192" s="1258"/>
      <c r="K192" s="1258"/>
      <c r="L192" s="1258"/>
      <c r="M192" s="1274"/>
      <c r="N192" s="1331"/>
      <c r="O192" s="1325"/>
      <c r="P192" s="1325"/>
      <c r="Q192" s="1325"/>
      <c r="R192" s="1325"/>
      <c r="S192" s="1325"/>
      <c r="T192" s="1325"/>
      <c r="U192" s="1325"/>
    </row>
    <row r="193" spans="1:21" s="4" customFormat="1">
      <c r="A193" s="1279"/>
      <c r="B193" s="1272"/>
      <c r="C193" s="69" t="s">
        <v>868</v>
      </c>
      <c r="D193" s="422">
        <v>9000</v>
      </c>
      <c r="E193" s="422">
        <v>9000</v>
      </c>
      <c r="F193" s="1258"/>
      <c r="G193" s="422">
        <v>9000</v>
      </c>
      <c r="H193" s="422">
        <v>9000</v>
      </c>
      <c r="I193" s="1258"/>
      <c r="J193" s="1258"/>
      <c r="K193" s="1258"/>
      <c r="L193" s="1258"/>
      <c r="M193" s="1274"/>
      <c r="N193" s="1331"/>
      <c r="O193" s="1325"/>
      <c r="P193" s="1325"/>
      <c r="Q193" s="1325"/>
      <c r="R193" s="1325"/>
      <c r="S193" s="1325"/>
      <c r="T193" s="1325"/>
      <c r="U193" s="1325"/>
    </row>
    <row r="194" spans="1:21" s="4" customFormat="1" ht="24.75" thickBot="1">
      <c r="A194" s="1280"/>
      <c r="B194" s="1273"/>
      <c r="C194" s="100" t="s">
        <v>869</v>
      </c>
      <c r="D194" s="426">
        <v>363</v>
      </c>
      <c r="E194" s="426">
        <v>363</v>
      </c>
      <c r="F194" s="1259"/>
      <c r="G194" s="426">
        <v>363</v>
      </c>
      <c r="H194" s="426">
        <v>363</v>
      </c>
      <c r="I194" s="1259"/>
      <c r="J194" s="1259"/>
      <c r="K194" s="1259"/>
      <c r="L194" s="1259"/>
      <c r="M194" s="1275"/>
      <c r="N194" s="1332"/>
      <c r="O194" s="1326"/>
      <c r="P194" s="1326"/>
      <c r="Q194" s="1326"/>
      <c r="R194" s="1326"/>
      <c r="S194" s="1326"/>
      <c r="T194" s="1326"/>
      <c r="U194" s="1326"/>
    </row>
    <row r="195" spans="1:21" s="9" customFormat="1" ht="31.15" customHeight="1">
      <c r="A195" s="1278">
        <v>35</v>
      </c>
      <c r="B195" s="1271" t="s">
        <v>870</v>
      </c>
      <c r="C195" s="1276" t="s">
        <v>871</v>
      </c>
      <c r="D195" s="1277"/>
      <c r="E195" s="396"/>
      <c r="F195" s="985">
        <v>0</v>
      </c>
      <c r="G195" s="389"/>
      <c r="H195" s="389"/>
      <c r="I195" s="985">
        <v>0</v>
      </c>
      <c r="J195" s="985">
        <v>0</v>
      </c>
      <c r="K195" s="1270">
        <v>0</v>
      </c>
      <c r="L195" s="1270">
        <v>0</v>
      </c>
      <c r="M195" s="1270">
        <f>SUM(D196:D199)</f>
        <v>40000</v>
      </c>
      <c r="N195" s="1330">
        <f>SUM(O195:U199)</f>
        <v>2</v>
      </c>
      <c r="O195" s="1321"/>
      <c r="P195" s="1321"/>
      <c r="Q195" s="1321"/>
      <c r="R195" s="1321"/>
      <c r="S195" s="1321"/>
      <c r="T195" s="1321">
        <v>1</v>
      </c>
      <c r="U195" s="1321">
        <v>1</v>
      </c>
    </row>
    <row r="196" spans="1:21">
      <c r="A196" s="1279"/>
      <c r="B196" s="1272"/>
      <c r="C196" s="69" t="s">
        <v>872</v>
      </c>
      <c r="D196" s="422">
        <v>40000</v>
      </c>
      <c r="E196" s="422">
        <v>40000</v>
      </c>
      <c r="F196" s="986"/>
      <c r="G196" s="422">
        <v>40000</v>
      </c>
      <c r="H196" s="422">
        <v>40000</v>
      </c>
      <c r="I196" s="986"/>
      <c r="J196" s="986"/>
      <c r="K196" s="986"/>
      <c r="L196" s="986"/>
      <c r="M196" s="986"/>
      <c r="N196" s="1331"/>
      <c r="O196" s="1325"/>
      <c r="P196" s="1325"/>
      <c r="Q196" s="1325"/>
      <c r="R196" s="1325"/>
      <c r="S196" s="1325"/>
      <c r="T196" s="1325"/>
      <c r="U196" s="1325"/>
    </row>
    <row r="197" spans="1:21">
      <c r="A197" s="1279"/>
      <c r="B197" s="1272"/>
      <c r="C197" s="69" t="s">
        <v>873</v>
      </c>
      <c r="D197" s="422"/>
      <c r="E197" s="422"/>
      <c r="F197" s="986"/>
      <c r="G197" s="422"/>
      <c r="H197" s="422"/>
      <c r="I197" s="986"/>
      <c r="J197" s="986"/>
      <c r="K197" s="986"/>
      <c r="L197" s="986"/>
      <c r="M197" s="986"/>
      <c r="N197" s="1331"/>
      <c r="O197" s="1325"/>
      <c r="P197" s="1325"/>
      <c r="Q197" s="1325"/>
      <c r="R197" s="1325"/>
      <c r="S197" s="1325"/>
      <c r="T197" s="1325"/>
      <c r="U197" s="1325"/>
    </row>
    <row r="198" spans="1:21">
      <c r="A198" s="1279"/>
      <c r="B198" s="1272"/>
      <c r="C198" s="69" t="s">
        <v>842</v>
      </c>
      <c r="D198" s="422"/>
      <c r="E198" s="422"/>
      <c r="F198" s="986"/>
      <c r="G198" s="422"/>
      <c r="H198" s="422"/>
      <c r="I198" s="986"/>
      <c r="J198" s="986"/>
      <c r="K198" s="986"/>
      <c r="L198" s="986"/>
      <c r="M198" s="986"/>
      <c r="N198" s="1331"/>
      <c r="O198" s="1325"/>
      <c r="P198" s="1325"/>
      <c r="Q198" s="1325"/>
      <c r="R198" s="1325"/>
      <c r="S198" s="1325"/>
      <c r="T198" s="1325"/>
      <c r="U198" s="1325"/>
    </row>
    <row r="199" spans="1:21" ht="14.45" customHeight="1" thickBot="1">
      <c r="A199" s="1280"/>
      <c r="B199" s="1273"/>
      <c r="C199" s="100" t="s">
        <v>804</v>
      </c>
      <c r="D199" s="422"/>
      <c r="E199" s="422"/>
      <c r="F199" s="987"/>
      <c r="G199" s="424"/>
      <c r="H199" s="424"/>
      <c r="I199" s="987"/>
      <c r="J199" s="987"/>
      <c r="K199" s="987"/>
      <c r="L199" s="987"/>
      <c r="M199" s="987"/>
      <c r="N199" s="1332"/>
      <c r="O199" s="1326"/>
      <c r="P199" s="1326"/>
      <c r="Q199" s="1326"/>
      <c r="R199" s="1326"/>
      <c r="S199" s="1326"/>
      <c r="T199" s="1326"/>
      <c r="U199" s="1326"/>
    </row>
    <row r="200" spans="1:21" thickBot="1">
      <c r="A200" s="1260" t="s">
        <v>764</v>
      </c>
      <c r="B200" s="1261"/>
      <c r="C200" s="1262"/>
      <c r="D200" s="1262"/>
      <c r="E200" s="1262"/>
      <c r="F200" s="1261"/>
      <c r="G200" s="1261"/>
      <c r="H200" s="1261"/>
      <c r="I200" s="1261"/>
      <c r="J200" s="1261"/>
      <c r="K200" s="1261"/>
      <c r="L200" s="1261"/>
      <c r="M200" s="1263"/>
      <c r="N200" s="378"/>
      <c r="O200" s="48"/>
      <c r="P200" s="377"/>
      <c r="Q200" s="377"/>
      <c r="R200" s="377"/>
      <c r="S200" s="377"/>
      <c r="T200" s="377"/>
      <c r="U200" s="377"/>
    </row>
    <row r="201" spans="1:21" ht="57.6" customHeight="1">
      <c r="A201" s="1264">
        <v>36</v>
      </c>
      <c r="B201" s="1271" t="s">
        <v>874</v>
      </c>
      <c r="C201" s="1288" t="s">
        <v>875</v>
      </c>
      <c r="D201" s="1289"/>
      <c r="E201" s="427"/>
      <c r="F201" s="1267">
        <v>0</v>
      </c>
      <c r="G201" s="428"/>
      <c r="H201" s="428"/>
      <c r="I201" s="1257">
        <v>0</v>
      </c>
      <c r="J201" s="1257">
        <v>0</v>
      </c>
      <c r="K201" s="1267">
        <v>0</v>
      </c>
      <c r="L201" s="1267">
        <v>0</v>
      </c>
      <c r="M201" s="1257">
        <f>SUM(D202:D204)</f>
        <v>307863</v>
      </c>
      <c r="N201" s="1327">
        <f>SUM(O201:U204)</f>
        <v>3</v>
      </c>
      <c r="O201" s="1321"/>
      <c r="P201" s="1321">
        <v>1</v>
      </c>
      <c r="Q201" s="1321"/>
      <c r="R201" s="1321"/>
      <c r="S201" s="1321"/>
      <c r="T201" s="1321">
        <v>1</v>
      </c>
      <c r="U201" s="1321">
        <v>1</v>
      </c>
    </row>
    <row r="202" spans="1:21">
      <c r="A202" s="1265"/>
      <c r="B202" s="1272"/>
      <c r="C202" s="429" t="s">
        <v>142</v>
      </c>
      <c r="D202" s="422">
        <v>300000</v>
      </c>
      <c r="E202" s="422">
        <v>300000</v>
      </c>
      <c r="F202" s="1268"/>
      <c r="G202" s="422">
        <v>300000</v>
      </c>
      <c r="H202" s="422">
        <v>300000</v>
      </c>
      <c r="I202" s="1258"/>
      <c r="J202" s="1258"/>
      <c r="K202" s="1268"/>
      <c r="L202" s="1268"/>
      <c r="M202" s="1258"/>
      <c r="N202" s="1328"/>
      <c r="O202" s="1322"/>
      <c r="P202" s="1322"/>
      <c r="Q202" s="1322"/>
      <c r="R202" s="1322"/>
      <c r="S202" s="1322"/>
      <c r="T202" s="1322"/>
      <c r="U202" s="1322"/>
    </row>
    <row r="203" spans="1:21">
      <c r="A203" s="1265"/>
      <c r="B203" s="1272"/>
      <c r="C203" s="429" t="s">
        <v>69</v>
      </c>
      <c r="D203" s="422">
        <v>363</v>
      </c>
      <c r="E203" s="422">
        <v>363</v>
      </c>
      <c r="F203" s="1268"/>
      <c r="G203" s="422">
        <v>363</v>
      </c>
      <c r="H203" s="422">
        <v>363</v>
      </c>
      <c r="I203" s="1258"/>
      <c r="J203" s="1258"/>
      <c r="K203" s="1268"/>
      <c r="L203" s="1268"/>
      <c r="M203" s="1258"/>
      <c r="N203" s="1328"/>
      <c r="O203" s="1322"/>
      <c r="P203" s="1322"/>
      <c r="Q203" s="1322"/>
      <c r="R203" s="1322"/>
      <c r="S203" s="1322"/>
      <c r="T203" s="1322"/>
      <c r="U203" s="1322"/>
    </row>
    <row r="204" spans="1:21" ht="15.75" thickBot="1">
      <c r="A204" s="1266"/>
      <c r="B204" s="1273"/>
      <c r="C204" s="430" t="s">
        <v>146</v>
      </c>
      <c r="D204" s="422">
        <v>7500</v>
      </c>
      <c r="E204" s="422">
        <v>7500</v>
      </c>
      <c r="F204" s="1269"/>
      <c r="G204" s="424">
        <v>7500</v>
      </c>
      <c r="H204" s="424">
        <v>7500</v>
      </c>
      <c r="I204" s="1259"/>
      <c r="J204" s="1259"/>
      <c r="K204" s="1269"/>
      <c r="L204" s="1269"/>
      <c r="M204" s="1259"/>
      <c r="N204" s="1329"/>
      <c r="O204" s="1323"/>
      <c r="P204" s="1323"/>
      <c r="Q204" s="1323"/>
      <c r="R204" s="1323"/>
      <c r="S204" s="1323"/>
      <c r="T204" s="1323"/>
      <c r="U204" s="1323"/>
    </row>
    <row r="205" spans="1:21" thickBot="1">
      <c r="A205" s="1284" t="s">
        <v>876</v>
      </c>
      <c r="B205" s="1285"/>
      <c r="C205" s="1286"/>
      <c r="D205" s="1286"/>
      <c r="E205" s="1286"/>
      <c r="F205" s="1285"/>
      <c r="G205" s="1285"/>
      <c r="H205" s="1285"/>
      <c r="I205" s="1285"/>
      <c r="J205" s="1285"/>
      <c r="K205" s="1285"/>
      <c r="L205" s="1285"/>
      <c r="M205" s="1287"/>
      <c r="N205" s="378"/>
      <c r="O205" s="48"/>
      <c r="P205" s="377"/>
      <c r="Q205" s="377"/>
      <c r="R205" s="377"/>
      <c r="S205" s="377"/>
      <c r="T205" s="377"/>
      <c r="U205" s="377"/>
    </row>
    <row r="206" spans="1:21" ht="64.900000000000006" customHeight="1">
      <c r="A206" s="1264">
        <v>37</v>
      </c>
      <c r="B206" s="1271" t="s">
        <v>877</v>
      </c>
      <c r="C206" s="1288" t="s">
        <v>878</v>
      </c>
      <c r="D206" s="1289"/>
      <c r="E206" s="427"/>
      <c r="F206" s="1267">
        <v>0</v>
      </c>
      <c r="G206" s="428"/>
      <c r="H206" s="428"/>
      <c r="I206" s="1257">
        <f>SUM(H207)</f>
        <v>40000</v>
      </c>
      <c r="J206" s="1257">
        <f>SUM(G207)</f>
        <v>40000</v>
      </c>
      <c r="K206" s="1267">
        <v>0</v>
      </c>
      <c r="L206" s="1267">
        <v>0</v>
      </c>
      <c r="M206" s="1257">
        <v>0</v>
      </c>
      <c r="N206" s="1327">
        <f>SUM(O206:U210)</f>
        <v>2</v>
      </c>
      <c r="O206" s="1321"/>
      <c r="P206" s="1321"/>
      <c r="Q206" s="1321"/>
      <c r="R206" s="1321"/>
      <c r="S206" s="1321"/>
      <c r="T206" s="1321">
        <v>1</v>
      </c>
      <c r="U206" s="1321">
        <v>1</v>
      </c>
    </row>
    <row r="207" spans="1:21">
      <c r="A207" s="1265"/>
      <c r="B207" s="1272"/>
      <c r="C207" s="429" t="s">
        <v>418</v>
      </c>
      <c r="D207" s="422">
        <v>30000</v>
      </c>
      <c r="E207" s="422">
        <v>30000</v>
      </c>
      <c r="F207" s="1268"/>
      <c r="G207" s="422">
        <v>40000</v>
      </c>
      <c r="H207" s="422">
        <v>40000</v>
      </c>
      <c r="I207" s="1258"/>
      <c r="J207" s="1258"/>
      <c r="K207" s="1268"/>
      <c r="L207" s="1268"/>
      <c r="M207" s="1258"/>
      <c r="N207" s="1328"/>
      <c r="O207" s="1322"/>
      <c r="P207" s="1322"/>
      <c r="Q207" s="1322"/>
      <c r="R207" s="1322"/>
      <c r="S207" s="1322"/>
      <c r="T207" s="1322"/>
      <c r="U207" s="1322"/>
    </row>
    <row r="208" spans="1:21">
      <c r="A208" s="1265"/>
      <c r="B208" s="1272"/>
      <c r="C208" s="429" t="s">
        <v>879</v>
      </c>
      <c r="D208" s="422"/>
      <c r="E208" s="422"/>
      <c r="F208" s="1268"/>
      <c r="G208" s="422"/>
      <c r="H208" s="422"/>
      <c r="I208" s="1258"/>
      <c r="J208" s="1258"/>
      <c r="K208" s="1268"/>
      <c r="L208" s="1268"/>
      <c r="M208" s="1258"/>
      <c r="N208" s="1328"/>
      <c r="O208" s="1322"/>
      <c r="P208" s="1322"/>
      <c r="Q208" s="1322"/>
      <c r="R208" s="1322"/>
      <c r="S208" s="1322"/>
      <c r="T208" s="1322"/>
      <c r="U208" s="1322"/>
    </row>
    <row r="209" spans="1:21">
      <c r="A209" s="1265"/>
      <c r="B209" s="1272"/>
      <c r="C209" s="429" t="s">
        <v>842</v>
      </c>
      <c r="D209" s="422"/>
      <c r="E209" s="422"/>
      <c r="F209" s="1268"/>
      <c r="G209" s="422"/>
      <c r="H209" s="422"/>
      <c r="I209" s="1258"/>
      <c r="J209" s="1258"/>
      <c r="K209" s="1268"/>
      <c r="L209" s="1268"/>
      <c r="M209" s="1258"/>
      <c r="N209" s="1328"/>
      <c r="O209" s="1322"/>
      <c r="P209" s="1322"/>
      <c r="Q209" s="1322"/>
      <c r="R209" s="1322"/>
      <c r="S209" s="1322"/>
      <c r="T209" s="1322"/>
      <c r="U209" s="1322"/>
    </row>
    <row r="210" spans="1:21" ht="15.75" thickBot="1">
      <c r="A210" s="1266"/>
      <c r="B210" s="1273"/>
      <c r="C210" s="430" t="s">
        <v>834</v>
      </c>
      <c r="D210" s="424"/>
      <c r="E210" s="424"/>
      <c r="F210" s="1269"/>
      <c r="G210" s="424"/>
      <c r="H210" s="424"/>
      <c r="I210" s="1259"/>
      <c r="J210" s="1259"/>
      <c r="K210" s="1269"/>
      <c r="L210" s="1269"/>
      <c r="M210" s="1259"/>
      <c r="N210" s="1329"/>
      <c r="O210" s="1323"/>
      <c r="P210" s="1323"/>
      <c r="Q210" s="1323"/>
      <c r="R210" s="1323"/>
      <c r="S210" s="1323"/>
      <c r="T210" s="1323"/>
      <c r="U210" s="1323"/>
    </row>
  </sheetData>
  <mergeCells count="645">
    <mergeCell ref="V166:V170"/>
    <mergeCell ref="I115:I119"/>
    <mergeCell ref="I121:I135"/>
    <mergeCell ref="I136:I140"/>
    <mergeCell ref="I141:I145"/>
    <mergeCell ref="I147:I151"/>
    <mergeCell ref="I206:I210"/>
    <mergeCell ref="I153:I154"/>
    <mergeCell ref="I155:I159"/>
    <mergeCell ref="I161:I165"/>
    <mergeCell ref="I171:I178"/>
    <mergeCell ref="I180:I183"/>
    <mergeCell ref="I184:I188"/>
    <mergeCell ref="I190:I194"/>
    <mergeCell ref="I195:I199"/>
    <mergeCell ref="I201:I204"/>
    <mergeCell ref="A152:M152"/>
    <mergeCell ref="C153:D153"/>
    <mergeCell ref="A153:A154"/>
    <mergeCell ref="B153:B154"/>
    <mergeCell ref="F153:F154"/>
    <mergeCell ref="L153:L154"/>
    <mergeCell ref="M153:M154"/>
    <mergeCell ref="A180:A183"/>
    <mergeCell ref="B180:B183"/>
    <mergeCell ref="K39:K42"/>
    <mergeCell ref="A38:M38"/>
    <mergeCell ref="A43:M43"/>
    <mergeCell ref="A36:A37"/>
    <mergeCell ref="L39:L42"/>
    <mergeCell ref="M39:M42"/>
    <mergeCell ref="A31:A35"/>
    <mergeCell ref="B31:B35"/>
    <mergeCell ref="F31:F35"/>
    <mergeCell ref="L31:L35"/>
    <mergeCell ref="C31:D31"/>
    <mergeCell ref="C39:D39"/>
    <mergeCell ref="J147:J151"/>
    <mergeCell ref="J155:J159"/>
    <mergeCell ref="J153:J154"/>
    <mergeCell ref="J161:J165"/>
    <mergeCell ref="K31:K35"/>
    <mergeCell ref="K36:K37"/>
    <mergeCell ref="M31:M35"/>
    <mergeCell ref="I44:I48"/>
    <mergeCell ref="I49:I54"/>
    <mergeCell ref="I55:I60"/>
    <mergeCell ref="I98:I102"/>
    <mergeCell ref="F17:F20"/>
    <mergeCell ref="A12:A16"/>
    <mergeCell ref="L12:L16"/>
    <mergeCell ref="M12:M16"/>
    <mergeCell ref="C12:D12"/>
    <mergeCell ref="K27:K30"/>
    <mergeCell ref="A26:M26"/>
    <mergeCell ref="A27:A30"/>
    <mergeCell ref="B27:B30"/>
    <mergeCell ref="F27:F30"/>
    <mergeCell ref="L27:L30"/>
    <mergeCell ref="M27:M30"/>
    <mergeCell ref="C27:D27"/>
    <mergeCell ref="M21:M25"/>
    <mergeCell ref="J5:J9"/>
    <mergeCell ref="J12:J16"/>
    <mergeCell ref="J17:J20"/>
    <mergeCell ref="J21:J25"/>
    <mergeCell ref="J27:J30"/>
    <mergeCell ref="J31:J35"/>
    <mergeCell ref="J36:J37"/>
    <mergeCell ref="J39:J42"/>
    <mergeCell ref="J44:J48"/>
    <mergeCell ref="G1:G2"/>
    <mergeCell ref="J1:J2"/>
    <mergeCell ref="J90:J93"/>
    <mergeCell ref="J94:J97"/>
    <mergeCell ref="J98:J102"/>
    <mergeCell ref="J103:J107"/>
    <mergeCell ref="J108:J114"/>
    <mergeCell ref="J115:J119"/>
    <mergeCell ref="A160:M160"/>
    <mergeCell ref="A155:A159"/>
    <mergeCell ref="B155:B159"/>
    <mergeCell ref="F155:F159"/>
    <mergeCell ref="L155:L159"/>
    <mergeCell ref="M155:M159"/>
    <mergeCell ref="C155:D155"/>
    <mergeCell ref="A147:A151"/>
    <mergeCell ref="B147:B151"/>
    <mergeCell ref="F147:F151"/>
    <mergeCell ref="L147:L151"/>
    <mergeCell ref="M147:M151"/>
    <mergeCell ref="K21:K25"/>
    <mergeCell ref="M17:M20"/>
    <mergeCell ref="B17:B20"/>
    <mergeCell ref="A17:A20"/>
    <mergeCell ref="I103:I107"/>
    <mergeCell ref="I108:I114"/>
    <mergeCell ref="A98:A102"/>
    <mergeCell ref="B98:B102"/>
    <mergeCell ref="F98:F102"/>
    <mergeCell ref="L98:L102"/>
    <mergeCell ref="M98:M102"/>
    <mergeCell ref="A103:A107"/>
    <mergeCell ref="B103:B107"/>
    <mergeCell ref="F103:F107"/>
    <mergeCell ref="L103:L107"/>
    <mergeCell ref="M103:M107"/>
    <mergeCell ref="K98:K102"/>
    <mergeCell ref="K103:K107"/>
    <mergeCell ref="C108:D108"/>
    <mergeCell ref="B108:B114"/>
    <mergeCell ref="A108:A114"/>
    <mergeCell ref="F108:F114"/>
    <mergeCell ref="L108:L114"/>
    <mergeCell ref="M108:M114"/>
    <mergeCell ref="M44:M48"/>
    <mergeCell ref="A87:M87"/>
    <mergeCell ref="C94:D94"/>
    <mergeCell ref="K94:K97"/>
    <mergeCell ref="A67:A71"/>
    <mergeCell ref="B67:B71"/>
    <mergeCell ref="F67:F71"/>
    <mergeCell ref="L67:L71"/>
    <mergeCell ref="M67:M71"/>
    <mergeCell ref="I73:I76"/>
    <mergeCell ref="I77:I80"/>
    <mergeCell ref="I82:I86"/>
    <mergeCell ref="I90:I93"/>
    <mergeCell ref="I94:I97"/>
    <mergeCell ref="J49:J54"/>
    <mergeCell ref="J55:J60"/>
    <mergeCell ref="J61:J65"/>
    <mergeCell ref="J82:J86"/>
    <mergeCell ref="J77:J80"/>
    <mergeCell ref="J73:J76"/>
    <mergeCell ref="J67:J71"/>
    <mergeCell ref="I61:I65"/>
    <mergeCell ref="I67:I71"/>
    <mergeCell ref="A61:A65"/>
    <mergeCell ref="K55:K60"/>
    <mergeCell ref="K61:K65"/>
    <mergeCell ref="K67:K71"/>
    <mergeCell ref="K73:K76"/>
    <mergeCell ref="K77:K80"/>
    <mergeCell ref="K82:K86"/>
    <mergeCell ref="K90:K93"/>
    <mergeCell ref="A81:M81"/>
    <mergeCell ref="A82:A86"/>
    <mergeCell ref="B82:B86"/>
    <mergeCell ref="F82:F86"/>
    <mergeCell ref="C89:D89"/>
    <mergeCell ref="C90:D90"/>
    <mergeCell ref="A66:M66"/>
    <mergeCell ref="B61:B65"/>
    <mergeCell ref="F61:F65"/>
    <mergeCell ref="L61:L65"/>
    <mergeCell ref="M61:M65"/>
    <mergeCell ref="E1:E2"/>
    <mergeCell ref="K108:K114"/>
    <mergeCell ref="K115:K119"/>
    <mergeCell ref="K121:K135"/>
    <mergeCell ref="K136:K140"/>
    <mergeCell ref="K141:K145"/>
    <mergeCell ref="K147:K151"/>
    <mergeCell ref="K153:K154"/>
    <mergeCell ref="K155:K159"/>
    <mergeCell ref="K1:K2"/>
    <mergeCell ref="K5:K9"/>
    <mergeCell ref="K12:K16"/>
    <mergeCell ref="K17:K20"/>
    <mergeCell ref="H1:H2"/>
    <mergeCell ref="I1:I2"/>
    <mergeCell ref="I5:I9"/>
    <mergeCell ref="I12:I16"/>
    <mergeCell ref="I17:I20"/>
    <mergeCell ref="I21:I25"/>
    <mergeCell ref="I27:I30"/>
    <mergeCell ref="I31:I35"/>
    <mergeCell ref="I36:I37"/>
    <mergeCell ref="A11:M11"/>
    <mergeCell ref="L17:L20"/>
    <mergeCell ref="U153:U154"/>
    <mergeCell ref="B36:B37"/>
    <mergeCell ref="F36:F37"/>
    <mergeCell ref="L36:L37"/>
    <mergeCell ref="M36:M37"/>
    <mergeCell ref="C36:D36"/>
    <mergeCell ref="C77:D77"/>
    <mergeCell ref="Q49:Q54"/>
    <mergeCell ref="R49:R54"/>
    <mergeCell ref="S49:S54"/>
    <mergeCell ref="T49:T54"/>
    <mergeCell ref="U49:U54"/>
    <mergeCell ref="O44:O48"/>
    <mergeCell ref="P44:P48"/>
    <mergeCell ref="Q44:Q48"/>
    <mergeCell ref="R44:R48"/>
    <mergeCell ref="S44:S48"/>
    <mergeCell ref="S55:S60"/>
    <mergeCell ref="T55:T60"/>
    <mergeCell ref="U55:U60"/>
    <mergeCell ref="O94:O97"/>
    <mergeCell ref="A88:M88"/>
    <mergeCell ref="K44:K48"/>
    <mergeCell ref="K49:K54"/>
    <mergeCell ref="S39:S42"/>
    <mergeCell ref="T39:T42"/>
    <mergeCell ref="O49:O54"/>
    <mergeCell ref="P49:P54"/>
    <mergeCell ref="C44:D44"/>
    <mergeCell ref="C49:D49"/>
    <mergeCell ref="A39:A42"/>
    <mergeCell ref="B39:B42"/>
    <mergeCell ref="F39:F42"/>
    <mergeCell ref="B44:B48"/>
    <mergeCell ref="A44:A48"/>
    <mergeCell ref="F44:F48"/>
    <mergeCell ref="L44:L48"/>
    <mergeCell ref="T44:T48"/>
    <mergeCell ref="O39:O42"/>
    <mergeCell ref="P39:P42"/>
    <mergeCell ref="Q39:Q42"/>
    <mergeCell ref="R39:R42"/>
    <mergeCell ref="I39:I42"/>
    <mergeCell ref="B49:B54"/>
    <mergeCell ref="A49:A54"/>
    <mergeCell ref="F49:F54"/>
    <mergeCell ref="L49:L54"/>
    <mergeCell ref="M49:M54"/>
    <mergeCell ref="N1:N2"/>
    <mergeCell ref="N161:N165"/>
    <mergeCell ref="N5:N9"/>
    <mergeCell ref="N12:N16"/>
    <mergeCell ref="N17:N20"/>
    <mergeCell ref="N21:N25"/>
    <mergeCell ref="N27:N30"/>
    <mergeCell ref="N31:N35"/>
    <mergeCell ref="N39:N42"/>
    <mergeCell ref="N44:N48"/>
    <mergeCell ref="N49:N54"/>
    <mergeCell ref="N90:N93"/>
    <mergeCell ref="N94:N97"/>
    <mergeCell ref="N61:N65"/>
    <mergeCell ref="N67:N71"/>
    <mergeCell ref="N73:N76"/>
    <mergeCell ref="N77:N80"/>
    <mergeCell ref="N82:N86"/>
    <mergeCell ref="N55:N60"/>
    <mergeCell ref="P94:P97"/>
    <mergeCell ref="Q94:Q97"/>
    <mergeCell ref="R94:R97"/>
    <mergeCell ref="S94:S97"/>
    <mergeCell ref="T94:T97"/>
    <mergeCell ref="N206:N210"/>
    <mergeCell ref="N98:N102"/>
    <mergeCell ref="N103:N107"/>
    <mergeCell ref="N108:N114"/>
    <mergeCell ref="N115:N119"/>
    <mergeCell ref="N121:N135"/>
    <mergeCell ref="N136:N140"/>
    <mergeCell ref="N141:N145"/>
    <mergeCell ref="N147:N151"/>
    <mergeCell ref="N155:N159"/>
    <mergeCell ref="N201:N204"/>
    <mergeCell ref="N171:N178"/>
    <mergeCell ref="N153:N154"/>
    <mergeCell ref="N180:N183"/>
    <mergeCell ref="N184:N188"/>
    <mergeCell ref="N190:N194"/>
    <mergeCell ref="N195:N199"/>
    <mergeCell ref="S153:S154"/>
    <mergeCell ref="T153:T154"/>
    <mergeCell ref="Q5:Q9"/>
    <mergeCell ref="R5:R9"/>
    <mergeCell ref="S5:S9"/>
    <mergeCell ref="T5:T9"/>
    <mergeCell ref="O27:O30"/>
    <mergeCell ref="P27:P30"/>
    <mergeCell ref="Q27:Q30"/>
    <mergeCell ref="R27:R30"/>
    <mergeCell ref="S27:S30"/>
    <mergeCell ref="T27:T30"/>
    <mergeCell ref="Q21:Q25"/>
    <mergeCell ref="R21:R25"/>
    <mergeCell ref="S21:S25"/>
    <mergeCell ref="T21:T25"/>
    <mergeCell ref="R17:R20"/>
    <mergeCell ref="S17:S20"/>
    <mergeCell ref="O5:O9"/>
    <mergeCell ref="P5:P9"/>
    <mergeCell ref="R90:R93"/>
    <mergeCell ref="T61:T65"/>
    <mergeCell ref="U61:U65"/>
    <mergeCell ref="U17:U20"/>
    <mergeCell ref="O12:O16"/>
    <mergeCell ref="P12:P16"/>
    <mergeCell ref="Q12:Q16"/>
    <mergeCell ref="R12:R16"/>
    <mergeCell ref="S12:S16"/>
    <mergeCell ref="T12:T16"/>
    <mergeCell ref="U12:U16"/>
    <mergeCell ref="U27:U30"/>
    <mergeCell ref="O21:O25"/>
    <mergeCell ref="P21:P25"/>
    <mergeCell ref="U21:U25"/>
    <mergeCell ref="O17:O20"/>
    <mergeCell ref="P17:P20"/>
    <mergeCell ref="Q17:Q20"/>
    <mergeCell ref="T17:T20"/>
    <mergeCell ref="U77:U80"/>
    <mergeCell ref="U67:U71"/>
    <mergeCell ref="Q73:Q76"/>
    <mergeCell ref="R73:R76"/>
    <mergeCell ref="S73:S76"/>
    <mergeCell ref="S98:S102"/>
    <mergeCell ref="T98:T102"/>
    <mergeCell ref="U98:U102"/>
    <mergeCell ref="U94:U97"/>
    <mergeCell ref="U39:U42"/>
    <mergeCell ref="O31:O35"/>
    <mergeCell ref="P31:P35"/>
    <mergeCell ref="Q31:Q35"/>
    <mergeCell ref="R31:R35"/>
    <mergeCell ref="S31:S35"/>
    <mergeCell ref="T31:T35"/>
    <mergeCell ref="U31:U35"/>
    <mergeCell ref="S90:S93"/>
    <mergeCell ref="T90:T93"/>
    <mergeCell ref="U90:U93"/>
    <mergeCell ref="O67:O71"/>
    <mergeCell ref="P67:P71"/>
    <mergeCell ref="Q67:Q71"/>
    <mergeCell ref="R67:R71"/>
    <mergeCell ref="S67:S71"/>
    <mergeCell ref="T67:T71"/>
    <mergeCell ref="O90:O93"/>
    <mergeCell ref="P90:P93"/>
    <mergeCell ref="Q90:Q93"/>
    <mergeCell ref="T115:T119"/>
    <mergeCell ref="U115:U119"/>
    <mergeCell ref="S136:S140"/>
    <mergeCell ref="T136:T140"/>
    <mergeCell ref="U136:U140"/>
    <mergeCell ref="R108:R114"/>
    <mergeCell ref="S103:S107"/>
    <mergeCell ref="T103:T107"/>
    <mergeCell ref="U103:U107"/>
    <mergeCell ref="R201:R204"/>
    <mergeCell ref="S201:S204"/>
    <mergeCell ref="T201:T204"/>
    <mergeCell ref="U201:U204"/>
    <mergeCell ref="P184:P188"/>
    <mergeCell ref="Q184:Q188"/>
    <mergeCell ref="R184:R188"/>
    <mergeCell ref="S184:S188"/>
    <mergeCell ref="T184:T188"/>
    <mergeCell ref="U184:U188"/>
    <mergeCell ref="O206:O210"/>
    <mergeCell ref="P206:P210"/>
    <mergeCell ref="Q206:Q210"/>
    <mergeCell ref="R206:R210"/>
    <mergeCell ref="S206:S210"/>
    <mergeCell ref="T206:T210"/>
    <mergeCell ref="U206:U210"/>
    <mergeCell ref="P190:P194"/>
    <mergeCell ref="Q190:Q194"/>
    <mergeCell ref="R190:R194"/>
    <mergeCell ref="S190:S194"/>
    <mergeCell ref="T190:T194"/>
    <mergeCell ref="U190:U194"/>
    <mergeCell ref="O195:O199"/>
    <mergeCell ref="P195:P199"/>
    <mergeCell ref="Q195:Q199"/>
    <mergeCell ref="R195:R199"/>
    <mergeCell ref="S195:S199"/>
    <mergeCell ref="T195:T199"/>
    <mergeCell ref="U195:U199"/>
    <mergeCell ref="O190:O194"/>
    <mergeCell ref="O201:O204"/>
    <mergeCell ref="P201:P204"/>
    <mergeCell ref="Q201:Q204"/>
    <mergeCell ref="O184:O188"/>
    <mergeCell ref="P171:P175"/>
    <mergeCell ref="Q171:Q175"/>
    <mergeCell ref="R171:R175"/>
    <mergeCell ref="S171:S175"/>
    <mergeCell ref="T171:T175"/>
    <mergeCell ref="U171:U175"/>
    <mergeCell ref="O180:O183"/>
    <mergeCell ref="P180:P183"/>
    <mergeCell ref="Q180:Q183"/>
    <mergeCell ref="R180:R183"/>
    <mergeCell ref="S180:S183"/>
    <mergeCell ref="T180:T183"/>
    <mergeCell ref="U180:U183"/>
    <mergeCell ref="O171:O175"/>
    <mergeCell ref="O155:O159"/>
    <mergeCell ref="P155:P159"/>
    <mergeCell ref="Q155:Q159"/>
    <mergeCell ref="R155:R159"/>
    <mergeCell ref="S155:S159"/>
    <mergeCell ref="T155:T159"/>
    <mergeCell ref="U155:U159"/>
    <mergeCell ref="O161:O165"/>
    <mergeCell ref="P161:P165"/>
    <mergeCell ref="Q161:Q165"/>
    <mergeCell ref="R161:R165"/>
    <mergeCell ref="S141:S145"/>
    <mergeCell ref="T141:T145"/>
    <mergeCell ref="U141:U145"/>
    <mergeCell ref="P108:P114"/>
    <mergeCell ref="Q108:Q114"/>
    <mergeCell ref="S108:S114"/>
    <mergeCell ref="S161:S165"/>
    <mergeCell ref="T161:T165"/>
    <mergeCell ref="U161:U165"/>
    <mergeCell ref="T108:T114"/>
    <mergeCell ref="U108:U114"/>
    <mergeCell ref="S147:S151"/>
    <mergeCell ref="T147:T151"/>
    <mergeCell ref="U147:U151"/>
    <mergeCell ref="P121:P135"/>
    <mergeCell ref="Q121:Q135"/>
    <mergeCell ref="R121:R135"/>
    <mergeCell ref="S121:S135"/>
    <mergeCell ref="T121:T135"/>
    <mergeCell ref="U121:U135"/>
    <mergeCell ref="P115:P119"/>
    <mergeCell ref="Q115:Q119"/>
    <mergeCell ref="R115:R119"/>
    <mergeCell ref="S115:S119"/>
    <mergeCell ref="O147:O151"/>
    <mergeCell ref="P147:P151"/>
    <mergeCell ref="Q147:Q151"/>
    <mergeCell ref="R147:R151"/>
    <mergeCell ref="R98:R102"/>
    <mergeCell ref="O136:O140"/>
    <mergeCell ref="P136:P140"/>
    <mergeCell ref="Q136:Q140"/>
    <mergeCell ref="R136:R140"/>
    <mergeCell ref="O115:O119"/>
    <mergeCell ref="O121:O135"/>
    <mergeCell ref="O141:O145"/>
    <mergeCell ref="P141:P145"/>
    <mergeCell ref="Q141:Q145"/>
    <mergeCell ref="R141:R145"/>
    <mergeCell ref="O98:O102"/>
    <mergeCell ref="P98:P102"/>
    <mergeCell ref="Q98:Q102"/>
    <mergeCell ref="O108:O114"/>
    <mergeCell ref="O153:O154"/>
    <mergeCell ref="P153:P154"/>
    <mergeCell ref="Q153:Q154"/>
    <mergeCell ref="R153:R154"/>
    <mergeCell ref="O103:O107"/>
    <mergeCell ref="P103:P107"/>
    <mergeCell ref="Q103:Q107"/>
    <mergeCell ref="R103:R107"/>
    <mergeCell ref="C55:D55"/>
    <mergeCell ref="L82:L86"/>
    <mergeCell ref="M82:M86"/>
    <mergeCell ref="C82:D82"/>
    <mergeCell ref="A72:M72"/>
    <mergeCell ref="O77:O80"/>
    <mergeCell ref="C61:D61"/>
    <mergeCell ref="C67:D67"/>
    <mergeCell ref="B89:B97"/>
    <mergeCell ref="A89:A97"/>
    <mergeCell ref="F90:F93"/>
    <mergeCell ref="L90:L93"/>
    <mergeCell ref="M90:M93"/>
    <mergeCell ref="F94:F97"/>
    <mergeCell ref="L94:L97"/>
    <mergeCell ref="M94:M97"/>
    <mergeCell ref="O1:U1"/>
    <mergeCell ref="O82:O86"/>
    <mergeCell ref="P82:P86"/>
    <mergeCell ref="Q82:Q86"/>
    <mergeCell ref="R82:R86"/>
    <mergeCell ref="S82:S86"/>
    <mergeCell ref="T82:T86"/>
    <mergeCell ref="U82:U86"/>
    <mergeCell ref="O73:O76"/>
    <mergeCell ref="P73:P76"/>
    <mergeCell ref="U44:U48"/>
    <mergeCell ref="O61:O65"/>
    <mergeCell ref="P61:P65"/>
    <mergeCell ref="Q61:Q65"/>
    <mergeCell ref="R61:R65"/>
    <mergeCell ref="S61:S65"/>
    <mergeCell ref="U5:U9"/>
    <mergeCell ref="O55:O60"/>
    <mergeCell ref="P55:P60"/>
    <mergeCell ref="Q55:Q60"/>
    <mergeCell ref="R55:R60"/>
    <mergeCell ref="P77:P80"/>
    <mergeCell ref="Q77:Q80"/>
    <mergeCell ref="R77:R80"/>
    <mergeCell ref="T73:T76"/>
    <mergeCell ref="U73:U76"/>
    <mergeCell ref="S77:S80"/>
    <mergeCell ref="T77:T80"/>
    <mergeCell ref="M5:M9"/>
    <mergeCell ref="A21:A25"/>
    <mergeCell ref="B21:B25"/>
    <mergeCell ref="F21:F25"/>
    <mergeCell ref="L21:L25"/>
    <mergeCell ref="A55:A60"/>
    <mergeCell ref="A77:A80"/>
    <mergeCell ref="B77:B80"/>
    <mergeCell ref="F77:F80"/>
    <mergeCell ref="L77:L80"/>
    <mergeCell ref="M77:M80"/>
    <mergeCell ref="F55:F60"/>
    <mergeCell ref="L55:L60"/>
    <mergeCell ref="M55:M60"/>
    <mergeCell ref="C73:D73"/>
    <mergeCell ref="B12:B16"/>
    <mergeCell ref="F12:F16"/>
    <mergeCell ref="C5:D5"/>
    <mergeCell ref="C17:D17"/>
    <mergeCell ref="C21:D21"/>
    <mergeCell ref="F115:F119"/>
    <mergeCell ref="L115:L119"/>
    <mergeCell ref="M115:M119"/>
    <mergeCell ref="C98:D98"/>
    <mergeCell ref="C103:D103"/>
    <mergeCell ref="M1:M2"/>
    <mergeCell ref="A1:A2"/>
    <mergeCell ref="B1:B2"/>
    <mergeCell ref="C1:C2"/>
    <mergeCell ref="F1:F2"/>
    <mergeCell ref="L1:L2"/>
    <mergeCell ref="D1:D2"/>
    <mergeCell ref="B55:B60"/>
    <mergeCell ref="B73:B76"/>
    <mergeCell ref="A73:A76"/>
    <mergeCell ref="F73:F76"/>
    <mergeCell ref="L73:L76"/>
    <mergeCell ref="M73:M76"/>
    <mergeCell ref="A4:M4"/>
    <mergeCell ref="A10:M10"/>
    <mergeCell ref="A5:A9"/>
    <mergeCell ref="B5:B9"/>
    <mergeCell ref="F5:F9"/>
    <mergeCell ref="L5:L9"/>
    <mergeCell ref="C171:D171"/>
    <mergeCell ref="B161:B165"/>
    <mergeCell ref="A161:A165"/>
    <mergeCell ref="F161:F165"/>
    <mergeCell ref="L161:L165"/>
    <mergeCell ref="M161:M165"/>
    <mergeCell ref="A171:A178"/>
    <mergeCell ref="B171:B178"/>
    <mergeCell ref="F171:F178"/>
    <mergeCell ref="L171:L178"/>
    <mergeCell ref="M171:M178"/>
    <mergeCell ref="K171:K178"/>
    <mergeCell ref="K161:K165"/>
    <mergeCell ref="J171:J178"/>
    <mergeCell ref="C161:D161"/>
    <mergeCell ref="B166:B170"/>
    <mergeCell ref="C166:D166"/>
    <mergeCell ref="I166:I170"/>
    <mergeCell ref="J166:J170"/>
    <mergeCell ref="K166:K170"/>
    <mergeCell ref="L166:L170"/>
    <mergeCell ref="M166:M170"/>
    <mergeCell ref="C115:D115"/>
    <mergeCell ref="C121:D121"/>
    <mergeCell ref="B121:B135"/>
    <mergeCell ref="A121:A135"/>
    <mergeCell ref="F121:F135"/>
    <mergeCell ref="L121:L135"/>
    <mergeCell ref="M121:M135"/>
    <mergeCell ref="C141:D141"/>
    <mergeCell ref="C147:D147"/>
    <mergeCell ref="A120:M120"/>
    <mergeCell ref="A136:A140"/>
    <mergeCell ref="B136:B140"/>
    <mergeCell ref="F136:F140"/>
    <mergeCell ref="C136:D136"/>
    <mergeCell ref="J121:J135"/>
    <mergeCell ref="J136:J140"/>
    <mergeCell ref="J141:J145"/>
    <mergeCell ref="A115:A119"/>
    <mergeCell ref="B115:B119"/>
    <mergeCell ref="A141:A145"/>
    <mergeCell ref="B141:B145"/>
    <mergeCell ref="F141:F145"/>
    <mergeCell ref="L141:L145"/>
    <mergeCell ref="M141:M145"/>
    <mergeCell ref="M184:M188"/>
    <mergeCell ref="C180:D180"/>
    <mergeCell ref="C184:D184"/>
    <mergeCell ref="K180:K183"/>
    <mergeCell ref="K184:K188"/>
    <mergeCell ref="J184:J188"/>
    <mergeCell ref="F180:F183"/>
    <mergeCell ref="L180:L183"/>
    <mergeCell ref="M180:M183"/>
    <mergeCell ref="J180:J183"/>
    <mergeCell ref="A146:M146"/>
    <mergeCell ref="L136:L140"/>
    <mergeCell ref="M136:M140"/>
    <mergeCell ref="A206:A210"/>
    <mergeCell ref="B206:B210"/>
    <mergeCell ref="F206:F210"/>
    <mergeCell ref="L206:L210"/>
    <mergeCell ref="M206:M210"/>
    <mergeCell ref="A205:M205"/>
    <mergeCell ref="C201:D201"/>
    <mergeCell ref="C206:D206"/>
    <mergeCell ref="A179:M179"/>
    <mergeCell ref="B195:B199"/>
    <mergeCell ref="F195:F199"/>
    <mergeCell ref="L195:L199"/>
    <mergeCell ref="M195:M199"/>
    <mergeCell ref="B190:B194"/>
    <mergeCell ref="A190:A194"/>
    <mergeCell ref="A189:M189"/>
    <mergeCell ref="J206:J210"/>
    <mergeCell ref="B184:B188"/>
    <mergeCell ref="A184:A188"/>
    <mergeCell ref="F184:F188"/>
    <mergeCell ref="L184:L188"/>
    <mergeCell ref="C190:D190"/>
    <mergeCell ref="F190:F194"/>
    <mergeCell ref="A200:M200"/>
    <mergeCell ref="A201:A204"/>
    <mergeCell ref="K206:K210"/>
    <mergeCell ref="K195:K199"/>
    <mergeCell ref="K201:K204"/>
    <mergeCell ref="J190:J194"/>
    <mergeCell ref="J195:J199"/>
    <mergeCell ref="J201:J204"/>
    <mergeCell ref="B201:B204"/>
    <mergeCell ref="F201:F204"/>
    <mergeCell ref="L201:L204"/>
    <mergeCell ref="M201:M204"/>
    <mergeCell ref="L190:L194"/>
    <mergeCell ref="M190:M194"/>
    <mergeCell ref="C195:D195"/>
    <mergeCell ref="A195:A199"/>
    <mergeCell ref="K190:K194"/>
  </mergeCells>
  <phoneticPr fontId="6" type="noConversion"/>
  <pageMargins left="0.82677165354330706" right="0.82677165354330706" top="1.2992125984251968" bottom="1.0236220472440944" header="0.31496062992125984" footer="0.31496062992125984"/>
  <pageSetup paperSize="8" scale="90" fitToHeight="0"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90"/>
  <sheetViews>
    <sheetView zoomScaleNormal="100" zoomScaleSheetLayoutView="100" workbookViewId="0">
      <pane ySplit="2" topLeftCell="A3" activePane="bottomLeft" state="frozen"/>
      <selection pane="bottomLeft" activeCell="M3" sqref="M3"/>
    </sheetView>
  </sheetViews>
  <sheetFormatPr defaultRowHeight="15"/>
  <cols>
    <col min="1" max="1" width="8.85546875" style="21"/>
    <col min="2" max="2" width="44.85546875" style="6" hidden="1" customWidth="1"/>
    <col min="3" max="3" width="16.7109375" style="6" hidden="1" customWidth="1"/>
    <col min="4" max="5" width="10.28515625" style="6" hidden="1" customWidth="1"/>
    <col min="6" max="6" width="0" style="6" hidden="1" customWidth="1"/>
    <col min="7" max="7" width="44" style="6" customWidth="1"/>
    <col min="8" max="8" width="56.28515625" style="6" customWidth="1"/>
    <col min="9" max="9" width="17.5703125" style="6" hidden="1" customWidth="1"/>
    <col min="10" max="10" width="13.7109375" style="10" hidden="1" customWidth="1"/>
    <col min="11" max="11" width="17.5703125" style="6" hidden="1" customWidth="1"/>
    <col min="12" max="12" width="17.5703125" style="6" customWidth="1"/>
    <col min="13" max="14" width="13.7109375" style="10" customWidth="1"/>
    <col min="15" max="15" width="15.5703125" style="22" customWidth="1"/>
    <col min="16" max="16" width="15.5703125" style="23" customWidth="1"/>
    <col min="17" max="17" width="15.5703125" style="51" hidden="1" customWidth="1"/>
    <col min="18" max="18" width="23.7109375" hidden="1" customWidth="1"/>
    <col min="19" max="19" width="16.42578125" hidden="1" customWidth="1"/>
    <col min="20" max="20" width="17.42578125" hidden="1" customWidth="1"/>
    <col min="21" max="21" width="15.5703125" hidden="1" customWidth="1"/>
    <col min="22" max="22" width="21.5703125" hidden="1" customWidth="1"/>
    <col min="23" max="23" width="11.28515625" hidden="1" customWidth="1"/>
    <col min="24" max="24" width="17.140625" hidden="1" customWidth="1"/>
  </cols>
  <sheetData>
    <row r="1" spans="1:24" ht="15" customHeight="1" thickBot="1">
      <c r="A1" s="1306" t="s">
        <v>0</v>
      </c>
      <c r="B1" s="1306" t="s">
        <v>1</v>
      </c>
      <c r="C1" s="1306" t="s">
        <v>880</v>
      </c>
      <c r="D1" s="1389" t="s">
        <v>881</v>
      </c>
      <c r="E1" s="1390"/>
      <c r="F1" s="1391"/>
      <c r="G1" s="1306" t="s">
        <v>882</v>
      </c>
      <c r="H1" s="1306" t="s">
        <v>686</v>
      </c>
      <c r="I1" s="1306" t="s">
        <v>6</v>
      </c>
      <c r="J1" s="1306" t="s">
        <v>11</v>
      </c>
      <c r="K1" s="1306" t="s">
        <v>6</v>
      </c>
      <c r="L1" s="1306" t="s">
        <v>6</v>
      </c>
      <c r="M1" s="1401" t="s">
        <v>7</v>
      </c>
      <c r="N1" s="1306" t="s">
        <v>687</v>
      </c>
      <c r="O1" s="1306" t="s">
        <v>12</v>
      </c>
      <c r="P1" s="1306" t="s">
        <v>13</v>
      </c>
      <c r="Q1" s="1382" t="s">
        <v>14</v>
      </c>
      <c r="R1" s="1193" t="s">
        <v>15</v>
      </c>
      <c r="S1" s="1194"/>
      <c r="T1" s="1194"/>
      <c r="U1" s="1194"/>
      <c r="V1" s="1194"/>
      <c r="W1" s="1194"/>
      <c r="X1" s="1195"/>
    </row>
    <row r="2" spans="1:24" ht="39.6" customHeight="1" thickBot="1">
      <c r="A2" s="1307"/>
      <c r="B2" s="1307"/>
      <c r="C2" s="1307"/>
      <c r="D2" s="431" t="s">
        <v>883</v>
      </c>
      <c r="E2" s="431" t="s">
        <v>884</v>
      </c>
      <c r="F2" s="431" t="s">
        <v>885</v>
      </c>
      <c r="G2" s="1307"/>
      <c r="H2" s="1307"/>
      <c r="I2" s="1307"/>
      <c r="J2" s="1307"/>
      <c r="K2" s="1307"/>
      <c r="L2" s="1307"/>
      <c r="M2" s="1402"/>
      <c r="N2" s="1307"/>
      <c r="O2" s="1307"/>
      <c r="P2" s="1307"/>
      <c r="Q2" s="1383"/>
      <c r="R2" s="46" t="s">
        <v>16</v>
      </c>
      <c r="S2" s="46" t="s">
        <v>17</v>
      </c>
      <c r="T2" s="46" t="s">
        <v>18</v>
      </c>
      <c r="U2" s="46" t="s">
        <v>19</v>
      </c>
      <c r="V2" s="46" t="s">
        <v>20</v>
      </c>
      <c r="W2" s="46" t="s">
        <v>21</v>
      </c>
      <c r="X2" s="46" t="s">
        <v>22</v>
      </c>
    </row>
    <row r="3" spans="1:24" ht="39.6" customHeight="1" thickBot="1">
      <c r="A3" s="371"/>
      <c r="B3" s="431" t="s">
        <v>886</v>
      </c>
      <c r="C3" s="432" t="e">
        <f>SUM(#REF!,#REF!,#REF!,#REF!,#REF!,#REF!,#REF!,#REF!,#REF!,C13,C16,C29,C40,C43,#REF!,C47:C47,#REF!,C55,#REF!,C71,C74,C62)</f>
        <v>#REF!</v>
      </c>
      <c r="D3" s="432" t="e">
        <f>SUM(#REF!,#REF!,#REF!,#REF!,#REF!,#REF!,#REF!,#REF!,#REF!,D13,D16,D29,D40,D43,#REF!,D47,#REF!,D55,#REF!,D71,D74,D62)</f>
        <v>#REF!</v>
      </c>
      <c r="E3" s="432" t="e">
        <f>SUM(#REF!,#REF!,#REF!,#REF!,#REF!,#REF!,#REF!,#REF!,#REF!,E13,E16,E29,E40,E43,#REF!,E47:E47,#REF!,E55,#REF!,E71,E74,E62)</f>
        <v>#REF!</v>
      </c>
      <c r="F3" s="432" t="e">
        <f>SUM(#REF!,#REF!,#REF!,#REF!,#REF!,#REF!,#REF!,#REF!,#REF!,F13,F16,F29,F40,F43,#REF!,F47,#REF!,F55,#REF!,F71,F74,F62)</f>
        <v>#REF!</v>
      </c>
      <c r="G3" s="431"/>
      <c r="H3" s="431"/>
      <c r="I3" s="431"/>
      <c r="J3" s="433">
        <f>SUM(J4:J11,J13:J18,J29:J38,J40:J45,J47:J53,J55:J60,J62:J69,J71:J81,J83:J90)</f>
        <v>56507</v>
      </c>
      <c r="K3" s="431"/>
      <c r="L3" s="431"/>
      <c r="M3" s="433">
        <f>SUM(M4:M11,M13:M27,M29:M38,M40:M45,M47:M53,M55:M60,M62:M69,M71:M81,M83:M90)</f>
        <v>283940</v>
      </c>
      <c r="N3" s="433">
        <f>SUM(N4:N11,N13:N27,N29:N38,N40:N45,N47:N53,N55:N60,N62:N69,N71:N81,N83:N90)</f>
        <v>244287</v>
      </c>
      <c r="O3" s="433">
        <f>SUM(O4:O11,O13:O27,O29:O38,O40:O45,O47:O53,O55:O60,O62:O69,O71:O81,O83:O90)</f>
        <v>245582</v>
      </c>
      <c r="P3" s="433">
        <f>SUM(P4:P11,P13:P18,P29:P38,P40:P45,P47:P53,P55:P60,P62:P69,P71:P81,P83:P90)</f>
        <v>291352</v>
      </c>
      <c r="Q3" s="434"/>
      <c r="R3" s="435"/>
      <c r="S3" s="435"/>
      <c r="T3" s="435"/>
      <c r="U3" s="435"/>
      <c r="V3" s="435"/>
      <c r="W3" s="435"/>
      <c r="X3" s="435"/>
    </row>
    <row r="4" spans="1:24" ht="60.6" customHeight="1" thickBot="1">
      <c r="A4" s="1233">
        <v>1</v>
      </c>
      <c r="B4" s="436"/>
      <c r="C4" s="437"/>
      <c r="D4" s="438"/>
      <c r="E4" s="437"/>
      <c r="F4" s="438"/>
      <c r="G4" s="1386" t="s">
        <v>887</v>
      </c>
      <c r="H4" s="1276" t="s">
        <v>888</v>
      </c>
      <c r="I4" s="1277"/>
      <c r="J4" s="1127">
        <v>0</v>
      </c>
      <c r="K4" s="174"/>
      <c r="L4" s="174"/>
      <c r="M4" s="970">
        <f>SUM(L5)</f>
        <v>8589</v>
      </c>
      <c r="N4" s="952">
        <f>SUM(K5)</f>
        <v>9500</v>
      </c>
      <c r="O4" s="1127">
        <f>SUM(I5)</f>
        <v>9500</v>
      </c>
      <c r="P4" s="952">
        <f>SUM(I6:I7)</f>
        <v>43730</v>
      </c>
      <c r="Q4" s="1024">
        <f>SUM(R4:X7)</f>
        <v>3</v>
      </c>
      <c r="R4" s="1379"/>
      <c r="S4" s="1379"/>
      <c r="T4" s="1379"/>
      <c r="U4" s="1379">
        <v>1</v>
      </c>
      <c r="V4" s="1379">
        <v>1</v>
      </c>
      <c r="W4" s="1379">
        <v>1</v>
      </c>
      <c r="X4" s="1379"/>
    </row>
    <row r="5" spans="1:24" ht="15.75" thickBot="1">
      <c r="A5" s="1234"/>
      <c r="B5" s="436"/>
      <c r="C5" s="437"/>
      <c r="D5" s="438"/>
      <c r="E5" s="437"/>
      <c r="F5" s="438"/>
      <c r="G5" s="1387"/>
      <c r="H5" s="69" t="s">
        <v>889</v>
      </c>
      <c r="I5" s="356">
        <v>9500</v>
      </c>
      <c r="J5" s="1128"/>
      <c r="K5" s="356">
        <v>9500</v>
      </c>
      <c r="L5" s="676">
        <v>8589</v>
      </c>
      <c r="M5" s="971"/>
      <c r="N5" s="953"/>
      <c r="O5" s="1128"/>
      <c r="P5" s="953"/>
      <c r="Q5" s="1076"/>
      <c r="R5" s="1380"/>
      <c r="S5" s="1380"/>
      <c r="T5" s="1380"/>
      <c r="U5" s="1380"/>
      <c r="V5" s="1380"/>
      <c r="W5" s="1380"/>
      <c r="X5" s="1380"/>
    </row>
    <row r="6" spans="1:24" ht="15.75" thickBot="1">
      <c r="A6" s="1234"/>
      <c r="B6" s="436"/>
      <c r="C6" s="437"/>
      <c r="D6" s="438"/>
      <c r="E6" s="437"/>
      <c r="F6" s="438"/>
      <c r="G6" s="1387"/>
      <c r="H6" s="69" t="s">
        <v>70</v>
      </c>
      <c r="I6" s="356">
        <v>43000</v>
      </c>
      <c r="J6" s="1128"/>
      <c r="K6" s="356">
        <v>43000</v>
      </c>
      <c r="L6" s="356">
        <v>43000</v>
      </c>
      <c r="M6" s="971"/>
      <c r="N6" s="953"/>
      <c r="O6" s="1128"/>
      <c r="P6" s="953"/>
      <c r="Q6" s="1076"/>
      <c r="R6" s="1380"/>
      <c r="S6" s="1380"/>
      <c r="T6" s="1380"/>
      <c r="U6" s="1380"/>
      <c r="V6" s="1380"/>
      <c r="W6" s="1380"/>
      <c r="X6" s="1380"/>
    </row>
    <row r="7" spans="1:24" ht="15.75" thickBot="1">
      <c r="A7" s="1235"/>
      <c r="B7" s="436"/>
      <c r="C7" s="437"/>
      <c r="D7" s="438"/>
      <c r="E7" s="437"/>
      <c r="F7" s="438"/>
      <c r="G7" s="1388"/>
      <c r="H7" s="100" t="s">
        <v>69</v>
      </c>
      <c r="I7" s="380">
        <v>730</v>
      </c>
      <c r="J7" s="1129"/>
      <c r="K7" s="380">
        <v>730</v>
      </c>
      <c r="L7" s="380">
        <v>730</v>
      </c>
      <c r="M7" s="972"/>
      <c r="N7" s="954"/>
      <c r="O7" s="1129"/>
      <c r="P7" s="954"/>
      <c r="Q7" s="1077"/>
      <c r="R7" s="1381"/>
      <c r="S7" s="1381"/>
      <c r="T7" s="1381"/>
      <c r="U7" s="1381"/>
      <c r="V7" s="1381"/>
      <c r="W7" s="1381"/>
      <c r="X7" s="1381"/>
    </row>
    <row r="8" spans="1:24" ht="55.9" customHeight="1" thickBot="1">
      <c r="A8" s="1233">
        <v>2</v>
      </c>
      <c r="B8" s="436"/>
      <c r="C8" s="437"/>
      <c r="D8" s="438"/>
      <c r="E8" s="437"/>
      <c r="F8" s="438"/>
      <c r="G8" s="1386" t="s">
        <v>890</v>
      </c>
      <c r="H8" s="1276" t="s">
        <v>891</v>
      </c>
      <c r="I8" s="1277"/>
      <c r="J8" s="1127">
        <v>0</v>
      </c>
      <c r="K8" s="174"/>
      <c r="L8" s="174"/>
      <c r="M8" s="952">
        <f>SUM(L9:L11)</f>
        <v>17875</v>
      </c>
      <c r="N8" s="952">
        <f>SUM(K9:K11)</f>
        <v>17875</v>
      </c>
      <c r="O8" s="1127">
        <f>SUM(I9:I11)</f>
        <v>17875</v>
      </c>
      <c r="P8" s="952">
        <v>0</v>
      </c>
      <c r="Q8" s="1024">
        <f>SUM(R8:X11)</f>
        <v>3</v>
      </c>
      <c r="R8" s="1379"/>
      <c r="S8" s="1379"/>
      <c r="T8" s="1379"/>
      <c r="U8" s="1379">
        <v>1</v>
      </c>
      <c r="V8" s="1379">
        <v>1</v>
      </c>
      <c r="W8" s="1379">
        <v>1</v>
      </c>
      <c r="X8" s="1379"/>
    </row>
    <row r="9" spans="1:24" ht="15.75" thickBot="1">
      <c r="A9" s="1234"/>
      <c r="B9" s="436"/>
      <c r="C9" s="437"/>
      <c r="D9" s="438"/>
      <c r="E9" s="437"/>
      <c r="F9" s="438"/>
      <c r="G9" s="1387"/>
      <c r="H9" s="69" t="s">
        <v>144</v>
      </c>
      <c r="I9" s="356">
        <v>5000</v>
      </c>
      <c r="J9" s="1128"/>
      <c r="K9" s="356">
        <v>5000</v>
      </c>
      <c r="L9" s="356">
        <v>5000</v>
      </c>
      <c r="M9" s="953"/>
      <c r="N9" s="953"/>
      <c r="O9" s="1128"/>
      <c r="P9" s="953"/>
      <c r="Q9" s="1076"/>
      <c r="R9" s="1380"/>
      <c r="S9" s="1380"/>
      <c r="T9" s="1380"/>
      <c r="U9" s="1380"/>
      <c r="V9" s="1380"/>
      <c r="W9" s="1380"/>
      <c r="X9" s="1380"/>
    </row>
    <row r="10" spans="1:24" ht="15.75" thickBot="1">
      <c r="A10" s="1234"/>
      <c r="B10" s="436"/>
      <c r="C10" s="437"/>
      <c r="D10" s="438"/>
      <c r="E10" s="437"/>
      <c r="F10" s="438"/>
      <c r="G10" s="1387"/>
      <c r="H10" s="69" t="s">
        <v>892</v>
      </c>
      <c r="I10" s="356">
        <v>12500</v>
      </c>
      <c r="J10" s="1128"/>
      <c r="K10" s="356">
        <v>12500</v>
      </c>
      <c r="L10" s="356">
        <v>12500</v>
      </c>
      <c r="M10" s="953"/>
      <c r="N10" s="953"/>
      <c r="O10" s="1128"/>
      <c r="P10" s="953"/>
      <c r="Q10" s="1076"/>
      <c r="R10" s="1380"/>
      <c r="S10" s="1380"/>
      <c r="T10" s="1380"/>
      <c r="U10" s="1380"/>
      <c r="V10" s="1380"/>
      <c r="W10" s="1380"/>
      <c r="X10" s="1380"/>
    </row>
    <row r="11" spans="1:24" ht="15.75" thickBot="1">
      <c r="A11" s="1235"/>
      <c r="B11" s="436"/>
      <c r="C11" s="437"/>
      <c r="D11" s="438"/>
      <c r="E11" s="437"/>
      <c r="F11" s="438"/>
      <c r="G11" s="1388"/>
      <c r="H11" s="100" t="s">
        <v>893</v>
      </c>
      <c r="I11" s="380">
        <v>375</v>
      </c>
      <c r="J11" s="1129"/>
      <c r="K11" s="380">
        <v>375</v>
      </c>
      <c r="L11" s="380">
        <v>375</v>
      </c>
      <c r="M11" s="954"/>
      <c r="N11" s="954"/>
      <c r="O11" s="1129"/>
      <c r="P11" s="954"/>
      <c r="Q11" s="1077"/>
      <c r="R11" s="1381"/>
      <c r="S11" s="1381"/>
      <c r="T11" s="1381"/>
      <c r="U11" s="1381"/>
      <c r="V11" s="1381"/>
      <c r="W11" s="1381"/>
      <c r="X11" s="1381"/>
    </row>
    <row r="12" spans="1:24" ht="15.6" customHeight="1" thickBot="1">
      <c r="A12" s="1260" t="s">
        <v>698</v>
      </c>
      <c r="B12" s="1281"/>
      <c r="C12" s="1281"/>
      <c r="D12" s="1281"/>
      <c r="E12" s="1281"/>
      <c r="F12" s="1281"/>
      <c r="G12" s="1281"/>
      <c r="H12" s="1371"/>
      <c r="I12" s="1371"/>
      <c r="J12" s="1281"/>
      <c r="K12" s="1281"/>
      <c r="L12" s="1281"/>
      <c r="M12" s="1281"/>
      <c r="N12" s="1281"/>
      <c r="O12" s="1281"/>
      <c r="P12" s="1283"/>
      <c r="Q12" s="439"/>
      <c r="R12" s="435"/>
      <c r="S12" s="435"/>
      <c r="T12" s="435"/>
      <c r="U12" s="435"/>
      <c r="V12" s="435"/>
      <c r="W12" s="435"/>
      <c r="X12" s="435"/>
    </row>
    <row r="13" spans="1:24" ht="24.6" customHeight="1" thickBot="1">
      <c r="A13" s="955">
        <v>3</v>
      </c>
      <c r="B13" s="440" t="s">
        <v>894</v>
      </c>
      <c r="C13" s="17">
        <v>22000</v>
      </c>
      <c r="D13" s="18">
        <v>0</v>
      </c>
      <c r="E13" s="17">
        <v>22000</v>
      </c>
      <c r="F13" s="18">
        <v>0</v>
      </c>
      <c r="G13" s="1290" t="s">
        <v>895</v>
      </c>
      <c r="H13" s="1349" t="s">
        <v>896</v>
      </c>
      <c r="I13" s="1350"/>
      <c r="J13" s="1054">
        <f>SUM(I14:I15)</f>
        <v>15878</v>
      </c>
      <c r="K13" s="76"/>
      <c r="L13" s="76"/>
      <c r="M13" s="1054">
        <f>SUM(L14:L15)</f>
        <v>18989</v>
      </c>
      <c r="N13" s="1054">
        <f>SUM(K14:K15)</f>
        <v>18989</v>
      </c>
      <c r="O13" s="1054">
        <f>SUM(J13:J15)</f>
        <v>15878</v>
      </c>
      <c r="P13" s="957">
        <v>0</v>
      </c>
      <c r="Q13" s="1024">
        <f>SUM(R13:X15)</f>
        <v>5</v>
      </c>
      <c r="R13" s="1379">
        <v>2</v>
      </c>
      <c r="S13" s="1379">
        <v>1</v>
      </c>
      <c r="T13" s="1379"/>
      <c r="U13" s="1379"/>
      <c r="V13" s="1379"/>
      <c r="W13" s="1379">
        <v>1</v>
      </c>
      <c r="X13" s="1379">
        <v>1</v>
      </c>
    </row>
    <row r="14" spans="1:24" ht="24.75" thickBot="1">
      <c r="A14" s="969"/>
      <c r="B14" s="440"/>
      <c r="C14" s="17"/>
      <c r="D14" s="18"/>
      <c r="E14" s="17"/>
      <c r="F14" s="18"/>
      <c r="G14" s="1291"/>
      <c r="H14" s="183" t="s">
        <v>897</v>
      </c>
      <c r="I14" s="358">
        <v>15778</v>
      </c>
      <c r="J14" s="1078"/>
      <c r="K14" s="358">
        <v>18889</v>
      </c>
      <c r="L14" s="358">
        <v>18889</v>
      </c>
      <c r="M14" s="1078"/>
      <c r="N14" s="1078"/>
      <c r="O14" s="1078"/>
      <c r="P14" s="1005"/>
      <c r="Q14" s="1076"/>
      <c r="R14" s="1380"/>
      <c r="S14" s="1380"/>
      <c r="T14" s="1380"/>
      <c r="U14" s="1380"/>
      <c r="V14" s="1380"/>
      <c r="W14" s="1380"/>
      <c r="X14" s="1380"/>
    </row>
    <row r="15" spans="1:24" ht="15.75" thickBot="1">
      <c r="A15" s="956"/>
      <c r="B15" s="440"/>
      <c r="C15" s="17"/>
      <c r="D15" s="18"/>
      <c r="E15" s="17"/>
      <c r="F15" s="18"/>
      <c r="G15" s="1292"/>
      <c r="H15" s="184" t="s">
        <v>898</v>
      </c>
      <c r="I15" s="317">
        <v>100</v>
      </c>
      <c r="J15" s="1079"/>
      <c r="K15" s="317">
        <v>100</v>
      </c>
      <c r="L15" s="317">
        <v>100</v>
      </c>
      <c r="M15" s="1079"/>
      <c r="N15" s="1079"/>
      <c r="O15" s="1079"/>
      <c r="P15" s="1006"/>
      <c r="Q15" s="1077"/>
      <c r="R15" s="1381"/>
      <c r="S15" s="1381"/>
      <c r="T15" s="1381"/>
      <c r="U15" s="1381"/>
      <c r="V15" s="1381"/>
      <c r="W15" s="1381"/>
      <c r="X15" s="1381"/>
    </row>
    <row r="16" spans="1:24" ht="28.15" customHeight="1" thickBot="1">
      <c r="A16" s="955">
        <v>4</v>
      </c>
      <c r="B16" s="440" t="s">
        <v>899</v>
      </c>
      <c r="C16" s="17">
        <v>22000</v>
      </c>
      <c r="D16" s="18">
        <v>0</v>
      </c>
      <c r="E16" s="17">
        <v>22000</v>
      </c>
      <c r="F16" s="441">
        <v>0</v>
      </c>
      <c r="G16" s="1290" t="s">
        <v>900</v>
      </c>
      <c r="H16" s="1384" t="s">
        <v>901</v>
      </c>
      <c r="I16" s="1385"/>
      <c r="J16" s="1073">
        <f>SUM(I17:I18)</f>
        <v>3361</v>
      </c>
      <c r="K16" s="253"/>
      <c r="L16" s="253"/>
      <c r="M16" s="1054">
        <f>SUM(L17:L18)</f>
        <v>3454</v>
      </c>
      <c r="N16" s="1054">
        <f>SUM(K17:K18)</f>
        <v>3454</v>
      </c>
      <c r="O16" s="1073">
        <f>SUM(I17:I18)</f>
        <v>3361</v>
      </c>
      <c r="P16" s="952">
        <v>0</v>
      </c>
      <c r="Q16" s="1024">
        <f>SUM(R16:X18)</f>
        <v>5</v>
      </c>
      <c r="R16" s="1379">
        <v>2</v>
      </c>
      <c r="S16" s="1379">
        <v>1</v>
      </c>
      <c r="T16" s="1379"/>
      <c r="U16" s="1379"/>
      <c r="V16" s="1379"/>
      <c r="W16" s="1379">
        <v>1</v>
      </c>
      <c r="X16" s="1379">
        <v>1</v>
      </c>
    </row>
    <row r="17" spans="1:24" ht="24.75" thickBot="1">
      <c r="A17" s="969"/>
      <c r="B17" s="442"/>
      <c r="C17" s="331"/>
      <c r="D17" s="443"/>
      <c r="E17" s="331"/>
      <c r="F17" s="443"/>
      <c r="G17" s="1291"/>
      <c r="H17" s="183" t="s">
        <v>902</v>
      </c>
      <c r="I17" s="358">
        <v>2039</v>
      </c>
      <c r="J17" s="1074"/>
      <c r="K17" s="358">
        <v>2132</v>
      </c>
      <c r="L17" s="358">
        <v>2132</v>
      </c>
      <c r="M17" s="1078"/>
      <c r="N17" s="1078"/>
      <c r="O17" s="1074"/>
      <c r="P17" s="953"/>
      <c r="Q17" s="1076"/>
      <c r="R17" s="1380"/>
      <c r="S17" s="1380"/>
      <c r="T17" s="1380"/>
      <c r="U17" s="1380"/>
      <c r="V17" s="1380"/>
      <c r="W17" s="1380"/>
      <c r="X17" s="1380"/>
    </row>
    <row r="18" spans="1:24" ht="15.75" thickBot="1">
      <c r="A18" s="956"/>
      <c r="B18" s="442"/>
      <c r="C18" s="331"/>
      <c r="D18" s="443"/>
      <c r="E18" s="331"/>
      <c r="F18" s="443"/>
      <c r="G18" s="1292"/>
      <c r="H18" s="184" t="s">
        <v>898</v>
      </c>
      <c r="I18" s="394">
        <v>1322</v>
      </c>
      <c r="J18" s="1075"/>
      <c r="K18" s="394">
        <v>1322</v>
      </c>
      <c r="L18" s="394">
        <v>1322</v>
      </c>
      <c r="M18" s="1079"/>
      <c r="N18" s="1079"/>
      <c r="O18" s="1075"/>
      <c r="P18" s="954"/>
      <c r="Q18" s="1077"/>
      <c r="R18" s="1381"/>
      <c r="S18" s="1381"/>
      <c r="T18" s="1381"/>
      <c r="U18" s="1381"/>
      <c r="V18" s="1381"/>
      <c r="W18" s="1381"/>
      <c r="X18" s="1381"/>
    </row>
    <row r="19" spans="1:24" ht="24.75" thickBot="1">
      <c r="A19" s="955">
        <v>5</v>
      </c>
      <c r="B19" s="440" t="s">
        <v>899</v>
      </c>
      <c r="C19" s="17">
        <v>22000</v>
      </c>
      <c r="D19" s="18">
        <v>0</v>
      </c>
      <c r="E19" s="17">
        <v>22000</v>
      </c>
      <c r="F19" s="441">
        <v>0</v>
      </c>
      <c r="G19" s="997" t="s">
        <v>903</v>
      </c>
      <c r="H19" s="444" t="s">
        <v>904</v>
      </c>
      <c r="I19" s="249"/>
      <c r="J19" s="952"/>
      <c r="K19" s="249"/>
      <c r="L19" s="249"/>
      <c r="M19" s="952">
        <v>0</v>
      </c>
      <c r="N19" s="952">
        <v>0</v>
      </c>
      <c r="O19" s="952">
        <v>0</v>
      </c>
      <c r="P19" s="952">
        <v>4200</v>
      </c>
      <c r="Q19" s="1024">
        <f>SUM(R19:X22)</f>
        <v>2</v>
      </c>
      <c r="R19" s="1028"/>
      <c r="S19" s="1028"/>
      <c r="T19" s="1028"/>
      <c r="U19" s="1028">
        <v>1</v>
      </c>
      <c r="V19" s="1028"/>
      <c r="W19" s="1028">
        <v>1</v>
      </c>
      <c r="X19" s="1028"/>
    </row>
    <row r="20" spans="1:24" ht="15.75" thickBot="1">
      <c r="A20" s="969"/>
      <c r="B20" s="442"/>
      <c r="C20" s="331"/>
      <c r="D20" s="443"/>
      <c r="E20" s="331"/>
      <c r="F20" s="443"/>
      <c r="G20" s="1004"/>
      <c r="H20" s="69" t="s">
        <v>774</v>
      </c>
      <c r="I20" s="356">
        <v>4200</v>
      </c>
      <c r="J20" s="953"/>
      <c r="K20" s="356">
        <v>4200</v>
      </c>
      <c r="L20" s="356">
        <v>4200</v>
      </c>
      <c r="M20" s="953"/>
      <c r="N20" s="953"/>
      <c r="O20" s="953"/>
      <c r="P20" s="953"/>
      <c r="Q20" s="1076"/>
      <c r="R20" s="1029"/>
      <c r="S20" s="1029"/>
      <c r="T20" s="1029"/>
      <c r="U20" s="1029"/>
      <c r="V20" s="1029"/>
      <c r="W20" s="1029"/>
      <c r="X20" s="1029"/>
    </row>
    <row r="21" spans="1:24" ht="15.75" thickBot="1">
      <c r="A21" s="969"/>
      <c r="B21" s="442"/>
      <c r="C21" s="331"/>
      <c r="D21" s="443"/>
      <c r="E21" s="331"/>
      <c r="F21" s="443"/>
      <c r="G21" s="1004"/>
      <c r="H21" s="69" t="s">
        <v>905</v>
      </c>
      <c r="I21" s="313"/>
      <c r="J21" s="953"/>
      <c r="K21" s="313"/>
      <c r="L21" s="313"/>
      <c r="M21" s="953"/>
      <c r="N21" s="953"/>
      <c r="O21" s="953"/>
      <c r="P21" s="953"/>
      <c r="Q21" s="1076"/>
      <c r="R21" s="1029"/>
      <c r="S21" s="1029"/>
      <c r="T21" s="1029"/>
      <c r="U21" s="1029"/>
      <c r="V21" s="1029"/>
      <c r="W21" s="1029"/>
      <c r="X21" s="1029"/>
    </row>
    <row r="22" spans="1:24" ht="15.75" thickBot="1">
      <c r="A22" s="956"/>
      <c r="B22" s="442"/>
      <c r="C22" s="331"/>
      <c r="D22" s="443"/>
      <c r="E22" s="331"/>
      <c r="F22" s="443"/>
      <c r="G22" s="998"/>
      <c r="H22" s="135" t="s">
        <v>906</v>
      </c>
      <c r="I22" s="323"/>
      <c r="J22" s="954"/>
      <c r="K22" s="323"/>
      <c r="L22" s="323"/>
      <c r="M22" s="954"/>
      <c r="N22" s="954"/>
      <c r="O22" s="954"/>
      <c r="P22" s="954"/>
      <c r="Q22" s="1077"/>
      <c r="R22" s="1030"/>
      <c r="S22" s="1030"/>
      <c r="T22" s="1030"/>
      <c r="U22" s="1030"/>
      <c r="V22" s="1030"/>
      <c r="W22" s="1030"/>
      <c r="X22" s="1030"/>
    </row>
    <row r="23" spans="1:24" ht="24.6" customHeight="1" thickBot="1">
      <c r="A23" s="955">
        <v>6</v>
      </c>
      <c r="B23" s="442"/>
      <c r="C23" s="331"/>
      <c r="D23" s="443"/>
      <c r="E23" s="331"/>
      <c r="F23" s="443"/>
      <c r="G23" s="997" t="s">
        <v>907</v>
      </c>
      <c r="H23" s="974" t="s">
        <v>908</v>
      </c>
      <c r="I23" s="975"/>
      <c r="J23" s="952"/>
      <c r="K23" s="77"/>
      <c r="L23" s="77"/>
      <c r="M23" s="952">
        <v>0</v>
      </c>
      <c r="N23" s="952">
        <v>0</v>
      </c>
      <c r="O23" s="952">
        <v>0</v>
      </c>
      <c r="P23" s="952">
        <v>2500</v>
      </c>
      <c r="Q23" s="1024">
        <f>SUM(R23:X24)</f>
        <v>2</v>
      </c>
      <c r="R23" s="1028"/>
      <c r="S23" s="1028"/>
      <c r="T23" s="1028"/>
      <c r="U23" s="1028">
        <v>1</v>
      </c>
      <c r="V23" s="1028"/>
      <c r="W23" s="1028">
        <v>1</v>
      </c>
      <c r="X23" s="1028"/>
    </row>
    <row r="24" spans="1:24" ht="15.75" thickBot="1">
      <c r="A24" s="956"/>
      <c r="B24" s="442"/>
      <c r="C24" s="331"/>
      <c r="D24" s="443"/>
      <c r="E24" s="331"/>
      <c r="F24" s="443"/>
      <c r="G24" s="998"/>
      <c r="H24" s="132" t="s">
        <v>761</v>
      </c>
      <c r="I24" s="390">
        <v>2500</v>
      </c>
      <c r="J24" s="954"/>
      <c r="K24" s="390">
        <v>2500</v>
      </c>
      <c r="L24" s="390">
        <v>2500</v>
      </c>
      <c r="M24" s="954"/>
      <c r="N24" s="954"/>
      <c r="O24" s="954"/>
      <c r="P24" s="954"/>
      <c r="Q24" s="1077"/>
      <c r="R24" s="1030"/>
      <c r="S24" s="1030"/>
      <c r="T24" s="1030"/>
      <c r="U24" s="1030"/>
      <c r="V24" s="1030"/>
      <c r="W24" s="1030"/>
      <c r="X24" s="1030"/>
    </row>
    <row r="25" spans="1:24" ht="15.75" thickBot="1">
      <c r="A25" s="955">
        <v>7</v>
      </c>
      <c r="B25" s="442"/>
      <c r="C25" s="331"/>
      <c r="D25" s="443"/>
      <c r="E25" s="331"/>
      <c r="F25" s="443"/>
      <c r="G25" s="997" t="s">
        <v>909</v>
      </c>
      <c r="H25" s="974" t="s">
        <v>910</v>
      </c>
      <c r="I25" s="975"/>
      <c r="J25" s="952"/>
      <c r="K25" s="77"/>
      <c r="L25" s="77"/>
      <c r="M25" s="952">
        <v>0</v>
      </c>
      <c r="N25" s="952">
        <v>0</v>
      </c>
      <c r="O25" s="952">
        <v>0</v>
      </c>
      <c r="P25" s="952">
        <v>2500</v>
      </c>
      <c r="Q25" s="1024">
        <v>1</v>
      </c>
      <c r="R25" s="1028"/>
      <c r="S25" s="1028"/>
      <c r="T25" s="1028"/>
      <c r="U25" s="1028">
        <v>1</v>
      </c>
      <c r="V25" s="1028"/>
      <c r="W25" s="1028">
        <v>1</v>
      </c>
      <c r="X25" s="1028"/>
    </row>
    <row r="26" spans="1:24" ht="15.75" thickBot="1">
      <c r="A26" s="969"/>
      <c r="B26" s="442"/>
      <c r="C26" s="331"/>
      <c r="D26" s="443"/>
      <c r="E26" s="331"/>
      <c r="F26" s="443"/>
      <c r="G26" s="1004"/>
      <c r="H26" s="52" t="s">
        <v>761</v>
      </c>
      <c r="I26" s="356">
        <v>2500</v>
      </c>
      <c r="J26" s="953"/>
      <c r="K26" s="356">
        <v>2500</v>
      </c>
      <c r="L26" s="356">
        <v>2500</v>
      </c>
      <c r="M26" s="953"/>
      <c r="N26" s="953"/>
      <c r="O26" s="953"/>
      <c r="P26" s="953"/>
      <c r="Q26" s="1076"/>
      <c r="R26" s="1029"/>
      <c r="S26" s="1029"/>
      <c r="T26" s="1029"/>
      <c r="U26" s="1029"/>
      <c r="V26" s="1029"/>
      <c r="W26" s="1029"/>
      <c r="X26" s="1029"/>
    </row>
    <row r="27" spans="1:24" ht="15.75" thickBot="1">
      <c r="A27" s="956"/>
      <c r="B27" s="442"/>
      <c r="C27" s="331"/>
      <c r="D27" s="443"/>
      <c r="E27" s="331"/>
      <c r="F27" s="443"/>
      <c r="G27" s="998"/>
      <c r="H27" s="55" t="s">
        <v>911</v>
      </c>
      <c r="I27" s="380"/>
      <c r="J27" s="954"/>
      <c r="K27" s="380"/>
      <c r="L27" s="380"/>
      <c r="M27" s="954"/>
      <c r="N27" s="954"/>
      <c r="O27" s="954"/>
      <c r="P27" s="954"/>
      <c r="Q27" s="1077"/>
      <c r="R27" s="1030"/>
      <c r="S27" s="1030"/>
      <c r="T27" s="1030"/>
      <c r="U27" s="1030"/>
      <c r="V27" s="1030"/>
      <c r="W27" s="1030"/>
      <c r="X27" s="1030"/>
    </row>
    <row r="28" spans="1:24" ht="16.149999999999999" customHeight="1" thickBot="1">
      <c r="A28" s="1260" t="s">
        <v>805</v>
      </c>
      <c r="B28" s="1281"/>
      <c r="C28" s="1281"/>
      <c r="D28" s="1281"/>
      <c r="E28" s="1281"/>
      <c r="F28" s="1281"/>
      <c r="G28" s="1281"/>
      <c r="H28" s="1351"/>
      <c r="I28" s="1371"/>
      <c r="J28" s="1281"/>
      <c r="K28" s="1281"/>
      <c r="L28" s="1281"/>
      <c r="M28" s="1281"/>
      <c r="N28" s="1281"/>
      <c r="O28" s="1281"/>
      <c r="P28" s="1283"/>
      <c r="Q28" s="439"/>
      <c r="R28" s="435"/>
      <c r="S28" s="435"/>
      <c r="T28" s="435"/>
      <c r="U28" s="435"/>
      <c r="V28" s="435"/>
      <c r="W28" s="435"/>
      <c r="X28" s="435"/>
    </row>
    <row r="29" spans="1:24" ht="51" customHeight="1" thickBot="1">
      <c r="A29" s="955">
        <v>8</v>
      </c>
      <c r="B29" s="440" t="s">
        <v>912</v>
      </c>
      <c r="C29" s="17">
        <v>22500</v>
      </c>
      <c r="D29" s="18">
        <v>0</v>
      </c>
      <c r="E29" s="17">
        <v>22500</v>
      </c>
      <c r="F29" s="18">
        <v>0</v>
      </c>
      <c r="G29" s="1241" t="s">
        <v>913</v>
      </c>
      <c r="H29" s="1384" t="s">
        <v>914</v>
      </c>
      <c r="I29" s="1385"/>
      <c r="J29" s="1054">
        <f>SUM(I30:I31)</f>
        <v>12324</v>
      </c>
      <c r="K29" s="76"/>
      <c r="L29" s="76"/>
      <c r="M29" s="1054">
        <f>SUM(L30:L31)</f>
        <v>12149</v>
      </c>
      <c r="N29" s="1054">
        <f>SUM(K30:K31)</f>
        <v>12149</v>
      </c>
      <c r="O29" s="1054">
        <f>SUM(I30:I31)</f>
        <v>12324</v>
      </c>
      <c r="P29" s="952">
        <v>0</v>
      </c>
      <c r="Q29" s="1024">
        <f>SUM(R29:X31)</f>
        <v>5</v>
      </c>
      <c r="R29" s="1379">
        <v>1</v>
      </c>
      <c r="S29" s="1379">
        <v>1</v>
      </c>
      <c r="T29" s="1379"/>
      <c r="U29" s="1379">
        <v>1</v>
      </c>
      <c r="V29" s="1379"/>
      <c r="W29" s="1379">
        <v>1</v>
      </c>
      <c r="X29" s="1379">
        <v>1</v>
      </c>
    </row>
    <row r="30" spans="1:24" ht="24.75" thickBot="1">
      <c r="A30" s="969"/>
      <c r="B30" s="440"/>
      <c r="C30" s="17"/>
      <c r="D30" s="18"/>
      <c r="E30" s="17"/>
      <c r="F30" s="18"/>
      <c r="G30" s="1291"/>
      <c r="H30" s="183" t="s">
        <v>915</v>
      </c>
      <c r="I30" s="358">
        <v>12224</v>
      </c>
      <c r="J30" s="1078"/>
      <c r="K30" s="358">
        <v>12049</v>
      </c>
      <c r="L30" s="358">
        <v>12049</v>
      </c>
      <c r="M30" s="1078"/>
      <c r="N30" s="1078"/>
      <c r="O30" s="1078"/>
      <c r="P30" s="953"/>
      <c r="Q30" s="1076"/>
      <c r="R30" s="1380"/>
      <c r="S30" s="1380"/>
      <c r="T30" s="1380"/>
      <c r="U30" s="1380"/>
      <c r="V30" s="1380"/>
      <c r="W30" s="1380"/>
      <c r="X30" s="1380"/>
    </row>
    <row r="31" spans="1:24" ht="15.75" thickBot="1">
      <c r="A31" s="956"/>
      <c r="B31" s="440"/>
      <c r="C31" s="17"/>
      <c r="D31" s="18"/>
      <c r="E31" s="17"/>
      <c r="F31" s="18"/>
      <c r="G31" s="1292"/>
      <c r="H31" s="105" t="s">
        <v>898</v>
      </c>
      <c r="I31" s="286">
        <v>100</v>
      </c>
      <c r="J31" s="1079"/>
      <c r="K31" s="286">
        <v>100</v>
      </c>
      <c r="L31" s="286">
        <v>100</v>
      </c>
      <c r="M31" s="1079"/>
      <c r="N31" s="1079"/>
      <c r="O31" s="1079"/>
      <c r="P31" s="954"/>
      <c r="Q31" s="1077"/>
      <c r="R31" s="1381"/>
      <c r="S31" s="1381"/>
      <c r="T31" s="1381"/>
      <c r="U31" s="1381"/>
      <c r="V31" s="1381"/>
      <c r="W31" s="1381"/>
      <c r="X31" s="1381"/>
    </row>
    <row r="32" spans="1:24" ht="36.75" thickBot="1">
      <c r="A32" s="1208">
        <v>9</v>
      </c>
      <c r="B32" s="445" t="s">
        <v>916</v>
      </c>
      <c r="C32" s="17"/>
      <c r="D32" s="18"/>
      <c r="E32" s="17"/>
      <c r="F32" s="441"/>
      <c r="G32" s="1290" t="s">
        <v>917</v>
      </c>
      <c r="H32" s="1392" t="s">
        <v>918</v>
      </c>
      <c r="I32" s="1393"/>
      <c r="J32" s="1098">
        <f>SUM(I34)</f>
        <v>242</v>
      </c>
      <c r="K32" s="103"/>
      <c r="L32" s="103"/>
      <c r="M32" s="999">
        <f>SUM(L33:L34)</f>
        <v>69591</v>
      </c>
      <c r="N32" s="1054">
        <f>SUM(K33:K34)</f>
        <v>50242</v>
      </c>
      <c r="O32" s="1298">
        <f>SUM(I33:I34)</f>
        <v>50242</v>
      </c>
      <c r="P32" s="979">
        <v>0</v>
      </c>
      <c r="Q32" s="1024">
        <f>SUM(R32:X34)</f>
        <v>4</v>
      </c>
      <c r="R32" s="1379"/>
      <c r="S32" s="1379">
        <v>1</v>
      </c>
      <c r="T32" s="1379"/>
      <c r="U32" s="1379">
        <v>1</v>
      </c>
      <c r="V32" s="1379"/>
      <c r="W32" s="1379">
        <v>1</v>
      </c>
      <c r="X32" s="1379">
        <v>1</v>
      </c>
    </row>
    <row r="33" spans="1:24" ht="15.75" thickBot="1">
      <c r="A33" s="1209"/>
      <c r="B33" s="442">
        <v>5</v>
      </c>
      <c r="C33" s="331"/>
      <c r="D33" s="443"/>
      <c r="E33" s="331"/>
      <c r="F33" s="443"/>
      <c r="G33" s="1291"/>
      <c r="H33" s="183" t="s">
        <v>919</v>
      </c>
      <c r="I33" s="66">
        <v>50000</v>
      </c>
      <c r="J33" s="1099"/>
      <c r="K33" s="66">
        <v>50000</v>
      </c>
      <c r="L33" s="667">
        <v>69349</v>
      </c>
      <c r="M33" s="1000"/>
      <c r="N33" s="996"/>
      <c r="O33" s="1004"/>
      <c r="P33" s="958"/>
      <c r="Q33" s="1050"/>
      <c r="R33" s="1380"/>
      <c r="S33" s="1380"/>
      <c r="T33" s="1380"/>
      <c r="U33" s="1380"/>
      <c r="V33" s="1380"/>
      <c r="W33" s="1380"/>
      <c r="X33" s="1380"/>
    </row>
    <row r="34" spans="1:24" ht="15.75" thickBot="1">
      <c r="A34" s="1210"/>
      <c r="B34" s="442"/>
      <c r="C34" s="331"/>
      <c r="D34" s="443"/>
      <c r="E34" s="331"/>
      <c r="F34" s="443"/>
      <c r="G34" s="1292"/>
      <c r="H34" s="105" t="s">
        <v>920</v>
      </c>
      <c r="I34" s="339">
        <v>242</v>
      </c>
      <c r="J34" s="1100"/>
      <c r="K34" s="339">
        <v>242</v>
      </c>
      <c r="L34" s="339">
        <v>242</v>
      </c>
      <c r="M34" s="1001"/>
      <c r="N34" s="1031"/>
      <c r="O34" s="998"/>
      <c r="P34" s="959"/>
      <c r="Q34" s="1025"/>
      <c r="R34" s="1381"/>
      <c r="S34" s="1381"/>
      <c r="T34" s="1381"/>
      <c r="U34" s="1381"/>
      <c r="V34" s="1381"/>
      <c r="W34" s="1381"/>
      <c r="X34" s="1381"/>
    </row>
    <row r="35" spans="1:24" ht="45.6" customHeight="1" thickBot="1">
      <c r="A35" s="1233">
        <v>10</v>
      </c>
      <c r="B35" s="436"/>
      <c r="C35" s="437"/>
      <c r="D35" s="438"/>
      <c r="E35" s="437"/>
      <c r="F35" s="438"/>
      <c r="G35" s="1290" t="s">
        <v>921</v>
      </c>
      <c r="H35" s="1394" t="s">
        <v>922</v>
      </c>
      <c r="I35" s="1395"/>
      <c r="J35" s="1127">
        <v>0</v>
      </c>
      <c r="K35" s="174"/>
      <c r="L35" s="174"/>
      <c r="M35" s="952">
        <f>SUM(L36)</f>
        <v>2904</v>
      </c>
      <c r="N35" s="952">
        <f>SUM(K36)</f>
        <v>2904</v>
      </c>
      <c r="O35" s="1127">
        <f>SUM(I36:I38)</f>
        <v>3500</v>
      </c>
      <c r="P35" s="952">
        <v>0</v>
      </c>
      <c r="Q35" s="1024">
        <f>SUM(R35:X38)</f>
        <v>4</v>
      </c>
      <c r="R35" s="1379">
        <v>1</v>
      </c>
      <c r="S35" s="1379"/>
      <c r="T35" s="1379">
        <v>1</v>
      </c>
      <c r="U35" s="1379"/>
      <c r="V35" s="1379">
        <v>1</v>
      </c>
      <c r="W35" s="1379">
        <v>1</v>
      </c>
      <c r="X35" s="1379"/>
    </row>
    <row r="36" spans="1:24" ht="15.75" thickBot="1">
      <c r="A36" s="1234"/>
      <c r="B36" s="436"/>
      <c r="C36" s="437"/>
      <c r="D36" s="438"/>
      <c r="E36" s="437"/>
      <c r="F36" s="438"/>
      <c r="G36" s="1291"/>
      <c r="H36" s="69" t="s">
        <v>923</v>
      </c>
      <c r="I36" s="356">
        <v>3500</v>
      </c>
      <c r="J36" s="1128"/>
      <c r="K36" s="356">
        <v>2904</v>
      </c>
      <c r="L36" s="356">
        <v>2904</v>
      </c>
      <c r="M36" s="953"/>
      <c r="N36" s="953"/>
      <c r="O36" s="1128"/>
      <c r="P36" s="953"/>
      <c r="Q36" s="1076"/>
      <c r="R36" s="1380"/>
      <c r="S36" s="1380"/>
      <c r="T36" s="1380"/>
      <c r="U36" s="1380"/>
      <c r="V36" s="1380"/>
      <c r="W36" s="1380"/>
      <c r="X36" s="1380"/>
    </row>
    <row r="37" spans="1:24" ht="15.75" thickBot="1">
      <c r="A37" s="1234"/>
      <c r="B37" s="436"/>
      <c r="C37" s="437"/>
      <c r="D37" s="438"/>
      <c r="E37" s="437"/>
      <c r="F37" s="438"/>
      <c r="G37" s="1291"/>
      <c r="H37" s="69" t="s">
        <v>70</v>
      </c>
      <c r="I37" s="313"/>
      <c r="J37" s="1128"/>
      <c r="K37" s="313"/>
      <c r="L37" s="313"/>
      <c r="M37" s="953"/>
      <c r="N37" s="953"/>
      <c r="O37" s="1128"/>
      <c r="P37" s="953"/>
      <c r="Q37" s="1076"/>
      <c r="R37" s="1380"/>
      <c r="S37" s="1380"/>
      <c r="T37" s="1380"/>
      <c r="U37" s="1380"/>
      <c r="V37" s="1380"/>
      <c r="W37" s="1380"/>
      <c r="X37" s="1380"/>
    </row>
    <row r="38" spans="1:24" ht="24.75" thickBot="1">
      <c r="A38" s="1235"/>
      <c r="B38" s="436"/>
      <c r="C38" s="437"/>
      <c r="D38" s="438"/>
      <c r="E38" s="437"/>
      <c r="F38" s="438"/>
      <c r="G38" s="1292"/>
      <c r="H38" s="100" t="s">
        <v>924</v>
      </c>
      <c r="I38" s="357"/>
      <c r="J38" s="1129"/>
      <c r="K38" s="357"/>
      <c r="L38" s="357"/>
      <c r="M38" s="954"/>
      <c r="N38" s="954"/>
      <c r="O38" s="1129"/>
      <c r="P38" s="954"/>
      <c r="Q38" s="1077"/>
      <c r="R38" s="1381"/>
      <c r="S38" s="1381"/>
      <c r="T38" s="1381"/>
      <c r="U38" s="1381"/>
      <c r="V38" s="1381"/>
      <c r="W38" s="1381"/>
      <c r="X38" s="1381"/>
    </row>
    <row r="39" spans="1:24" ht="15" customHeight="1" thickBot="1">
      <c r="A39" s="1260" t="s">
        <v>733</v>
      </c>
      <c r="B39" s="1281"/>
      <c r="C39" s="1281"/>
      <c r="D39" s="1281"/>
      <c r="E39" s="1281"/>
      <c r="F39" s="1281"/>
      <c r="G39" s="1281"/>
      <c r="H39" s="1282"/>
      <c r="I39" s="1282"/>
      <c r="J39" s="1281"/>
      <c r="K39" s="1281"/>
      <c r="L39" s="1281"/>
      <c r="M39" s="1281"/>
      <c r="N39" s="1281"/>
      <c r="O39" s="1281"/>
      <c r="P39" s="1283"/>
      <c r="Q39" s="439"/>
      <c r="R39" s="435"/>
      <c r="S39" s="435"/>
      <c r="T39" s="435"/>
      <c r="U39" s="435"/>
      <c r="V39" s="435"/>
      <c r="W39" s="435"/>
      <c r="X39" s="435"/>
    </row>
    <row r="40" spans="1:24" ht="28.15" customHeight="1" thickBot="1">
      <c r="A40" s="955">
        <v>11</v>
      </c>
      <c r="B40" s="440" t="s">
        <v>925</v>
      </c>
      <c r="C40" s="17">
        <v>13500</v>
      </c>
      <c r="D40" s="18">
        <v>0</v>
      </c>
      <c r="E40" s="17">
        <v>13500</v>
      </c>
      <c r="F40" s="18">
        <v>0</v>
      </c>
      <c r="G40" s="1290" t="s">
        <v>926</v>
      </c>
      <c r="H40" s="1394" t="s">
        <v>927</v>
      </c>
      <c r="I40" s="1395"/>
      <c r="J40" s="960">
        <v>0</v>
      </c>
      <c r="K40" s="73"/>
      <c r="L40" s="73"/>
      <c r="M40" s="960">
        <v>0</v>
      </c>
      <c r="N40" s="960">
        <v>0</v>
      </c>
      <c r="O40" s="952">
        <v>0</v>
      </c>
      <c r="P40" s="952">
        <f>SUM(I41:I42)</f>
        <v>10200</v>
      </c>
      <c r="Q40" s="1024">
        <f>SUM(R40:X42)</f>
        <v>3</v>
      </c>
      <c r="R40" s="1379"/>
      <c r="S40" s="1379">
        <v>1</v>
      </c>
      <c r="T40" s="1379"/>
      <c r="U40" s="1379"/>
      <c r="V40" s="1379"/>
      <c r="W40" s="1379">
        <v>1</v>
      </c>
      <c r="X40" s="1379">
        <v>1</v>
      </c>
    </row>
    <row r="41" spans="1:24" ht="15.75" thickBot="1">
      <c r="A41" s="969"/>
      <c r="B41" s="440"/>
      <c r="C41" s="17"/>
      <c r="D41" s="18"/>
      <c r="E41" s="17"/>
      <c r="F41" s="18"/>
      <c r="G41" s="1291"/>
      <c r="H41" s="69" t="s">
        <v>70</v>
      </c>
      <c r="I41" s="356">
        <v>10000</v>
      </c>
      <c r="J41" s="962"/>
      <c r="K41" s="356">
        <v>10000</v>
      </c>
      <c r="L41" s="356">
        <v>10000</v>
      </c>
      <c r="M41" s="962"/>
      <c r="N41" s="962"/>
      <c r="O41" s="962"/>
      <c r="P41" s="962"/>
      <c r="Q41" s="1050"/>
      <c r="R41" s="1380"/>
      <c r="S41" s="1380"/>
      <c r="T41" s="1380"/>
      <c r="U41" s="1380"/>
      <c r="V41" s="1380"/>
      <c r="W41" s="1380"/>
      <c r="X41" s="1380"/>
    </row>
    <row r="42" spans="1:24" ht="15.75" thickBot="1">
      <c r="A42" s="956"/>
      <c r="B42" s="440"/>
      <c r="C42" s="17"/>
      <c r="D42" s="18"/>
      <c r="E42" s="17"/>
      <c r="F42" s="18"/>
      <c r="G42" s="1292"/>
      <c r="H42" s="135" t="s">
        <v>69</v>
      </c>
      <c r="I42" s="323">
        <v>200</v>
      </c>
      <c r="J42" s="961"/>
      <c r="K42" s="323">
        <v>200</v>
      </c>
      <c r="L42" s="323">
        <v>200</v>
      </c>
      <c r="M42" s="961"/>
      <c r="N42" s="961"/>
      <c r="O42" s="961"/>
      <c r="P42" s="961"/>
      <c r="Q42" s="1025"/>
      <c r="R42" s="1381"/>
      <c r="S42" s="1381"/>
      <c r="T42" s="1381"/>
      <c r="U42" s="1381"/>
      <c r="V42" s="1381"/>
      <c r="W42" s="1381"/>
      <c r="X42" s="1381"/>
    </row>
    <row r="43" spans="1:24" ht="34.15" customHeight="1" thickBot="1">
      <c r="A43" s="955">
        <v>12</v>
      </c>
      <c r="B43" s="440" t="s">
        <v>928</v>
      </c>
      <c r="C43" s="17">
        <v>22000</v>
      </c>
      <c r="D43" s="18">
        <v>0</v>
      </c>
      <c r="E43" s="17">
        <v>22000</v>
      </c>
      <c r="F43" s="18">
        <v>0</v>
      </c>
      <c r="G43" s="1290" t="s">
        <v>929</v>
      </c>
      <c r="H43" s="1384" t="s">
        <v>930</v>
      </c>
      <c r="I43" s="1385"/>
      <c r="J43" s="1054">
        <f>SUM(I44:I45)</f>
        <v>9845</v>
      </c>
      <c r="K43" s="76"/>
      <c r="L43" s="76"/>
      <c r="M43" s="1054">
        <f>SUM(L44:L45)</f>
        <v>11200</v>
      </c>
      <c r="N43" s="1054">
        <f>SUM(K44:K45)</f>
        <v>11200</v>
      </c>
      <c r="O43" s="1054">
        <f>SUM(I44:I45)</f>
        <v>9845</v>
      </c>
      <c r="P43" s="952">
        <v>0</v>
      </c>
      <c r="Q43" s="1024">
        <f>SUM(R43:X45)</f>
        <v>5</v>
      </c>
      <c r="R43" s="1379">
        <v>2</v>
      </c>
      <c r="S43" s="1379">
        <v>1</v>
      </c>
      <c r="T43" s="1379"/>
      <c r="U43" s="1379"/>
      <c r="V43" s="1379"/>
      <c r="W43" s="1379">
        <v>1</v>
      </c>
      <c r="X43" s="1379">
        <v>1</v>
      </c>
    </row>
    <row r="44" spans="1:24" ht="24.75" thickBot="1">
      <c r="A44" s="969"/>
      <c r="B44" s="440"/>
      <c r="C44" s="17"/>
      <c r="D44" s="18"/>
      <c r="E44" s="17"/>
      <c r="F44" s="18"/>
      <c r="G44" s="1291"/>
      <c r="H44" s="183" t="s">
        <v>931</v>
      </c>
      <c r="I44" s="358">
        <v>8523</v>
      </c>
      <c r="J44" s="1078"/>
      <c r="K44" s="358">
        <v>9878</v>
      </c>
      <c r="L44" s="358">
        <v>9878</v>
      </c>
      <c r="M44" s="1078"/>
      <c r="N44" s="1078"/>
      <c r="O44" s="1078"/>
      <c r="P44" s="953"/>
      <c r="Q44" s="1076"/>
      <c r="R44" s="1380"/>
      <c r="S44" s="1380"/>
      <c r="T44" s="1380"/>
      <c r="U44" s="1380"/>
      <c r="V44" s="1380"/>
      <c r="W44" s="1380"/>
      <c r="X44" s="1380"/>
    </row>
    <row r="45" spans="1:24" ht="15.75" thickBot="1">
      <c r="A45" s="956"/>
      <c r="B45" s="440"/>
      <c r="C45" s="17"/>
      <c r="D45" s="18"/>
      <c r="E45" s="17"/>
      <c r="F45" s="18"/>
      <c r="G45" s="1292"/>
      <c r="H45" s="184" t="s">
        <v>932</v>
      </c>
      <c r="I45" s="359">
        <v>1322</v>
      </c>
      <c r="J45" s="1079"/>
      <c r="K45" s="359">
        <v>1322</v>
      </c>
      <c r="L45" s="359">
        <v>1322</v>
      </c>
      <c r="M45" s="1079"/>
      <c r="N45" s="1079"/>
      <c r="O45" s="1079"/>
      <c r="P45" s="954"/>
      <c r="Q45" s="1077"/>
      <c r="R45" s="1381"/>
      <c r="S45" s="1381"/>
      <c r="T45" s="1381"/>
      <c r="U45" s="1381"/>
      <c r="V45" s="1381"/>
      <c r="W45" s="1381"/>
      <c r="X45" s="1381"/>
    </row>
    <row r="46" spans="1:24" ht="15" customHeight="1" thickBot="1">
      <c r="A46" s="1260" t="s">
        <v>771</v>
      </c>
      <c r="B46" s="1281"/>
      <c r="C46" s="1281"/>
      <c r="D46" s="1281"/>
      <c r="E46" s="1281"/>
      <c r="F46" s="1281"/>
      <c r="G46" s="1281"/>
      <c r="H46" s="1282"/>
      <c r="I46" s="1282"/>
      <c r="J46" s="1281"/>
      <c r="K46" s="1281"/>
      <c r="L46" s="1281"/>
      <c r="M46" s="1281"/>
      <c r="N46" s="1281"/>
      <c r="O46" s="1281"/>
      <c r="P46" s="1283"/>
      <c r="Q46" s="439"/>
      <c r="R46" s="435"/>
      <c r="S46" s="435"/>
      <c r="T46" s="435"/>
      <c r="U46" s="435"/>
      <c r="V46" s="435"/>
      <c r="W46" s="435"/>
      <c r="X46" s="435"/>
    </row>
    <row r="47" spans="1:24" ht="42" customHeight="1" thickBot="1">
      <c r="A47" s="1208">
        <v>13</v>
      </c>
      <c r="B47" s="440" t="s">
        <v>933</v>
      </c>
      <c r="C47" s="17">
        <v>27500</v>
      </c>
      <c r="D47" s="18">
        <v>0</v>
      </c>
      <c r="E47" s="17">
        <v>27500</v>
      </c>
      <c r="F47" s="441">
        <v>0</v>
      </c>
      <c r="G47" s="1290" t="s">
        <v>934</v>
      </c>
      <c r="H47" s="1384" t="s">
        <v>935</v>
      </c>
      <c r="I47" s="1385"/>
      <c r="J47" s="1073">
        <f>SUM(I48:I49)</f>
        <v>11127</v>
      </c>
      <c r="K47" s="253"/>
      <c r="L47" s="253"/>
      <c r="M47" s="1054">
        <f>SUM(L48:L49)</f>
        <v>12600</v>
      </c>
      <c r="N47" s="1054">
        <f>SUM(K48:K49)</f>
        <v>12600</v>
      </c>
      <c r="O47" s="1073">
        <f>SUM(I48:I49)</f>
        <v>11127</v>
      </c>
      <c r="P47" s="952">
        <v>0</v>
      </c>
      <c r="Q47" s="1024">
        <f>SUM(R47:X49)</f>
        <v>5</v>
      </c>
      <c r="R47" s="1379">
        <v>2</v>
      </c>
      <c r="S47" s="1379">
        <v>1</v>
      </c>
      <c r="T47" s="1379"/>
      <c r="U47" s="1379"/>
      <c r="V47" s="1379"/>
      <c r="W47" s="1379">
        <v>1</v>
      </c>
      <c r="X47" s="1379">
        <v>1</v>
      </c>
    </row>
    <row r="48" spans="1:24" ht="24.75" thickBot="1">
      <c r="A48" s="1209"/>
      <c r="B48" s="442"/>
      <c r="C48" s="331"/>
      <c r="D48" s="443"/>
      <c r="E48" s="331"/>
      <c r="F48" s="443"/>
      <c r="G48" s="1291"/>
      <c r="H48" s="183" t="s">
        <v>936</v>
      </c>
      <c r="I48" s="358">
        <v>9230</v>
      </c>
      <c r="J48" s="1074"/>
      <c r="K48" s="358">
        <v>10703</v>
      </c>
      <c r="L48" s="358">
        <v>10703</v>
      </c>
      <c r="M48" s="1078"/>
      <c r="N48" s="1078"/>
      <c r="O48" s="1074"/>
      <c r="P48" s="953"/>
      <c r="Q48" s="1076"/>
      <c r="R48" s="1380"/>
      <c r="S48" s="1380"/>
      <c r="T48" s="1380"/>
      <c r="U48" s="1380"/>
      <c r="V48" s="1380"/>
      <c r="W48" s="1380"/>
      <c r="X48" s="1380"/>
    </row>
    <row r="49" spans="1:24" ht="15.75" thickBot="1">
      <c r="A49" s="1210"/>
      <c r="B49" s="442"/>
      <c r="C49" s="331"/>
      <c r="D49" s="443"/>
      <c r="E49" s="331"/>
      <c r="F49" s="443"/>
      <c r="G49" s="1292"/>
      <c r="H49" s="105" t="s">
        <v>937</v>
      </c>
      <c r="I49" s="394">
        <v>1897</v>
      </c>
      <c r="J49" s="1075"/>
      <c r="K49" s="394">
        <v>1897</v>
      </c>
      <c r="L49" s="394">
        <v>1897</v>
      </c>
      <c r="M49" s="1079"/>
      <c r="N49" s="1079"/>
      <c r="O49" s="1075"/>
      <c r="P49" s="954"/>
      <c r="Q49" s="1077"/>
      <c r="R49" s="1381"/>
      <c r="S49" s="1381"/>
      <c r="T49" s="1381"/>
      <c r="U49" s="1381"/>
      <c r="V49" s="1381"/>
      <c r="W49" s="1381"/>
      <c r="X49" s="1381"/>
    </row>
    <row r="50" spans="1:24" ht="37.9" customHeight="1" thickBot="1">
      <c r="A50" s="1233">
        <v>14</v>
      </c>
      <c r="B50" s="436"/>
      <c r="C50" s="437"/>
      <c r="D50" s="438"/>
      <c r="E50" s="437"/>
      <c r="F50" s="438"/>
      <c r="G50" s="997" t="s">
        <v>938</v>
      </c>
      <c r="H50" s="1394" t="s">
        <v>939</v>
      </c>
      <c r="I50" s="1395"/>
      <c r="J50" s="1127">
        <v>0</v>
      </c>
      <c r="K50" s="174"/>
      <c r="L50" s="174"/>
      <c r="M50" s="952">
        <v>0</v>
      </c>
      <c r="N50" s="952">
        <v>0</v>
      </c>
      <c r="O50" s="1127">
        <v>0</v>
      </c>
      <c r="P50" s="952">
        <v>5000</v>
      </c>
      <c r="Q50" s="1024">
        <f>SUM(R50:X53)</f>
        <v>2</v>
      </c>
      <c r="R50" s="1379"/>
      <c r="S50" s="1379"/>
      <c r="T50" s="1379"/>
      <c r="U50" s="1379">
        <v>1</v>
      </c>
      <c r="V50" s="1379"/>
      <c r="W50" s="1379">
        <v>1</v>
      </c>
      <c r="X50" s="1379"/>
    </row>
    <row r="51" spans="1:24" ht="15.75" thickBot="1">
      <c r="A51" s="1234"/>
      <c r="B51" s="436"/>
      <c r="C51" s="437"/>
      <c r="D51" s="438"/>
      <c r="E51" s="437"/>
      <c r="F51" s="438"/>
      <c r="G51" s="1004"/>
      <c r="H51" s="69" t="s">
        <v>761</v>
      </c>
      <c r="I51" s="356">
        <v>5000</v>
      </c>
      <c r="J51" s="1128"/>
      <c r="K51" s="356">
        <v>5000</v>
      </c>
      <c r="L51" s="356">
        <v>5000</v>
      </c>
      <c r="M51" s="953"/>
      <c r="N51" s="953"/>
      <c r="O51" s="1128"/>
      <c r="P51" s="953"/>
      <c r="Q51" s="1076"/>
      <c r="R51" s="1380"/>
      <c r="S51" s="1380"/>
      <c r="T51" s="1380"/>
      <c r="U51" s="1380"/>
      <c r="V51" s="1380"/>
      <c r="W51" s="1380"/>
      <c r="X51" s="1380"/>
    </row>
    <row r="52" spans="1:24" ht="15.75" thickBot="1">
      <c r="A52" s="1234"/>
      <c r="B52" s="436"/>
      <c r="C52" s="437"/>
      <c r="D52" s="438"/>
      <c r="E52" s="437"/>
      <c r="F52" s="438"/>
      <c r="G52" s="1004"/>
      <c r="H52" s="69" t="s">
        <v>940</v>
      </c>
      <c r="I52" s="356"/>
      <c r="J52" s="1128"/>
      <c r="K52" s="356"/>
      <c r="L52" s="356"/>
      <c r="M52" s="953"/>
      <c r="N52" s="953"/>
      <c r="O52" s="1128"/>
      <c r="P52" s="953"/>
      <c r="Q52" s="1076"/>
      <c r="R52" s="1380"/>
      <c r="S52" s="1380"/>
      <c r="T52" s="1380"/>
      <c r="U52" s="1380"/>
      <c r="V52" s="1380"/>
      <c r="W52" s="1380"/>
      <c r="X52" s="1380"/>
    </row>
    <row r="53" spans="1:24" ht="15.75" thickBot="1">
      <c r="A53" s="1235"/>
      <c r="B53" s="436"/>
      <c r="C53" s="437"/>
      <c r="D53" s="438"/>
      <c r="E53" s="437"/>
      <c r="F53" s="438"/>
      <c r="G53" s="998"/>
      <c r="H53" s="100" t="s">
        <v>941</v>
      </c>
      <c r="I53" s="357"/>
      <c r="J53" s="1129"/>
      <c r="K53" s="357"/>
      <c r="L53" s="357"/>
      <c r="M53" s="954"/>
      <c r="N53" s="954"/>
      <c r="O53" s="1129"/>
      <c r="P53" s="954"/>
      <c r="Q53" s="1077"/>
      <c r="R53" s="1381"/>
      <c r="S53" s="1381"/>
      <c r="T53" s="1381"/>
      <c r="U53" s="1381"/>
      <c r="V53" s="1381"/>
      <c r="W53" s="1381"/>
      <c r="X53" s="1381"/>
    </row>
    <row r="54" spans="1:24" s="6" customFormat="1" ht="15.75" thickBot="1">
      <c r="A54" s="1260" t="s">
        <v>758</v>
      </c>
      <c r="B54" s="1281"/>
      <c r="C54" s="1281"/>
      <c r="D54" s="1281"/>
      <c r="E54" s="1281"/>
      <c r="F54" s="1281"/>
      <c r="G54" s="1281"/>
      <c r="H54" s="1282"/>
      <c r="I54" s="1282"/>
      <c r="J54" s="1281"/>
      <c r="K54" s="1281"/>
      <c r="L54" s="1281"/>
      <c r="M54" s="1281"/>
      <c r="N54" s="1281"/>
      <c r="O54" s="1281"/>
      <c r="P54" s="1283"/>
      <c r="Q54" s="439"/>
      <c r="R54" s="435"/>
      <c r="S54" s="435"/>
      <c r="T54" s="435"/>
      <c r="U54" s="435"/>
      <c r="V54" s="435"/>
      <c r="W54" s="435"/>
      <c r="X54" s="435"/>
    </row>
    <row r="55" spans="1:24" s="6" customFormat="1" ht="28.15" customHeight="1" thickBot="1">
      <c r="A55" s="955">
        <v>15</v>
      </c>
      <c r="B55" s="445" t="s">
        <v>942</v>
      </c>
      <c r="C55" s="17">
        <v>22000</v>
      </c>
      <c r="D55" s="18">
        <v>0</v>
      </c>
      <c r="E55" s="17">
        <v>22000</v>
      </c>
      <c r="F55" s="18">
        <v>0</v>
      </c>
      <c r="G55" s="997" t="s">
        <v>943</v>
      </c>
      <c r="H55" s="1394" t="s">
        <v>944</v>
      </c>
      <c r="I55" s="1395"/>
      <c r="J55" s="952">
        <v>0</v>
      </c>
      <c r="K55" s="77"/>
      <c r="L55" s="77"/>
      <c r="M55" s="952">
        <v>0</v>
      </c>
      <c r="N55" s="952">
        <v>0</v>
      </c>
      <c r="O55" s="952">
        <v>0</v>
      </c>
      <c r="P55" s="952">
        <f>SUM(I56:I57)</f>
        <v>30110</v>
      </c>
      <c r="Q55" s="1024">
        <f>SUM(R55:X57)</f>
        <v>3</v>
      </c>
      <c r="R55" s="1379"/>
      <c r="S55" s="1379">
        <v>1</v>
      </c>
      <c r="T55" s="1379"/>
      <c r="U55" s="1379"/>
      <c r="V55" s="1379"/>
      <c r="W55" s="1379">
        <v>1</v>
      </c>
      <c r="X55" s="1379">
        <v>1</v>
      </c>
    </row>
    <row r="56" spans="1:24" s="6" customFormat="1" ht="15.75" thickBot="1">
      <c r="A56" s="969"/>
      <c r="B56" s="442"/>
      <c r="C56" s="17"/>
      <c r="D56" s="18"/>
      <c r="E56" s="17"/>
      <c r="F56" s="18"/>
      <c r="G56" s="1004"/>
      <c r="H56" s="69" t="s">
        <v>751</v>
      </c>
      <c r="I56" s="356">
        <v>30000</v>
      </c>
      <c r="J56" s="953"/>
      <c r="K56" s="356">
        <v>30000</v>
      </c>
      <c r="L56" s="356">
        <v>30000</v>
      </c>
      <c r="M56" s="953"/>
      <c r="N56" s="953"/>
      <c r="O56" s="953"/>
      <c r="P56" s="953"/>
      <c r="Q56" s="1076"/>
      <c r="R56" s="1380"/>
      <c r="S56" s="1380"/>
      <c r="T56" s="1380"/>
      <c r="U56" s="1380"/>
      <c r="V56" s="1380"/>
      <c r="W56" s="1380"/>
      <c r="X56" s="1380"/>
    </row>
    <row r="57" spans="1:24" s="6" customFormat="1" ht="15.75" thickBot="1">
      <c r="A57" s="956"/>
      <c r="B57" s="442"/>
      <c r="C57" s="17"/>
      <c r="D57" s="18"/>
      <c r="E57" s="17"/>
      <c r="F57" s="18"/>
      <c r="G57" s="998"/>
      <c r="H57" s="135" t="s">
        <v>775</v>
      </c>
      <c r="I57" s="323">
        <v>110</v>
      </c>
      <c r="J57" s="954"/>
      <c r="K57" s="323">
        <v>110</v>
      </c>
      <c r="L57" s="323">
        <v>110</v>
      </c>
      <c r="M57" s="954"/>
      <c r="N57" s="954"/>
      <c r="O57" s="954"/>
      <c r="P57" s="954"/>
      <c r="Q57" s="1077"/>
      <c r="R57" s="1381"/>
      <c r="S57" s="1381"/>
      <c r="T57" s="1381"/>
      <c r="U57" s="1381"/>
      <c r="V57" s="1381"/>
      <c r="W57" s="1381"/>
      <c r="X57" s="1381"/>
    </row>
    <row r="58" spans="1:24" s="6" customFormat="1" ht="47.45" customHeight="1" thickBot="1">
      <c r="A58" s="1208">
        <v>16</v>
      </c>
      <c r="B58" s="446" t="s">
        <v>945</v>
      </c>
      <c r="C58" s="17"/>
      <c r="D58" s="18"/>
      <c r="E58" s="17"/>
      <c r="F58" s="441"/>
      <c r="G58" s="997" t="s">
        <v>946</v>
      </c>
      <c r="H58" s="1396" t="s">
        <v>947</v>
      </c>
      <c r="I58" s="1397"/>
      <c r="J58" s="997">
        <f>SUM(I60)</f>
        <v>182</v>
      </c>
      <c r="K58" s="94"/>
      <c r="L58" s="94"/>
      <c r="M58" s="1104">
        <f>SUM(L59:L60)</f>
        <v>24453</v>
      </c>
      <c r="N58" s="957">
        <f>SUM(K59:K60)</f>
        <v>12182</v>
      </c>
      <c r="O58" s="1298">
        <f>SUM(I59:I60)</f>
        <v>12182</v>
      </c>
      <c r="P58" s="979"/>
      <c r="Q58" s="1024">
        <f>SUM(R58:X60)</f>
        <v>4</v>
      </c>
      <c r="R58" s="1379"/>
      <c r="S58" s="1379">
        <v>1</v>
      </c>
      <c r="T58" s="1379"/>
      <c r="U58" s="1379">
        <v>1</v>
      </c>
      <c r="V58" s="1379"/>
      <c r="W58" s="1379">
        <v>1</v>
      </c>
      <c r="X58" s="1379">
        <v>1</v>
      </c>
    </row>
    <row r="59" spans="1:24" s="6" customFormat="1" ht="15.75" thickBot="1">
      <c r="A59" s="1209"/>
      <c r="B59" s="442"/>
      <c r="C59" s="331"/>
      <c r="D59" s="443"/>
      <c r="E59" s="331"/>
      <c r="F59" s="443"/>
      <c r="G59" s="1004"/>
      <c r="H59" s="230" t="s">
        <v>919</v>
      </c>
      <c r="I59" s="447">
        <v>12000</v>
      </c>
      <c r="J59" s="1004"/>
      <c r="K59" s="447">
        <v>12000</v>
      </c>
      <c r="L59" s="705">
        <v>24271</v>
      </c>
      <c r="M59" s="1237"/>
      <c r="N59" s="958"/>
      <c r="O59" s="1004"/>
      <c r="P59" s="958"/>
      <c r="Q59" s="1050"/>
      <c r="R59" s="1380"/>
      <c r="S59" s="1380"/>
      <c r="T59" s="1380"/>
      <c r="U59" s="1380"/>
      <c r="V59" s="1380"/>
      <c r="W59" s="1380"/>
      <c r="X59" s="1380"/>
    </row>
    <row r="60" spans="1:24" s="6" customFormat="1" ht="24.75" thickBot="1">
      <c r="A60" s="1210"/>
      <c r="B60" s="442"/>
      <c r="C60" s="331"/>
      <c r="D60" s="443"/>
      <c r="E60" s="331"/>
      <c r="F60" s="443"/>
      <c r="G60" s="998"/>
      <c r="H60" s="147" t="s">
        <v>948</v>
      </c>
      <c r="I60" s="233">
        <v>182</v>
      </c>
      <c r="J60" s="998"/>
      <c r="K60" s="233">
        <v>182</v>
      </c>
      <c r="L60" s="233">
        <v>182</v>
      </c>
      <c r="M60" s="1238"/>
      <c r="N60" s="959"/>
      <c r="O60" s="998"/>
      <c r="P60" s="959"/>
      <c r="Q60" s="1025"/>
      <c r="R60" s="1381"/>
      <c r="S60" s="1381"/>
      <c r="T60" s="1381"/>
      <c r="U60" s="1381"/>
      <c r="V60" s="1381"/>
      <c r="W60" s="1381"/>
      <c r="X60" s="1381"/>
    </row>
    <row r="61" spans="1:24" s="6" customFormat="1" ht="15.75" thickBot="1">
      <c r="A61" s="1260" t="s">
        <v>857</v>
      </c>
      <c r="B61" s="1281"/>
      <c r="C61" s="1281"/>
      <c r="D61" s="1281"/>
      <c r="E61" s="1281"/>
      <c r="F61" s="1281"/>
      <c r="G61" s="1281"/>
      <c r="H61" s="1282"/>
      <c r="I61" s="1282"/>
      <c r="J61" s="1281"/>
      <c r="K61" s="1281"/>
      <c r="L61" s="1281"/>
      <c r="M61" s="1281"/>
      <c r="N61" s="1281"/>
      <c r="O61" s="1281"/>
      <c r="P61" s="1283"/>
      <c r="Q61" s="439"/>
      <c r="R61" s="435"/>
      <c r="S61" s="435"/>
      <c r="T61" s="435"/>
      <c r="U61" s="435"/>
      <c r="V61" s="435"/>
      <c r="W61" s="435"/>
      <c r="X61" s="435"/>
    </row>
    <row r="62" spans="1:24" s="6" customFormat="1" ht="15.75" thickBot="1">
      <c r="A62" s="955">
        <v>17</v>
      </c>
      <c r="B62" s="440" t="s">
        <v>949</v>
      </c>
      <c r="C62" s="17">
        <v>67500</v>
      </c>
      <c r="D62" s="18">
        <v>0</v>
      </c>
      <c r="E62" s="17">
        <v>67500</v>
      </c>
      <c r="F62" s="441">
        <v>0</v>
      </c>
      <c r="G62" s="1290" t="s">
        <v>950</v>
      </c>
      <c r="H62" s="1394" t="s">
        <v>951</v>
      </c>
      <c r="I62" s="1395"/>
      <c r="J62" s="1127">
        <v>0</v>
      </c>
      <c r="K62" s="174"/>
      <c r="L62" s="174"/>
      <c r="M62" s="952">
        <v>0</v>
      </c>
      <c r="N62" s="952">
        <v>0</v>
      </c>
      <c r="O62" s="1127">
        <v>0</v>
      </c>
      <c r="P62" s="952">
        <f>SUM(I63:I65)</f>
        <v>80900</v>
      </c>
      <c r="Q62" s="1024">
        <f>SUM(R62:X65)</f>
        <v>4</v>
      </c>
      <c r="R62" s="1379"/>
      <c r="S62" s="1379">
        <v>1</v>
      </c>
      <c r="T62" s="1379"/>
      <c r="U62" s="1379">
        <v>1</v>
      </c>
      <c r="V62" s="1379"/>
      <c r="W62" s="1379">
        <v>1</v>
      </c>
      <c r="X62" s="1379">
        <v>1</v>
      </c>
    </row>
    <row r="63" spans="1:24" s="6" customFormat="1" ht="15.75" thickBot="1">
      <c r="A63" s="969"/>
      <c r="B63" s="442"/>
      <c r="C63" s="331"/>
      <c r="D63" s="443"/>
      <c r="E63" s="331"/>
      <c r="F63" s="443"/>
      <c r="G63" s="1291"/>
      <c r="H63" s="69" t="s">
        <v>70</v>
      </c>
      <c r="I63" s="356">
        <v>75000</v>
      </c>
      <c r="J63" s="1128"/>
      <c r="K63" s="356">
        <v>75000</v>
      </c>
      <c r="L63" s="356">
        <v>75000</v>
      </c>
      <c r="M63" s="953"/>
      <c r="N63" s="953"/>
      <c r="O63" s="1128"/>
      <c r="P63" s="953"/>
      <c r="Q63" s="1076"/>
      <c r="R63" s="1380"/>
      <c r="S63" s="1380"/>
      <c r="T63" s="1380"/>
      <c r="U63" s="1380"/>
      <c r="V63" s="1380"/>
      <c r="W63" s="1380"/>
      <c r="X63" s="1380"/>
    </row>
    <row r="64" spans="1:24" s="6" customFormat="1" ht="15.75" thickBot="1">
      <c r="A64" s="969"/>
      <c r="B64" s="442"/>
      <c r="C64" s="331"/>
      <c r="D64" s="443"/>
      <c r="E64" s="331"/>
      <c r="F64" s="443"/>
      <c r="G64" s="1291"/>
      <c r="H64" s="69" t="s">
        <v>69</v>
      </c>
      <c r="I64" s="313">
        <v>900</v>
      </c>
      <c r="J64" s="1128"/>
      <c r="K64" s="313">
        <v>900</v>
      </c>
      <c r="L64" s="313">
        <v>900</v>
      </c>
      <c r="M64" s="953"/>
      <c r="N64" s="953"/>
      <c r="O64" s="1128"/>
      <c r="P64" s="953"/>
      <c r="Q64" s="1076"/>
      <c r="R64" s="1380"/>
      <c r="S64" s="1380"/>
      <c r="T64" s="1380"/>
      <c r="U64" s="1380"/>
      <c r="V64" s="1380"/>
      <c r="W64" s="1380"/>
      <c r="X64" s="1380"/>
    </row>
    <row r="65" spans="1:24" s="6" customFormat="1" ht="15.75" thickBot="1">
      <c r="A65" s="956"/>
      <c r="B65" s="442"/>
      <c r="C65" s="331"/>
      <c r="D65" s="443"/>
      <c r="E65" s="331"/>
      <c r="F65" s="443"/>
      <c r="G65" s="1292"/>
      <c r="H65" s="100" t="s">
        <v>952</v>
      </c>
      <c r="I65" s="380">
        <v>5000</v>
      </c>
      <c r="J65" s="1129"/>
      <c r="K65" s="380">
        <v>5000</v>
      </c>
      <c r="L65" s="380">
        <v>5000</v>
      </c>
      <c r="M65" s="954"/>
      <c r="N65" s="954"/>
      <c r="O65" s="1129"/>
      <c r="P65" s="954"/>
      <c r="Q65" s="1077"/>
      <c r="R65" s="1381"/>
      <c r="S65" s="1381"/>
      <c r="T65" s="1381"/>
      <c r="U65" s="1381"/>
      <c r="V65" s="1381"/>
      <c r="W65" s="1381"/>
      <c r="X65" s="1381"/>
    </row>
    <row r="66" spans="1:24" s="6" customFormat="1" ht="27" customHeight="1" thickBot="1">
      <c r="A66" s="1233" t="s">
        <v>953</v>
      </c>
      <c r="B66" s="436"/>
      <c r="C66" s="437"/>
      <c r="D66" s="438"/>
      <c r="E66" s="437"/>
      <c r="F66" s="438"/>
      <c r="G66" s="1290" t="s">
        <v>954</v>
      </c>
      <c r="H66" s="1394" t="s">
        <v>955</v>
      </c>
      <c r="I66" s="1395"/>
      <c r="J66" s="1127">
        <v>0</v>
      </c>
      <c r="K66" s="174"/>
      <c r="L66" s="174"/>
      <c r="M66" s="952">
        <v>0</v>
      </c>
      <c r="N66" s="952">
        <v>0</v>
      </c>
      <c r="O66" s="1127">
        <v>0</v>
      </c>
      <c r="P66" s="952">
        <v>2500</v>
      </c>
      <c r="Q66" s="1024">
        <f>SUM(R66:X69)</f>
        <v>2</v>
      </c>
      <c r="R66" s="1379"/>
      <c r="S66" s="1379"/>
      <c r="T66" s="1379"/>
      <c r="U66" s="1379">
        <v>1</v>
      </c>
      <c r="V66" s="1379"/>
      <c r="W66" s="1379">
        <v>1</v>
      </c>
      <c r="X66" s="1379"/>
    </row>
    <row r="67" spans="1:24" s="6" customFormat="1" ht="15.75" thickBot="1">
      <c r="A67" s="1234"/>
      <c r="B67" s="436"/>
      <c r="C67" s="437"/>
      <c r="D67" s="438"/>
      <c r="E67" s="437"/>
      <c r="F67" s="438"/>
      <c r="G67" s="1291"/>
      <c r="H67" s="69" t="s">
        <v>761</v>
      </c>
      <c r="I67" s="313">
        <v>2500</v>
      </c>
      <c r="J67" s="1128"/>
      <c r="K67" s="313">
        <v>2500</v>
      </c>
      <c r="L67" s="313">
        <v>2500</v>
      </c>
      <c r="M67" s="953"/>
      <c r="N67" s="953"/>
      <c r="O67" s="1128"/>
      <c r="P67" s="953"/>
      <c r="Q67" s="1076"/>
      <c r="R67" s="1380"/>
      <c r="S67" s="1380"/>
      <c r="T67" s="1380"/>
      <c r="U67" s="1380"/>
      <c r="V67" s="1380"/>
      <c r="W67" s="1380"/>
      <c r="X67" s="1380"/>
    </row>
    <row r="68" spans="1:24" s="6" customFormat="1" ht="15.75" thickBot="1">
      <c r="A68" s="1234"/>
      <c r="B68" s="436"/>
      <c r="C68" s="437"/>
      <c r="D68" s="438"/>
      <c r="E68" s="437"/>
      <c r="F68" s="438"/>
      <c r="G68" s="1291"/>
      <c r="H68" s="69" t="s">
        <v>956</v>
      </c>
      <c r="I68" s="356"/>
      <c r="J68" s="1128"/>
      <c r="K68" s="356"/>
      <c r="L68" s="356"/>
      <c r="M68" s="953"/>
      <c r="N68" s="953"/>
      <c r="O68" s="1128"/>
      <c r="P68" s="953"/>
      <c r="Q68" s="1076"/>
      <c r="R68" s="1380"/>
      <c r="S68" s="1380"/>
      <c r="T68" s="1380"/>
      <c r="U68" s="1380"/>
      <c r="V68" s="1380"/>
      <c r="W68" s="1380"/>
      <c r="X68" s="1380"/>
    </row>
    <row r="69" spans="1:24" s="6" customFormat="1" ht="15.75" thickBot="1">
      <c r="A69" s="1235"/>
      <c r="B69" s="436"/>
      <c r="C69" s="437"/>
      <c r="D69" s="438"/>
      <c r="E69" s="437"/>
      <c r="F69" s="438"/>
      <c r="G69" s="1292"/>
      <c r="H69" s="100" t="s">
        <v>957</v>
      </c>
      <c r="I69" s="357"/>
      <c r="J69" s="1129"/>
      <c r="K69" s="357"/>
      <c r="L69" s="357"/>
      <c r="M69" s="954"/>
      <c r="N69" s="954"/>
      <c r="O69" s="1129"/>
      <c r="P69" s="954"/>
      <c r="Q69" s="1077"/>
      <c r="R69" s="1381"/>
      <c r="S69" s="1381"/>
      <c r="T69" s="1381"/>
      <c r="U69" s="1381"/>
      <c r="V69" s="1381"/>
      <c r="W69" s="1381"/>
      <c r="X69" s="1381"/>
    </row>
    <row r="70" spans="1:24" s="6" customFormat="1" ht="15.75" thickBot="1">
      <c r="A70" s="1260" t="s">
        <v>764</v>
      </c>
      <c r="B70" s="1281"/>
      <c r="C70" s="1281"/>
      <c r="D70" s="1281"/>
      <c r="E70" s="1281"/>
      <c r="F70" s="1281"/>
      <c r="G70" s="1281"/>
      <c r="H70" s="1282"/>
      <c r="I70" s="1282"/>
      <c r="J70" s="1281"/>
      <c r="K70" s="1281"/>
      <c r="L70" s="1281"/>
      <c r="M70" s="1281"/>
      <c r="N70" s="1281"/>
      <c r="O70" s="1281"/>
      <c r="P70" s="1283"/>
      <c r="Q70" s="439"/>
      <c r="R70" s="435"/>
      <c r="S70" s="435"/>
      <c r="T70" s="435"/>
      <c r="U70" s="435"/>
      <c r="V70" s="435"/>
      <c r="W70" s="435"/>
      <c r="X70" s="435"/>
    </row>
    <row r="71" spans="1:24" s="6" customFormat="1" ht="22.15" customHeight="1" thickBot="1">
      <c r="A71" s="955">
        <v>19</v>
      </c>
      <c r="B71" s="440" t="s">
        <v>958</v>
      </c>
      <c r="C71" s="17">
        <v>20500</v>
      </c>
      <c r="D71" s="18">
        <v>0</v>
      </c>
      <c r="E71" s="17">
        <v>20500</v>
      </c>
      <c r="F71" s="18">
        <v>0</v>
      </c>
      <c r="G71" s="1398" t="s">
        <v>959</v>
      </c>
      <c r="H71" s="1349" t="s">
        <v>960</v>
      </c>
      <c r="I71" s="1350"/>
      <c r="J71" s="1054">
        <f>SUM(I72:I73)</f>
        <v>3548</v>
      </c>
      <c r="K71" s="76"/>
      <c r="L71" s="76"/>
      <c r="M71" s="1054">
        <f>SUM(L72:L73)</f>
        <v>3857</v>
      </c>
      <c r="N71" s="1054">
        <f>SUM( K72:K73)</f>
        <v>3857</v>
      </c>
      <c r="O71" s="1054">
        <f>SUM(I72:I73)</f>
        <v>3548</v>
      </c>
      <c r="P71" s="952"/>
      <c r="Q71" s="1024">
        <f>SUM(R71:X73)</f>
        <v>6</v>
      </c>
      <c r="R71" s="1379">
        <v>2</v>
      </c>
      <c r="S71" s="1379">
        <v>1</v>
      </c>
      <c r="T71" s="1379"/>
      <c r="U71" s="1379">
        <v>1</v>
      </c>
      <c r="V71" s="1379"/>
      <c r="W71" s="1379">
        <v>1</v>
      </c>
      <c r="X71" s="1379">
        <v>1</v>
      </c>
    </row>
    <row r="72" spans="1:24" s="6" customFormat="1" ht="24.75" thickBot="1">
      <c r="A72" s="969"/>
      <c r="B72" s="440"/>
      <c r="C72" s="17"/>
      <c r="D72" s="18"/>
      <c r="E72" s="17"/>
      <c r="F72" s="18"/>
      <c r="G72" s="1399"/>
      <c r="H72" s="183" t="s">
        <v>961</v>
      </c>
      <c r="I72" s="358">
        <v>3448</v>
      </c>
      <c r="J72" s="1078"/>
      <c r="K72" s="358">
        <v>3757</v>
      </c>
      <c r="L72" s="358">
        <v>3757</v>
      </c>
      <c r="M72" s="1078"/>
      <c r="N72" s="1078"/>
      <c r="O72" s="1078"/>
      <c r="P72" s="953"/>
      <c r="Q72" s="1076"/>
      <c r="R72" s="1380"/>
      <c r="S72" s="1380"/>
      <c r="T72" s="1380"/>
      <c r="U72" s="1380"/>
      <c r="V72" s="1380"/>
      <c r="W72" s="1380"/>
      <c r="X72" s="1380"/>
    </row>
    <row r="73" spans="1:24" s="6" customFormat="1" ht="15.75" thickBot="1">
      <c r="A73" s="956"/>
      <c r="B73" s="440"/>
      <c r="C73" s="17"/>
      <c r="D73" s="18"/>
      <c r="E73" s="17"/>
      <c r="F73" s="18"/>
      <c r="G73" s="1400"/>
      <c r="H73" s="184" t="s">
        <v>962</v>
      </c>
      <c r="I73" s="317">
        <v>100</v>
      </c>
      <c r="J73" s="1079"/>
      <c r="K73" s="317">
        <v>100</v>
      </c>
      <c r="L73" s="317">
        <v>100</v>
      </c>
      <c r="M73" s="1079"/>
      <c r="N73" s="1079"/>
      <c r="O73" s="1079"/>
      <c r="P73" s="954"/>
      <c r="Q73" s="1077"/>
      <c r="R73" s="1381"/>
      <c r="S73" s="1381"/>
      <c r="T73" s="1381"/>
      <c r="U73" s="1381"/>
      <c r="V73" s="1381"/>
      <c r="W73" s="1381"/>
      <c r="X73" s="1381"/>
    </row>
    <row r="74" spans="1:24" s="6" customFormat="1" ht="15.75" thickBot="1">
      <c r="A74" s="1208">
        <v>20</v>
      </c>
      <c r="B74" s="440" t="s">
        <v>963</v>
      </c>
      <c r="C74" s="17">
        <v>102500</v>
      </c>
      <c r="D74" s="18">
        <v>0</v>
      </c>
      <c r="E74" s="17">
        <v>102500</v>
      </c>
      <c r="F74" s="441">
        <v>0</v>
      </c>
      <c r="G74" s="1398" t="s">
        <v>964</v>
      </c>
      <c r="H74" s="1276" t="s">
        <v>965</v>
      </c>
      <c r="I74" s="1277"/>
      <c r="J74" s="1127">
        <v>0</v>
      </c>
      <c r="K74" s="174"/>
      <c r="L74" s="174"/>
      <c r="M74" s="970">
        <f>SUM(L75:L77)</f>
        <v>98279</v>
      </c>
      <c r="N74" s="952">
        <f>SUM(K75:K77)</f>
        <v>89335</v>
      </c>
      <c r="O74" s="1127">
        <f>SUM(I75:I77)</f>
        <v>91200</v>
      </c>
      <c r="P74" s="952"/>
      <c r="Q74" s="1024">
        <f>SUM(R74:X77)</f>
        <v>4</v>
      </c>
      <c r="R74" s="1379"/>
      <c r="S74" s="1379">
        <v>1</v>
      </c>
      <c r="T74" s="1379"/>
      <c r="U74" s="1379">
        <v>1</v>
      </c>
      <c r="V74" s="1379"/>
      <c r="W74" s="1379">
        <v>1</v>
      </c>
      <c r="X74" s="1379">
        <v>1</v>
      </c>
    </row>
    <row r="75" spans="1:24" s="6" customFormat="1" ht="15.75" thickBot="1">
      <c r="A75" s="1209"/>
      <c r="B75" s="442"/>
      <c r="C75" s="331"/>
      <c r="D75" s="443"/>
      <c r="E75" s="331"/>
      <c r="F75" s="443"/>
      <c r="G75" s="1399"/>
      <c r="H75" s="69" t="s">
        <v>966</v>
      </c>
      <c r="I75" s="356">
        <v>85000</v>
      </c>
      <c r="J75" s="1128"/>
      <c r="K75" s="356">
        <v>85000</v>
      </c>
      <c r="L75" s="676">
        <v>93944</v>
      </c>
      <c r="M75" s="971"/>
      <c r="N75" s="953"/>
      <c r="O75" s="1128"/>
      <c r="P75" s="953"/>
      <c r="Q75" s="1076"/>
      <c r="R75" s="1380"/>
      <c r="S75" s="1380"/>
      <c r="T75" s="1380"/>
      <c r="U75" s="1380"/>
      <c r="V75" s="1380"/>
      <c r="W75" s="1380"/>
      <c r="X75" s="1380"/>
    </row>
    <row r="76" spans="1:24" s="6" customFormat="1" ht="24.75" thickBot="1">
      <c r="A76" s="1209"/>
      <c r="B76" s="442"/>
      <c r="C76" s="331"/>
      <c r="D76" s="443"/>
      <c r="E76" s="331"/>
      <c r="F76" s="443"/>
      <c r="G76" s="1399"/>
      <c r="H76" s="69" t="s">
        <v>967</v>
      </c>
      <c r="I76" s="356">
        <v>1200</v>
      </c>
      <c r="J76" s="1128"/>
      <c r="K76" s="356">
        <v>242</v>
      </c>
      <c r="L76" s="356">
        <v>242</v>
      </c>
      <c r="M76" s="971"/>
      <c r="N76" s="953"/>
      <c r="O76" s="1128"/>
      <c r="P76" s="953"/>
      <c r="Q76" s="1076"/>
      <c r="R76" s="1380"/>
      <c r="S76" s="1380"/>
      <c r="T76" s="1380"/>
      <c r="U76" s="1380"/>
      <c r="V76" s="1380"/>
      <c r="W76" s="1380"/>
      <c r="X76" s="1380"/>
    </row>
    <row r="77" spans="1:24" s="6" customFormat="1" ht="15.75" thickBot="1">
      <c r="A77" s="1210"/>
      <c r="B77" s="442"/>
      <c r="C77" s="331"/>
      <c r="D77" s="443"/>
      <c r="E77" s="331"/>
      <c r="F77" s="443"/>
      <c r="G77" s="1400"/>
      <c r="H77" s="100" t="s">
        <v>952</v>
      </c>
      <c r="I77" s="380">
        <v>5000</v>
      </c>
      <c r="J77" s="1129"/>
      <c r="K77" s="380">
        <v>4093</v>
      </c>
      <c r="L77" s="380">
        <v>4093</v>
      </c>
      <c r="M77" s="972"/>
      <c r="N77" s="954"/>
      <c r="O77" s="1129"/>
      <c r="P77" s="954"/>
      <c r="Q77" s="1077"/>
      <c r="R77" s="1381"/>
      <c r="S77" s="1381"/>
      <c r="T77" s="1381"/>
      <c r="U77" s="1381"/>
      <c r="V77" s="1381"/>
      <c r="W77" s="1381"/>
      <c r="X77" s="1381"/>
    </row>
    <row r="78" spans="1:24" s="6" customFormat="1" ht="27.6" customHeight="1" thickBot="1">
      <c r="A78" s="1233">
        <v>21</v>
      </c>
      <c r="B78" s="436"/>
      <c r="C78" s="437"/>
      <c r="D78" s="438"/>
      <c r="E78" s="437"/>
      <c r="F78" s="438"/>
      <c r="G78" s="997" t="s">
        <v>968</v>
      </c>
      <c r="H78" s="1276" t="s">
        <v>969</v>
      </c>
      <c r="I78" s="1277"/>
      <c r="J78" s="1127">
        <v>0</v>
      </c>
      <c r="K78" s="174"/>
      <c r="L78" s="174"/>
      <c r="M78" s="952">
        <v>0</v>
      </c>
      <c r="N78" s="952">
        <v>0</v>
      </c>
      <c r="O78" s="1127">
        <v>0</v>
      </c>
      <c r="P78" s="952">
        <v>5000</v>
      </c>
      <c r="Q78" s="1024">
        <f>SUM(R78:X81)</f>
        <v>2</v>
      </c>
      <c r="R78" s="1379"/>
      <c r="S78" s="1379"/>
      <c r="T78" s="1379"/>
      <c r="U78" s="1379">
        <v>1</v>
      </c>
      <c r="V78" s="1379"/>
      <c r="W78" s="1379">
        <v>1</v>
      </c>
      <c r="X78" s="1379"/>
    </row>
    <row r="79" spans="1:24" s="6" customFormat="1" ht="15.75" thickBot="1">
      <c r="A79" s="1234"/>
      <c r="B79" s="436"/>
      <c r="C79" s="437"/>
      <c r="D79" s="438"/>
      <c r="E79" s="437"/>
      <c r="F79" s="438"/>
      <c r="G79" s="1004"/>
      <c r="H79" s="69" t="s">
        <v>761</v>
      </c>
      <c r="I79" s="313">
        <v>5000</v>
      </c>
      <c r="J79" s="1128"/>
      <c r="K79" s="313">
        <v>5000</v>
      </c>
      <c r="L79" s="313">
        <v>5000</v>
      </c>
      <c r="M79" s="953"/>
      <c r="N79" s="953"/>
      <c r="O79" s="1128"/>
      <c r="P79" s="953"/>
      <c r="Q79" s="1076"/>
      <c r="R79" s="1380"/>
      <c r="S79" s="1380"/>
      <c r="T79" s="1380"/>
      <c r="U79" s="1380"/>
      <c r="V79" s="1380"/>
      <c r="W79" s="1380"/>
      <c r="X79" s="1380"/>
    </row>
    <row r="80" spans="1:24" s="6" customFormat="1" ht="15.75" thickBot="1">
      <c r="A80" s="1234"/>
      <c r="B80" s="436"/>
      <c r="C80" s="437"/>
      <c r="D80" s="438"/>
      <c r="E80" s="437"/>
      <c r="F80" s="438"/>
      <c r="G80" s="1004"/>
      <c r="H80" s="69" t="s">
        <v>970</v>
      </c>
      <c r="I80" s="313"/>
      <c r="J80" s="1128"/>
      <c r="K80" s="313"/>
      <c r="L80" s="313"/>
      <c r="M80" s="953"/>
      <c r="N80" s="953"/>
      <c r="O80" s="1128"/>
      <c r="P80" s="953"/>
      <c r="Q80" s="1076"/>
      <c r="R80" s="1380"/>
      <c r="S80" s="1380"/>
      <c r="T80" s="1380"/>
      <c r="U80" s="1380"/>
      <c r="V80" s="1380"/>
      <c r="W80" s="1380"/>
      <c r="X80" s="1380"/>
    </row>
    <row r="81" spans="1:24" s="6" customFormat="1" ht="15.75" thickBot="1">
      <c r="A81" s="1235"/>
      <c r="B81" s="436"/>
      <c r="C81" s="437"/>
      <c r="D81" s="438"/>
      <c r="E81" s="437"/>
      <c r="F81" s="438"/>
      <c r="G81" s="998"/>
      <c r="H81" s="100" t="s">
        <v>971</v>
      </c>
      <c r="I81" s="357"/>
      <c r="J81" s="1129"/>
      <c r="K81" s="357"/>
      <c r="L81" s="357"/>
      <c r="M81" s="954"/>
      <c r="N81" s="954"/>
      <c r="O81" s="1129"/>
      <c r="P81" s="954"/>
      <c r="Q81" s="1077"/>
      <c r="R81" s="1381"/>
      <c r="S81" s="1381"/>
      <c r="T81" s="1381"/>
      <c r="U81" s="1381"/>
      <c r="V81" s="1381"/>
      <c r="W81" s="1381"/>
      <c r="X81" s="1381"/>
    </row>
    <row r="82" spans="1:24" s="6" customFormat="1" ht="15.75" thickBot="1">
      <c r="A82" s="1260" t="s">
        <v>876</v>
      </c>
      <c r="B82" s="1281"/>
      <c r="C82" s="1281"/>
      <c r="D82" s="1281"/>
      <c r="E82" s="1281"/>
      <c r="F82" s="1281"/>
      <c r="G82" s="1281"/>
      <c r="H82" s="1282"/>
      <c r="I82" s="1282"/>
      <c r="J82" s="1281"/>
      <c r="K82" s="1281"/>
      <c r="L82" s="1281"/>
      <c r="M82" s="1281"/>
      <c r="N82" s="1281"/>
      <c r="O82" s="1281"/>
      <c r="P82" s="1283"/>
      <c r="Q82" s="439"/>
      <c r="R82" s="435"/>
      <c r="S82" s="435"/>
      <c r="T82" s="435"/>
      <c r="U82" s="435"/>
      <c r="V82" s="435"/>
      <c r="W82" s="435"/>
      <c r="X82" s="435"/>
    </row>
    <row r="83" spans="1:24" s="6" customFormat="1" ht="15.75" thickBot="1">
      <c r="A83" s="955">
        <v>22</v>
      </c>
      <c r="B83" s="440" t="s">
        <v>972</v>
      </c>
      <c r="C83" s="17">
        <v>3500</v>
      </c>
      <c r="D83" s="18"/>
      <c r="E83" s="17">
        <v>3500</v>
      </c>
      <c r="F83" s="441"/>
      <c r="G83" s="1398" t="s">
        <v>973</v>
      </c>
      <c r="H83" s="1349" t="s">
        <v>974</v>
      </c>
      <c r="I83" s="1350"/>
      <c r="J83" s="1073">
        <v>0</v>
      </c>
      <c r="K83" s="253"/>
      <c r="L83" s="253"/>
      <c r="M83" s="1054">
        <v>0</v>
      </c>
      <c r="N83" s="1054">
        <v>0</v>
      </c>
      <c r="O83" s="1298">
        <f>SUM(I84)</f>
        <v>5000</v>
      </c>
      <c r="P83" s="957">
        <f>SUM(I85:I86)</f>
        <v>110412</v>
      </c>
      <c r="Q83" s="1024">
        <f>SUM(R83:X86)</f>
        <v>4</v>
      </c>
      <c r="R83" s="1379"/>
      <c r="S83" s="1379">
        <v>1</v>
      </c>
      <c r="T83" s="1379"/>
      <c r="U83" s="1379">
        <v>1</v>
      </c>
      <c r="V83" s="1379"/>
      <c r="W83" s="1379">
        <v>1</v>
      </c>
      <c r="X83" s="1379">
        <v>1</v>
      </c>
    </row>
    <row r="84" spans="1:24" s="6" customFormat="1">
      <c r="A84" s="969"/>
      <c r="B84" s="448"/>
      <c r="C84" s="449"/>
      <c r="D84" s="2"/>
      <c r="E84" s="449"/>
      <c r="F84" s="2"/>
      <c r="G84" s="1399"/>
      <c r="H84" s="183" t="s">
        <v>952</v>
      </c>
      <c r="I84" s="409">
        <v>5000</v>
      </c>
      <c r="J84" s="1099"/>
      <c r="K84" s="409">
        <v>5000</v>
      </c>
      <c r="L84" s="409">
        <v>5000</v>
      </c>
      <c r="M84" s="1078"/>
      <c r="N84" s="1078"/>
      <c r="O84" s="1004"/>
      <c r="P84" s="958"/>
      <c r="Q84" s="1076"/>
      <c r="R84" s="1380"/>
      <c r="S84" s="1380"/>
      <c r="T84" s="1380"/>
      <c r="U84" s="1380"/>
      <c r="V84" s="1380"/>
      <c r="W84" s="1380"/>
      <c r="X84" s="1380"/>
    </row>
    <row r="85" spans="1:24">
      <c r="A85" s="969"/>
      <c r="B85"/>
      <c r="C85"/>
      <c r="D85"/>
      <c r="E85"/>
      <c r="F85"/>
      <c r="G85" s="1399"/>
      <c r="H85" s="183" t="s">
        <v>70</v>
      </c>
      <c r="I85" s="409">
        <v>110000</v>
      </c>
      <c r="J85" s="1099"/>
      <c r="K85" s="409">
        <v>110000</v>
      </c>
      <c r="L85" s="409">
        <v>110000</v>
      </c>
      <c r="M85" s="1078"/>
      <c r="N85" s="1078"/>
      <c r="O85" s="1004"/>
      <c r="P85" s="958"/>
      <c r="Q85" s="1076"/>
      <c r="R85" s="1380"/>
      <c r="S85" s="1380"/>
      <c r="T85" s="1380"/>
      <c r="U85" s="1380"/>
      <c r="V85" s="1380"/>
      <c r="W85" s="1380"/>
      <c r="X85" s="1380"/>
    </row>
    <row r="86" spans="1:24" ht="24.75" thickBot="1">
      <c r="A86" s="956"/>
      <c r="B86"/>
      <c r="C86"/>
      <c r="D86"/>
      <c r="E86"/>
      <c r="F86"/>
      <c r="G86" s="1400"/>
      <c r="H86" s="105" t="s">
        <v>975</v>
      </c>
      <c r="I86" s="450">
        <v>412</v>
      </c>
      <c r="J86" s="1100"/>
      <c r="K86" s="450">
        <v>412</v>
      </c>
      <c r="L86" s="450">
        <v>412</v>
      </c>
      <c r="M86" s="1079"/>
      <c r="N86" s="1079"/>
      <c r="O86" s="998"/>
      <c r="P86" s="959"/>
      <c r="Q86" s="1077"/>
      <c r="R86" s="1381"/>
      <c r="S86" s="1381"/>
      <c r="T86" s="1381"/>
      <c r="U86" s="1381"/>
      <c r="V86" s="1381"/>
      <c r="W86" s="1381"/>
      <c r="X86" s="1381"/>
    </row>
    <row r="87" spans="1:24" ht="26.45" customHeight="1" thickBot="1">
      <c r="A87" s="1233">
        <v>23</v>
      </c>
      <c r="B87" s="436"/>
      <c r="C87" s="437"/>
      <c r="D87" s="438"/>
      <c r="E87" s="437"/>
      <c r="F87" s="438"/>
      <c r="G87" s="997" t="s">
        <v>976</v>
      </c>
      <c r="H87" s="1276" t="s">
        <v>977</v>
      </c>
      <c r="I87" s="1277"/>
      <c r="J87" s="1127">
        <v>0</v>
      </c>
      <c r="K87" s="174"/>
      <c r="L87" s="174"/>
      <c r="M87" s="952">
        <v>0</v>
      </c>
      <c r="N87" s="952">
        <v>0</v>
      </c>
      <c r="O87" s="1127">
        <v>0</v>
      </c>
      <c r="P87" s="952">
        <v>3500</v>
      </c>
      <c r="Q87" s="1024">
        <f>SUM(R87:X90)</f>
        <v>2</v>
      </c>
      <c r="R87" s="1379"/>
      <c r="S87" s="1379"/>
      <c r="T87" s="1379"/>
      <c r="U87" s="1379">
        <v>1</v>
      </c>
      <c r="V87" s="1379"/>
      <c r="W87" s="1379">
        <v>1</v>
      </c>
      <c r="X87" s="1379"/>
    </row>
    <row r="88" spans="1:24" ht="15.75" thickBot="1">
      <c r="A88" s="1234"/>
      <c r="B88" s="436"/>
      <c r="C88" s="437"/>
      <c r="D88" s="438"/>
      <c r="E88" s="437"/>
      <c r="F88" s="438"/>
      <c r="G88" s="1004"/>
      <c r="H88" s="69" t="s">
        <v>144</v>
      </c>
      <c r="I88" s="313">
        <v>3500</v>
      </c>
      <c r="J88" s="1128"/>
      <c r="K88" s="313">
        <v>3500</v>
      </c>
      <c r="L88" s="313">
        <v>3500</v>
      </c>
      <c r="M88" s="953"/>
      <c r="N88" s="953"/>
      <c r="O88" s="1128"/>
      <c r="P88" s="953"/>
      <c r="Q88" s="1076"/>
      <c r="R88" s="1380"/>
      <c r="S88" s="1380"/>
      <c r="T88" s="1380"/>
      <c r="U88" s="1380"/>
      <c r="V88" s="1380"/>
      <c r="W88" s="1380"/>
      <c r="X88" s="1380"/>
    </row>
    <row r="89" spans="1:24" ht="15.75" thickBot="1">
      <c r="A89" s="1234"/>
      <c r="B89" s="436"/>
      <c r="C89" s="437"/>
      <c r="D89" s="438"/>
      <c r="E89" s="437"/>
      <c r="F89" s="438"/>
      <c r="G89" s="1004"/>
      <c r="H89" s="69" t="s">
        <v>978</v>
      </c>
      <c r="I89" s="356"/>
      <c r="J89" s="1128"/>
      <c r="K89" s="356"/>
      <c r="L89" s="356"/>
      <c r="M89" s="953"/>
      <c r="N89" s="953"/>
      <c r="O89" s="1128"/>
      <c r="P89" s="953"/>
      <c r="Q89" s="1076"/>
      <c r="R89" s="1380"/>
      <c r="S89" s="1380"/>
      <c r="T89" s="1380"/>
      <c r="U89" s="1380"/>
      <c r="V89" s="1380"/>
      <c r="W89" s="1380"/>
      <c r="X89" s="1380"/>
    </row>
    <row r="90" spans="1:24" ht="15.75" thickBot="1">
      <c r="A90" s="1235"/>
      <c r="B90" s="436"/>
      <c r="C90" s="437"/>
      <c r="D90" s="438"/>
      <c r="E90" s="437"/>
      <c r="F90" s="438"/>
      <c r="G90" s="998"/>
      <c r="H90" s="100" t="s">
        <v>979</v>
      </c>
      <c r="I90" s="357"/>
      <c r="J90" s="1129"/>
      <c r="K90" s="357"/>
      <c r="L90" s="357"/>
      <c r="M90" s="954"/>
      <c r="N90" s="954"/>
      <c r="O90" s="1129"/>
      <c r="P90" s="954"/>
      <c r="Q90" s="1077"/>
      <c r="R90" s="1381"/>
      <c r="S90" s="1381"/>
      <c r="T90" s="1381"/>
      <c r="U90" s="1381"/>
      <c r="V90" s="1381"/>
      <c r="W90" s="1381"/>
      <c r="X90" s="1381"/>
    </row>
  </sheetData>
  <mergeCells count="391">
    <mergeCell ref="M71:M73"/>
    <mergeCell ref="M74:M77"/>
    <mergeCell ref="M78:M81"/>
    <mergeCell ref="M83:M86"/>
    <mergeCell ref="M87:M90"/>
    <mergeCell ref="M29:M31"/>
    <mergeCell ref="M32:M34"/>
    <mergeCell ref="M35:M38"/>
    <mergeCell ref="M40:M42"/>
    <mergeCell ref="M43:M45"/>
    <mergeCell ref="M47:M49"/>
    <mergeCell ref="M50:M53"/>
    <mergeCell ref="M55:M57"/>
    <mergeCell ref="M58:M60"/>
    <mergeCell ref="N74:N77"/>
    <mergeCell ref="N78:N81"/>
    <mergeCell ref="N83:N86"/>
    <mergeCell ref="N87:N90"/>
    <mergeCell ref="N47:N49"/>
    <mergeCell ref="N29:N31"/>
    <mergeCell ref="N32:N34"/>
    <mergeCell ref="N35:N38"/>
    <mergeCell ref="N40:N42"/>
    <mergeCell ref="N43:N45"/>
    <mergeCell ref="N50:N53"/>
    <mergeCell ref="N55:N57"/>
    <mergeCell ref="N58:N60"/>
    <mergeCell ref="N62:N65"/>
    <mergeCell ref="K1:K2"/>
    <mergeCell ref="N1:N2"/>
    <mergeCell ref="N4:N7"/>
    <mergeCell ref="N8:N11"/>
    <mergeCell ref="N13:N15"/>
    <mergeCell ref="N16:N18"/>
    <mergeCell ref="N19:N22"/>
    <mergeCell ref="N23:N24"/>
    <mergeCell ref="N25:N27"/>
    <mergeCell ref="L1:L2"/>
    <mergeCell ref="M1:M2"/>
    <mergeCell ref="M4:M7"/>
    <mergeCell ref="M8:M11"/>
    <mergeCell ref="M13:M15"/>
    <mergeCell ref="M16:M18"/>
    <mergeCell ref="M19:M22"/>
    <mergeCell ref="M23:M24"/>
    <mergeCell ref="M25:M27"/>
    <mergeCell ref="R83:R86"/>
    <mergeCell ref="S83:S86"/>
    <mergeCell ref="T83:T86"/>
    <mergeCell ref="U83:U86"/>
    <mergeCell ref="V83:V86"/>
    <mergeCell ref="W83:W86"/>
    <mergeCell ref="X83:X86"/>
    <mergeCell ref="R87:R90"/>
    <mergeCell ref="S87:S90"/>
    <mergeCell ref="T87:T90"/>
    <mergeCell ref="U87:U90"/>
    <mergeCell ref="V87:V90"/>
    <mergeCell ref="W87:W90"/>
    <mergeCell ref="X87:X90"/>
    <mergeCell ref="R74:R77"/>
    <mergeCell ref="S74:S77"/>
    <mergeCell ref="T74:T77"/>
    <mergeCell ref="U74:U77"/>
    <mergeCell ref="V74:V77"/>
    <mergeCell ref="W74:W77"/>
    <mergeCell ref="X74:X77"/>
    <mergeCell ref="R78:R81"/>
    <mergeCell ref="S78:S81"/>
    <mergeCell ref="T78:T81"/>
    <mergeCell ref="U78:U81"/>
    <mergeCell ref="V78:V81"/>
    <mergeCell ref="W78:W81"/>
    <mergeCell ref="X78:X81"/>
    <mergeCell ref="R66:R69"/>
    <mergeCell ref="S66:S69"/>
    <mergeCell ref="T66:T69"/>
    <mergeCell ref="U66:U69"/>
    <mergeCell ref="V66:V69"/>
    <mergeCell ref="W66:W69"/>
    <mergeCell ref="X66:X69"/>
    <mergeCell ref="R71:R73"/>
    <mergeCell ref="S71:S73"/>
    <mergeCell ref="T71:T73"/>
    <mergeCell ref="U71:U73"/>
    <mergeCell ref="V71:V73"/>
    <mergeCell ref="W71:W73"/>
    <mergeCell ref="X71:X73"/>
    <mergeCell ref="R58:R60"/>
    <mergeCell ref="S58:S60"/>
    <mergeCell ref="T58:T60"/>
    <mergeCell ref="U58:U60"/>
    <mergeCell ref="V58:V60"/>
    <mergeCell ref="W58:W60"/>
    <mergeCell ref="X58:X60"/>
    <mergeCell ref="R62:R65"/>
    <mergeCell ref="S62:S65"/>
    <mergeCell ref="T62:T65"/>
    <mergeCell ref="U62:U65"/>
    <mergeCell ref="V62:V65"/>
    <mergeCell ref="W62:W65"/>
    <mergeCell ref="X62:X65"/>
    <mergeCell ref="R50:R53"/>
    <mergeCell ref="S50:S53"/>
    <mergeCell ref="T50:T53"/>
    <mergeCell ref="U50:U53"/>
    <mergeCell ref="V50:V53"/>
    <mergeCell ref="W50:W53"/>
    <mergeCell ref="X50:X53"/>
    <mergeCell ref="R55:R57"/>
    <mergeCell ref="S55:S57"/>
    <mergeCell ref="T55:T57"/>
    <mergeCell ref="U55:U57"/>
    <mergeCell ref="V55:V57"/>
    <mergeCell ref="W55:W57"/>
    <mergeCell ref="X55:X57"/>
    <mergeCell ref="R43:R45"/>
    <mergeCell ref="S43:S45"/>
    <mergeCell ref="T43:T45"/>
    <mergeCell ref="U43:U45"/>
    <mergeCell ref="V43:V45"/>
    <mergeCell ref="W43:W45"/>
    <mergeCell ref="X43:X45"/>
    <mergeCell ref="R47:R49"/>
    <mergeCell ref="S47:S49"/>
    <mergeCell ref="T47:T49"/>
    <mergeCell ref="U47:U49"/>
    <mergeCell ref="V47:V49"/>
    <mergeCell ref="W47:W49"/>
    <mergeCell ref="X47:X49"/>
    <mergeCell ref="S35:S38"/>
    <mergeCell ref="T35:T38"/>
    <mergeCell ref="U35:U38"/>
    <mergeCell ref="V35:V38"/>
    <mergeCell ref="W35:W38"/>
    <mergeCell ref="X35:X38"/>
    <mergeCell ref="R40:R42"/>
    <mergeCell ref="S40:S42"/>
    <mergeCell ref="T40:T42"/>
    <mergeCell ref="U40:U42"/>
    <mergeCell ref="V40:V42"/>
    <mergeCell ref="W40:W42"/>
    <mergeCell ref="X40:X42"/>
    <mergeCell ref="R13:R15"/>
    <mergeCell ref="S13:S15"/>
    <mergeCell ref="T13:T15"/>
    <mergeCell ref="U13:U15"/>
    <mergeCell ref="V13:V15"/>
    <mergeCell ref="W13:W15"/>
    <mergeCell ref="X13:X15"/>
    <mergeCell ref="R16:R18"/>
    <mergeCell ref="S16:S18"/>
    <mergeCell ref="T16:T18"/>
    <mergeCell ref="U16:U18"/>
    <mergeCell ref="V16:V18"/>
    <mergeCell ref="W16:W18"/>
    <mergeCell ref="X16:X18"/>
    <mergeCell ref="R4:R7"/>
    <mergeCell ref="S4:S7"/>
    <mergeCell ref="T4:T7"/>
    <mergeCell ref="U4:U7"/>
    <mergeCell ref="V4:V7"/>
    <mergeCell ref="W4:W7"/>
    <mergeCell ref="X4:X7"/>
    <mergeCell ref="R8:R11"/>
    <mergeCell ref="S8:S11"/>
    <mergeCell ref="T8:T11"/>
    <mergeCell ref="U8:U11"/>
    <mergeCell ref="V8:V11"/>
    <mergeCell ref="W8:W11"/>
    <mergeCell ref="X8:X11"/>
    <mergeCell ref="R19:R22"/>
    <mergeCell ref="S19:S22"/>
    <mergeCell ref="T19:T22"/>
    <mergeCell ref="U19:U22"/>
    <mergeCell ref="V19:V22"/>
    <mergeCell ref="W19:W22"/>
    <mergeCell ref="X19:X22"/>
    <mergeCell ref="R1:X1"/>
    <mergeCell ref="A83:A86"/>
    <mergeCell ref="G83:G86"/>
    <mergeCell ref="J83:J86"/>
    <mergeCell ref="O83:O86"/>
    <mergeCell ref="P83:P86"/>
    <mergeCell ref="A74:A77"/>
    <mergeCell ref="G74:G77"/>
    <mergeCell ref="J74:J77"/>
    <mergeCell ref="O74:O77"/>
    <mergeCell ref="P74:P77"/>
    <mergeCell ref="H74:I74"/>
    <mergeCell ref="G62:G65"/>
    <mergeCell ref="A62:A65"/>
    <mergeCell ref="J62:J65"/>
    <mergeCell ref="O62:O65"/>
    <mergeCell ref="P62:P65"/>
    <mergeCell ref="A87:A90"/>
    <mergeCell ref="G87:G90"/>
    <mergeCell ref="J87:J90"/>
    <mergeCell ref="O87:O90"/>
    <mergeCell ref="P87:P90"/>
    <mergeCell ref="H83:I83"/>
    <mergeCell ref="H87:I87"/>
    <mergeCell ref="A78:A81"/>
    <mergeCell ref="G78:G81"/>
    <mergeCell ref="J78:J81"/>
    <mergeCell ref="O78:O81"/>
    <mergeCell ref="P78:P81"/>
    <mergeCell ref="H78:I78"/>
    <mergeCell ref="A82:P82"/>
    <mergeCell ref="P66:P69"/>
    <mergeCell ref="H66:I66"/>
    <mergeCell ref="H71:I71"/>
    <mergeCell ref="A70:P70"/>
    <mergeCell ref="A58:A60"/>
    <mergeCell ref="G58:G60"/>
    <mergeCell ref="J58:J60"/>
    <mergeCell ref="O58:O60"/>
    <mergeCell ref="P58:P60"/>
    <mergeCell ref="A61:P61"/>
    <mergeCell ref="H62:I62"/>
    <mergeCell ref="A71:A73"/>
    <mergeCell ref="G71:G73"/>
    <mergeCell ref="J71:J73"/>
    <mergeCell ref="O71:O73"/>
    <mergeCell ref="P71:P73"/>
    <mergeCell ref="A66:A69"/>
    <mergeCell ref="G66:G69"/>
    <mergeCell ref="J66:J69"/>
    <mergeCell ref="O66:O69"/>
    <mergeCell ref="N66:N69"/>
    <mergeCell ref="N71:N73"/>
    <mergeCell ref="M62:M65"/>
    <mergeCell ref="M66:M69"/>
    <mergeCell ref="G55:G57"/>
    <mergeCell ref="A55:A57"/>
    <mergeCell ref="J55:J57"/>
    <mergeCell ref="O55:O57"/>
    <mergeCell ref="P55:P57"/>
    <mergeCell ref="H55:I55"/>
    <mergeCell ref="H58:I58"/>
    <mergeCell ref="G50:G53"/>
    <mergeCell ref="H47:I47"/>
    <mergeCell ref="H50:I50"/>
    <mergeCell ref="A50:A53"/>
    <mergeCell ref="J50:J53"/>
    <mergeCell ref="O50:O53"/>
    <mergeCell ref="P50:P53"/>
    <mergeCell ref="A47:A49"/>
    <mergeCell ref="G47:G49"/>
    <mergeCell ref="J47:J49"/>
    <mergeCell ref="O47:O49"/>
    <mergeCell ref="P47:P49"/>
    <mergeCell ref="A54:P54"/>
    <mergeCell ref="O32:O34"/>
    <mergeCell ref="H32:I32"/>
    <mergeCell ref="H35:I35"/>
    <mergeCell ref="A43:A45"/>
    <mergeCell ref="G43:G45"/>
    <mergeCell ref="J43:J45"/>
    <mergeCell ref="O43:O45"/>
    <mergeCell ref="P43:P45"/>
    <mergeCell ref="A40:A42"/>
    <mergeCell ref="G40:G42"/>
    <mergeCell ref="J40:J42"/>
    <mergeCell ref="O40:O42"/>
    <mergeCell ref="P40:P42"/>
    <mergeCell ref="H43:I43"/>
    <mergeCell ref="H40:I40"/>
    <mergeCell ref="A19:A22"/>
    <mergeCell ref="G19:G22"/>
    <mergeCell ref="J19:J22"/>
    <mergeCell ref="O19:O22"/>
    <mergeCell ref="P19:P22"/>
    <mergeCell ref="A28:P28"/>
    <mergeCell ref="A23:A24"/>
    <mergeCell ref="G23:G24"/>
    <mergeCell ref="J23:J24"/>
    <mergeCell ref="O23:O24"/>
    <mergeCell ref="P23:P24"/>
    <mergeCell ref="G25:G27"/>
    <mergeCell ref="A25:A27"/>
    <mergeCell ref="H25:I25"/>
    <mergeCell ref="J25:J27"/>
    <mergeCell ref="O25:O27"/>
    <mergeCell ref="P25:P27"/>
    <mergeCell ref="J8:J11"/>
    <mergeCell ref="O8:O11"/>
    <mergeCell ref="P8:P11"/>
    <mergeCell ref="H8:I8"/>
    <mergeCell ref="H4:I4"/>
    <mergeCell ref="H13:I13"/>
    <mergeCell ref="A16:A18"/>
    <mergeCell ref="G16:G18"/>
    <mergeCell ref="J16:J18"/>
    <mergeCell ref="O16:O18"/>
    <mergeCell ref="P16:P18"/>
    <mergeCell ref="H16:I16"/>
    <mergeCell ref="I1:I2"/>
    <mergeCell ref="J13:J15"/>
    <mergeCell ref="O13:O15"/>
    <mergeCell ref="P13:P15"/>
    <mergeCell ref="P1:P2"/>
    <mergeCell ref="A46:P46"/>
    <mergeCell ref="G4:G7"/>
    <mergeCell ref="J4:J7"/>
    <mergeCell ref="H1:H2"/>
    <mergeCell ref="J1:J2"/>
    <mergeCell ref="O1:O2"/>
    <mergeCell ref="G13:G15"/>
    <mergeCell ref="A13:A15"/>
    <mergeCell ref="A4:A7"/>
    <mergeCell ref="A1:A2"/>
    <mergeCell ref="B1:B2"/>
    <mergeCell ref="C1:C2"/>
    <mergeCell ref="D1:F1"/>
    <mergeCell ref="G1:G2"/>
    <mergeCell ref="A12:P12"/>
    <mergeCell ref="O4:O7"/>
    <mergeCell ref="P4:P7"/>
    <mergeCell ref="A8:A11"/>
    <mergeCell ref="G8:G11"/>
    <mergeCell ref="R23:R24"/>
    <mergeCell ref="S23:S24"/>
    <mergeCell ref="T23:T24"/>
    <mergeCell ref="U23:U24"/>
    <mergeCell ref="V23:V24"/>
    <mergeCell ref="W23:W24"/>
    <mergeCell ref="X23:X24"/>
    <mergeCell ref="H23:I23"/>
    <mergeCell ref="A39:P39"/>
    <mergeCell ref="A29:A31"/>
    <mergeCell ref="G29:G31"/>
    <mergeCell ref="J29:J31"/>
    <mergeCell ref="O29:O31"/>
    <mergeCell ref="P29:P31"/>
    <mergeCell ref="H29:I29"/>
    <mergeCell ref="P32:P34"/>
    <mergeCell ref="A35:A38"/>
    <mergeCell ref="G35:G38"/>
    <mergeCell ref="J35:J38"/>
    <mergeCell ref="O35:O38"/>
    <mergeCell ref="P35:P38"/>
    <mergeCell ref="A32:A34"/>
    <mergeCell ref="G32:G34"/>
    <mergeCell ref="J32:J34"/>
    <mergeCell ref="Q1:Q2"/>
    <mergeCell ref="Q4:Q7"/>
    <mergeCell ref="Q8:Q11"/>
    <mergeCell ref="Q13:Q15"/>
    <mergeCell ref="Q16:Q18"/>
    <mergeCell ref="Q19:Q22"/>
    <mergeCell ref="Q23:Q24"/>
    <mergeCell ref="Q29:Q31"/>
    <mergeCell ref="Q32:Q34"/>
    <mergeCell ref="Q25:Q27"/>
    <mergeCell ref="Q78:Q81"/>
    <mergeCell ref="Q83:Q86"/>
    <mergeCell ref="Q87:Q90"/>
    <mergeCell ref="Q35:Q38"/>
    <mergeCell ref="Q40:Q42"/>
    <mergeCell ref="Q43:Q45"/>
    <mergeCell ref="Q47:Q49"/>
    <mergeCell ref="Q50:Q53"/>
    <mergeCell ref="Q55:Q57"/>
    <mergeCell ref="Q58:Q60"/>
    <mergeCell ref="Q62:Q65"/>
    <mergeCell ref="Q66:Q69"/>
    <mergeCell ref="R25:R27"/>
    <mergeCell ref="S25:S27"/>
    <mergeCell ref="T25:T27"/>
    <mergeCell ref="U25:U27"/>
    <mergeCell ref="V25:V27"/>
    <mergeCell ref="W25:W27"/>
    <mergeCell ref="X25:X27"/>
    <mergeCell ref="Q71:Q73"/>
    <mergeCell ref="Q74:Q77"/>
    <mergeCell ref="R29:R31"/>
    <mergeCell ref="S29:S31"/>
    <mergeCell ref="T29:T31"/>
    <mergeCell ref="U29:U31"/>
    <mergeCell ref="V29:V31"/>
    <mergeCell ref="W29:W31"/>
    <mergeCell ref="X29:X31"/>
    <mergeCell ref="R32:R34"/>
    <mergeCell ref="S32:S34"/>
    <mergeCell ref="T32:T34"/>
    <mergeCell ref="U32:U34"/>
    <mergeCell ref="V32:V34"/>
    <mergeCell ref="W32:W34"/>
    <mergeCell ref="X32:X34"/>
    <mergeCell ref="R35:R38"/>
  </mergeCells>
  <pageMargins left="0.25" right="0.25" top="0.75" bottom="0.75" header="0.3" footer="0.3"/>
  <pageSetup paperSize="8" scale="58"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O61"/>
  <sheetViews>
    <sheetView zoomScaleNormal="100" workbookViewId="0">
      <pane ySplit="2" topLeftCell="A54" activePane="bottomLeft" state="frozen"/>
      <selection pane="bottomLeft" activeCell="D67" sqref="D67"/>
    </sheetView>
  </sheetViews>
  <sheetFormatPr defaultRowHeight="15"/>
  <cols>
    <col min="1" max="1" width="6.7109375" style="6" customWidth="1"/>
    <col min="2" max="2" width="35.5703125" style="6" customWidth="1"/>
    <col min="3" max="3" width="11.7109375" style="6" customWidth="1"/>
    <col min="4" max="4" width="61" style="6" customWidth="1"/>
    <col min="5" max="7" width="13.7109375" style="6" hidden="1" customWidth="1"/>
    <col min="8" max="8" width="13.7109375" style="6" customWidth="1"/>
    <col min="9" max="10" width="13.7109375" style="8" customWidth="1"/>
    <col min="11" max="11" width="14.42578125" style="6" customWidth="1"/>
    <col min="12" max="12" width="12.7109375" style="6" hidden="1" customWidth="1"/>
    <col min="13" max="13" width="14.42578125" style="6" customWidth="1"/>
    <col min="14" max="14" width="13.85546875" style="6" customWidth="1"/>
    <col min="15" max="15" width="31.7109375" customWidth="1"/>
  </cols>
  <sheetData>
    <row r="1" spans="1:15" ht="14.45" customHeight="1">
      <c r="A1" s="1308" t="s">
        <v>0</v>
      </c>
      <c r="B1" s="1472" t="s">
        <v>1</v>
      </c>
      <c r="C1" s="1308" t="s">
        <v>4</v>
      </c>
      <c r="D1" s="1308" t="s">
        <v>980</v>
      </c>
      <c r="E1" s="1308" t="s">
        <v>6</v>
      </c>
      <c r="F1" s="1308" t="s">
        <v>6</v>
      </c>
      <c r="G1" s="1308" t="s">
        <v>6</v>
      </c>
      <c r="H1" s="1308" t="s">
        <v>6</v>
      </c>
      <c r="I1" s="1485" t="s">
        <v>7</v>
      </c>
      <c r="J1" s="1308" t="s">
        <v>687</v>
      </c>
      <c r="K1" s="1308" t="s">
        <v>10</v>
      </c>
      <c r="L1" s="1308" t="s">
        <v>11</v>
      </c>
      <c r="M1" s="1308" t="s">
        <v>12</v>
      </c>
      <c r="N1" s="1308" t="s">
        <v>13</v>
      </c>
    </row>
    <row r="2" spans="1:15" ht="34.9" customHeight="1" thickBot="1">
      <c r="A2" s="1309"/>
      <c r="B2" s="1473"/>
      <c r="C2" s="1309"/>
      <c r="D2" s="1309"/>
      <c r="E2" s="1309"/>
      <c r="F2" s="1309"/>
      <c r="G2" s="1309"/>
      <c r="H2" s="1309"/>
      <c r="I2" s="1486"/>
      <c r="J2" s="1309"/>
      <c r="K2" s="1309"/>
      <c r="L2" s="1309"/>
      <c r="M2" s="1309"/>
      <c r="N2" s="1309"/>
    </row>
    <row r="3" spans="1:15" thickBot="1">
      <c r="A3" s="370"/>
      <c r="B3" s="451"/>
      <c r="C3" s="370"/>
      <c r="D3" s="452"/>
      <c r="E3" s="452"/>
      <c r="F3" s="452"/>
      <c r="G3" s="452"/>
      <c r="H3" s="452"/>
      <c r="I3" s="726">
        <f>SUM(I4:I61)</f>
        <v>1083875</v>
      </c>
      <c r="J3" s="453">
        <f>SUM(J4:J61)</f>
        <v>1287589</v>
      </c>
      <c r="K3" s="454">
        <f>SUM(K4:K61)</f>
        <v>297024</v>
      </c>
      <c r="L3" s="370">
        <f>SUM(L4:L61)</f>
        <v>200321</v>
      </c>
      <c r="M3" s="454">
        <f>SUM(M4:M61)</f>
        <v>299216</v>
      </c>
      <c r="N3" s="454">
        <f>SUM(N4:N51)</f>
        <v>308800</v>
      </c>
      <c r="O3" s="26"/>
    </row>
    <row r="4" spans="1:15" ht="36">
      <c r="A4" s="1231">
        <v>1</v>
      </c>
      <c r="B4" s="1474" t="s">
        <v>981</v>
      </c>
      <c r="C4" s="1432"/>
      <c r="D4" s="455" t="s">
        <v>982</v>
      </c>
      <c r="E4" s="456"/>
      <c r="F4" s="456"/>
      <c r="G4" s="456"/>
      <c r="H4" s="456"/>
      <c r="I4" s="1481">
        <f>SUM(H5)</f>
        <v>25000</v>
      </c>
      <c r="J4" s="1481">
        <f>SUM(G5)</f>
        <v>25000</v>
      </c>
      <c r="K4" s="1461">
        <f>SUM(F5)</f>
        <v>25000</v>
      </c>
      <c r="L4" s="1478"/>
      <c r="M4" s="1461">
        <f>SUM(E5)</f>
        <v>25000</v>
      </c>
      <c r="N4" s="1270">
        <f>SUM(E6)</f>
        <v>30000</v>
      </c>
      <c r="O4" s="12"/>
    </row>
    <row r="5" spans="1:15">
      <c r="A5" s="1232"/>
      <c r="B5" s="1431"/>
      <c r="C5" s="1433"/>
      <c r="D5" s="457" t="s">
        <v>983</v>
      </c>
      <c r="E5" s="458">
        <v>25000</v>
      </c>
      <c r="F5" s="458">
        <v>25000</v>
      </c>
      <c r="G5" s="458">
        <v>25000</v>
      </c>
      <c r="H5" s="458">
        <v>25000</v>
      </c>
      <c r="I5" s="1482"/>
      <c r="J5" s="1482"/>
      <c r="K5" s="1462"/>
      <c r="L5" s="1479"/>
      <c r="M5" s="1462"/>
      <c r="N5" s="1476"/>
      <c r="O5" s="12"/>
    </row>
    <row r="6" spans="1:15">
      <c r="A6" s="1232"/>
      <c r="B6" s="1431"/>
      <c r="C6" s="1433"/>
      <c r="D6" s="457" t="s">
        <v>984</v>
      </c>
      <c r="E6" s="458">
        <v>30000</v>
      </c>
      <c r="F6" s="458">
        <v>30000</v>
      </c>
      <c r="G6" s="458">
        <v>30000</v>
      </c>
      <c r="H6" s="458">
        <v>30000</v>
      </c>
      <c r="I6" s="1482"/>
      <c r="J6" s="1482"/>
      <c r="K6" s="1462"/>
      <c r="L6" s="1479"/>
      <c r="M6" s="1462"/>
      <c r="N6" s="1476"/>
      <c r="O6" s="12"/>
    </row>
    <row r="7" spans="1:15">
      <c r="A7" s="1232"/>
      <c r="B7" s="1431"/>
      <c r="C7" s="1433"/>
      <c r="D7" s="457" t="s">
        <v>985</v>
      </c>
      <c r="E7" s="459"/>
      <c r="F7" s="459"/>
      <c r="G7" s="459"/>
      <c r="H7" s="459"/>
      <c r="I7" s="1482"/>
      <c r="J7" s="1482"/>
      <c r="K7" s="1462"/>
      <c r="L7" s="1479"/>
      <c r="M7" s="1462"/>
      <c r="N7" s="1476"/>
      <c r="O7" s="12"/>
    </row>
    <row r="8" spans="1:15" ht="15.75" thickBot="1">
      <c r="A8" s="1249"/>
      <c r="B8" s="1436"/>
      <c r="C8" s="1437"/>
      <c r="D8" s="460" t="s">
        <v>593</v>
      </c>
      <c r="E8" s="461"/>
      <c r="F8" s="461"/>
      <c r="G8" s="461"/>
      <c r="H8" s="461"/>
      <c r="I8" s="1483"/>
      <c r="J8" s="1483"/>
      <c r="K8" s="1463"/>
      <c r="L8" s="1480"/>
      <c r="M8" s="1463"/>
      <c r="N8" s="1477"/>
      <c r="O8" s="12"/>
    </row>
    <row r="9" spans="1:15">
      <c r="A9" s="1231">
        <v>2</v>
      </c>
      <c r="B9" s="1430" t="s">
        <v>986</v>
      </c>
      <c r="C9" s="1432"/>
      <c r="D9" s="462" t="s">
        <v>987</v>
      </c>
      <c r="E9" s="463"/>
      <c r="F9" s="463"/>
      <c r="G9" s="463"/>
      <c r="H9" s="463"/>
      <c r="I9" s="1487">
        <f>SUM(H10:H14)</f>
        <v>7926</v>
      </c>
      <c r="J9" s="1449">
        <f>SUM(G10:G14)</f>
        <v>62821</v>
      </c>
      <c r="K9" s="1438">
        <f>SUM(F10:F14)</f>
        <v>62006</v>
      </c>
      <c r="L9" s="1443">
        <f>SUM(E10:E10)</f>
        <v>6111</v>
      </c>
      <c r="M9" s="1438">
        <f>SUM(E10:E14)</f>
        <v>62006</v>
      </c>
      <c r="N9" s="1475"/>
      <c r="O9" s="26"/>
    </row>
    <row r="10" spans="1:15">
      <c r="A10" s="1232"/>
      <c r="B10" s="1431"/>
      <c r="C10" s="1433"/>
      <c r="D10" s="464" t="s">
        <v>988</v>
      </c>
      <c r="E10" s="465">
        <v>6111</v>
      </c>
      <c r="F10" s="465">
        <v>6111</v>
      </c>
      <c r="G10" s="465">
        <v>6111</v>
      </c>
      <c r="H10" s="465">
        <v>6111</v>
      </c>
      <c r="I10" s="1488"/>
      <c r="J10" s="1450"/>
      <c r="K10" s="1464"/>
      <c r="L10" s="1444"/>
      <c r="M10" s="1464"/>
      <c r="N10" s="1464"/>
      <c r="O10" s="26"/>
    </row>
    <row r="11" spans="1:15">
      <c r="A11" s="1232"/>
      <c r="B11" s="1431"/>
      <c r="C11" s="1433"/>
      <c r="D11" s="464" t="s">
        <v>989</v>
      </c>
      <c r="E11" s="465">
        <v>1000</v>
      </c>
      <c r="F11" s="465">
        <v>1000</v>
      </c>
      <c r="G11" s="465">
        <v>1815</v>
      </c>
      <c r="H11" s="465">
        <v>1815</v>
      </c>
      <c r="I11" s="1488"/>
      <c r="J11" s="1450"/>
      <c r="K11" s="1464"/>
      <c r="L11" s="1444"/>
      <c r="M11" s="1464"/>
      <c r="N11" s="1464"/>
      <c r="O11" s="26"/>
    </row>
    <row r="12" spans="1:15">
      <c r="A12" s="1232"/>
      <c r="B12" s="1431"/>
      <c r="C12" s="1433"/>
      <c r="D12" s="464" t="s">
        <v>990</v>
      </c>
      <c r="E12" s="465">
        <v>1895</v>
      </c>
      <c r="F12" s="465">
        <v>1895</v>
      </c>
      <c r="G12" s="465">
        <v>1895</v>
      </c>
      <c r="H12" s="725">
        <v>0</v>
      </c>
      <c r="I12" s="1488"/>
      <c r="J12" s="1450"/>
      <c r="K12" s="1464"/>
      <c r="L12" s="1444"/>
      <c r="M12" s="1464"/>
      <c r="N12" s="1464"/>
      <c r="O12" s="1403"/>
    </row>
    <row r="13" spans="1:15">
      <c r="A13" s="1232"/>
      <c r="B13" s="1431"/>
      <c r="C13" s="1433"/>
      <c r="D13" s="464" t="s">
        <v>991</v>
      </c>
      <c r="E13" s="465">
        <v>3000</v>
      </c>
      <c r="F13" s="465">
        <v>3000</v>
      </c>
      <c r="G13" s="465">
        <v>3000</v>
      </c>
      <c r="H13" s="725">
        <v>0</v>
      </c>
      <c r="I13" s="1488"/>
      <c r="J13" s="1450"/>
      <c r="K13" s="1464"/>
      <c r="L13" s="1444"/>
      <c r="M13" s="1464"/>
      <c r="N13" s="1464"/>
      <c r="O13" s="1403"/>
    </row>
    <row r="14" spans="1:15" ht="15.75" thickBot="1">
      <c r="A14" s="1249"/>
      <c r="B14" s="1436"/>
      <c r="C14" s="1437"/>
      <c r="D14" s="466" t="s">
        <v>992</v>
      </c>
      <c r="E14" s="467">
        <v>50000</v>
      </c>
      <c r="F14" s="467">
        <v>50000</v>
      </c>
      <c r="G14" s="467">
        <v>50000</v>
      </c>
      <c r="H14" s="743">
        <v>0</v>
      </c>
      <c r="I14" s="1489"/>
      <c r="J14" s="1484"/>
      <c r="K14" s="1465"/>
      <c r="L14" s="1469"/>
      <c r="M14" s="1465"/>
      <c r="N14" s="1465"/>
      <c r="O14" s="1403"/>
    </row>
    <row r="15" spans="1:15" ht="36.6" customHeight="1">
      <c r="A15" s="1231">
        <v>3</v>
      </c>
      <c r="B15" s="1430" t="s">
        <v>993</v>
      </c>
      <c r="C15" s="1432"/>
      <c r="D15" s="468" t="s">
        <v>994</v>
      </c>
      <c r="E15" s="463"/>
      <c r="F15" s="463"/>
      <c r="G15" s="463"/>
      <c r="H15" s="463"/>
      <c r="I15" s="1449">
        <f>SUM(H16)</f>
        <v>5179</v>
      </c>
      <c r="J15" s="1449">
        <f>SUM(G16)</f>
        <v>5179</v>
      </c>
      <c r="K15" s="1445">
        <f>SUM(F16)</f>
        <v>5179</v>
      </c>
      <c r="L15" s="1445">
        <f>SUM(E16)</f>
        <v>5179</v>
      </c>
      <c r="M15" s="1443">
        <f>SUM(E16:E20)</f>
        <v>5179</v>
      </c>
      <c r="N15" s="1475"/>
      <c r="O15" s="13"/>
    </row>
    <row r="16" spans="1:15" ht="24">
      <c r="A16" s="1232"/>
      <c r="B16" s="1431"/>
      <c r="C16" s="1433"/>
      <c r="D16" s="464" t="s">
        <v>995</v>
      </c>
      <c r="E16" s="465">
        <v>5179</v>
      </c>
      <c r="F16" s="465">
        <v>5179</v>
      </c>
      <c r="G16" s="465">
        <v>5179</v>
      </c>
      <c r="H16" s="465">
        <v>5179</v>
      </c>
      <c r="I16" s="1450"/>
      <c r="J16" s="1450"/>
      <c r="K16" s="1444"/>
      <c r="L16" s="1444"/>
      <c r="M16" s="1444"/>
      <c r="N16" s="1464"/>
      <c r="O16" s="13"/>
    </row>
    <row r="17" spans="1:15">
      <c r="A17" s="1232"/>
      <c r="B17" s="1431"/>
      <c r="C17" s="1433"/>
      <c r="D17" s="464" t="s">
        <v>996</v>
      </c>
      <c r="E17" s="469"/>
      <c r="F17" s="469"/>
      <c r="G17" s="469"/>
      <c r="H17" s="469"/>
      <c r="I17" s="1450"/>
      <c r="J17" s="1450"/>
      <c r="K17" s="1444"/>
      <c r="L17" s="1444"/>
      <c r="M17" s="1444"/>
      <c r="N17" s="1464"/>
      <c r="O17" s="13"/>
    </row>
    <row r="18" spans="1:15">
      <c r="A18" s="1232"/>
      <c r="B18" s="1431"/>
      <c r="C18" s="1433"/>
      <c r="D18" s="464" t="s">
        <v>997</v>
      </c>
      <c r="E18" s="469"/>
      <c r="F18" s="469"/>
      <c r="G18" s="469"/>
      <c r="H18" s="469"/>
      <c r="I18" s="1450"/>
      <c r="J18" s="1450"/>
      <c r="K18" s="1444"/>
      <c r="L18" s="1444"/>
      <c r="M18" s="1444"/>
      <c r="N18" s="1464"/>
      <c r="O18" s="13"/>
    </row>
    <row r="19" spans="1:15">
      <c r="A19" s="1232"/>
      <c r="B19" s="1431"/>
      <c r="C19" s="1433"/>
      <c r="D19" s="464" t="s">
        <v>998</v>
      </c>
      <c r="E19" s="470"/>
      <c r="F19" s="470"/>
      <c r="G19" s="470"/>
      <c r="H19" s="470"/>
      <c r="I19" s="1450"/>
      <c r="J19" s="1450"/>
      <c r="K19" s="1444"/>
      <c r="L19" s="1444"/>
      <c r="M19" s="1444"/>
      <c r="N19" s="1464"/>
      <c r="O19" s="13"/>
    </row>
    <row r="20" spans="1:15" ht="15.75" thickBot="1">
      <c r="A20" s="1249"/>
      <c r="B20" s="1436"/>
      <c r="C20" s="1437"/>
      <c r="D20" s="466" t="s">
        <v>999</v>
      </c>
      <c r="E20" s="470"/>
      <c r="F20" s="470"/>
      <c r="G20" s="470"/>
      <c r="H20" s="470"/>
      <c r="I20" s="1484"/>
      <c r="J20" s="1484"/>
      <c r="K20" s="1469"/>
      <c r="L20" s="1469"/>
      <c r="M20" s="1469"/>
      <c r="N20" s="1465"/>
      <c r="O20" s="13"/>
    </row>
    <row r="21" spans="1:15">
      <c r="A21" s="1231">
        <v>4</v>
      </c>
      <c r="B21" s="1430" t="s">
        <v>1000</v>
      </c>
      <c r="C21" s="1432"/>
      <c r="D21" s="471" t="s">
        <v>1001</v>
      </c>
      <c r="E21" s="472"/>
      <c r="F21" s="472"/>
      <c r="G21" s="472"/>
      <c r="H21" s="472"/>
      <c r="I21" s="1449">
        <f>SUM(H22:H23)</f>
        <v>7887</v>
      </c>
      <c r="J21" s="1449">
        <f>SUM(G22:G23)</f>
        <v>7887</v>
      </c>
      <c r="K21" s="1466">
        <f>SUM(F22:F23)</f>
        <v>7887</v>
      </c>
      <c r="L21" s="1466">
        <f>SUM(E22:E23)</f>
        <v>7887</v>
      </c>
      <c r="M21" s="1466">
        <f>SUM(E22:E23)</f>
        <v>7887</v>
      </c>
      <c r="N21" s="1270">
        <f>SUM(E24:E25)</f>
        <v>48000</v>
      </c>
      <c r="O21" s="28"/>
    </row>
    <row r="22" spans="1:15" ht="24">
      <c r="A22" s="1232"/>
      <c r="B22" s="1431"/>
      <c r="C22" s="1433"/>
      <c r="D22" s="473" t="s">
        <v>1002</v>
      </c>
      <c r="E22" s="474">
        <v>3168</v>
      </c>
      <c r="F22" s="474">
        <v>3168</v>
      </c>
      <c r="G22" s="474">
        <v>3168</v>
      </c>
      <c r="H22" s="474">
        <v>3168</v>
      </c>
      <c r="I22" s="1450"/>
      <c r="J22" s="1450"/>
      <c r="K22" s="1467"/>
      <c r="L22" s="1467"/>
      <c r="M22" s="1467"/>
      <c r="N22" s="1476"/>
      <c r="O22" s="28"/>
    </row>
    <row r="23" spans="1:15" ht="24">
      <c r="A23" s="1232"/>
      <c r="B23" s="1431"/>
      <c r="C23" s="1433"/>
      <c r="D23" s="473" t="s">
        <v>1003</v>
      </c>
      <c r="E23" s="474">
        <v>4719</v>
      </c>
      <c r="F23" s="474">
        <v>4719</v>
      </c>
      <c r="G23" s="474">
        <v>4719</v>
      </c>
      <c r="H23" s="474">
        <v>4719</v>
      </c>
      <c r="I23" s="1450"/>
      <c r="J23" s="1450"/>
      <c r="K23" s="1467"/>
      <c r="L23" s="1467"/>
      <c r="M23" s="1467"/>
      <c r="N23" s="1476"/>
      <c r="O23" s="28"/>
    </row>
    <row r="24" spans="1:15">
      <c r="A24" s="1232"/>
      <c r="B24" s="1431"/>
      <c r="C24" s="1433"/>
      <c r="D24" s="473" t="s">
        <v>752</v>
      </c>
      <c r="E24" s="475">
        <v>3000</v>
      </c>
      <c r="F24" s="475">
        <v>3000</v>
      </c>
      <c r="G24" s="475">
        <v>3000</v>
      </c>
      <c r="H24" s="475">
        <v>3000</v>
      </c>
      <c r="I24" s="1450"/>
      <c r="J24" s="1450"/>
      <c r="K24" s="1467"/>
      <c r="L24" s="1467"/>
      <c r="M24" s="1467"/>
      <c r="N24" s="1476"/>
      <c r="O24" s="28"/>
    </row>
    <row r="25" spans="1:15" ht="15.75" thickBot="1">
      <c r="A25" s="1249"/>
      <c r="B25" s="1436"/>
      <c r="C25" s="1437"/>
      <c r="D25" s="476" t="s">
        <v>757</v>
      </c>
      <c r="E25" s="477">
        <v>45000</v>
      </c>
      <c r="F25" s="477">
        <v>45000</v>
      </c>
      <c r="G25" s="477">
        <v>45000</v>
      </c>
      <c r="H25" s="477">
        <v>45000</v>
      </c>
      <c r="I25" s="1484"/>
      <c r="J25" s="1484"/>
      <c r="K25" s="1468"/>
      <c r="L25" s="1468"/>
      <c r="M25" s="1468"/>
      <c r="N25" s="1477"/>
      <c r="O25" s="28"/>
    </row>
    <row r="26" spans="1:15">
      <c r="A26" s="1231">
        <v>5</v>
      </c>
      <c r="B26" s="1430" t="s">
        <v>1004</v>
      </c>
      <c r="C26" s="1432"/>
      <c r="D26" s="463" t="s">
        <v>1005</v>
      </c>
      <c r="E26" s="472"/>
      <c r="F26" s="472"/>
      <c r="G26" s="472"/>
      <c r="H26" s="472"/>
      <c r="I26" s="1449">
        <f>SUM(H27)</f>
        <v>3693</v>
      </c>
      <c r="J26" s="1449">
        <f>SUM(G27)</f>
        <v>3693</v>
      </c>
      <c r="K26" s="1466">
        <f>SUM(F27)</f>
        <v>3693</v>
      </c>
      <c r="L26" s="1466">
        <f>SUM(E27)</f>
        <v>3693</v>
      </c>
      <c r="M26" s="1466">
        <f>SUM(E27)</f>
        <v>3693</v>
      </c>
      <c r="N26" s="1270"/>
      <c r="O26" s="26"/>
    </row>
    <row r="27" spans="1:15" ht="33.6" customHeight="1" thickBot="1">
      <c r="A27" s="1232"/>
      <c r="B27" s="1431"/>
      <c r="C27" s="1433"/>
      <c r="D27" s="478" t="s">
        <v>1006</v>
      </c>
      <c r="E27" s="479">
        <v>3693</v>
      </c>
      <c r="F27" s="479">
        <v>3693</v>
      </c>
      <c r="G27" s="479">
        <v>3693</v>
      </c>
      <c r="H27" s="479">
        <v>3693</v>
      </c>
      <c r="I27" s="1484"/>
      <c r="J27" s="1484"/>
      <c r="K27" s="1467"/>
      <c r="L27" s="1467"/>
      <c r="M27" s="1467"/>
      <c r="N27" s="1476"/>
      <c r="O27" s="26"/>
    </row>
    <row r="28" spans="1:15">
      <c r="A28" s="1231">
        <v>6</v>
      </c>
      <c r="B28" s="1430" t="s">
        <v>1007</v>
      </c>
      <c r="C28" s="1432"/>
      <c r="D28" s="480" t="s">
        <v>1008</v>
      </c>
      <c r="E28" s="481"/>
      <c r="F28" s="481"/>
      <c r="G28" s="481"/>
      <c r="H28" s="481"/>
      <c r="I28" s="1449">
        <f>SUM(H29)</f>
        <v>4453</v>
      </c>
      <c r="J28" s="1449">
        <f>SUM(G29)</f>
        <v>4453</v>
      </c>
      <c r="K28" s="1466">
        <f>SUM(F29)</f>
        <v>4453</v>
      </c>
      <c r="L28" s="1445">
        <f>SUM(E29)</f>
        <v>4453</v>
      </c>
      <c r="M28" s="1466">
        <f>SUM(E29:E31)</f>
        <v>4453</v>
      </c>
      <c r="N28" s="1475"/>
    </row>
    <row r="29" spans="1:15">
      <c r="A29" s="1232"/>
      <c r="B29" s="1431"/>
      <c r="C29" s="1433"/>
      <c r="D29" s="464" t="s">
        <v>1009</v>
      </c>
      <c r="E29" s="465">
        <v>4453</v>
      </c>
      <c r="F29" s="465">
        <v>4453</v>
      </c>
      <c r="G29" s="465">
        <v>4453</v>
      </c>
      <c r="H29" s="465">
        <v>4453</v>
      </c>
      <c r="I29" s="1450"/>
      <c r="J29" s="1450"/>
      <c r="K29" s="1467"/>
      <c r="L29" s="1444"/>
      <c r="M29" s="1467"/>
      <c r="N29" s="1464"/>
    </row>
    <row r="30" spans="1:15">
      <c r="A30" s="1232"/>
      <c r="B30" s="1431"/>
      <c r="C30" s="1433"/>
      <c r="D30" s="464" t="s">
        <v>1010</v>
      </c>
      <c r="E30" s="469"/>
      <c r="F30" s="469"/>
      <c r="G30" s="469"/>
      <c r="H30" s="469"/>
      <c r="I30" s="1450"/>
      <c r="J30" s="1450"/>
      <c r="K30" s="1467"/>
      <c r="L30" s="1444"/>
      <c r="M30" s="1467"/>
      <c r="N30" s="1464"/>
    </row>
    <row r="31" spans="1:15" ht="15.75" thickBot="1">
      <c r="A31" s="1249"/>
      <c r="B31" s="1436"/>
      <c r="C31" s="1437"/>
      <c r="D31" s="466" t="s">
        <v>1011</v>
      </c>
      <c r="E31" s="470"/>
      <c r="F31" s="470"/>
      <c r="G31" s="470"/>
      <c r="H31" s="470"/>
      <c r="I31" s="1484"/>
      <c r="J31" s="1484"/>
      <c r="K31" s="1468"/>
      <c r="L31" s="1469"/>
      <c r="M31" s="1468"/>
      <c r="N31" s="1465"/>
    </row>
    <row r="32" spans="1:15" ht="24.6" customHeight="1">
      <c r="A32" s="1231">
        <v>7</v>
      </c>
      <c r="B32" s="1456" t="s">
        <v>1012</v>
      </c>
      <c r="C32" s="1432"/>
      <c r="D32" s="462" t="s">
        <v>1012</v>
      </c>
      <c r="E32" s="463"/>
      <c r="F32" s="463"/>
      <c r="G32" s="463"/>
      <c r="H32" s="463"/>
      <c r="I32" s="1449">
        <f>SUM(H33:H34)</f>
        <v>3071</v>
      </c>
      <c r="J32" s="1449">
        <f>SUM(G33:G34)</f>
        <v>3071</v>
      </c>
      <c r="K32" s="1445">
        <f>SUM(F33:F34)</f>
        <v>3071</v>
      </c>
      <c r="L32" s="1445">
        <f>SUM(E33:E34)</f>
        <v>3071</v>
      </c>
      <c r="M32" s="1445">
        <f>SUM(E33:E34)</f>
        <v>3071</v>
      </c>
      <c r="N32" s="1438">
        <f>SUM(E35:E36)</f>
        <v>26000</v>
      </c>
      <c r="O32" s="26"/>
    </row>
    <row r="33" spans="1:15">
      <c r="A33" s="1232"/>
      <c r="B33" s="1457"/>
      <c r="C33" s="1433"/>
      <c r="D33" s="464" t="s">
        <v>1013</v>
      </c>
      <c r="E33" s="465">
        <v>1377</v>
      </c>
      <c r="F33" s="465">
        <v>1377</v>
      </c>
      <c r="G33" s="465">
        <v>1377</v>
      </c>
      <c r="H33" s="465">
        <v>1377</v>
      </c>
      <c r="I33" s="1450"/>
      <c r="J33" s="1450"/>
      <c r="K33" s="1459"/>
      <c r="L33" s="1459"/>
      <c r="M33" s="1459"/>
      <c r="N33" s="1439"/>
      <c r="O33" s="26"/>
    </row>
    <row r="34" spans="1:15">
      <c r="A34" s="1232"/>
      <c r="B34" s="1457"/>
      <c r="C34" s="1433"/>
      <c r="D34" s="464" t="s">
        <v>1014</v>
      </c>
      <c r="E34" s="465">
        <v>1694</v>
      </c>
      <c r="F34" s="465">
        <v>1694</v>
      </c>
      <c r="G34" s="465">
        <v>1694</v>
      </c>
      <c r="H34" s="465">
        <v>1694</v>
      </c>
      <c r="I34" s="1450"/>
      <c r="J34" s="1450"/>
      <c r="K34" s="1459"/>
      <c r="L34" s="1459"/>
      <c r="M34" s="1459"/>
      <c r="N34" s="1439"/>
      <c r="O34" s="26"/>
    </row>
    <row r="35" spans="1:15">
      <c r="A35" s="1232"/>
      <c r="B35" s="1457"/>
      <c r="C35" s="1433"/>
      <c r="D35" s="464" t="s">
        <v>1015</v>
      </c>
      <c r="E35" s="465">
        <v>2000</v>
      </c>
      <c r="F35" s="465">
        <v>2000</v>
      </c>
      <c r="G35" s="465">
        <v>2000</v>
      </c>
      <c r="H35" s="465">
        <v>2000</v>
      </c>
      <c r="I35" s="1450"/>
      <c r="J35" s="1450"/>
      <c r="K35" s="1459"/>
      <c r="L35" s="1459"/>
      <c r="M35" s="1459"/>
      <c r="N35" s="1439"/>
      <c r="O35" s="26"/>
    </row>
    <row r="36" spans="1:15" ht="15.75" thickBot="1">
      <c r="A36" s="1249"/>
      <c r="B36" s="1458"/>
      <c r="C36" s="1437"/>
      <c r="D36" s="466" t="s">
        <v>1016</v>
      </c>
      <c r="E36" s="467">
        <v>24000</v>
      </c>
      <c r="F36" s="467">
        <v>24000</v>
      </c>
      <c r="G36" s="467">
        <v>24000</v>
      </c>
      <c r="H36" s="467">
        <v>24000</v>
      </c>
      <c r="I36" s="1484"/>
      <c r="J36" s="1484"/>
      <c r="K36" s="1460"/>
      <c r="L36" s="1460"/>
      <c r="M36" s="1460"/>
      <c r="N36" s="1440"/>
      <c r="O36" s="26"/>
    </row>
    <row r="37" spans="1:15">
      <c r="A37" s="1231">
        <v>8</v>
      </c>
      <c r="B37" s="1456" t="s">
        <v>1017</v>
      </c>
      <c r="C37" s="1432"/>
      <c r="D37" s="482" t="s">
        <v>1018</v>
      </c>
      <c r="E37" s="483"/>
      <c r="F37" s="483"/>
      <c r="G37" s="483"/>
      <c r="H37" s="483"/>
      <c r="I37" s="1446">
        <v>0</v>
      </c>
      <c r="J37" s="1446">
        <v>0</v>
      </c>
      <c r="K37" s="1438">
        <v>0</v>
      </c>
      <c r="L37" s="1438"/>
      <c r="M37" s="1438">
        <v>0</v>
      </c>
      <c r="N37" s="1438">
        <f>SUM(E38:E39)</f>
        <v>29000</v>
      </c>
    </row>
    <row r="38" spans="1:15">
      <c r="A38" s="1232"/>
      <c r="B38" s="1457"/>
      <c r="C38" s="1433"/>
      <c r="D38" s="484" t="s">
        <v>146</v>
      </c>
      <c r="E38" s="485">
        <v>2000</v>
      </c>
      <c r="F38" s="485">
        <v>2000</v>
      </c>
      <c r="G38" s="485">
        <v>2000</v>
      </c>
      <c r="H38" s="485">
        <v>2000</v>
      </c>
      <c r="I38" s="1447"/>
      <c r="J38" s="1447"/>
      <c r="K38" s="1439"/>
      <c r="L38" s="1439"/>
      <c r="M38" s="1439"/>
      <c r="N38" s="1464"/>
    </row>
    <row r="39" spans="1:15" ht="15.75" thickBot="1">
      <c r="A39" s="1249"/>
      <c r="B39" s="1458"/>
      <c r="C39" s="1437"/>
      <c r="D39" s="486" t="s">
        <v>70</v>
      </c>
      <c r="E39" s="487">
        <v>27000</v>
      </c>
      <c r="F39" s="487">
        <v>27000</v>
      </c>
      <c r="G39" s="487">
        <v>27000</v>
      </c>
      <c r="H39" s="487">
        <v>27000</v>
      </c>
      <c r="I39" s="1448"/>
      <c r="J39" s="1448"/>
      <c r="K39" s="1440"/>
      <c r="L39" s="1440"/>
      <c r="M39" s="1440"/>
      <c r="N39" s="1465"/>
    </row>
    <row r="40" spans="1:15">
      <c r="A40" s="1231">
        <v>9</v>
      </c>
      <c r="B40" s="1430" t="s">
        <v>1019</v>
      </c>
      <c r="C40" s="1432"/>
      <c r="D40" s="488" t="s">
        <v>1020</v>
      </c>
      <c r="E40" s="483"/>
      <c r="F40" s="483"/>
      <c r="G40" s="483"/>
      <c r="H40" s="483"/>
      <c r="I40" s="1446">
        <v>0</v>
      </c>
      <c r="J40" s="1446">
        <v>0</v>
      </c>
      <c r="K40" s="1438">
        <v>0</v>
      </c>
      <c r="L40" s="1438"/>
      <c r="M40" s="1438">
        <v>0</v>
      </c>
      <c r="N40" s="1438">
        <f>SUM(E41:E42)</f>
        <v>32000</v>
      </c>
    </row>
    <row r="41" spans="1:15">
      <c r="A41" s="1232"/>
      <c r="B41" s="1431"/>
      <c r="C41" s="1433"/>
      <c r="D41" s="484" t="s">
        <v>71</v>
      </c>
      <c r="E41" s="485">
        <v>2000</v>
      </c>
      <c r="F41" s="485">
        <v>2000</v>
      </c>
      <c r="G41" s="485">
        <v>2000</v>
      </c>
      <c r="H41" s="485">
        <v>2000</v>
      </c>
      <c r="I41" s="1447"/>
      <c r="J41" s="1447"/>
      <c r="K41" s="1439"/>
      <c r="L41" s="1439"/>
      <c r="M41" s="1439"/>
      <c r="N41" s="1464"/>
    </row>
    <row r="42" spans="1:15" ht="15.75" thickBot="1">
      <c r="A42" s="1249"/>
      <c r="B42" s="1436"/>
      <c r="C42" s="1437"/>
      <c r="D42" s="486" t="s">
        <v>70</v>
      </c>
      <c r="E42" s="487">
        <v>30000</v>
      </c>
      <c r="F42" s="487">
        <v>30000</v>
      </c>
      <c r="G42" s="487">
        <v>30000</v>
      </c>
      <c r="H42" s="487">
        <v>30000</v>
      </c>
      <c r="I42" s="1448"/>
      <c r="J42" s="1448"/>
      <c r="K42" s="1440"/>
      <c r="L42" s="1440"/>
      <c r="M42" s="1440"/>
      <c r="N42" s="1465"/>
    </row>
    <row r="43" spans="1:15">
      <c r="A43" s="1231">
        <v>10</v>
      </c>
      <c r="B43" s="1430" t="s">
        <v>1021</v>
      </c>
      <c r="C43" s="1441"/>
      <c r="D43" s="933" t="s">
        <v>1022</v>
      </c>
      <c r="E43" s="934"/>
      <c r="F43" s="934"/>
      <c r="G43" s="934"/>
      <c r="H43" s="934"/>
      <c r="I43" s="1454">
        <f>SUM(H44:H50)</f>
        <v>908181</v>
      </c>
      <c r="J43" s="1449">
        <f>SUM(G44:G50)</f>
        <v>931000</v>
      </c>
      <c r="K43" s="1445">
        <f>SUM(F44:F45)</f>
        <v>57250</v>
      </c>
      <c r="L43" s="1443">
        <f>SUM(E44:E45)</f>
        <v>57250</v>
      </c>
      <c r="M43" s="1445">
        <f>SUM(E44:E45)</f>
        <v>57250</v>
      </c>
      <c r="N43" s="1438">
        <f>SUM(E47:E50)</f>
        <v>143800</v>
      </c>
      <c r="O43" s="25"/>
    </row>
    <row r="44" spans="1:15" ht="21" customHeight="1">
      <c r="A44" s="1232"/>
      <c r="B44" s="1431"/>
      <c r="C44" s="1442"/>
      <c r="D44" s="935" t="s">
        <v>1023</v>
      </c>
      <c r="E44" s="936">
        <v>54450</v>
      </c>
      <c r="F44" s="936">
        <v>54450</v>
      </c>
      <c r="G44" s="936">
        <v>54450</v>
      </c>
      <c r="H44" s="936">
        <v>54450</v>
      </c>
      <c r="I44" s="1455"/>
      <c r="J44" s="1450"/>
      <c r="K44" s="1444"/>
      <c r="L44" s="1444"/>
      <c r="M44" s="1444"/>
      <c r="N44" s="1464"/>
      <c r="O44" s="25"/>
    </row>
    <row r="45" spans="1:15" ht="24">
      <c r="A45" s="1232"/>
      <c r="B45" s="1431"/>
      <c r="C45" s="1442"/>
      <c r="D45" s="935" t="s">
        <v>1024</v>
      </c>
      <c r="E45" s="936">
        <v>2800</v>
      </c>
      <c r="F45" s="936">
        <v>2800</v>
      </c>
      <c r="G45" s="936">
        <v>2800</v>
      </c>
      <c r="H45" s="936">
        <v>2800</v>
      </c>
      <c r="I45" s="1455"/>
      <c r="J45" s="1450"/>
      <c r="K45" s="1444"/>
      <c r="L45" s="1444"/>
      <c r="M45" s="1444"/>
      <c r="N45" s="1464"/>
      <c r="O45" s="25"/>
    </row>
    <row r="46" spans="1:15">
      <c r="A46" s="1232"/>
      <c r="B46" s="1431"/>
      <c r="C46" s="1442"/>
      <c r="D46" s="935" t="s">
        <v>1025</v>
      </c>
      <c r="E46" s="937"/>
      <c r="F46" s="937"/>
      <c r="G46" s="936">
        <v>1625</v>
      </c>
      <c r="H46" s="936">
        <v>1625</v>
      </c>
      <c r="I46" s="1455"/>
      <c r="J46" s="1450"/>
      <c r="K46" s="1444"/>
      <c r="L46" s="1444"/>
      <c r="M46" s="1444"/>
      <c r="N46" s="1464"/>
      <c r="O46" s="25"/>
    </row>
    <row r="47" spans="1:15">
      <c r="A47" s="1232"/>
      <c r="B47" s="1431"/>
      <c r="C47" s="1442"/>
      <c r="D47" s="935" t="s">
        <v>817</v>
      </c>
      <c r="E47" s="936">
        <v>3800</v>
      </c>
      <c r="F47" s="936">
        <v>3800</v>
      </c>
      <c r="G47" s="936">
        <v>10000</v>
      </c>
      <c r="H47" s="938">
        <v>11132</v>
      </c>
      <c r="I47" s="1455"/>
      <c r="J47" s="1450"/>
      <c r="K47" s="1444"/>
      <c r="L47" s="1444"/>
      <c r="M47" s="1444"/>
      <c r="N47" s="1464"/>
      <c r="O47" s="25"/>
    </row>
    <row r="48" spans="1:15">
      <c r="A48" s="1232"/>
      <c r="B48" s="1431"/>
      <c r="C48" s="1442"/>
      <c r="D48" s="935" t="s">
        <v>1026</v>
      </c>
      <c r="E48" s="937"/>
      <c r="F48" s="937"/>
      <c r="G48" s="937"/>
      <c r="H48" s="937"/>
      <c r="I48" s="1455"/>
      <c r="J48" s="1450"/>
      <c r="K48" s="1444"/>
      <c r="L48" s="1444"/>
      <c r="M48" s="1444"/>
      <c r="N48" s="1464"/>
      <c r="O48" s="25"/>
    </row>
    <row r="49" spans="1:15">
      <c r="A49" s="1232"/>
      <c r="B49" s="1431"/>
      <c r="C49" s="1442"/>
      <c r="D49" s="939" t="s">
        <v>1027</v>
      </c>
      <c r="E49" s="940"/>
      <c r="F49" s="940"/>
      <c r="G49" s="940"/>
      <c r="H49" s="938">
        <v>3274</v>
      </c>
      <c r="I49" s="1455"/>
      <c r="J49" s="1450"/>
      <c r="K49" s="1444"/>
      <c r="L49" s="1444"/>
      <c r="M49" s="1444"/>
      <c r="N49" s="1464"/>
      <c r="O49" s="25"/>
    </row>
    <row r="50" spans="1:15" ht="15.75" thickBot="1">
      <c r="A50" s="1232"/>
      <c r="B50" s="1431"/>
      <c r="C50" s="1442"/>
      <c r="D50" s="935" t="s">
        <v>1028</v>
      </c>
      <c r="E50" s="936">
        <v>140000</v>
      </c>
      <c r="F50" s="936">
        <v>140000</v>
      </c>
      <c r="G50" s="936">
        <v>862125</v>
      </c>
      <c r="H50" s="938">
        <v>834900</v>
      </c>
      <c r="I50" s="1455"/>
      <c r="J50" s="1450"/>
      <c r="K50" s="1444"/>
      <c r="L50" s="1444"/>
      <c r="M50" s="1444"/>
      <c r="N50" s="1464"/>
      <c r="O50" s="25"/>
    </row>
    <row r="51" spans="1:15" ht="27.6" customHeight="1">
      <c r="A51" s="1231">
        <v>11</v>
      </c>
      <c r="B51" s="1430" t="s">
        <v>1029</v>
      </c>
      <c r="C51" s="1432"/>
      <c r="D51" s="489" t="s">
        <v>1030</v>
      </c>
      <c r="E51" s="490"/>
      <c r="F51" s="490"/>
      <c r="G51" s="490"/>
      <c r="H51" s="490"/>
      <c r="I51" s="1451">
        <f>SUM(H52:H53)</f>
        <v>112677</v>
      </c>
      <c r="J51" s="1451">
        <f>SUM(G52:G53)</f>
        <v>112677</v>
      </c>
      <c r="K51" s="1434">
        <f>SUM(F52:F53)</f>
        <v>112677</v>
      </c>
      <c r="L51" s="1434">
        <f>SUM(E52:E53)</f>
        <v>112677</v>
      </c>
      <c r="M51" s="1434">
        <f>SUM(E52:E53)</f>
        <v>112677</v>
      </c>
      <c r="N51" s="1470"/>
      <c r="O51" s="13"/>
    </row>
    <row r="52" spans="1:15" ht="24">
      <c r="A52" s="1232"/>
      <c r="B52" s="1431"/>
      <c r="C52" s="1433"/>
      <c r="D52" s="491" t="s">
        <v>1031</v>
      </c>
      <c r="E52" s="492">
        <v>109591</v>
      </c>
      <c r="F52" s="492">
        <v>109591</v>
      </c>
      <c r="G52" s="492">
        <v>109591</v>
      </c>
      <c r="H52" s="492">
        <v>109591</v>
      </c>
      <c r="I52" s="1452"/>
      <c r="J52" s="1452"/>
      <c r="K52" s="1435"/>
      <c r="L52" s="1435"/>
      <c r="M52" s="1435"/>
      <c r="N52" s="1471"/>
      <c r="O52" s="13"/>
    </row>
    <row r="53" spans="1:15" ht="24.75" thickBot="1">
      <c r="A53" s="1232"/>
      <c r="B53" s="1431"/>
      <c r="C53" s="1433"/>
      <c r="D53" s="491" t="s">
        <v>1032</v>
      </c>
      <c r="E53" s="492">
        <v>3086</v>
      </c>
      <c r="F53" s="492">
        <v>3086</v>
      </c>
      <c r="G53" s="492">
        <v>3086</v>
      </c>
      <c r="H53" s="492">
        <v>3086</v>
      </c>
      <c r="I53" s="1453"/>
      <c r="J53" s="1453"/>
      <c r="K53" s="1435"/>
      <c r="L53" s="1435"/>
      <c r="M53" s="1435"/>
      <c r="N53" s="1471"/>
      <c r="O53" s="13"/>
    </row>
    <row r="54" spans="1:15" ht="28.15" customHeight="1">
      <c r="A54" s="1419">
        <v>12</v>
      </c>
      <c r="B54" s="1422" t="s">
        <v>1033</v>
      </c>
      <c r="C54" s="1425"/>
      <c r="D54" s="706" t="s">
        <v>1034</v>
      </c>
      <c r="E54" s="707"/>
      <c r="F54" s="707"/>
      <c r="G54" s="707"/>
      <c r="H54" s="707"/>
      <c r="I54" s="1419">
        <v>0</v>
      </c>
      <c r="J54" s="1419">
        <f>SUM(G55:G57)</f>
        <v>126000</v>
      </c>
      <c r="K54" s="1428">
        <f>SUM(F55)</f>
        <v>10000</v>
      </c>
      <c r="L54" s="1419">
        <v>0</v>
      </c>
      <c r="M54" s="1428">
        <f>SUM(E55)</f>
        <v>10000</v>
      </c>
      <c r="N54" s="1419">
        <f>SUM(E56:E57)</f>
        <v>116000</v>
      </c>
    </row>
    <row r="55" spans="1:15">
      <c r="A55" s="1420"/>
      <c r="B55" s="1423"/>
      <c r="C55" s="1426"/>
      <c r="D55" s="708" t="s">
        <v>1035</v>
      </c>
      <c r="E55" s="709">
        <v>10000</v>
      </c>
      <c r="F55" s="709">
        <v>10000</v>
      </c>
      <c r="G55" s="709">
        <v>10000</v>
      </c>
      <c r="H55" s="709">
        <v>10000</v>
      </c>
      <c r="I55" s="1420"/>
      <c r="J55" s="1420"/>
      <c r="K55" s="1420"/>
      <c r="L55" s="1420"/>
      <c r="M55" s="1420"/>
      <c r="N55" s="1420"/>
    </row>
    <row r="56" spans="1:15">
      <c r="A56" s="1420"/>
      <c r="B56" s="1423"/>
      <c r="C56" s="1426"/>
      <c r="D56" s="710" t="s">
        <v>142</v>
      </c>
      <c r="E56" s="709">
        <v>110000</v>
      </c>
      <c r="F56" s="709">
        <v>110000</v>
      </c>
      <c r="G56" s="709">
        <v>110000</v>
      </c>
      <c r="H56" s="709">
        <v>110000</v>
      </c>
      <c r="I56" s="1420"/>
      <c r="J56" s="1420"/>
      <c r="K56" s="1420"/>
      <c r="L56" s="1420"/>
      <c r="M56" s="1420"/>
      <c r="N56" s="1420"/>
    </row>
    <row r="57" spans="1:15" ht="15.75" thickBot="1">
      <c r="A57" s="1421"/>
      <c r="B57" s="1424"/>
      <c r="C57" s="1427"/>
      <c r="D57" s="710" t="s">
        <v>146</v>
      </c>
      <c r="E57" s="711">
        <v>6000</v>
      </c>
      <c r="F57" s="711">
        <v>6000</v>
      </c>
      <c r="G57" s="711">
        <v>6000</v>
      </c>
      <c r="H57" s="711">
        <v>6000</v>
      </c>
      <c r="I57" s="1421"/>
      <c r="J57" s="1421"/>
      <c r="K57" s="1421"/>
      <c r="L57" s="1421"/>
      <c r="M57" s="1421"/>
      <c r="N57" s="1421"/>
    </row>
    <row r="58" spans="1:15" ht="24">
      <c r="A58" s="1404">
        <v>13</v>
      </c>
      <c r="B58" s="1410" t="s">
        <v>1036</v>
      </c>
      <c r="C58" s="1413"/>
      <c r="D58" s="493" t="s">
        <v>1037</v>
      </c>
      <c r="E58" s="494"/>
      <c r="F58" s="494"/>
      <c r="G58" s="494"/>
      <c r="H58" s="494"/>
      <c r="I58" s="1404">
        <f>SUM(H59)</f>
        <v>5808</v>
      </c>
      <c r="J58" s="1404">
        <f>SUM(G59)</f>
        <v>5808</v>
      </c>
      <c r="K58" s="1416">
        <f>SUM(F59)</f>
        <v>5808</v>
      </c>
      <c r="L58" s="1407">
        <v>0</v>
      </c>
      <c r="M58" s="1416">
        <f>SUM(E59)</f>
        <v>8000</v>
      </c>
      <c r="N58" s="1404">
        <v>0</v>
      </c>
    </row>
    <row r="59" spans="1:15">
      <c r="A59" s="1405"/>
      <c r="B59" s="1411"/>
      <c r="C59" s="1414"/>
      <c r="D59" s="495" t="s">
        <v>1038</v>
      </c>
      <c r="E59" s="496">
        <v>8000</v>
      </c>
      <c r="F59" s="496">
        <v>5808</v>
      </c>
      <c r="G59" s="496">
        <v>5808</v>
      </c>
      <c r="H59" s="496">
        <v>5808</v>
      </c>
      <c r="I59" s="1405"/>
      <c r="J59" s="1405"/>
      <c r="K59" s="1417"/>
      <c r="L59" s="1408"/>
      <c r="M59" s="1417"/>
      <c r="N59" s="1405"/>
    </row>
    <row r="60" spans="1:15">
      <c r="A60" s="1405"/>
      <c r="B60" s="1411"/>
      <c r="C60" s="1414"/>
      <c r="D60" s="495" t="s">
        <v>1039</v>
      </c>
      <c r="E60" s="497"/>
      <c r="F60" s="497"/>
      <c r="G60" s="497"/>
      <c r="H60" s="497"/>
      <c r="I60" s="1405"/>
      <c r="J60" s="1405"/>
      <c r="K60" s="1417"/>
      <c r="L60" s="1408"/>
      <c r="M60" s="1417"/>
      <c r="N60" s="1405"/>
    </row>
    <row r="61" spans="1:15" ht="15.75" thickBot="1">
      <c r="A61" s="1406"/>
      <c r="B61" s="1412"/>
      <c r="C61" s="1415"/>
      <c r="D61" s="498" t="s">
        <v>1040</v>
      </c>
      <c r="E61" s="499"/>
      <c r="F61" s="499"/>
      <c r="G61" s="499"/>
      <c r="H61" s="499"/>
      <c r="I61" s="1429"/>
      <c r="J61" s="1429"/>
      <c r="K61" s="1418"/>
      <c r="L61" s="1409"/>
      <c r="M61" s="1418"/>
      <c r="N61" s="1406"/>
    </row>
  </sheetData>
  <mergeCells count="132">
    <mergeCell ref="J1:J2"/>
    <mergeCell ref="G1:G2"/>
    <mergeCell ref="J4:J8"/>
    <mergeCell ref="J9:J14"/>
    <mergeCell ref="J15:J20"/>
    <mergeCell ref="J21:J25"/>
    <mergeCell ref="J26:J27"/>
    <mergeCell ref="J28:J31"/>
    <mergeCell ref="J32:J36"/>
    <mergeCell ref="H1:H2"/>
    <mergeCell ref="I1:I2"/>
    <mergeCell ref="I4:I8"/>
    <mergeCell ref="I9:I14"/>
    <mergeCell ref="I15:I20"/>
    <mergeCell ref="I21:I25"/>
    <mergeCell ref="I26:I27"/>
    <mergeCell ref="I28:I31"/>
    <mergeCell ref="I32:I36"/>
    <mergeCell ref="N51:N53"/>
    <mergeCell ref="A1:A2"/>
    <mergeCell ref="B1:B2"/>
    <mergeCell ref="C1:C2"/>
    <mergeCell ref="D1:D2"/>
    <mergeCell ref="L1:L2"/>
    <mergeCell ref="B4:B8"/>
    <mergeCell ref="A4:A8"/>
    <mergeCell ref="C4:C8"/>
    <mergeCell ref="M4:M8"/>
    <mergeCell ref="N15:N20"/>
    <mergeCell ref="B15:B20"/>
    <mergeCell ref="A15:A20"/>
    <mergeCell ref="N21:N25"/>
    <mergeCell ref="N26:N27"/>
    <mergeCell ref="N28:N31"/>
    <mergeCell ref="M9:M14"/>
    <mergeCell ref="N32:N36"/>
    <mergeCell ref="N4:N8"/>
    <mergeCell ref="E1:E2"/>
    <mergeCell ref="L4:L8"/>
    <mergeCell ref="N9:N14"/>
    <mergeCell ref="N1:N2"/>
    <mergeCell ref="M1:M2"/>
    <mergeCell ref="B9:B14"/>
    <mergeCell ref="A9:A14"/>
    <mergeCell ref="C9:C14"/>
    <mergeCell ref="L9:L14"/>
    <mergeCell ref="K9:K14"/>
    <mergeCell ref="K15:K20"/>
    <mergeCell ref="C15:C20"/>
    <mergeCell ref="L15:L20"/>
    <mergeCell ref="M15:M20"/>
    <mergeCell ref="F1:F2"/>
    <mergeCell ref="K1:K2"/>
    <mergeCell ref="K4:K8"/>
    <mergeCell ref="N37:N39"/>
    <mergeCell ref="N40:N42"/>
    <mergeCell ref="N43:N50"/>
    <mergeCell ref="A21:A25"/>
    <mergeCell ref="B21:B25"/>
    <mergeCell ref="C21:C25"/>
    <mergeCell ref="L21:L25"/>
    <mergeCell ref="M21:M25"/>
    <mergeCell ref="K21:K25"/>
    <mergeCell ref="A26:A27"/>
    <mergeCell ref="B26:B27"/>
    <mergeCell ref="C26:C27"/>
    <mergeCell ref="L26:L27"/>
    <mergeCell ref="M26:M27"/>
    <mergeCell ref="K26:K27"/>
    <mergeCell ref="B28:B31"/>
    <mergeCell ref="A28:A31"/>
    <mergeCell ref="C28:C31"/>
    <mergeCell ref="L28:L31"/>
    <mergeCell ref="M28:M31"/>
    <mergeCell ref="K28:K31"/>
    <mergeCell ref="A32:A36"/>
    <mergeCell ref="B32:B36"/>
    <mergeCell ref="C32:C36"/>
    <mergeCell ref="L32:L36"/>
    <mergeCell ref="M32:M36"/>
    <mergeCell ref="K32:K36"/>
    <mergeCell ref="B37:B39"/>
    <mergeCell ref="A37:A39"/>
    <mergeCell ref="C37:C39"/>
    <mergeCell ref="L37:L39"/>
    <mergeCell ref="M37:M39"/>
    <mergeCell ref="K37:K39"/>
    <mergeCell ref="J37:J39"/>
    <mergeCell ref="I37:I39"/>
    <mergeCell ref="K51:K53"/>
    <mergeCell ref="B40:B42"/>
    <mergeCell ref="A40:A42"/>
    <mergeCell ref="C40:C42"/>
    <mergeCell ref="L40:L42"/>
    <mergeCell ref="M40:M42"/>
    <mergeCell ref="K40:K42"/>
    <mergeCell ref="B43:B50"/>
    <mergeCell ref="A43:A50"/>
    <mergeCell ref="C43:C50"/>
    <mergeCell ref="L43:L50"/>
    <mergeCell ref="M43:M50"/>
    <mergeCell ref="K43:K50"/>
    <mergeCell ref="J40:J42"/>
    <mergeCell ref="J43:J50"/>
    <mergeCell ref="J51:J53"/>
    <mergeCell ref="I40:I42"/>
    <mergeCell ref="I43:I50"/>
    <mergeCell ref="I51:I53"/>
    <mergeCell ref="O12:O14"/>
    <mergeCell ref="N58:N61"/>
    <mergeCell ref="A58:A61"/>
    <mergeCell ref="L58:L61"/>
    <mergeCell ref="B58:B61"/>
    <mergeCell ref="C58:C61"/>
    <mergeCell ref="M58:M61"/>
    <mergeCell ref="K58:K61"/>
    <mergeCell ref="N54:N57"/>
    <mergeCell ref="B54:B57"/>
    <mergeCell ref="A54:A57"/>
    <mergeCell ref="C54:C57"/>
    <mergeCell ref="L54:L57"/>
    <mergeCell ref="M54:M57"/>
    <mergeCell ref="K54:K57"/>
    <mergeCell ref="J54:J57"/>
    <mergeCell ref="J58:J61"/>
    <mergeCell ref="I54:I57"/>
    <mergeCell ref="I58:I61"/>
    <mergeCell ref="B51:B53"/>
    <mergeCell ref="A51:A53"/>
    <mergeCell ref="C51:C53"/>
    <mergeCell ref="L51:L53"/>
    <mergeCell ref="M51:M53"/>
  </mergeCells>
  <pageMargins left="0.7" right="0.7" top="0.75" bottom="0.75" header="0.3" footer="0.3"/>
  <pageSetup paperSize="9" scale="37" fitToHeight="0"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62"/>
  <sheetViews>
    <sheetView topLeftCell="C7" zoomScaleNormal="100" workbookViewId="0">
      <selection activeCell="G11" sqref="G11"/>
    </sheetView>
  </sheetViews>
  <sheetFormatPr defaultRowHeight="15"/>
  <cols>
    <col min="1" max="1" width="5.42578125" style="1" customWidth="1"/>
    <col min="2" max="2" width="29.7109375" customWidth="1"/>
    <col min="3" max="3" width="17.28515625" style="1" customWidth="1"/>
    <col min="4" max="4" width="23.42578125" style="1" customWidth="1"/>
    <col min="5" max="5" width="64.140625" style="829" customWidth="1"/>
    <col min="6" max="6" width="14.5703125" hidden="1" customWidth="1"/>
    <col min="7" max="7" width="14.5703125" customWidth="1"/>
    <col min="8" max="8" width="14.5703125" style="657" customWidth="1"/>
    <col min="9" max="9" width="14.7109375" style="1" customWidth="1"/>
    <col min="10" max="11" width="21" customWidth="1"/>
    <col min="12" max="12" width="11.140625" customWidth="1"/>
    <col min="13" max="13" width="12.5703125" customWidth="1"/>
    <col min="15" max="15" width="21.7109375" customWidth="1"/>
  </cols>
  <sheetData>
    <row r="1" spans="1:13">
      <c r="A1" s="1500" t="s">
        <v>0</v>
      </c>
      <c r="B1" s="1502" t="s">
        <v>1</v>
      </c>
      <c r="C1" s="1502" t="s">
        <v>1041</v>
      </c>
      <c r="D1" s="1502" t="s">
        <v>4</v>
      </c>
      <c r="E1" s="1503" t="s">
        <v>686</v>
      </c>
      <c r="F1" s="1502" t="s">
        <v>11</v>
      </c>
      <c r="G1" s="1490" t="s">
        <v>7</v>
      </c>
      <c r="H1" s="1504" t="s">
        <v>687</v>
      </c>
      <c r="I1" s="1502" t="s">
        <v>12</v>
      </c>
      <c r="J1" s="1502" t="s">
        <v>13</v>
      </c>
      <c r="K1" s="1502" t="s">
        <v>1042</v>
      </c>
    </row>
    <row r="2" spans="1:13" ht="15.75" thickBot="1">
      <c r="A2" s="1501"/>
      <c r="B2" s="1502"/>
      <c r="C2" s="1502"/>
      <c r="D2" s="1502"/>
      <c r="E2" s="1503"/>
      <c r="F2" s="1502"/>
      <c r="G2" s="1491"/>
      <c r="H2" s="1505"/>
      <c r="I2" s="1502"/>
      <c r="J2" s="1502"/>
      <c r="K2" s="1502"/>
    </row>
    <row r="3" spans="1:13" ht="84" hidden="1">
      <c r="A3" s="34">
        <v>1</v>
      </c>
      <c r="B3" s="1498" t="s">
        <v>337</v>
      </c>
      <c r="C3" s="1498" t="s">
        <v>339</v>
      </c>
      <c r="D3" s="60">
        <v>0</v>
      </c>
      <c r="E3" s="825" t="s">
        <v>1043</v>
      </c>
      <c r="F3" s="37"/>
      <c r="G3" s="37"/>
      <c r="H3" s="651"/>
      <c r="I3" s="38">
        <v>0</v>
      </c>
      <c r="J3" s="38">
        <v>0</v>
      </c>
      <c r="K3" s="1499">
        <f>SUM(I3:I6)</f>
        <v>0</v>
      </c>
      <c r="L3" s="16"/>
      <c r="M3" s="16"/>
    </row>
    <row r="4" spans="1:13" ht="72" hidden="1">
      <c r="A4" s="34"/>
      <c r="B4" s="1498"/>
      <c r="C4" s="1498"/>
      <c r="D4" s="60" t="s">
        <v>1044</v>
      </c>
      <c r="E4" s="825" t="s">
        <v>1045</v>
      </c>
      <c r="F4" s="37"/>
      <c r="G4" s="37"/>
      <c r="H4" s="651"/>
      <c r="I4" s="38">
        <v>0</v>
      </c>
      <c r="J4" s="38"/>
      <c r="K4" s="1499"/>
      <c r="L4" s="16"/>
      <c r="M4" s="16"/>
    </row>
    <row r="5" spans="1:13" ht="52.15" customHeight="1" thickBot="1">
      <c r="A5" s="34">
        <v>1</v>
      </c>
      <c r="B5" s="1498"/>
      <c r="C5" s="1498"/>
      <c r="D5" s="36" t="s">
        <v>1046</v>
      </c>
      <c r="E5" s="826" t="s">
        <v>1047</v>
      </c>
      <c r="F5" s="37"/>
      <c r="G5" s="37"/>
      <c r="H5" s="651"/>
      <c r="I5" s="38">
        <v>0</v>
      </c>
      <c r="J5" s="35"/>
      <c r="K5" s="1499"/>
      <c r="L5" s="16"/>
      <c r="M5" s="16"/>
    </row>
    <row r="6" spans="1:13" ht="48.75" thickBot="1">
      <c r="A6" s="34">
        <v>2</v>
      </c>
      <c r="B6" s="1498"/>
      <c r="C6" s="1498"/>
      <c r="D6" s="36" t="s">
        <v>1048</v>
      </c>
      <c r="E6" s="826" t="s">
        <v>1049</v>
      </c>
      <c r="F6" s="37"/>
      <c r="G6" s="37"/>
      <c r="H6" s="651"/>
      <c r="I6" s="38">
        <v>0</v>
      </c>
      <c r="J6" s="35"/>
      <c r="K6" s="1499"/>
      <c r="L6" s="16"/>
      <c r="M6" s="16"/>
    </row>
    <row r="7" spans="1:13" ht="101.25" customHeight="1" thickBot="1">
      <c r="A7" s="29">
        <v>3</v>
      </c>
      <c r="B7" s="1498" t="s">
        <v>1050</v>
      </c>
      <c r="C7" s="1498" t="s">
        <v>339</v>
      </c>
      <c r="D7" s="36" t="s">
        <v>1051</v>
      </c>
      <c r="E7" s="826" t="s">
        <v>1052</v>
      </c>
      <c r="F7" s="37"/>
      <c r="G7" s="673">
        <v>100000</v>
      </c>
      <c r="H7" s="652">
        <v>500000</v>
      </c>
      <c r="I7" s="38">
        <v>2025108</v>
      </c>
      <c r="J7" s="38">
        <v>2820400</v>
      </c>
      <c r="K7" s="1499">
        <f>SUM(I7:I10)</f>
        <v>2250788</v>
      </c>
    </row>
    <row r="8" spans="1:13" ht="111" customHeight="1">
      <c r="A8" s="34">
        <v>4</v>
      </c>
      <c r="B8" s="1498"/>
      <c r="C8" s="1498"/>
      <c r="D8" s="36" t="s">
        <v>1053</v>
      </c>
      <c r="E8" s="826" t="s">
        <v>1054</v>
      </c>
      <c r="F8" s="37"/>
      <c r="G8" s="37">
        <v>0</v>
      </c>
      <c r="H8" s="651">
        <v>0</v>
      </c>
      <c r="I8" s="35">
        <v>0</v>
      </c>
      <c r="J8" s="37"/>
      <c r="K8" s="1499"/>
    </row>
    <row r="9" spans="1:13" ht="126" customHeight="1" thickBot="1">
      <c r="A9" s="34">
        <v>5</v>
      </c>
      <c r="B9" s="1498"/>
      <c r="C9" s="1498"/>
      <c r="D9" s="844" t="s">
        <v>1046</v>
      </c>
      <c r="E9" s="845" t="s">
        <v>1055</v>
      </c>
      <c r="F9" s="846"/>
      <c r="G9" s="847">
        <v>0</v>
      </c>
      <c r="H9" s="848">
        <v>100000</v>
      </c>
      <c r="I9" s="849">
        <v>112000</v>
      </c>
      <c r="J9" s="846"/>
      <c r="K9" s="1499"/>
    </row>
    <row r="10" spans="1:13" ht="60">
      <c r="A10" s="34">
        <v>6</v>
      </c>
      <c r="B10" s="1498"/>
      <c r="C10" s="1498"/>
      <c r="D10" s="36">
        <v>0</v>
      </c>
      <c r="E10" s="826" t="s">
        <v>1056</v>
      </c>
      <c r="F10" s="37"/>
      <c r="G10" s="672">
        <v>83600</v>
      </c>
      <c r="H10" s="652">
        <v>83600</v>
      </c>
      <c r="I10" s="38">
        <v>113680</v>
      </c>
      <c r="J10" s="37"/>
      <c r="K10" s="1499"/>
    </row>
    <row r="11" spans="1:13">
      <c r="E11" s="827" t="s">
        <v>1057</v>
      </c>
      <c r="G11" s="8">
        <f>SUM(G5:G10)</f>
        <v>183600</v>
      </c>
      <c r="H11" s="653">
        <f>SUM(H7:H10)</f>
        <v>683600</v>
      </c>
      <c r="I11" s="16">
        <f>SUM(I3:I10)</f>
        <v>2250788</v>
      </c>
      <c r="J11" s="16">
        <f>SUM(J3:J10)</f>
        <v>2820400</v>
      </c>
    </row>
    <row r="14" spans="1:13">
      <c r="B14" s="1494" t="s">
        <v>1058</v>
      </c>
      <c r="C14" s="1494"/>
      <c r="D14" s="1494"/>
      <c r="E14" s="1494"/>
      <c r="F14" s="1494"/>
      <c r="G14" s="1494"/>
      <c r="H14" s="1494"/>
      <c r="I14" s="1494"/>
      <c r="J14" s="1494"/>
      <c r="K14" s="1494"/>
      <c r="L14" s="1494"/>
      <c r="M14" s="1494"/>
    </row>
    <row r="15" spans="1:13">
      <c r="B15" s="1492" t="s">
        <v>1059</v>
      </c>
      <c r="C15" s="1492">
        <v>2023</v>
      </c>
      <c r="D15" s="1492">
        <v>2024</v>
      </c>
      <c r="E15" s="1493">
        <v>2025</v>
      </c>
      <c r="F15" s="1492">
        <v>2026</v>
      </c>
      <c r="G15" s="39"/>
      <c r="H15" s="654"/>
      <c r="I15" s="1492">
        <v>2027</v>
      </c>
      <c r="J15" s="1492">
        <v>2028</v>
      </c>
      <c r="K15" s="1492" t="s">
        <v>685</v>
      </c>
      <c r="L15" s="1495" t="s">
        <v>1060</v>
      </c>
      <c r="M15" s="1496"/>
    </row>
    <row r="16" spans="1:13">
      <c r="B16" s="1492"/>
      <c r="C16" s="1492"/>
      <c r="D16" s="1492"/>
      <c r="E16" s="1493"/>
      <c r="F16" s="1492"/>
      <c r="G16" s="39"/>
      <c r="H16" s="654"/>
      <c r="I16" s="1492"/>
      <c r="J16" s="1492"/>
      <c r="K16" s="1492"/>
      <c r="L16" s="39" t="s">
        <v>339</v>
      </c>
      <c r="M16" s="39" t="s">
        <v>1061</v>
      </c>
    </row>
    <row r="17" spans="2:14">
      <c r="B17" s="40" t="s">
        <v>144</v>
      </c>
      <c r="C17" s="14">
        <v>14400</v>
      </c>
      <c r="D17" s="14">
        <v>38500</v>
      </c>
      <c r="E17" s="828">
        <v>0</v>
      </c>
      <c r="F17" s="14">
        <v>0</v>
      </c>
      <c r="G17" s="14"/>
      <c r="H17" s="655"/>
      <c r="I17" s="40">
        <v>0</v>
      </c>
      <c r="J17" s="40">
        <v>0</v>
      </c>
      <c r="K17" s="14">
        <f>SUM(C17:J17)</f>
        <v>52900</v>
      </c>
      <c r="L17" s="14">
        <f>K17</f>
        <v>52900</v>
      </c>
      <c r="M17" s="14">
        <v>0</v>
      </c>
    </row>
    <row r="18" spans="2:14">
      <c r="B18" s="40" t="s">
        <v>1062</v>
      </c>
      <c r="C18" s="14">
        <v>0</v>
      </c>
      <c r="D18" s="14">
        <v>0</v>
      </c>
      <c r="E18" s="828">
        <f>4009415.97/2</f>
        <v>2004707.9850000001</v>
      </c>
      <c r="F18" s="14">
        <v>2800000</v>
      </c>
      <c r="G18" s="14"/>
      <c r="H18" s="655"/>
      <c r="I18" s="40">
        <v>0</v>
      </c>
      <c r="J18" s="40">
        <v>0</v>
      </c>
      <c r="K18" s="14">
        <f t="shared" ref="K18:K20" si="0">SUM(C18:J18)</f>
        <v>4804707.9850000003</v>
      </c>
      <c r="L18" s="14">
        <v>0</v>
      </c>
      <c r="M18" s="14">
        <f>K18</f>
        <v>4804707.9850000003</v>
      </c>
      <c r="N18" s="57"/>
    </row>
    <row r="19" spans="2:14">
      <c r="B19" s="40" t="s">
        <v>1063</v>
      </c>
      <c r="C19" s="14">
        <v>0</v>
      </c>
      <c r="D19" s="14">
        <v>0</v>
      </c>
      <c r="E19" s="828">
        <f>38000/2</f>
        <v>19000</v>
      </c>
      <c r="F19" s="14">
        <f>38000/2</f>
        <v>19000</v>
      </c>
      <c r="G19" s="14"/>
      <c r="H19" s="655"/>
      <c r="I19" s="40">
        <v>0</v>
      </c>
      <c r="J19" s="40">
        <v>0</v>
      </c>
      <c r="K19" s="14">
        <f t="shared" si="0"/>
        <v>38000</v>
      </c>
      <c r="L19" s="14">
        <v>0</v>
      </c>
      <c r="M19" s="14">
        <f t="shared" ref="M19:M20" si="1">K19</f>
        <v>38000</v>
      </c>
    </row>
    <row r="20" spans="2:14">
      <c r="B20" s="40" t="s">
        <v>1064</v>
      </c>
      <c r="C20" s="14">
        <v>0</v>
      </c>
      <c r="D20" s="14">
        <v>0</v>
      </c>
      <c r="E20" s="828">
        <f>2800/2</f>
        <v>1400</v>
      </c>
      <c r="F20" s="14">
        <f>2800/2</f>
        <v>1400</v>
      </c>
      <c r="G20" s="14"/>
      <c r="H20" s="655"/>
      <c r="I20" s="40">
        <v>0</v>
      </c>
      <c r="J20" s="40">
        <v>0</v>
      </c>
      <c r="K20" s="14">
        <f t="shared" si="0"/>
        <v>2800</v>
      </c>
      <c r="L20" s="14">
        <v>0</v>
      </c>
      <c r="M20" s="14">
        <f t="shared" si="1"/>
        <v>2800</v>
      </c>
    </row>
    <row r="21" spans="2:14">
      <c r="B21" s="41" t="s">
        <v>685</v>
      </c>
      <c r="C21" s="14">
        <f>SUM(C17:C20)</f>
        <v>14400</v>
      </c>
      <c r="D21" s="14">
        <f t="shared" ref="D21:J21" si="2">SUM(D17:D20)</f>
        <v>38500</v>
      </c>
      <c r="E21" s="828">
        <f t="shared" si="2"/>
        <v>2025107.9850000001</v>
      </c>
      <c r="F21" s="14">
        <f>SUM(F17:F20)</f>
        <v>2820400</v>
      </c>
      <c r="G21" s="14"/>
      <c r="H21" s="655"/>
      <c r="I21" s="14">
        <f t="shared" si="2"/>
        <v>0</v>
      </c>
      <c r="J21" s="14">
        <f t="shared" si="2"/>
        <v>0</v>
      </c>
      <c r="K21" s="14">
        <f>SUM(K17:K20)</f>
        <v>4898407.9850000003</v>
      </c>
      <c r="L21" s="14">
        <f>SUM(L17:L20)</f>
        <v>52900</v>
      </c>
      <c r="M21" s="14">
        <f>SUM(M18:M20)</f>
        <v>4845507.9850000003</v>
      </c>
    </row>
    <row r="22" spans="2:14" ht="14.45">
      <c r="B22" s="15"/>
      <c r="C22" s="16"/>
      <c r="D22" s="16"/>
      <c r="E22" s="369"/>
      <c r="F22" s="16"/>
      <c r="G22" s="16"/>
      <c r="H22" s="653"/>
      <c r="I22" s="16"/>
      <c r="J22" s="16"/>
      <c r="K22" s="16"/>
      <c r="L22" s="16"/>
    </row>
    <row r="23" spans="2:14">
      <c r="B23" s="1"/>
      <c r="E23" s="368"/>
      <c r="F23" s="1"/>
      <c r="G23" s="1"/>
      <c r="H23" s="656"/>
      <c r="J23" s="1"/>
    </row>
    <row r="24" spans="2:14">
      <c r="B24" s="1494" t="s">
        <v>1065</v>
      </c>
      <c r="C24" s="1494"/>
      <c r="D24" s="1494"/>
      <c r="E24" s="1494"/>
      <c r="F24" s="1494"/>
      <c r="G24" s="1494"/>
      <c r="H24" s="1494"/>
      <c r="I24" s="1494"/>
      <c r="J24" s="1494"/>
      <c r="K24" s="1494"/>
      <c r="L24" s="1494"/>
      <c r="M24" s="1494"/>
    </row>
    <row r="25" spans="2:14">
      <c r="B25" s="1492" t="s">
        <v>1059</v>
      </c>
      <c r="C25" s="1492">
        <v>2023</v>
      </c>
      <c r="D25" s="1492">
        <v>2024</v>
      </c>
      <c r="E25" s="1493">
        <v>2025</v>
      </c>
      <c r="F25" s="1492">
        <v>2026</v>
      </c>
      <c r="G25" s="39"/>
      <c r="H25" s="654"/>
      <c r="I25" s="1492">
        <v>2027</v>
      </c>
      <c r="J25" s="1492">
        <v>2028</v>
      </c>
      <c r="K25" s="1492" t="s">
        <v>685</v>
      </c>
      <c r="L25" s="1495" t="s">
        <v>1060</v>
      </c>
      <c r="M25" s="1496"/>
    </row>
    <row r="26" spans="2:14">
      <c r="B26" s="1492"/>
      <c r="C26" s="1492"/>
      <c r="D26" s="1492"/>
      <c r="E26" s="1493"/>
      <c r="F26" s="1492"/>
      <c r="G26" s="39"/>
      <c r="H26" s="654"/>
      <c r="I26" s="1492"/>
      <c r="J26" s="1492"/>
      <c r="K26" s="1492"/>
      <c r="L26" s="39" t="s">
        <v>339</v>
      </c>
      <c r="M26" s="39" t="s">
        <v>1061</v>
      </c>
    </row>
    <row r="27" spans="2:14" ht="15" customHeight="1">
      <c r="B27" s="40" t="s">
        <v>144</v>
      </c>
      <c r="C27" s="14">
        <v>0</v>
      </c>
      <c r="D27" s="14">
        <v>0</v>
      </c>
      <c r="E27" s="828">
        <v>100000</v>
      </c>
      <c r="F27" s="14">
        <v>0</v>
      </c>
      <c r="G27" s="14"/>
      <c r="H27" s="655"/>
      <c r="I27" s="14">
        <v>0</v>
      </c>
      <c r="J27" s="40">
        <v>0</v>
      </c>
      <c r="K27" s="14">
        <f>SUM(C27:J27)</f>
        <v>100000</v>
      </c>
      <c r="L27" s="14">
        <v>100000</v>
      </c>
      <c r="M27" s="14">
        <v>0</v>
      </c>
      <c r="N27" s="59"/>
    </row>
    <row r="28" spans="2:14">
      <c r="B28" s="40" t="s">
        <v>1062</v>
      </c>
      <c r="C28" s="14">
        <v>0</v>
      </c>
      <c r="D28" s="14">
        <v>0</v>
      </c>
      <c r="E28" s="828">
        <v>0</v>
      </c>
      <c r="F28" s="14">
        <v>500000</v>
      </c>
      <c r="G28" s="14"/>
      <c r="H28" s="655"/>
      <c r="I28" s="14">
        <v>1945000</v>
      </c>
      <c r="J28" s="40">
        <v>0</v>
      </c>
      <c r="K28" s="14">
        <f t="shared" ref="K28:K31" si="3">SUM(C28:J28)</f>
        <v>2445000</v>
      </c>
      <c r="L28" s="14">
        <v>0</v>
      </c>
      <c r="M28" s="14">
        <v>2445000</v>
      </c>
    </row>
    <row r="29" spans="2:14">
      <c r="B29" s="40" t="s">
        <v>1063</v>
      </c>
      <c r="C29" s="14">
        <v>0</v>
      </c>
      <c r="D29" s="14">
        <v>0</v>
      </c>
      <c r="E29" s="828">
        <v>0</v>
      </c>
      <c r="F29" s="14">
        <v>10000</v>
      </c>
      <c r="G29" s="14"/>
      <c r="H29" s="655"/>
      <c r="I29" s="14">
        <v>40000</v>
      </c>
      <c r="J29" s="40">
        <v>0</v>
      </c>
      <c r="K29" s="14">
        <f t="shared" si="3"/>
        <v>50000</v>
      </c>
      <c r="L29" s="14">
        <v>0</v>
      </c>
      <c r="M29" s="14">
        <v>50000</v>
      </c>
    </row>
    <row r="30" spans="2:14">
      <c r="B30" s="40" t="s">
        <v>1064</v>
      </c>
      <c r="C30" s="14">
        <v>0</v>
      </c>
      <c r="D30" s="14">
        <v>0</v>
      </c>
      <c r="E30" s="828">
        <v>0</v>
      </c>
      <c r="F30" s="14">
        <v>1000</v>
      </c>
      <c r="G30" s="14"/>
      <c r="H30" s="655"/>
      <c r="I30" s="14">
        <v>4000</v>
      </c>
      <c r="J30" s="40">
        <v>0</v>
      </c>
      <c r="K30" s="14">
        <f t="shared" si="3"/>
        <v>5000</v>
      </c>
      <c r="L30" s="14">
        <v>0</v>
      </c>
      <c r="M30" s="14">
        <v>5000</v>
      </c>
    </row>
    <row r="31" spans="2:14">
      <c r="B31" s="41" t="s">
        <v>685</v>
      </c>
      <c r="C31" s="14">
        <f>SUM(C27:C30)</f>
        <v>0</v>
      </c>
      <c r="D31" s="14">
        <f t="shared" ref="D31" si="4">SUM(D27:D30)</f>
        <v>0</v>
      </c>
      <c r="E31" s="828">
        <v>0</v>
      </c>
      <c r="F31" s="14">
        <f t="shared" ref="F31:I31" si="5">SUM(F27:F30)</f>
        <v>511000</v>
      </c>
      <c r="G31" s="14"/>
      <c r="H31" s="655"/>
      <c r="I31" s="14">
        <f t="shared" si="5"/>
        <v>1989000</v>
      </c>
      <c r="J31" s="14">
        <f>SUM(J27:J30)</f>
        <v>0</v>
      </c>
      <c r="K31" s="14">
        <f t="shared" si="3"/>
        <v>2500000</v>
      </c>
      <c r="L31" s="14">
        <f>SUM(L27:L30)</f>
        <v>100000</v>
      </c>
      <c r="M31" s="14">
        <f>SUM(M27:M30)</f>
        <v>2500000</v>
      </c>
    </row>
    <row r="32" spans="2:14">
      <c r="C32"/>
      <c r="D32"/>
      <c r="I32"/>
    </row>
    <row r="33" spans="2:15">
      <c r="C33"/>
      <c r="D33"/>
      <c r="I33"/>
    </row>
    <row r="34" spans="2:15">
      <c r="B34" s="1494" t="s">
        <v>1066</v>
      </c>
      <c r="C34" s="1494"/>
      <c r="D34" s="1494"/>
      <c r="E34" s="1494"/>
      <c r="F34" s="1494"/>
      <c r="G34" s="1494"/>
      <c r="H34" s="1494"/>
      <c r="I34" s="1494"/>
      <c r="J34" s="1494"/>
      <c r="K34" s="1494"/>
      <c r="L34" s="1494"/>
      <c r="M34" s="1494"/>
    </row>
    <row r="35" spans="2:15">
      <c r="B35" s="1492" t="s">
        <v>1059</v>
      </c>
      <c r="C35" s="1492">
        <v>2023</v>
      </c>
      <c r="D35" s="1492">
        <v>2024</v>
      </c>
      <c r="E35" s="1493">
        <v>2025</v>
      </c>
      <c r="F35" s="1492">
        <v>2026</v>
      </c>
      <c r="G35" s="39"/>
      <c r="H35" s="654"/>
      <c r="I35" s="1492">
        <v>2027</v>
      </c>
      <c r="J35" s="1492">
        <v>2028</v>
      </c>
      <c r="K35" s="1492" t="s">
        <v>685</v>
      </c>
      <c r="L35" s="1495" t="s">
        <v>1060</v>
      </c>
      <c r="M35" s="1496"/>
    </row>
    <row r="36" spans="2:15">
      <c r="B36" s="1492"/>
      <c r="C36" s="1492"/>
      <c r="D36" s="1492"/>
      <c r="E36" s="1493"/>
      <c r="F36" s="1492"/>
      <c r="G36" s="39"/>
      <c r="H36" s="654"/>
      <c r="I36" s="1492"/>
      <c r="J36" s="1492"/>
      <c r="K36" s="1492"/>
      <c r="L36" s="39" t="s">
        <v>339</v>
      </c>
      <c r="M36" s="39" t="s">
        <v>1061</v>
      </c>
    </row>
    <row r="37" spans="2:15">
      <c r="B37" s="40" t="s">
        <v>1067</v>
      </c>
      <c r="C37" s="14">
        <v>0</v>
      </c>
      <c r="D37" s="14">
        <v>0</v>
      </c>
      <c r="E37" s="828">
        <v>20000</v>
      </c>
      <c r="F37" s="14">
        <v>0</v>
      </c>
      <c r="G37" s="14"/>
      <c r="H37" s="655"/>
      <c r="I37" s="40">
        <v>0</v>
      </c>
      <c r="J37" s="40">
        <v>0</v>
      </c>
      <c r="K37" s="14">
        <f>SUM(C37:J37)</f>
        <v>20000</v>
      </c>
      <c r="L37" s="14">
        <v>20000</v>
      </c>
      <c r="M37" s="14">
        <v>0</v>
      </c>
      <c r="O37" s="1497" t="s">
        <v>1068</v>
      </c>
    </row>
    <row r="38" spans="2:15">
      <c r="B38" s="40" t="s">
        <v>1069</v>
      </c>
      <c r="C38" s="14">
        <v>0</v>
      </c>
      <c r="D38" s="14">
        <v>0</v>
      </c>
      <c r="E38" s="828">
        <v>100000</v>
      </c>
      <c r="F38" s="14">
        <v>200000</v>
      </c>
      <c r="G38" s="14"/>
      <c r="H38" s="655"/>
      <c r="I38" s="40">
        <v>0</v>
      </c>
      <c r="J38" s="40">
        <v>0</v>
      </c>
      <c r="K38" s="14">
        <f t="shared" ref="K38:K41" si="6">SUM(C38:J38)</f>
        <v>300000</v>
      </c>
      <c r="L38" s="14">
        <v>0</v>
      </c>
      <c r="M38" s="14">
        <v>300000</v>
      </c>
      <c r="O38" s="1497"/>
    </row>
    <row r="39" spans="2:15">
      <c r="B39" s="40" t="s">
        <v>1070</v>
      </c>
      <c r="C39" s="14">
        <v>0</v>
      </c>
      <c r="D39" s="14">
        <v>0</v>
      </c>
      <c r="E39" s="828">
        <v>10000</v>
      </c>
      <c r="F39" s="14">
        <v>15000</v>
      </c>
      <c r="G39" s="14"/>
      <c r="H39" s="655"/>
      <c r="I39" s="40">
        <v>0</v>
      </c>
      <c r="J39" s="40">
        <v>0</v>
      </c>
      <c r="K39" s="14">
        <f t="shared" si="6"/>
        <v>25000</v>
      </c>
      <c r="L39" s="14">
        <v>0</v>
      </c>
      <c r="M39" s="14">
        <v>25000</v>
      </c>
      <c r="O39" s="1497"/>
    </row>
    <row r="40" spans="2:15">
      <c r="B40" s="40" t="s">
        <v>1071</v>
      </c>
      <c r="C40" s="14">
        <v>0</v>
      </c>
      <c r="D40" s="14">
        <v>0</v>
      </c>
      <c r="E40" s="828">
        <v>2000</v>
      </c>
      <c r="F40" s="14">
        <v>3000</v>
      </c>
      <c r="G40" s="14"/>
      <c r="H40" s="655"/>
      <c r="I40" s="40">
        <v>0</v>
      </c>
      <c r="J40" s="40">
        <v>0</v>
      </c>
      <c r="K40" s="14">
        <f t="shared" si="6"/>
        <v>5000</v>
      </c>
      <c r="L40" s="14">
        <v>0</v>
      </c>
      <c r="M40" s="14">
        <v>5000</v>
      </c>
      <c r="O40" s="1497"/>
    </row>
    <row r="41" spans="2:15">
      <c r="B41" s="41" t="s">
        <v>685</v>
      </c>
      <c r="C41" s="14">
        <f>SUM(C37:C40)</f>
        <v>0</v>
      </c>
      <c r="D41" s="14">
        <f t="shared" ref="D41:F41" si="7">SUM(D37:D40)</f>
        <v>0</v>
      </c>
      <c r="E41" s="828">
        <f t="shared" si="7"/>
        <v>132000</v>
      </c>
      <c r="F41" s="14">
        <f t="shared" si="7"/>
        <v>218000</v>
      </c>
      <c r="G41" s="14"/>
      <c r="H41" s="655"/>
      <c r="I41" s="40">
        <v>0</v>
      </c>
      <c r="J41" s="14">
        <f>SUM(J37:J40)</f>
        <v>0</v>
      </c>
      <c r="K41" s="14">
        <f t="shared" si="6"/>
        <v>350000</v>
      </c>
      <c r="L41" s="14">
        <f>SUM(L37:L40)</f>
        <v>20000</v>
      </c>
      <c r="M41" s="14">
        <f>SUM(M37:M40)</f>
        <v>330000</v>
      </c>
    </row>
    <row r="42" spans="2:15">
      <c r="J42" s="1"/>
    </row>
    <row r="43" spans="2:15">
      <c r="J43" s="1"/>
    </row>
    <row r="44" spans="2:15">
      <c r="B44" s="1494" t="s">
        <v>1072</v>
      </c>
      <c r="C44" s="1494"/>
      <c r="D44" s="1494"/>
      <c r="E44" s="1494"/>
      <c r="F44" s="1494"/>
      <c r="G44" s="1494"/>
      <c r="H44" s="1494"/>
      <c r="I44" s="1494"/>
      <c r="J44" s="1494"/>
      <c r="K44" s="1494"/>
      <c r="L44" s="1494"/>
      <c r="M44" s="1494"/>
    </row>
    <row r="45" spans="2:15">
      <c r="B45" s="1492" t="s">
        <v>1059</v>
      </c>
      <c r="C45" s="1492">
        <v>2023</v>
      </c>
      <c r="D45" s="1492">
        <v>2024</v>
      </c>
      <c r="E45" s="1493">
        <v>2025</v>
      </c>
      <c r="F45" s="1492">
        <v>2026</v>
      </c>
      <c r="G45" s="39"/>
      <c r="H45" s="654"/>
      <c r="I45" s="1492">
        <v>2027</v>
      </c>
      <c r="J45" s="1492">
        <v>2028</v>
      </c>
      <c r="K45" s="1492" t="s">
        <v>685</v>
      </c>
      <c r="L45" s="1495" t="s">
        <v>1060</v>
      </c>
      <c r="M45" s="1496"/>
    </row>
    <row r="46" spans="2:15">
      <c r="B46" s="1492"/>
      <c r="C46" s="1492"/>
      <c r="D46" s="1492"/>
      <c r="E46" s="1493"/>
      <c r="F46" s="1492"/>
      <c r="G46" s="39"/>
      <c r="H46" s="654"/>
      <c r="I46" s="1492"/>
      <c r="J46" s="1492"/>
      <c r="K46" s="1492"/>
      <c r="L46" s="39" t="s">
        <v>1073</v>
      </c>
      <c r="M46" s="39" t="s">
        <v>1061</v>
      </c>
    </row>
    <row r="47" spans="2:15">
      <c r="B47" s="40" t="s">
        <v>144</v>
      </c>
      <c r="C47" s="14">
        <v>0</v>
      </c>
      <c r="D47" s="14">
        <v>0</v>
      </c>
      <c r="E47" s="828">
        <f>38800+68425</f>
        <v>107225</v>
      </c>
      <c r="F47" s="14">
        <v>0</v>
      </c>
      <c r="G47" s="14"/>
      <c r="H47" s="655"/>
      <c r="I47" s="14">
        <v>0</v>
      </c>
      <c r="J47" s="14">
        <v>0</v>
      </c>
      <c r="K47" s="14">
        <f>SUM(C47:J47)</f>
        <v>107225</v>
      </c>
      <c r="L47" s="14">
        <f>K47</f>
        <v>107225</v>
      </c>
      <c r="M47" s="40">
        <v>0</v>
      </c>
    </row>
    <row r="48" spans="2:15">
      <c r="B48" s="40" t="s">
        <v>142</v>
      </c>
      <c r="C48" s="14">
        <v>0</v>
      </c>
      <c r="D48" s="14">
        <v>0</v>
      </c>
      <c r="E48" s="828">
        <v>0</v>
      </c>
      <c r="F48" s="14">
        <v>0</v>
      </c>
      <c r="G48" s="14"/>
      <c r="H48" s="655"/>
      <c r="I48" s="14">
        <v>0</v>
      </c>
      <c r="J48" s="14">
        <v>0</v>
      </c>
      <c r="K48" s="14">
        <f t="shared" ref="K48:K50" si="8">SUM(C48:J48)</f>
        <v>0</v>
      </c>
      <c r="L48" s="14">
        <f t="shared" ref="L48:L50" si="9">K48</f>
        <v>0</v>
      </c>
      <c r="M48" s="40">
        <v>0</v>
      </c>
    </row>
    <row r="49" spans="2:13">
      <c r="B49" s="40" t="s">
        <v>146</v>
      </c>
      <c r="C49" s="14">
        <v>0</v>
      </c>
      <c r="D49" s="14">
        <v>0</v>
      </c>
      <c r="E49" s="828">
        <v>0</v>
      </c>
      <c r="F49" s="14">
        <v>0</v>
      </c>
      <c r="G49" s="14"/>
      <c r="H49" s="655"/>
      <c r="I49" s="14">
        <v>0</v>
      </c>
      <c r="J49" s="14">
        <v>0</v>
      </c>
      <c r="K49" s="14">
        <f t="shared" si="8"/>
        <v>0</v>
      </c>
      <c r="L49" s="14">
        <f t="shared" si="9"/>
        <v>0</v>
      </c>
      <c r="M49" s="58">
        <v>0</v>
      </c>
    </row>
    <row r="50" spans="2:13">
      <c r="B50" s="40" t="s">
        <v>69</v>
      </c>
      <c r="C50" s="14">
        <v>0</v>
      </c>
      <c r="D50" s="14">
        <v>0</v>
      </c>
      <c r="E50" s="828">
        <v>0</v>
      </c>
      <c r="F50" s="14">
        <v>0</v>
      </c>
      <c r="G50" s="14"/>
      <c r="H50" s="655"/>
      <c r="I50" s="14">
        <v>0</v>
      </c>
      <c r="J50" s="14">
        <v>0</v>
      </c>
      <c r="K50" s="14">
        <f t="shared" si="8"/>
        <v>0</v>
      </c>
      <c r="L50" s="14">
        <f t="shared" si="9"/>
        <v>0</v>
      </c>
      <c r="M50" s="58">
        <v>0</v>
      </c>
    </row>
    <row r="51" spans="2:13">
      <c r="B51" s="41" t="s">
        <v>685</v>
      </c>
      <c r="C51" s="14">
        <f t="shared" ref="C51:E51" si="10">SUM(C49:C50)</f>
        <v>0</v>
      </c>
      <c r="D51" s="14">
        <f t="shared" si="10"/>
        <v>0</v>
      </c>
      <c r="E51" s="828">
        <f t="shared" si="10"/>
        <v>0</v>
      </c>
      <c r="F51" s="14">
        <f>SUM(F47:F50)</f>
        <v>0</v>
      </c>
      <c r="G51" s="14"/>
      <c r="H51" s="655"/>
      <c r="I51" s="14">
        <f t="shared" ref="I51:M51" si="11">SUM(I47:I50)</f>
        <v>0</v>
      </c>
      <c r="J51" s="14">
        <f t="shared" si="11"/>
        <v>0</v>
      </c>
      <c r="K51" s="14">
        <f t="shared" si="11"/>
        <v>107225</v>
      </c>
      <c r="L51" s="14">
        <f t="shared" si="11"/>
        <v>107225</v>
      </c>
      <c r="M51" s="14">
        <f t="shared" si="11"/>
        <v>0</v>
      </c>
    </row>
    <row r="52" spans="2:13">
      <c r="J52" s="1"/>
    </row>
    <row r="53" spans="2:13">
      <c r="J53" s="1"/>
    </row>
    <row r="54" spans="2:13">
      <c r="B54" s="1494" t="s">
        <v>1074</v>
      </c>
      <c r="C54" s="1494"/>
      <c r="D54" s="1494"/>
      <c r="E54" s="1494"/>
      <c r="F54" s="1494"/>
      <c r="G54" s="1494"/>
      <c r="H54" s="1494"/>
      <c r="I54" s="1494"/>
      <c r="J54" s="1494"/>
      <c r="K54" s="1494"/>
      <c r="L54" s="1494"/>
      <c r="M54" s="1494"/>
    </row>
    <row r="55" spans="2:13">
      <c r="B55" s="1492" t="s">
        <v>1059</v>
      </c>
      <c r="C55" s="1492">
        <v>2023</v>
      </c>
      <c r="D55" s="1492">
        <v>2024</v>
      </c>
      <c r="E55" s="1493">
        <v>2025</v>
      </c>
      <c r="F55" s="1492">
        <v>2026</v>
      </c>
      <c r="G55" s="39"/>
      <c r="H55" s="654"/>
      <c r="I55" s="1492">
        <v>2027</v>
      </c>
      <c r="J55" s="1492">
        <v>2028</v>
      </c>
      <c r="K55" s="1492" t="s">
        <v>685</v>
      </c>
      <c r="L55" s="1495" t="s">
        <v>1060</v>
      </c>
      <c r="M55" s="1496"/>
    </row>
    <row r="56" spans="2:13">
      <c r="B56" s="1492"/>
      <c r="C56" s="1492"/>
      <c r="D56" s="1492"/>
      <c r="E56" s="1493"/>
      <c r="F56" s="1492"/>
      <c r="G56" s="39"/>
      <c r="H56" s="654"/>
      <c r="I56" s="1492"/>
      <c r="J56" s="1492"/>
      <c r="K56" s="1492"/>
      <c r="L56" s="39" t="s">
        <v>1073</v>
      </c>
      <c r="M56" s="39" t="s">
        <v>1061</v>
      </c>
    </row>
    <row r="57" spans="2:13">
      <c r="B57" s="40" t="s">
        <v>144</v>
      </c>
      <c r="C57" s="14">
        <v>0</v>
      </c>
      <c r="D57" s="14">
        <v>0</v>
      </c>
      <c r="E57" s="828">
        <v>30000</v>
      </c>
      <c r="F57" s="14">
        <v>0</v>
      </c>
      <c r="G57" s="14"/>
      <c r="H57" s="655"/>
      <c r="I57" s="14">
        <v>0</v>
      </c>
      <c r="J57" s="14">
        <v>0</v>
      </c>
      <c r="K57" s="14">
        <f>SUM(C57:J57)</f>
        <v>30000</v>
      </c>
      <c r="L57" s="58">
        <v>0</v>
      </c>
      <c r="M57" s="14">
        <f>K57</f>
        <v>30000</v>
      </c>
    </row>
    <row r="58" spans="2:13">
      <c r="B58" s="40" t="s">
        <v>142</v>
      </c>
      <c r="C58" s="14">
        <v>0</v>
      </c>
      <c r="D58" s="14">
        <v>0</v>
      </c>
      <c r="E58" s="828">
        <v>76000</v>
      </c>
      <c r="F58" s="14">
        <v>304000</v>
      </c>
      <c r="G58" s="14"/>
      <c r="H58" s="655"/>
      <c r="I58" s="14">
        <v>0</v>
      </c>
      <c r="J58" s="14">
        <v>0</v>
      </c>
      <c r="K58" s="14">
        <f t="shared" ref="K58:K60" si="12">SUM(C58:J58)</f>
        <v>380000</v>
      </c>
      <c r="L58" s="58">
        <v>0</v>
      </c>
      <c r="M58" s="14">
        <f>K58</f>
        <v>380000</v>
      </c>
    </row>
    <row r="59" spans="2:13">
      <c r="B59" s="40" t="s">
        <v>146</v>
      </c>
      <c r="C59" s="14">
        <v>0</v>
      </c>
      <c r="D59" s="14">
        <v>0</v>
      </c>
      <c r="E59" s="828">
        <v>6080</v>
      </c>
      <c r="F59" s="14">
        <v>24320</v>
      </c>
      <c r="G59" s="14"/>
      <c r="H59" s="655"/>
      <c r="I59" s="14">
        <v>0</v>
      </c>
      <c r="J59" s="14">
        <v>0</v>
      </c>
      <c r="K59" s="14">
        <f t="shared" si="12"/>
        <v>30400</v>
      </c>
      <c r="L59" s="58">
        <v>0</v>
      </c>
      <c r="M59" s="14">
        <f>K59</f>
        <v>30400</v>
      </c>
    </row>
    <row r="60" spans="2:13">
      <c r="B60" s="40" t="s">
        <v>69</v>
      </c>
      <c r="C60" s="14">
        <v>0</v>
      </c>
      <c r="D60" s="14">
        <v>0</v>
      </c>
      <c r="E60" s="828">
        <v>1600</v>
      </c>
      <c r="F60" s="14">
        <v>6400</v>
      </c>
      <c r="G60" s="14"/>
      <c r="H60" s="655"/>
      <c r="I60" s="14">
        <v>0</v>
      </c>
      <c r="J60" s="14">
        <v>0</v>
      </c>
      <c r="K60" s="14">
        <f t="shared" si="12"/>
        <v>8000</v>
      </c>
      <c r="L60" s="58">
        <v>0</v>
      </c>
      <c r="M60" s="14">
        <f>K60</f>
        <v>8000</v>
      </c>
    </row>
    <row r="61" spans="2:13">
      <c r="B61" s="41" t="s">
        <v>685</v>
      </c>
      <c r="C61" s="14">
        <f t="shared" ref="C61:D61" si="13">SUM(C59:C60)</f>
        <v>0</v>
      </c>
      <c r="D61" s="14">
        <f t="shared" si="13"/>
        <v>0</v>
      </c>
      <c r="E61" s="828">
        <f>SUM(E57:E60)</f>
        <v>113680</v>
      </c>
      <c r="F61" s="14">
        <f>SUM(F57:F60)</f>
        <v>334720</v>
      </c>
      <c r="G61" s="14"/>
      <c r="H61" s="655"/>
      <c r="I61" s="14">
        <f t="shared" ref="I61:K61" si="14">SUM(I57:I60)</f>
        <v>0</v>
      </c>
      <c r="J61" s="14">
        <f t="shared" si="14"/>
        <v>0</v>
      </c>
      <c r="K61" s="14">
        <f t="shared" si="14"/>
        <v>448400</v>
      </c>
      <c r="L61" s="58">
        <v>0</v>
      </c>
      <c r="M61" s="14">
        <f>SUM(M57:M60)</f>
        <v>448400</v>
      </c>
    </row>
    <row r="62" spans="2:13">
      <c r="J62" s="1"/>
    </row>
  </sheetData>
  <mergeCells count="68">
    <mergeCell ref="B7:B10"/>
    <mergeCell ref="C7:C10"/>
    <mergeCell ref="K3:K6"/>
    <mergeCell ref="K7:K10"/>
    <mergeCell ref="A1:A2"/>
    <mergeCell ref="B1:B2"/>
    <mergeCell ref="C1:C2"/>
    <mergeCell ref="D1:D2"/>
    <mergeCell ref="E1:E2"/>
    <mergeCell ref="F1:F2"/>
    <mergeCell ref="I1:I2"/>
    <mergeCell ref="J1:J2"/>
    <mergeCell ref="K1:K2"/>
    <mergeCell ref="B3:B6"/>
    <mergeCell ref="C3:C6"/>
    <mergeCell ref="H1:H2"/>
    <mergeCell ref="B14:M14"/>
    <mergeCell ref="B15:B16"/>
    <mergeCell ref="C15:C16"/>
    <mergeCell ref="D15:D16"/>
    <mergeCell ref="E15:E16"/>
    <mergeCell ref="F15:F16"/>
    <mergeCell ref="I15:I16"/>
    <mergeCell ref="J15:J16"/>
    <mergeCell ref="K15:K16"/>
    <mergeCell ref="L15:M15"/>
    <mergeCell ref="B24:M24"/>
    <mergeCell ref="B25:B26"/>
    <mergeCell ref="C25:C26"/>
    <mergeCell ref="D25:D26"/>
    <mergeCell ref="E25:E26"/>
    <mergeCell ref="F25:F26"/>
    <mergeCell ref="I25:I26"/>
    <mergeCell ref="J25:J26"/>
    <mergeCell ref="K25:K26"/>
    <mergeCell ref="L25:M25"/>
    <mergeCell ref="I55:I56"/>
    <mergeCell ref="J55:J56"/>
    <mergeCell ref="K55:K56"/>
    <mergeCell ref="L55:M55"/>
    <mergeCell ref="O37:O40"/>
    <mergeCell ref="B44:M44"/>
    <mergeCell ref="B45:B46"/>
    <mergeCell ref="C45:C46"/>
    <mergeCell ref="D45:D46"/>
    <mergeCell ref="E45:E46"/>
    <mergeCell ref="F45:F46"/>
    <mergeCell ref="I45:I46"/>
    <mergeCell ref="J45:J46"/>
    <mergeCell ref="K45:K46"/>
    <mergeCell ref="L45:M45"/>
    <mergeCell ref="B54:M54"/>
    <mergeCell ref="G1:G2"/>
    <mergeCell ref="B55:B56"/>
    <mergeCell ref="C55:C56"/>
    <mergeCell ref="D55:D56"/>
    <mergeCell ref="E55:E56"/>
    <mergeCell ref="F55:F56"/>
    <mergeCell ref="B34:M34"/>
    <mergeCell ref="B35:B36"/>
    <mergeCell ref="C35:C36"/>
    <mergeCell ref="D35:D36"/>
    <mergeCell ref="E35:E36"/>
    <mergeCell ref="F35:F36"/>
    <mergeCell ref="I35:I36"/>
    <mergeCell ref="J35:J36"/>
    <mergeCell ref="K35:K36"/>
    <mergeCell ref="L35:M35"/>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1"/>
  <sheetViews>
    <sheetView topLeftCell="A4" zoomScale="85" zoomScaleNormal="85" workbookViewId="0">
      <selection activeCell="D3" sqref="D3:D6"/>
    </sheetView>
  </sheetViews>
  <sheetFormatPr defaultRowHeight="15"/>
  <cols>
    <col min="1" max="1" width="8.85546875" style="2"/>
    <col min="2" max="2" width="25.7109375" customWidth="1"/>
    <col min="3" max="3" width="15.140625" customWidth="1"/>
    <col min="4" max="4" width="20.85546875" style="6" customWidth="1"/>
    <col min="5" max="5" width="73.28515625" style="823" customWidth="1"/>
    <col min="6" max="6" width="17.5703125" style="6" hidden="1" customWidth="1"/>
    <col min="7" max="7" width="16.140625" style="10" hidden="1" customWidth="1"/>
    <col min="8" max="10" width="12.42578125" style="7" customWidth="1"/>
    <col min="11" max="11" width="15.5703125" style="7" customWidth="1"/>
    <col min="12" max="12" width="13.140625" style="2" customWidth="1"/>
  </cols>
  <sheetData>
    <row r="1" spans="1:14">
      <c r="A1" s="1506" t="s">
        <v>0</v>
      </c>
      <c r="B1" s="1500" t="s">
        <v>1</v>
      </c>
      <c r="C1" s="1506" t="s">
        <v>1041</v>
      </c>
      <c r="D1" s="1506" t="s">
        <v>4</v>
      </c>
      <c r="E1" s="1508" t="s">
        <v>1075</v>
      </c>
      <c r="F1" s="1506" t="s">
        <v>7</v>
      </c>
      <c r="G1" s="1506" t="s">
        <v>687</v>
      </c>
      <c r="H1" s="1506" t="s">
        <v>11</v>
      </c>
      <c r="I1" s="1401" t="s">
        <v>1076</v>
      </c>
      <c r="J1" s="63"/>
      <c r="K1" s="1506" t="s">
        <v>12</v>
      </c>
      <c r="L1" s="1506" t="s">
        <v>13</v>
      </c>
    </row>
    <row r="2" spans="1:14" ht="15.75" thickBot="1">
      <c r="A2" s="1507"/>
      <c r="B2" s="1501"/>
      <c r="C2" s="1507"/>
      <c r="D2" s="1507"/>
      <c r="E2" s="1509"/>
      <c r="F2" s="1507"/>
      <c r="G2" s="1507"/>
      <c r="H2" s="1507"/>
      <c r="I2" s="1402"/>
      <c r="J2" s="3"/>
      <c r="K2" s="1507"/>
      <c r="L2" s="1507"/>
    </row>
    <row r="3" spans="1:14" ht="153" customHeight="1" thickBot="1">
      <c r="A3" s="18">
        <v>2</v>
      </c>
      <c r="B3" s="964" t="s">
        <v>1077</v>
      </c>
      <c r="C3" s="1510" t="s">
        <v>184</v>
      </c>
      <c r="D3" s="1513" t="s">
        <v>1078</v>
      </c>
      <c r="E3" s="31" t="s">
        <v>1079</v>
      </c>
      <c r="F3" s="19">
        <v>3960</v>
      </c>
      <c r="G3" s="19">
        <v>4151</v>
      </c>
      <c r="H3" s="658">
        <v>605</v>
      </c>
      <c r="I3" s="658">
        <f>J3</f>
        <v>96280</v>
      </c>
      <c r="J3" s="658">
        <v>96280</v>
      </c>
      <c r="K3" s="658">
        <f>J3</f>
        <v>96280</v>
      </c>
      <c r="L3" s="18"/>
    </row>
    <row r="4" spans="1:14" ht="178.5" customHeight="1" thickBot="1">
      <c r="A4" s="18">
        <v>3</v>
      </c>
      <c r="B4" s="964"/>
      <c r="C4" s="1511"/>
      <c r="D4" s="1131"/>
      <c r="E4" s="31" t="s">
        <v>1080</v>
      </c>
      <c r="F4" s="19">
        <v>30733</v>
      </c>
      <c r="G4" s="19">
        <v>30733</v>
      </c>
      <c r="H4" s="658">
        <v>3630</v>
      </c>
      <c r="I4" s="658">
        <f>J4</f>
        <v>827513</v>
      </c>
      <c r="J4" s="658">
        <v>827513</v>
      </c>
      <c r="K4" s="658">
        <f>J4</f>
        <v>827513</v>
      </c>
      <c r="L4" s="18"/>
    </row>
    <row r="5" spans="1:14" ht="208.5" customHeight="1" thickBot="1">
      <c r="A5" s="18">
        <v>4</v>
      </c>
      <c r="B5" s="964"/>
      <c r="C5" s="1511"/>
      <c r="D5" s="1131"/>
      <c r="E5" s="31" t="s">
        <v>1081</v>
      </c>
      <c r="F5" s="19">
        <v>19905</v>
      </c>
      <c r="G5" s="19">
        <v>19905</v>
      </c>
      <c r="H5" s="658">
        <v>2904</v>
      </c>
      <c r="I5" s="679">
        <v>402000</v>
      </c>
      <c r="J5" s="658">
        <v>400000</v>
      </c>
      <c r="K5" s="658">
        <f>J5</f>
        <v>400000</v>
      </c>
      <c r="L5" s="18"/>
    </row>
    <row r="6" spans="1:14" ht="36">
      <c r="A6" s="18"/>
      <c r="B6" s="965"/>
      <c r="C6" s="1512"/>
      <c r="D6" s="1132"/>
      <c r="E6" s="822" t="s">
        <v>1082</v>
      </c>
      <c r="F6" s="27">
        <f>SUM(F3:F5)</f>
        <v>54598</v>
      </c>
      <c r="G6" s="27">
        <f>SUM(G3:G5)</f>
        <v>54789</v>
      </c>
      <c r="H6" s="659">
        <f>SUM(H3:H5)</f>
        <v>7139</v>
      </c>
      <c r="I6" s="659">
        <f>SUM(I3,I4,I5,H6)</f>
        <v>1332932</v>
      </c>
      <c r="J6" s="659">
        <f>SUM(J3:J5)+H6</f>
        <v>1330932</v>
      </c>
      <c r="K6" s="659">
        <f>SUM(K3:K5)+H6</f>
        <v>1330932</v>
      </c>
      <c r="L6" s="18"/>
    </row>
    <row r="7" spans="1:14" ht="143.25" customHeight="1" thickBot="1">
      <c r="A7" s="18">
        <v>1</v>
      </c>
      <c r="B7" s="963" t="s">
        <v>1083</v>
      </c>
      <c r="C7" s="1510" t="s">
        <v>184</v>
      </c>
      <c r="D7" s="1513" t="s">
        <v>334</v>
      </c>
      <c r="E7" s="31" t="s">
        <v>1084</v>
      </c>
      <c r="F7" s="19">
        <v>16771</v>
      </c>
      <c r="G7" s="19">
        <v>16771</v>
      </c>
      <c r="H7" s="658">
        <v>2395</v>
      </c>
      <c r="I7" s="658">
        <f>K7</f>
        <v>57000</v>
      </c>
      <c r="J7" s="658"/>
      <c r="K7" s="658">
        <v>57000</v>
      </c>
      <c r="L7" s="18"/>
    </row>
    <row r="8" spans="1:14" ht="134.25" customHeight="1" thickBot="1">
      <c r="A8" s="18">
        <v>2</v>
      </c>
      <c r="B8" s="964"/>
      <c r="C8" s="1511"/>
      <c r="D8" s="1131"/>
      <c r="E8" s="31" t="s">
        <v>1085</v>
      </c>
      <c r="F8" s="19">
        <v>11604</v>
      </c>
      <c r="G8" s="19">
        <v>11604</v>
      </c>
      <c r="H8" s="658">
        <v>1815</v>
      </c>
      <c r="I8" s="658">
        <f>K8</f>
        <v>254704</v>
      </c>
      <c r="J8" s="658"/>
      <c r="K8" s="658">
        <v>254704</v>
      </c>
      <c r="L8" s="18"/>
    </row>
    <row r="9" spans="1:14" ht="164.25" customHeight="1" thickBot="1">
      <c r="A9" s="18">
        <v>3</v>
      </c>
      <c r="B9" s="964"/>
      <c r="C9" s="1511"/>
      <c r="D9" s="1131"/>
      <c r="E9" s="31" t="s">
        <v>1086</v>
      </c>
      <c r="F9" s="19">
        <v>10333</v>
      </c>
      <c r="G9" s="19">
        <v>10333</v>
      </c>
      <c r="H9" s="658">
        <v>1815</v>
      </c>
      <c r="I9" s="658">
        <f>K9</f>
        <v>408653</v>
      </c>
      <c r="J9" s="658"/>
      <c r="K9" s="658">
        <v>408653</v>
      </c>
      <c r="L9" s="18"/>
    </row>
    <row r="10" spans="1:14" ht="36">
      <c r="A10" s="18"/>
      <c r="B10" s="965"/>
      <c r="C10" s="1512"/>
      <c r="D10" s="1132"/>
      <c r="E10" s="822" t="s">
        <v>1087</v>
      </c>
      <c r="F10" s="27">
        <f>SUM(F7:F9)</f>
        <v>38708</v>
      </c>
      <c r="G10" s="27">
        <f>SUM(G7:G9)</f>
        <v>38708</v>
      </c>
      <c r="H10" s="659">
        <f>SUM(H7:H9)</f>
        <v>6025</v>
      </c>
      <c r="I10" s="659">
        <f>SUM(I7,I8,I9,H10)</f>
        <v>726382</v>
      </c>
      <c r="J10" s="659"/>
      <c r="K10" s="659">
        <f>SUM(K7:K9)+H10</f>
        <v>726382</v>
      </c>
      <c r="L10" s="18"/>
      <c r="N10" s="26"/>
    </row>
    <row r="11" spans="1:14">
      <c r="H11" s="7" t="s">
        <v>1057</v>
      </c>
      <c r="I11" s="720">
        <f>SUM(I6,I10)</f>
        <v>2059314</v>
      </c>
    </row>
  </sheetData>
  <mergeCells count="17">
    <mergeCell ref="B7:B10"/>
    <mergeCell ref="C7:C10"/>
    <mergeCell ref="D7:D10"/>
    <mergeCell ref="K1:K2"/>
    <mergeCell ref="L1:L2"/>
    <mergeCell ref="B3:B6"/>
    <mergeCell ref="C3:C6"/>
    <mergeCell ref="D3:D6"/>
    <mergeCell ref="H1:H2"/>
    <mergeCell ref="G1:G2"/>
    <mergeCell ref="F1:F2"/>
    <mergeCell ref="I1:I2"/>
    <mergeCell ref="A1:A2"/>
    <mergeCell ref="B1:B2"/>
    <mergeCell ref="C1:C2"/>
    <mergeCell ref="D1:D2"/>
    <mergeCell ref="E1:E2"/>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54"/>
  <sheetViews>
    <sheetView topLeftCell="A57" zoomScaleNormal="100" workbookViewId="0">
      <selection activeCell="O5" sqref="O5"/>
    </sheetView>
  </sheetViews>
  <sheetFormatPr defaultColWidth="8.85546875" defaultRowHeight="94.5" customHeight="1"/>
  <cols>
    <col min="1" max="1" width="23.85546875" style="801" customWidth="1"/>
    <col min="2" max="2" width="39.7109375" style="801" customWidth="1"/>
    <col min="3" max="3" width="16.5703125" style="801" hidden="1" customWidth="1"/>
    <col min="4" max="4" width="13.28515625" style="801" hidden="1" customWidth="1"/>
    <col min="5" max="8" width="0.5703125" style="801" hidden="1" customWidth="1"/>
    <col min="9" max="12" width="0.7109375" style="801" hidden="1" customWidth="1"/>
    <col min="13" max="14" width="0.7109375" style="802" hidden="1" customWidth="1"/>
    <col min="15" max="15" width="47.7109375" style="803" customWidth="1"/>
    <col min="16" max="16" width="116" style="803" customWidth="1"/>
    <col min="17" max="18" width="11.7109375" style="800" customWidth="1"/>
    <col min="19" max="19" width="8.85546875" style="800"/>
    <col min="20" max="20" width="12.5703125" style="800" customWidth="1"/>
    <col min="21" max="21" width="12.7109375" style="800" customWidth="1"/>
    <col min="22" max="22" width="14.7109375" style="800" customWidth="1"/>
    <col min="23" max="23" width="12.140625" style="804" customWidth="1"/>
    <col min="24" max="24" width="13.28515625" style="800" customWidth="1"/>
    <col min="25" max="25" width="12.140625" customWidth="1"/>
    <col min="26" max="26" width="18.28515625" style="800" customWidth="1"/>
    <col min="27" max="27" width="42.28515625" style="800" customWidth="1"/>
    <col min="28" max="28" width="31" style="800" customWidth="1"/>
    <col min="29" max="16384" width="8.85546875" style="800"/>
  </cols>
  <sheetData>
    <row r="1" spans="1:29" s="770" customFormat="1" ht="57.75" customHeight="1">
      <c r="A1" s="763" t="s">
        <v>1088</v>
      </c>
      <c r="B1" s="763" t="s">
        <v>1089</v>
      </c>
      <c r="C1" s="764" t="s">
        <v>1090</v>
      </c>
      <c r="D1" s="763" t="s">
        <v>1091</v>
      </c>
      <c r="E1" s="763" t="s">
        <v>1092</v>
      </c>
      <c r="F1" s="763" t="s">
        <v>1093</v>
      </c>
      <c r="G1" s="763" t="s">
        <v>1094</v>
      </c>
      <c r="H1" s="763" t="s">
        <v>1095</v>
      </c>
      <c r="I1" s="763" t="s">
        <v>1096</v>
      </c>
      <c r="J1" s="763" t="s">
        <v>1097</v>
      </c>
      <c r="K1" s="763" t="s">
        <v>1098</v>
      </c>
      <c r="L1" s="763" t="s">
        <v>1099</v>
      </c>
      <c r="M1" s="765" t="s">
        <v>1100</v>
      </c>
      <c r="N1" s="765" t="s">
        <v>1101</v>
      </c>
      <c r="O1" s="763" t="s">
        <v>1102</v>
      </c>
      <c r="P1" s="763" t="s">
        <v>1103</v>
      </c>
      <c r="Q1" s="763" t="s">
        <v>1104</v>
      </c>
      <c r="R1" s="763" t="s">
        <v>1105</v>
      </c>
      <c r="S1" s="763" t="s">
        <v>1106</v>
      </c>
      <c r="T1" s="766" t="s">
        <v>1107</v>
      </c>
      <c r="U1" s="766" t="s">
        <v>1108</v>
      </c>
      <c r="V1" s="767" t="s">
        <v>1109</v>
      </c>
      <c r="W1" s="763" t="s">
        <v>1110</v>
      </c>
      <c r="X1" s="766" t="s">
        <v>1111</v>
      </c>
      <c r="Y1" s="768" t="s">
        <v>1112</v>
      </c>
      <c r="Z1" s="769" t="s">
        <v>1113</v>
      </c>
      <c r="AA1" s="769" t="s">
        <v>1114</v>
      </c>
      <c r="AB1" s="769"/>
      <c r="AC1" s="769"/>
    </row>
    <row r="2" spans="1:29" s="783" customFormat="1" ht="30" customHeight="1">
      <c r="A2" s="771" t="s">
        <v>1115</v>
      </c>
      <c r="B2" s="771" t="s">
        <v>1116</v>
      </c>
      <c r="C2" s="772" t="s">
        <v>1117</v>
      </c>
      <c r="D2" s="773">
        <v>1950</v>
      </c>
      <c r="E2" s="774">
        <v>449.4</v>
      </c>
      <c r="F2" s="773" t="s">
        <v>1118</v>
      </c>
      <c r="G2" s="773" t="s">
        <v>1119</v>
      </c>
      <c r="H2" s="773" t="s">
        <v>1120</v>
      </c>
      <c r="I2" s="773" t="s">
        <v>1121</v>
      </c>
      <c r="J2" s="773" t="s">
        <v>1122</v>
      </c>
      <c r="K2" s="773" t="s">
        <v>1123</v>
      </c>
      <c r="L2" s="773" t="s">
        <v>1124</v>
      </c>
      <c r="M2" s="775" t="s">
        <v>1121</v>
      </c>
      <c r="N2" s="775" t="s">
        <v>1122</v>
      </c>
      <c r="O2" s="776" t="s">
        <v>1125</v>
      </c>
      <c r="P2" s="776" t="s">
        <v>1126</v>
      </c>
      <c r="Q2" s="777" t="s">
        <v>1127</v>
      </c>
      <c r="R2" s="777" t="s">
        <v>1127</v>
      </c>
      <c r="S2" s="778">
        <v>2000</v>
      </c>
      <c r="T2" s="779">
        <f>180/23</f>
        <v>7.8260869565217392</v>
      </c>
      <c r="U2" s="780">
        <f>S2*1.21-S2+Table3[[#This Row],[Specifikācijas izstrāde - SIA "Ekodoma" 180 EUR bez PVN]]*1.21-Table3[[#This Row],[Specifikācijas izstrāde - SIA "Ekodoma" 180 EUR bez PVN]]</f>
        <v>421.64347826086953</v>
      </c>
      <c r="V2" s="781">
        <f>S2*0.1</f>
        <v>200</v>
      </c>
      <c r="W2" s="778">
        <f t="shared" ref="W2:W49" si="0">S2-V2</f>
        <v>1800</v>
      </c>
      <c r="X2" s="779">
        <f>W2*0.05</f>
        <v>90</v>
      </c>
      <c r="Y2" s="782">
        <f>U2+V2+X2</f>
        <v>711.64347826086953</v>
      </c>
    </row>
    <row r="3" spans="1:29" s="784" customFormat="1" ht="30.75" customHeight="1">
      <c r="A3" s="771" t="s">
        <v>1128</v>
      </c>
      <c r="B3" s="771" t="s">
        <v>1129</v>
      </c>
      <c r="C3" s="772" t="s">
        <v>1130</v>
      </c>
      <c r="D3" s="773">
        <v>1974</v>
      </c>
      <c r="E3" s="774">
        <v>248.8</v>
      </c>
      <c r="F3" s="773" t="s">
        <v>1131</v>
      </c>
      <c r="G3" s="773" t="s">
        <v>1121</v>
      </c>
      <c r="H3" s="773" t="s">
        <v>1132</v>
      </c>
      <c r="I3" s="773" t="s">
        <v>1122</v>
      </c>
      <c r="J3" s="773" t="s">
        <v>1122</v>
      </c>
      <c r="K3" s="773" t="s">
        <v>1123</v>
      </c>
      <c r="L3" s="773" t="s">
        <v>1124</v>
      </c>
      <c r="M3" s="775" t="s">
        <v>1122</v>
      </c>
      <c r="N3" s="775" t="s">
        <v>1122</v>
      </c>
      <c r="O3" s="776" t="s">
        <v>1125</v>
      </c>
      <c r="P3" s="776" t="s">
        <v>1126</v>
      </c>
      <c r="Q3" s="777" t="s">
        <v>1127</v>
      </c>
      <c r="R3" s="777" t="s">
        <v>1127</v>
      </c>
      <c r="S3" s="778">
        <v>1400</v>
      </c>
      <c r="T3" s="779">
        <f t="shared" ref="T3:T24" si="1">180/23</f>
        <v>7.8260869565217392</v>
      </c>
      <c r="U3" s="780">
        <f>S3*1.21-S3+Table3[[#This Row],[Specifikācijas izstrāde - SIA "Ekodoma" 180 EUR bez PVN]]*1.21-Table3[[#This Row],[Specifikācijas izstrāde - SIA "Ekodoma" 180 EUR bez PVN]]</f>
        <v>295.64347826086953</v>
      </c>
      <c r="V3" s="781">
        <f t="shared" ref="V3:V49" si="2">S3*0.1</f>
        <v>140</v>
      </c>
      <c r="W3" s="778">
        <f t="shared" si="0"/>
        <v>1260</v>
      </c>
      <c r="X3" s="779">
        <f t="shared" ref="X3:X49" si="3">W3*0.05</f>
        <v>63</v>
      </c>
      <c r="Y3" s="782">
        <f t="shared" ref="Y3:Y49" si="4">U3+V3+X3</f>
        <v>498.64347826086953</v>
      </c>
    </row>
    <row r="4" spans="1:29" s="784" customFormat="1" ht="30" customHeight="1">
      <c r="A4" s="771" t="s">
        <v>1133</v>
      </c>
      <c r="B4" s="771" t="s">
        <v>1134</v>
      </c>
      <c r="C4" s="772" t="s">
        <v>1135</v>
      </c>
      <c r="D4" s="773">
        <v>1972</v>
      </c>
      <c r="E4" s="774">
        <v>1540.5</v>
      </c>
      <c r="F4" s="773" t="s">
        <v>1136</v>
      </c>
      <c r="G4" s="773" t="s">
        <v>1119</v>
      </c>
      <c r="H4" s="773" t="s">
        <v>1136</v>
      </c>
      <c r="I4" s="773" t="s">
        <v>1121</v>
      </c>
      <c r="J4" s="773" t="s">
        <v>1122</v>
      </c>
      <c r="K4" s="773" t="s">
        <v>1137</v>
      </c>
      <c r="L4" s="773" t="s">
        <v>1124</v>
      </c>
      <c r="M4" s="775" t="s">
        <v>1121</v>
      </c>
      <c r="N4" s="775" t="s">
        <v>1122</v>
      </c>
      <c r="O4" s="776" t="s">
        <v>1138</v>
      </c>
      <c r="P4" s="776" t="s">
        <v>1139</v>
      </c>
      <c r="Q4" s="785"/>
      <c r="R4" s="777" t="s">
        <v>1127</v>
      </c>
      <c r="S4" s="778">
        <v>1600</v>
      </c>
      <c r="T4" s="779">
        <f t="shared" si="1"/>
        <v>7.8260869565217392</v>
      </c>
      <c r="U4" s="780">
        <f>S4*1.21-S4+Table3[[#This Row],[Specifikācijas izstrāde - SIA "Ekodoma" 180 EUR bez PVN]]*1.21-Table3[[#This Row],[Specifikācijas izstrāde - SIA "Ekodoma" 180 EUR bez PVN]]</f>
        <v>337.64347826086953</v>
      </c>
      <c r="V4" s="781">
        <f t="shared" si="2"/>
        <v>160</v>
      </c>
      <c r="W4" s="778">
        <f t="shared" si="0"/>
        <v>1440</v>
      </c>
      <c r="X4" s="779">
        <f t="shared" si="3"/>
        <v>72</v>
      </c>
      <c r="Y4" s="782">
        <f t="shared" si="4"/>
        <v>569.64347826086953</v>
      </c>
    </row>
    <row r="5" spans="1:29" s="784" customFormat="1" ht="28.5" customHeight="1">
      <c r="A5" s="771" t="s">
        <v>1140</v>
      </c>
      <c r="B5" s="771" t="s">
        <v>1141</v>
      </c>
      <c r="C5" s="772" t="s">
        <v>1142</v>
      </c>
      <c r="D5" s="773" t="s">
        <v>1143</v>
      </c>
      <c r="E5" s="774">
        <v>1738.3</v>
      </c>
      <c r="F5" s="773" t="s">
        <v>1144</v>
      </c>
      <c r="G5" s="773" t="s">
        <v>1122</v>
      </c>
      <c r="H5" s="773" t="s">
        <v>1145</v>
      </c>
      <c r="I5" s="773" t="s">
        <v>1122</v>
      </c>
      <c r="J5" s="773" t="s">
        <v>1146</v>
      </c>
      <c r="K5" s="773" t="s">
        <v>1147</v>
      </c>
      <c r="L5" s="773" t="s">
        <v>1124</v>
      </c>
      <c r="M5" s="775" t="s">
        <v>1121</v>
      </c>
      <c r="N5" s="775" t="s">
        <v>1122</v>
      </c>
      <c r="O5" s="776" t="s">
        <v>1148</v>
      </c>
      <c r="P5" s="776" t="s">
        <v>1149</v>
      </c>
      <c r="Q5" s="785"/>
      <c r="R5" s="785"/>
      <c r="S5" s="778">
        <v>6600</v>
      </c>
      <c r="T5" s="779">
        <f t="shared" si="1"/>
        <v>7.8260869565217392</v>
      </c>
      <c r="U5" s="780">
        <f>S5*1.21-S5+Table3[[#This Row],[Specifikācijas izstrāde - SIA "Ekodoma" 180 EUR bez PVN]]*1.21-Table3[[#This Row],[Specifikācijas izstrāde - SIA "Ekodoma" 180 EUR bez PVN]]</f>
        <v>1387.6434782608696</v>
      </c>
      <c r="V5" s="781">
        <f t="shared" si="2"/>
        <v>660</v>
      </c>
      <c r="W5" s="778">
        <f t="shared" si="0"/>
        <v>5940</v>
      </c>
      <c r="X5" s="779">
        <f t="shared" si="3"/>
        <v>297</v>
      </c>
      <c r="Y5" s="782">
        <f t="shared" si="4"/>
        <v>2344.6434782608694</v>
      </c>
    </row>
    <row r="6" spans="1:29" s="784" customFormat="1" ht="28.5" customHeight="1">
      <c r="A6" s="771" t="s">
        <v>1150</v>
      </c>
      <c r="B6" s="771" t="s">
        <v>1151</v>
      </c>
      <c r="C6" s="772" t="s">
        <v>1152</v>
      </c>
      <c r="D6" s="773">
        <v>2018</v>
      </c>
      <c r="E6" s="774">
        <v>366.6</v>
      </c>
      <c r="F6" s="773" t="s">
        <v>1153</v>
      </c>
      <c r="G6" s="773" t="s">
        <v>1154</v>
      </c>
      <c r="H6" s="773" t="s">
        <v>1154</v>
      </c>
      <c r="I6" s="773" t="s">
        <v>1122</v>
      </c>
      <c r="J6" s="773" t="s">
        <v>1121</v>
      </c>
      <c r="K6" s="773" t="s">
        <v>1155</v>
      </c>
      <c r="L6" s="773" t="s">
        <v>1124</v>
      </c>
      <c r="M6" s="775" t="s">
        <v>1121</v>
      </c>
      <c r="N6" s="775" t="s">
        <v>1122</v>
      </c>
      <c r="O6" s="776" t="s">
        <v>1125</v>
      </c>
      <c r="P6" s="776" t="s">
        <v>1156</v>
      </c>
      <c r="Q6" s="777" t="s">
        <v>1127</v>
      </c>
      <c r="R6" s="777" t="s">
        <v>1127</v>
      </c>
      <c r="S6" s="778">
        <v>1500</v>
      </c>
      <c r="T6" s="779">
        <f t="shared" si="1"/>
        <v>7.8260869565217392</v>
      </c>
      <c r="U6" s="780">
        <f>S6*1.21-S6+Table3[[#This Row],[Specifikācijas izstrāde - SIA "Ekodoma" 180 EUR bez PVN]]*1.21-Table3[[#This Row],[Specifikācijas izstrāde - SIA "Ekodoma" 180 EUR bez PVN]]</f>
        <v>316.64347826086953</v>
      </c>
      <c r="V6" s="781">
        <f t="shared" si="2"/>
        <v>150</v>
      </c>
      <c r="W6" s="778">
        <f t="shared" si="0"/>
        <v>1350</v>
      </c>
      <c r="X6" s="779">
        <f t="shared" si="3"/>
        <v>67.5</v>
      </c>
      <c r="Y6" s="782">
        <f t="shared" si="4"/>
        <v>534.14347826086953</v>
      </c>
    </row>
    <row r="7" spans="1:29" s="784" customFormat="1" ht="28.5" customHeight="1">
      <c r="A7" s="771" t="s">
        <v>1157</v>
      </c>
      <c r="B7" s="771" t="s">
        <v>1151</v>
      </c>
      <c r="C7" s="772" t="s">
        <v>1158</v>
      </c>
      <c r="D7" s="786" t="s">
        <v>1159</v>
      </c>
      <c r="E7" s="774">
        <v>134.19999999999999</v>
      </c>
      <c r="F7" s="773" t="s">
        <v>1153</v>
      </c>
      <c r="G7" s="773" t="s">
        <v>1119</v>
      </c>
      <c r="H7" s="773" t="s">
        <v>1160</v>
      </c>
      <c r="I7" s="773" t="s">
        <v>1121</v>
      </c>
      <c r="J7" s="773" t="s">
        <v>1122</v>
      </c>
      <c r="K7" s="773" t="s">
        <v>1155</v>
      </c>
      <c r="L7" s="773" t="s">
        <v>1124</v>
      </c>
      <c r="M7" s="775" t="s">
        <v>1122</v>
      </c>
      <c r="N7" s="775" t="s">
        <v>1122</v>
      </c>
      <c r="O7" s="776" t="s">
        <v>1125</v>
      </c>
      <c r="P7" s="776" t="s">
        <v>1156</v>
      </c>
      <c r="Q7" s="777" t="s">
        <v>1127</v>
      </c>
      <c r="R7" s="777" t="s">
        <v>1127</v>
      </c>
      <c r="S7" s="778">
        <v>1400</v>
      </c>
      <c r="T7" s="779">
        <f t="shared" si="1"/>
        <v>7.8260869565217392</v>
      </c>
      <c r="U7" s="780">
        <f>S7*1.21-S7+Table3[[#This Row],[Specifikācijas izstrāde - SIA "Ekodoma" 180 EUR bez PVN]]*1.21-Table3[[#This Row],[Specifikācijas izstrāde - SIA "Ekodoma" 180 EUR bez PVN]]</f>
        <v>295.64347826086953</v>
      </c>
      <c r="V7" s="781">
        <f t="shared" si="2"/>
        <v>140</v>
      </c>
      <c r="W7" s="778">
        <f t="shared" si="0"/>
        <v>1260</v>
      </c>
      <c r="X7" s="779">
        <f t="shared" si="3"/>
        <v>63</v>
      </c>
      <c r="Y7" s="782">
        <f t="shared" si="4"/>
        <v>498.64347826086953</v>
      </c>
    </row>
    <row r="8" spans="1:29" s="784" customFormat="1" ht="60" customHeight="1">
      <c r="A8" s="771" t="s">
        <v>1161</v>
      </c>
      <c r="B8" s="771" t="s">
        <v>1162</v>
      </c>
      <c r="C8" s="772" t="s">
        <v>1163</v>
      </c>
      <c r="D8" s="773" t="s">
        <v>1164</v>
      </c>
      <c r="E8" s="774">
        <v>10376.4</v>
      </c>
      <c r="F8" s="773" t="s">
        <v>1165</v>
      </c>
      <c r="G8" s="773" t="s">
        <v>1166</v>
      </c>
      <c r="H8" s="773" t="s">
        <v>1167</v>
      </c>
      <c r="I8" s="773" t="s">
        <v>1121</v>
      </c>
      <c r="J8" s="773" t="s">
        <v>1122</v>
      </c>
      <c r="K8" s="773" t="s">
        <v>1147</v>
      </c>
      <c r="L8" s="773" t="s">
        <v>1124</v>
      </c>
      <c r="M8" s="775" t="s">
        <v>1121</v>
      </c>
      <c r="N8" s="775" t="s">
        <v>1122</v>
      </c>
      <c r="O8" s="776" t="s">
        <v>1168</v>
      </c>
      <c r="P8" s="776" t="s">
        <v>1169</v>
      </c>
      <c r="Q8" s="777" t="s">
        <v>1127</v>
      </c>
      <c r="R8" s="777" t="s">
        <v>1127</v>
      </c>
      <c r="S8" s="778">
        <v>4885</v>
      </c>
      <c r="T8" s="779">
        <f t="shared" si="1"/>
        <v>7.8260869565217392</v>
      </c>
      <c r="U8" s="780">
        <f>S8*1.21-S8+Table3[[#This Row],[Specifikācijas izstrāde - SIA "Ekodoma" 180 EUR bez PVN]]*1.21-Table3[[#This Row],[Specifikācijas izstrāde - SIA "Ekodoma" 180 EUR bez PVN]]</f>
        <v>1027.4934782608691</v>
      </c>
      <c r="V8" s="781">
        <f t="shared" si="2"/>
        <v>488.5</v>
      </c>
      <c r="W8" s="778">
        <f t="shared" si="0"/>
        <v>4396.5</v>
      </c>
      <c r="X8" s="779">
        <f t="shared" si="3"/>
        <v>219.82500000000002</v>
      </c>
      <c r="Y8" s="782">
        <f t="shared" si="4"/>
        <v>1735.8184782608691</v>
      </c>
      <c r="Z8" s="784">
        <v>12000</v>
      </c>
      <c r="AA8" s="784" t="s">
        <v>1170</v>
      </c>
    </row>
    <row r="9" spans="1:29" s="784" customFormat="1" ht="31.5" customHeight="1">
      <c r="A9" s="771" t="s">
        <v>1171</v>
      </c>
      <c r="B9" s="771" t="s">
        <v>1162</v>
      </c>
      <c r="C9" s="772" t="s">
        <v>1172</v>
      </c>
      <c r="D9" s="773">
        <v>2012</v>
      </c>
      <c r="E9" s="774">
        <v>2303.4</v>
      </c>
      <c r="F9" s="773" t="s">
        <v>1173</v>
      </c>
      <c r="G9" s="773" t="s">
        <v>1122</v>
      </c>
      <c r="H9" s="773" t="s">
        <v>1120</v>
      </c>
      <c r="I9" s="773" t="s">
        <v>1174</v>
      </c>
      <c r="J9" s="773" t="s">
        <v>1122</v>
      </c>
      <c r="K9" s="773" t="s">
        <v>1147</v>
      </c>
      <c r="L9" s="773" t="s">
        <v>1124</v>
      </c>
      <c r="M9" s="775" t="s">
        <v>1121</v>
      </c>
      <c r="N9" s="775" t="s">
        <v>1122</v>
      </c>
      <c r="O9" s="776" t="s">
        <v>1125</v>
      </c>
      <c r="P9" s="776" t="s">
        <v>1126</v>
      </c>
      <c r="Q9" s="777" t="s">
        <v>1127</v>
      </c>
      <c r="R9" s="777" t="s">
        <v>1127</v>
      </c>
      <c r="S9" s="778">
        <v>1700</v>
      </c>
      <c r="T9" s="779">
        <f t="shared" si="1"/>
        <v>7.8260869565217392</v>
      </c>
      <c r="U9" s="780">
        <f>S9*1.21-S9+Table3[[#This Row],[Specifikācijas izstrāde - SIA "Ekodoma" 180 EUR bez PVN]]*1.21-Table3[[#This Row],[Specifikācijas izstrāde - SIA "Ekodoma" 180 EUR bez PVN]]</f>
        <v>358.64347826086953</v>
      </c>
      <c r="V9" s="781">
        <f t="shared" si="2"/>
        <v>170</v>
      </c>
      <c r="W9" s="778">
        <f t="shared" si="0"/>
        <v>1530</v>
      </c>
      <c r="X9" s="779">
        <f t="shared" si="3"/>
        <v>76.5</v>
      </c>
      <c r="Y9" s="782">
        <f t="shared" si="4"/>
        <v>605.14347826086953</v>
      </c>
    </row>
    <row r="10" spans="1:29" s="784" customFormat="1" ht="30" customHeight="1">
      <c r="A10" s="771" t="s">
        <v>1175</v>
      </c>
      <c r="B10" s="771" t="s">
        <v>1176</v>
      </c>
      <c r="C10" s="772" t="s">
        <v>1177</v>
      </c>
      <c r="D10" s="773">
        <v>2009</v>
      </c>
      <c r="E10" s="774">
        <v>138.6</v>
      </c>
      <c r="F10" s="773" t="s">
        <v>1178</v>
      </c>
      <c r="G10" s="773" t="s">
        <v>1121</v>
      </c>
      <c r="H10" s="773" t="s">
        <v>1179</v>
      </c>
      <c r="I10" s="773" t="s">
        <v>1174</v>
      </c>
      <c r="J10" s="773" t="s">
        <v>1122</v>
      </c>
      <c r="K10" s="773" t="s">
        <v>1180</v>
      </c>
      <c r="L10" s="773" t="s">
        <v>1124</v>
      </c>
      <c r="M10" s="775" t="s">
        <v>1121</v>
      </c>
      <c r="N10" s="775" t="s">
        <v>1122</v>
      </c>
      <c r="O10" s="776" t="s">
        <v>1125</v>
      </c>
      <c r="P10" s="776" t="s">
        <v>1156</v>
      </c>
      <c r="Q10" s="777" t="s">
        <v>1127</v>
      </c>
      <c r="R10" s="777" t="s">
        <v>1127</v>
      </c>
      <c r="S10" s="778">
        <v>1200</v>
      </c>
      <c r="T10" s="779">
        <f t="shared" si="1"/>
        <v>7.8260869565217392</v>
      </c>
      <c r="U10" s="780">
        <f>S10*1.21-S10+Table3[[#This Row],[Specifikācijas izstrāde - SIA "Ekodoma" 180 EUR bez PVN]]*1.21-Table3[[#This Row],[Specifikācijas izstrāde - SIA "Ekodoma" 180 EUR bez PVN]]</f>
        <v>253.64347826086953</v>
      </c>
      <c r="V10" s="781">
        <f t="shared" si="2"/>
        <v>120</v>
      </c>
      <c r="W10" s="778">
        <f t="shared" si="0"/>
        <v>1080</v>
      </c>
      <c r="X10" s="779">
        <f t="shared" si="3"/>
        <v>54</v>
      </c>
      <c r="Y10" s="782">
        <f t="shared" si="4"/>
        <v>427.64347826086953</v>
      </c>
    </row>
    <row r="11" spans="1:29" s="784" customFormat="1" ht="60.75" customHeight="1">
      <c r="A11" s="771" t="s">
        <v>1181</v>
      </c>
      <c r="B11" s="771" t="s">
        <v>1182</v>
      </c>
      <c r="C11" s="772" t="s">
        <v>1183</v>
      </c>
      <c r="D11" s="773">
        <v>2008</v>
      </c>
      <c r="E11" s="774">
        <v>2378.6999999999998</v>
      </c>
      <c r="F11" s="787" t="s">
        <v>1184</v>
      </c>
      <c r="G11" s="773" t="s">
        <v>1122</v>
      </c>
      <c r="H11" s="787" t="s">
        <v>1184</v>
      </c>
      <c r="I11" s="773" t="s">
        <v>1121</v>
      </c>
      <c r="J11" s="773" t="s">
        <v>1185</v>
      </c>
      <c r="K11" s="787" t="s">
        <v>1184</v>
      </c>
      <c r="L11" s="773" t="s">
        <v>1124</v>
      </c>
      <c r="M11" s="775" t="s">
        <v>1121</v>
      </c>
      <c r="N11" s="775" t="s">
        <v>1122</v>
      </c>
      <c r="O11" s="776" t="s">
        <v>1186</v>
      </c>
      <c r="P11" s="776" t="s">
        <v>1187</v>
      </c>
      <c r="Q11" s="777" t="s">
        <v>1127</v>
      </c>
      <c r="R11" s="777" t="s">
        <v>1127</v>
      </c>
      <c r="S11" s="778">
        <v>3200</v>
      </c>
      <c r="T11" s="779">
        <f t="shared" si="1"/>
        <v>7.8260869565217392</v>
      </c>
      <c r="U11" s="780">
        <f>S11*1.21-S11+Table3[[#This Row],[Specifikācijas izstrāde - SIA "Ekodoma" 180 EUR bez PVN]]*1.21-Table3[[#This Row],[Specifikācijas izstrāde - SIA "Ekodoma" 180 EUR bez PVN]]</f>
        <v>673.64347826086953</v>
      </c>
      <c r="V11" s="781">
        <f t="shared" si="2"/>
        <v>320</v>
      </c>
      <c r="W11" s="778">
        <f t="shared" si="0"/>
        <v>2880</v>
      </c>
      <c r="X11" s="779">
        <f t="shared" si="3"/>
        <v>144</v>
      </c>
      <c r="Y11" s="782">
        <f t="shared" si="4"/>
        <v>1137.6434782608694</v>
      </c>
    </row>
    <row r="12" spans="1:29" s="784" customFormat="1" ht="30.75" customHeight="1">
      <c r="A12" s="771" t="s">
        <v>130</v>
      </c>
      <c r="B12" s="771" t="s">
        <v>1188</v>
      </c>
      <c r="C12" s="772" t="s">
        <v>1189</v>
      </c>
      <c r="D12" s="773" t="s">
        <v>1190</v>
      </c>
      <c r="E12" s="774">
        <v>3412.2</v>
      </c>
      <c r="F12" s="773" t="s">
        <v>1191</v>
      </c>
      <c r="G12" s="773" t="s">
        <v>1122</v>
      </c>
      <c r="H12" s="773" t="s">
        <v>1192</v>
      </c>
      <c r="I12" s="773" t="s">
        <v>1193</v>
      </c>
      <c r="J12" s="773" t="s">
        <v>1122</v>
      </c>
      <c r="K12" s="773" t="s">
        <v>1137</v>
      </c>
      <c r="L12" s="773" t="s">
        <v>1124</v>
      </c>
      <c r="M12" s="775" t="s">
        <v>1122</v>
      </c>
      <c r="N12" s="775" t="s">
        <v>1122</v>
      </c>
      <c r="O12" s="776" t="s">
        <v>1138</v>
      </c>
      <c r="P12" s="776" t="s">
        <v>1194</v>
      </c>
      <c r="Q12" s="777" t="s">
        <v>1127</v>
      </c>
      <c r="R12" s="777" t="s">
        <v>1127</v>
      </c>
      <c r="S12" s="778">
        <v>1400</v>
      </c>
      <c r="T12" s="779">
        <f t="shared" si="1"/>
        <v>7.8260869565217392</v>
      </c>
      <c r="U12" s="780">
        <f>S12*1.21-S12+Table3[[#This Row],[Specifikācijas izstrāde - SIA "Ekodoma" 180 EUR bez PVN]]*1.21-Table3[[#This Row],[Specifikācijas izstrāde - SIA "Ekodoma" 180 EUR bez PVN]]</f>
        <v>295.64347826086953</v>
      </c>
      <c r="V12" s="781">
        <f t="shared" si="2"/>
        <v>140</v>
      </c>
      <c r="W12" s="778">
        <f t="shared" si="0"/>
        <v>1260</v>
      </c>
      <c r="X12" s="779">
        <f t="shared" si="3"/>
        <v>63</v>
      </c>
      <c r="Y12" s="782">
        <f t="shared" si="4"/>
        <v>498.64347826086953</v>
      </c>
      <c r="Z12" s="784">
        <v>1000</v>
      </c>
      <c r="AA12" s="784" t="s">
        <v>1195</v>
      </c>
    </row>
    <row r="13" spans="1:29" s="784" customFormat="1" ht="62.25" customHeight="1">
      <c r="A13" s="771" t="s">
        <v>1196</v>
      </c>
      <c r="B13" s="771" t="s">
        <v>1197</v>
      </c>
      <c r="C13" s="772" t="s">
        <v>1198</v>
      </c>
      <c r="D13" s="786" t="s">
        <v>1199</v>
      </c>
      <c r="E13" s="774">
        <v>256</v>
      </c>
      <c r="F13" s="773" t="s">
        <v>1153</v>
      </c>
      <c r="G13" s="773" t="s">
        <v>1119</v>
      </c>
      <c r="H13" s="773" t="s">
        <v>1160</v>
      </c>
      <c r="I13" s="773" t="s">
        <v>1121</v>
      </c>
      <c r="J13" s="773" t="s">
        <v>1121</v>
      </c>
      <c r="K13" s="773" t="s">
        <v>1200</v>
      </c>
      <c r="L13" s="773" t="s">
        <v>1124</v>
      </c>
      <c r="M13" s="775" t="s">
        <v>1121</v>
      </c>
      <c r="N13" s="775" t="s">
        <v>1122</v>
      </c>
      <c r="O13" s="776" t="s">
        <v>1125</v>
      </c>
      <c r="P13" s="776" t="s">
        <v>1201</v>
      </c>
      <c r="Q13" s="777" t="s">
        <v>1127</v>
      </c>
      <c r="R13" s="777" t="s">
        <v>1127</v>
      </c>
      <c r="S13" s="778">
        <v>5200</v>
      </c>
      <c r="T13" s="779">
        <f t="shared" si="1"/>
        <v>7.8260869565217392</v>
      </c>
      <c r="U13" s="780">
        <f>S13*1.21-S13+Table3[[#This Row],[Specifikācijas izstrāde - SIA "Ekodoma" 180 EUR bez PVN]]*1.21-Table3[[#This Row],[Specifikācijas izstrāde - SIA "Ekodoma" 180 EUR bez PVN]]</f>
        <v>1093.6434782608696</v>
      </c>
      <c r="V13" s="781">
        <f t="shared" si="2"/>
        <v>520</v>
      </c>
      <c r="W13" s="778">
        <f t="shared" si="0"/>
        <v>4680</v>
      </c>
      <c r="X13" s="779">
        <f t="shared" si="3"/>
        <v>234</v>
      </c>
      <c r="Y13" s="782">
        <f t="shared" si="4"/>
        <v>1847.6434782608696</v>
      </c>
    </row>
    <row r="14" spans="1:29" s="784" customFormat="1" ht="30" customHeight="1">
      <c r="A14" s="771" t="s">
        <v>1202</v>
      </c>
      <c r="B14" s="771" t="s">
        <v>1203</v>
      </c>
      <c r="C14" s="772" t="s">
        <v>1204</v>
      </c>
      <c r="D14" s="773">
        <v>2016</v>
      </c>
      <c r="E14" s="774">
        <v>351.6</v>
      </c>
      <c r="F14" s="773" t="s">
        <v>1153</v>
      </c>
      <c r="G14" s="773" t="s">
        <v>1122</v>
      </c>
      <c r="H14" s="773" t="s">
        <v>1160</v>
      </c>
      <c r="I14" s="773" t="s">
        <v>1122</v>
      </c>
      <c r="J14" s="773" t="s">
        <v>1122</v>
      </c>
      <c r="K14" s="773" t="s">
        <v>1200</v>
      </c>
      <c r="L14" s="773" t="s">
        <v>1124</v>
      </c>
      <c r="M14" s="775" t="s">
        <v>1121</v>
      </c>
      <c r="N14" s="775" t="s">
        <v>1122</v>
      </c>
      <c r="O14" s="776" t="s">
        <v>1125</v>
      </c>
      <c r="P14" s="776" t="s">
        <v>1205</v>
      </c>
      <c r="Q14" s="777"/>
      <c r="R14" s="785"/>
      <c r="S14" s="778">
        <v>1100</v>
      </c>
      <c r="T14" s="779">
        <f t="shared" si="1"/>
        <v>7.8260869565217392</v>
      </c>
      <c r="U14" s="780">
        <f>S14*1.21-S14+Table3[[#This Row],[Specifikācijas izstrāde - SIA "Ekodoma" 180 EUR bez PVN]]*1.21-Table3[[#This Row],[Specifikācijas izstrāde - SIA "Ekodoma" 180 EUR bez PVN]]</f>
        <v>232.64347826086956</v>
      </c>
      <c r="V14" s="781">
        <f t="shared" si="2"/>
        <v>110</v>
      </c>
      <c r="W14" s="778">
        <f t="shared" si="0"/>
        <v>990</v>
      </c>
      <c r="X14" s="779">
        <f t="shared" si="3"/>
        <v>49.5</v>
      </c>
      <c r="Y14" s="782">
        <f t="shared" si="4"/>
        <v>392.14347826086953</v>
      </c>
    </row>
    <row r="15" spans="1:29" s="784" customFormat="1" ht="17.25" customHeight="1">
      <c r="A15" s="771" t="s">
        <v>1206</v>
      </c>
      <c r="B15" s="771" t="s">
        <v>1207</v>
      </c>
      <c r="C15" s="772" t="s">
        <v>1208</v>
      </c>
      <c r="D15" s="773">
        <v>2016</v>
      </c>
      <c r="E15" s="774">
        <v>172.3</v>
      </c>
      <c r="F15" s="773" t="s">
        <v>1153</v>
      </c>
      <c r="G15" s="773" t="s">
        <v>1122</v>
      </c>
      <c r="H15" s="773" t="s">
        <v>1160</v>
      </c>
      <c r="I15" s="773" t="s">
        <v>1121</v>
      </c>
      <c r="J15" s="773" t="s">
        <v>1122</v>
      </c>
      <c r="K15" s="773" t="s">
        <v>1155</v>
      </c>
      <c r="L15" s="773" t="s">
        <v>1124</v>
      </c>
      <c r="M15" s="775" t="s">
        <v>1122</v>
      </c>
      <c r="N15" s="775" t="s">
        <v>1122</v>
      </c>
      <c r="O15" s="776" t="s">
        <v>1125</v>
      </c>
      <c r="P15" s="776" t="s">
        <v>1156</v>
      </c>
      <c r="Q15" s="777" t="s">
        <v>1127</v>
      </c>
      <c r="R15" s="777" t="s">
        <v>1127</v>
      </c>
      <c r="S15" s="778">
        <v>1400</v>
      </c>
      <c r="T15" s="779">
        <f t="shared" si="1"/>
        <v>7.8260869565217392</v>
      </c>
      <c r="U15" s="780">
        <f>S15*1.21-S15+Table3[[#This Row],[Specifikācijas izstrāde - SIA "Ekodoma" 180 EUR bez PVN]]*1.21-Table3[[#This Row],[Specifikācijas izstrāde - SIA "Ekodoma" 180 EUR bez PVN]]</f>
        <v>295.64347826086953</v>
      </c>
      <c r="V15" s="781">
        <f t="shared" si="2"/>
        <v>140</v>
      </c>
      <c r="W15" s="778">
        <f t="shared" si="0"/>
        <v>1260</v>
      </c>
      <c r="X15" s="779">
        <f t="shared" si="3"/>
        <v>63</v>
      </c>
      <c r="Y15" s="782">
        <f t="shared" si="4"/>
        <v>498.64347826086953</v>
      </c>
    </row>
    <row r="16" spans="1:29" s="784" customFormat="1" ht="16.5" customHeight="1">
      <c r="A16" s="771" t="s">
        <v>1209</v>
      </c>
      <c r="B16" s="771" t="s">
        <v>1210</v>
      </c>
      <c r="C16" s="772" t="s">
        <v>1211</v>
      </c>
      <c r="D16" s="773">
        <v>1974</v>
      </c>
      <c r="E16" s="774">
        <v>2251.6</v>
      </c>
      <c r="F16" s="773" t="s">
        <v>1136</v>
      </c>
      <c r="G16" s="773" t="s">
        <v>1212</v>
      </c>
      <c r="H16" s="773" t="s">
        <v>1213</v>
      </c>
      <c r="I16" s="773" t="s">
        <v>1214</v>
      </c>
      <c r="J16" s="773" t="s">
        <v>1122</v>
      </c>
      <c r="K16" s="773" t="s">
        <v>1137</v>
      </c>
      <c r="L16" s="773" t="s">
        <v>1124</v>
      </c>
      <c r="M16" s="775" t="s">
        <v>1121</v>
      </c>
      <c r="N16" s="775" t="s">
        <v>1122</v>
      </c>
      <c r="O16" s="776" t="s">
        <v>1125</v>
      </c>
      <c r="P16" s="776"/>
      <c r="Q16" s="785"/>
      <c r="R16" s="785"/>
      <c r="S16" s="778">
        <v>1600</v>
      </c>
      <c r="T16" s="779">
        <f t="shared" si="1"/>
        <v>7.8260869565217392</v>
      </c>
      <c r="U16" s="780">
        <f>S16*1.21-S16+Table3[[#This Row],[Specifikācijas izstrāde - SIA "Ekodoma" 180 EUR bez PVN]]*1.21-Table3[[#This Row],[Specifikācijas izstrāde - SIA "Ekodoma" 180 EUR bez PVN]]</f>
        <v>337.64347826086953</v>
      </c>
      <c r="V16" s="781">
        <f t="shared" si="2"/>
        <v>160</v>
      </c>
      <c r="W16" s="778">
        <f t="shared" si="0"/>
        <v>1440</v>
      </c>
      <c r="X16" s="779">
        <f t="shared" si="3"/>
        <v>72</v>
      </c>
      <c r="Y16" s="782">
        <f t="shared" si="4"/>
        <v>569.64347826086953</v>
      </c>
    </row>
    <row r="17" spans="1:27" s="784" customFormat="1" ht="16.5" customHeight="1">
      <c r="A17" s="771" t="s">
        <v>1209</v>
      </c>
      <c r="B17" s="771" t="s">
        <v>1210</v>
      </c>
      <c r="C17" s="772" t="s">
        <v>1215</v>
      </c>
      <c r="D17" s="773">
        <v>2009</v>
      </c>
      <c r="E17" s="774">
        <v>372.7</v>
      </c>
      <c r="F17" s="773" t="s">
        <v>1136</v>
      </c>
      <c r="G17" s="773" t="s">
        <v>1119</v>
      </c>
      <c r="H17" s="773" t="s">
        <v>1213</v>
      </c>
      <c r="I17" s="773" t="s">
        <v>1121</v>
      </c>
      <c r="J17" s="773" t="s">
        <v>1122</v>
      </c>
      <c r="K17" s="773" t="s">
        <v>1137</v>
      </c>
      <c r="L17" s="773" t="s">
        <v>1124</v>
      </c>
      <c r="M17" s="775" t="s">
        <v>1121</v>
      </c>
      <c r="N17" s="775" t="s">
        <v>1122</v>
      </c>
      <c r="O17" s="776" t="s">
        <v>1125</v>
      </c>
      <c r="P17" s="776"/>
      <c r="Q17" s="785"/>
      <c r="R17" s="785"/>
      <c r="S17" s="778">
        <v>1200</v>
      </c>
      <c r="T17" s="779">
        <f t="shared" si="1"/>
        <v>7.8260869565217392</v>
      </c>
      <c r="U17" s="780">
        <f>S17*1.21-S17+Table3[[#This Row],[Specifikācijas izstrāde - SIA "Ekodoma" 180 EUR bez PVN]]*1.21-Table3[[#This Row],[Specifikācijas izstrāde - SIA "Ekodoma" 180 EUR bez PVN]]</f>
        <v>253.64347826086953</v>
      </c>
      <c r="V17" s="781">
        <f t="shared" si="2"/>
        <v>120</v>
      </c>
      <c r="W17" s="778">
        <f t="shared" si="0"/>
        <v>1080</v>
      </c>
      <c r="X17" s="779">
        <f t="shared" si="3"/>
        <v>54</v>
      </c>
      <c r="Y17" s="782">
        <f t="shared" si="4"/>
        <v>427.64347826086953</v>
      </c>
    </row>
    <row r="18" spans="1:27" s="784" customFormat="1" ht="16.5" customHeight="1">
      <c r="A18" s="771" t="s">
        <v>1209</v>
      </c>
      <c r="B18" s="771" t="s">
        <v>1210</v>
      </c>
      <c r="C18" s="772" t="s">
        <v>1216</v>
      </c>
      <c r="D18" s="773">
        <v>2015</v>
      </c>
      <c r="E18" s="774">
        <v>374.2</v>
      </c>
      <c r="F18" s="773" t="s">
        <v>1136</v>
      </c>
      <c r="G18" s="773" t="s">
        <v>1119</v>
      </c>
      <c r="H18" s="773" t="s">
        <v>1213</v>
      </c>
      <c r="I18" s="773" t="s">
        <v>1121</v>
      </c>
      <c r="J18" s="773" t="s">
        <v>1122</v>
      </c>
      <c r="K18" s="773" t="s">
        <v>1137</v>
      </c>
      <c r="L18" s="773" t="s">
        <v>1124</v>
      </c>
      <c r="M18" s="775" t="s">
        <v>1121</v>
      </c>
      <c r="N18" s="775" t="s">
        <v>1122</v>
      </c>
      <c r="O18" s="776" t="s">
        <v>1125</v>
      </c>
      <c r="P18" s="776"/>
      <c r="Q18" s="785"/>
      <c r="R18" s="785"/>
      <c r="S18" s="778">
        <v>1200</v>
      </c>
      <c r="T18" s="779">
        <f t="shared" si="1"/>
        <v>7.8260869565217392</v>
      </c>
      <c r="U18" s="780">
        <f>S18*1.21-S18+Table3[[#This Row],[Specifikācijas izstrāde - SIA "Ekodoma" 180 EUR bez PVN]]*1.21-Table3[[#This Row],[Specifikācijas izstrāde - SIA "Ekodoma" 180 EUR bez PVN]]</f>
        <v>253.64347826086953</v>
      </c>
      <c r="V18" s="781">
        <f t="shared" si="2"/>
        <v>120</v>
      </c>
      <c r="W18" s="778">
        <f t="shared" si="0"/>
        <v>1080</v>
      </c>
      <c r="X18" s="779">
        <f t="shared" si="3"/>
        <v>54</v>
      </c>
      <c r="Y18" s="782">
        <f t="shared" si="4"/>
        <v>427.64347826086953</v>
      </c>
    </row>
    <row r="19" spans="1:27" s="784" customFormat="1" ht="31.5" customHeight="1">
      <c r="A19" s="771" t="s">
        <v>1217</v>
      </c>
      <c r="B19" s="771" t="s">
        <v>1218</v>
      </c>
      <c r="C19" s="772" t="s">
        <v>1219</v>
      </c>
      <c r="D19" s="773">
        <v>2016</v>
      </c>
      <c r="E19" s="773">
        <v>3484.1</v>
      </c>
      <c r="F19" s="773" t="s">
        <v>1220</v>
      </c>
      <c r="G19" s="773" t="s">
        <v>1122</v>
      </c>
      <c r="H19" s="773" t="s">
        <v>1120</v>
      </c>
      <c r="I19" s="773" t="s">
        <v>1121</v>
      </c>
      <c r="J19" s="773" t="s">
        <v>1122</v>
      </c>
      <c r="K19" s="773" t="s">
        <v>1147</v>
      </c>
      <c r="L19" s="773" t="s">
        <v>1124</v>
      </c>
      <c r="M19" s="775" t="s">
        <v>1121</v>
      </c>
      <c r="N19" s="775" t="s">
        <v>1122</v>
      </c>
      <c r="O19" s="776" t="s">
        <v>1138</v>
      </c>
      <c r="P19" s="776" t="s">
        <v>1221</v>
      </c>
      <c r="Q19" s="785"/>
      <c r="R19" s="777" t="s">
        <v>1127</v>
      </c>
      <c r="S19" s="778">
        <v>1600</v>
      </c>
      <c r="T19" s="779">
        <f t="shared" si="1"/>
        <v>7.8260869565217392</v>
      </c>
      <c r="U19" s="780">
        <f>S19*1.21-S19+Table3[[#This Row],[Specifikācijas izstrāde - SIA "Ekodoma" 180 EUR bez PVN]]*1.21-Table3[[#This Row],[Specifikācijas izstrāde - SIA "Ekodoma" 180 EUR bez PVN]]</f>
        <v>337.64347826086953</v>
      </c>
      <c r="V19" s="781">
        <f t="shared" si="2"/>
        <v>160</v>
      </c>
      <c r="W19" s="778">
        <f t="shared" si="0"/>
        <v>1440</v>
      </c>
      <c r="X19" s="779">
        <f t="shared" si="3"/>
        <v>72</v>
      </c>
      <c r="Y19" s="782">
        <f t="shared" si="4"/>
        <v>569.64347826086953</v>
      </c>
    </row>
    <row r="20" spans="1:27" s="784" customFormat="1" ht="33" customHeight="1">
      <c r="A20" s="771" t="s">
        <v>1222</v>
      </c>
      <c r="B20" s="771" t="s">
        <v>1223</v>
      </c>
      <c r="C20" s="772" t="s">
        <v>1224</v>
      </c>
      <c r="D20" s="773" t="s">
        <v>1225</v>
      </c>
      <c r="E20" s="774">
        <v>217.3</v>
      </c>
      <c r="F20" s="773" t="s">
        <v>1226</v>
      </c>
      <c r="G20" s="773" t="s">
        <v>1119</v>
      </c>
      <c r="H20" s="773" t="s">
        <v>1227</v>
      </c>
      <c r="I20" s="773" t="s">
        <v>1174</v>
      </c>
      <c r="J20" s="773" t="s">
        <v>1122</v>
      </c>
      <c r="K20" s="773" t="s">
        <v>1228</v>
      </c>
      <c r="L20" s="773" t="s">
        <v>1124</v>
      </c>
      <c r="M20" s="775" t="s">
        <v>1122</v>
      </c>
      <c r="N20" s="775" t="s">
        <v>1122</v>
      </c>
      <c r="O20" s="776" t="s">
        <v>1125</v>
      </c>
      <c r="P20" s="776" t="s">
        <v>1229</v>
      </c>
      <c r="Q20" s="777" t="s">
        <v>1127</v>
      </c>
      <c r="R20" s="777" t="s">
        <v>1127</v>
      </c>
      <c r="S20" s="778">
        <v>1400</v>
      </c>
      <c r="T20" s="779">
        <f t="shared" si="1"/>
        <v>7.8260869565217392</v>
      </c>
      <c r="U20" s="780">
        <f>S20*1.21-S20+Table3[[#This Row],[Specifikācijas izstrāde - SIA "Ekodoma" 180 EUR bez PVN]]*1.21-Table3[[#This Row],[Specifikācijas izstrāde - SIA "Ekodoma" 180 EUR bez PVN]]</f>
        <v>295.64347826086953</v>
      </c>
      <c r="V20" s="781">
        <f t="shared" si="2"/>
        <v>140</v>
      </c>
      <c r="W20" s="778">
        <f t="shared" si="0"/>
        <v>1260</v>
      </c>
      <c r="X20" s="779">
        <f t="shared" si="3"/>
        <v>63</v>
      </c>
      <c r="Y20" s="782">
        <f t="shared" si="4"/>
        <v>498.64347826086953</v>
      </c>
    </row>
    <row r="21" spans="1:27" s="784" customFormat="1" ht="90" customHeight="1">
      <c r="A21" s="771" t="s">
        <v>1230</v>
      </c>
      <c r="B21" s="771" t="s">
        <v>1231</v>
      </c>
      <c r="C21" s="772" t="s">
        <v>1232</v>
      </c>
      <c r="D21" s="773">
        <v>1989</v>
      </c>
      <c r="E21" s="774">
        <v>1250.8</v>
      </c>
      <c r="F21" s="773" t="s">
        <v>1233</v>
      </c>
      <c r="G21" s="773" t="s">
        <v>1234</v>
      </c>
      <c r="H21" s="773" t="s">
        <v>1235</v>
      </c>
      <c r="I21" s="773" t="s">
        <v>1236</v>
      </c>
      <c r="J21" s="773" t="s">
        <v>1121</v>
      </c>
      <c r="K21" s="773" t="s">
        <v>1237</v>
      </c>
      <c r="L21" s="773" t="s">
        <v>1124</v>
      </c>
      <c r="M21" s="775" t="s">
        <v>1121</v>
      </c>
      <c r="N21" s="775" t="s">
        <v>1122</v>
      </c>
      <c r="O21" s="776" t="s">
        <v>1238</v>
      </c>
      <c r="P21" s="776" t="s">
        <v>1239</v>
      </c>
      <c r="Q21" s="777" t="s">
        <v>1127</v>
      </c>
      <c r="R21" s="777" t="s">
        <v>1127</v>
      </c>
      <c r="S21" s="778">
        <v>6700</v>
      </c>
      <c r="T21" s="779">
        <f t="shared" si="1"/>
        <v>7.8260869565217392</v>
      </c>
      <c r="U21" s="780">
        <f>S21*1.21-S21+Table3[[#This Row],[Specifikācijas izstrāde - SIA "Ekodoma" 180 EUR bez PVN]]*1.21-Table3[[#This Row],[Specifikācijas izstrāde - SIA "Ekodoma" 180 EUR bez PVN]]</f>
        <v>1408.6434782608696</v>
      </c>
      <c r="V21" s="781">
        <f t="shared" si="2"/>
        <v>670</v>
      </c>
      <c r="W21" s="778">
        <f t="shared" si="0"/>
        <v>6030</v>
      </c>
      <c r="X21" s="779">
        <f t="shared" si="3"/>
        <v>301.5</v>
      </c>
      <c r="Y21" s="782">
        <f t="shared" si="4"/>
        <v>2380.1434782608694</v>
      </c>
      <c r="AA21" s="784" t="s">
        <v>1240</v>
      </c>
    </row>
    <row r="22" spans="1:27" s="784" customFormat="1" ht="17.25" customHeight="1">
      <c r="A22" s="788" t="s">
        <v>1241</v>
      </c>
      <c r="B22" s="771" t="s">
        <v>1231</v>
      </c>
      <c r="C22" s="772" t="s">
        <v>1242</v>
      </c>
      <c r="D22" s="773">
        <v>1989</v>
      </c>
      <c r="E22" s="774">
        <v>26.9</v>
      </c>
      <c r="F22" s="773" t="s">
        <v>1121</v>
      </c>
      <c r="G22" s="773" t="s">
        <v>1121</v>
      </c>
      <c r="H22" s="773" t="s">
        <v>1121</v>
      </c>
      <c r="I22" s="773" t="s">
        <v>1121</v>
      </c>
      <c r="J22" s="773" t="s">
        <v>1121</v>
      </c>
      <c r="K22" s="773" t="s">
        <v>1243</v>
      </c>
      <c r="L22" s="773" t="s">
        <v>1243</v>
      </c>
      <c r="M22" s="775" t="s">
        <v>1121</v>
      </c>
      <c r="N22" s="775" t="s">
        <v>1122</v>
      </c>
      <c r="O22" s="776" t="s">
        <v>1125</v>
      </c>
      <c r="P22" s="776"/>
      <c r="Q22" s="785"/>
      <c r="R22" s="785"/>
      <c r="S22" s="778">
        <v>500</v>
      </c>
      <c r="T22" s="779">
        <f t="shared" si="1"/>
        <v>7.8260869565217392</v>
      </c>
      <c r="U22" s="780">
        <f>S22*1.21-S22+Table3[[#This Row],[Specifikācijas izstrāde - SIA "Ekodoma" 180 EUR bez PVN]]*1.21-Table3[[#This Row],[Specifikācijas izstrāde - SIA "Ekodoma" 180 EUR bez PVN]]</f>
        <v>106.64347826086957</v>
      </c>
      <c r="V22" s="781">
        <f t="shared" si="2"/>
        <v>50</v>
      </c>
      <c r="W22" s="778">
        <f t="shared" si="0"/>
        <v>450</v>
      </c>
      <c r="X22" s="779">
        <f t="shared" si="3"/>
        <v>22.5</v>
      </c>
      <c r="Y22" s="782">
        <f t="shared" si="4"/>
        <v>179.14347826086959</v>
      </c>
      <c r="AA22" s="784" t="s">
        <v>1244</v>
      </c>
    </row>
    <row r="23" spans="1:27" s="784" customFormat="1" ht="31.5" customHeight="1">
      <c r="A23" s="771" t="s">
        <v>1245</v>
      </c>
      <c r="B23" s="771" t="s">
        <v>1246</v>
      </c>
      <c r="C23" s="772" t="s">
        <v>1247</v>
      </c>
      <c r="D23" s="773" t="s">
        <v>1248</v>
      </c>
      <c r="E23" s="774">
        <v>570</v>
      </c>
      <c r="F23" s="773" t="s">
        <v>1249</v>
      </c>
      <c r="G23" s="773" t="s">
        <v>1122</v>
      </c>
      <c r="H23" s="773" t="s">
        <v>1250</v>
      </c>
      <c r="I23" s="773" t="s">
        <v>1121</v>
      </c>
      <c r="J23" s="773" t="s">
        <v>1121</v>
      </c>
      <c r="K23" s="773" t="s">
        <v>1251</v>
      </c>
      <c r="L23" s="773" t="s">
        <v>1124</v>
      </c>
      <c r="M23" s="775" t="s">
        <v>1121</v>
      </c>
      <c r="N23" s="775" t="s">
        <v>1122</v>
      </c>
      <c r="O23" s="776" t="s">
        <v>1125</v>
      </c>
      <c r="P23" s="776"/>
      <c r="Q23" s="785"/>
      <c r="R23" s="785"/>
      <c r="S23" s="778">
        <v>500</v>
      </c>
      <c r="T23" s="779">
        <f t="shared" si="1"/>
        <v>7.8260869565217392</v>
      </c>
      <c r="U23" s="780">
        <f>S23*1.21-S23+Table3[[#This Row],[Specifikācijas izstrāde - SIA "Ekodoma" 180 EUR bez PVN]]*1.21-Table3[[#This Row],[Specifikācijas izstrāde - SIA "Ekodoma" 180 EUR bez PVN]]</f>
        <v>106.64347826086957</v>
      </c>
      <c r="V23" s="781">
        <f t="shared" si="2"/>
        <v>50</v>
      </c>
      <c r="W23" s="778">
        <f t="shared" si="0"/>
        <v>450</v>
      </c>
      <c r="X23" s="779">
        <f t="shared" si="3"/>
        <v>22.5</v>
      </c>
      <c r="Y23" s="782">
        <f t="shared" si="4"/>
        <v>179.14347826086959</v>
      </c>
    </row>
    <row r="24" spans="1:27" s="789" customFormat="1" ht="33.75" customHeight="1">
      <c r="A24" s="771" t="s">
        <v>1252</v>
      </c>
      <c r="B24" s="788" t="s">
        <v>1253</v>
      </c>
      <c r="C24" s="772" t="s">
        <v>1254</v>
      </c>
      <c r="D24" s="773" t="s">
        <v>1255</v>
      </c>
      <c r="E24" s="774">
        <f>5900.1+6530.9</f>
        <v>12431</v>
      </c>
      <c r="F24" s="773" t="s">
        <v>1256</v>
      </c>
      <c r="G24" s="773" t="s">
        <v>1122</v>
      </c>
      <c r="H24" s="773" t="s">
        <v>1120</v>
      </c>
      <c r="I24" s="773" t="s">
        <v>1122</v>
      </c>
      <c r="J24" s="773" t="s">
        <v>1122</v>
      </c>
      <c r="K24" s="773" t="s">
        <v>1147</v>
      </c>
      <c r="L24" s="773" t="s">
        <v>1124</v>
      </c>
      <c r="M24" s="775" t="s">
        <v>1122</v>
      </c>
      <c r="N24" s="775" t="s">
        <v>1121</v>
      </c>
      <c r="O24" s="776"/>
      <c r="P24" s="776" t="s">
        <v>1257</v>
      </c>
      <c r="Q24" s="785"/>
      <c r="R24" s="785"/>
      <c r="S24" s="778">
        <v>700</v>
      </c>
      <c r="T24" s="779">
        <f t="shared" si="1"/>
        <v>7.8260869565217392</v>
      </c>
      <c r="U24" s="780">
        <f>S24*1.21-S24+Table3[[#This Row],[Specifikācijas izstrāde - SIA "Ekodoma" 180 EUR bez PVN]]*1.21-Table3[[#This Row],[Specifikācijas izstrāde - SIA "Ekodoma" 180 EUR bez PVN]]</f>
        <v>148.64347826086956</v>
      </c>
      <c r="V24" s="781">
        <f t="shared" si="2"/>
        <v>70</v>
      </c>
      <c r="W24" s="778">
        <f t="shared" si="0"/>
        <v>630</v>
      </c>
      <c r="X24" s="779">
        <f t="shared" si="3"/>
        <v>31.5</v>
      </c>
      <c r="Y24" s="782">
        <f>U24+V24+X24</f>
        <v>250.14347826086956</v>
      </c>
      <c r="Z24" s="784">
        <v>2000</v>
      </c>
      <c r="AA24" s="784" t="s">
        <v>1195</v>
      </c>
    </row>
    <row r="25" spans="1:27" s="789" customFormat="1" ht="3.75" customHeight="1">
      <c r="A25" s="771"/>
      <c r="B25" s="771"/>
      <c r="C25" s="772"/>
      <c r="D25" s="773"/>
      <c r="E25" s="774"/>
      <c r="F25" s="773"/>
      <c r="G25" s="773"/>
      <c r="H25" s="773"/>
      <c r="I25" s="773"/>
      <c r="J25" s="773"/>
      <c r="K25" s="773"/>
      <c r="L25" s="773"/>
      <c r="M25" s="775"/>
      <c r="N25" s="775"/>
      <c r="O25" s="776"/>
      <c r="P25" s="776"/>
      <c r="Q25" s="785"/>
      <c r="R25" s="785"/>
      <c r="S25" s="778"/>
      <c r="T25" s="779"/>
      <c r="U25" s="780"/>
      <c r="V25" s="779">
        <f t="shared" si="2"/>
        <v>0</v>
      </c>
      <c r="W25" s="778">
        <f t="shared" si="0"/>
        <v>0</v>
      </c>
      <c r="X25" s="779">
        <f t="shared" si="3"/>
        <v>0</v>
      </c>
      <c r="Y25" s="782">
        <f t="shared" si="4"/>
        <v>0</v>
      </c>
    </row>
    <row r="26" spans="1:27" s="783" customFormat="1" ht="3.75" customHeight="1">
      <c r="A26" s="771"/>
      <c r="B26" s="771"/>
      <c r="C26" s="772"/>
      <c r="D26" s="786"/>
      <c r="E26" s="774"/>
      <c r="F26" s="773"/>
      <c r="G26" s="773"/>
      <c r="H26" s="773"/>
      <c r="I26" s="773"/>
      <c r="J26" s="773"/>
      <c r="K26" s="773"/>
      <c r="L26" s="773"/>
      <c r="M26" s="775"/>
      <c r="N26" s="775"/>
      <c r="O26" s="776"/>
      <c r="P26" s="776"/>
      <c r="Q26" s="785"/>
      <c r="R26" s="785"/>
      <c r="S26" s="778"/>
      <c r="T26" s="779"/>
      <c r="U26" s="780"/>
      <c r="V26" s="779">
        <f t="shared" si="2"/>
        <v>0</v>
      </c>
      <c r="W26" s="778">
        <f t="shared" si="0"/>
        <v>0</v>
      </c>
      <c r="X26" s="779">
        <f t="shared" si="3"/>
        <v>0</v>
      </c>
      <c r="Y26" s="782">
        <f t="shared" si="4"/>
        <v>0</v>
      </c>
    </row>
    <row r="27" spans="1:27" s="783" customFormat="1" ht="3.75" customHeight="1">
      <c r="A27" s="771"/>
      <c r="B27" s="771"/>
      <c r="C27" s="772"/>
      <c r="D27" s="786"/>
      <c r="E27" s="774"/>
      <c r="F27" s="773"/>
      <c r="G27" s="773"/>
      <c r="H27" s="773"/>
      <c r="I27" s="773"/>
      <c r="J27" s="773"/>
      <c r="K27" s="773"/>
      <c r="L27" s="773"/>
      <c r="M27" s="775"/>
      <c r="N27" s="775"/>
      <c r="O27" s="776"/>
      <c r="P27" s="776"/>
      <c r="Q27" s="785"/>
      <c r="R27" s="785"/>
      <c r="S27" s="778"/>
      <c r="T27" s="779"/>
      <c r="U27" s="780"/>
      <c r="V27" s="779">
        <f t="shared" si="2"/>
        <v>0</v>
      </c>
      <c r="W27" s="778">
        <f t="shared" si="0"/>
        <v>0</v>
      </c>
      <c r="X27" s="779">
        <f t="shared" si="3"/>
        <v>0</v>
      </c>
      <c r="Y27" s="782">
        <f t="shared" si="4"/>
        <v>0</v>
      </c>
    </row>
    <row r="28" spans="1:27" s="783" customFormat="1" ht="3.75" customHeight="1">
      <c r="A28" s="771"/>
      <c r="B28" s="771"/>
      <c r="C28" s="772"/>
      <c r="D28" s="786"/>
      <c r="E28" s="774"/>
      <c r="F28" s="773"/>
      <c r="G28" s="773"/>
      <c r="H28" s="773"/>
      <c r="I28" s="773"/>
      <c r="J28" s="773"/>
      <c r="K28" s="773"/>
      <c r="L28" s="773"/>
      <c r="M28" s="775"/>
      <c r="N28" s="775"/>
      <c r="O28" s="776"/>
      <c r="P28" s="776"/>
      <c r="Q28" s="785"/>
      <c r="R28" s="785"/>
      <c r="S28" s="778"/>
      <c r="T28" s="779"/>
      <c r="U28" s="780"/>
      <c r="V28" s="779">
        <f t="shared" si="2"/>
        <v>0</v>
      </c>
      <c r="W28" s="778">
        <f t="shared" si="0"/>
        <v>0</v>
      </c>
      <c r="X28" s="779">
        <f t="shared" si="3"/>
        <v>0</v>
      </c>
      <c r="Y28" s="782">
        <f t="shared" si="4"/>
        <v>0</v>
      </c>
    </row>
    <row r="29" spans="1:27" s="783" customFormat="1" ht="3.75" customHeight="1">
      <c r="A29" s="771"/>
      <c r="B29" s="771"/>
      <c r="C29" s="772"/>
      <c r="D29" s="786"/>
      <c r="E29" s="774"/>
      <c r="F29" s="773"/>
      <c r="G29" s="773"/>
      <c r="H29" s="773"/>
      <c r="I29" s="773"/>
      <c r="J29" s="773"/>
      <c r="K29" s="773"/>
      <c r="L29" s="773"/>
      <c r="M29" s="775"/>
      <c r="N29" s="775"/>
      <c r="O29" s="776"/>
      <c r="P29" s="776"/>
      <c r="Q29" s="785"/>
      <c r="R29" s="785"/>
      <c r="S29" s="778"/>
      <c r="T29" s="779"/>
      <c r="U29" s="780"/>
      <c r="V29" s="779">
        <f t="shared" si="2"/>
        <v>0</v>
      </c>
      <c r="W29" s="778">
        <f t="shared" si="0"/>
        <v>0</v>
      </c>
      <c r="X29" s="779">
        <f t="shared" si="3"/>
        <v>0</v>
      </c>
      <c r="Y29" s="782">
        <f t="shared" si="4"/>
        <v>0</v>
      </c>
    </row>
    <row r="30" spans="1:27" s="783" customFormat="1" ht="3.75" customHeight="1">
      <c r="A30" s="771"/>
      <c r="B30" s="771"/>
      <c r="C30" s="772"/>
      <c r="D30" s="786"/>
      <c r="E30" s="774"/>
      <c r="F30" s="773"/>
      <c r="G30" s="773"/>
      <c r="H30" s="773"/>
      <c r="I30" s="773"/>
      <c r="J30" s="773"/>
      <c r="K30" s="773"/>
      <c r="L30" s="773"/>
      <c r="M30" s="775"/>
      <c r="N30" s="775"/>
      <c r="O30" s="776"/>
      <c r="P30" s="776"/>
      <c r="Q30" s="785"/>
      <c r="R30" s="785"/>
      <c r="S30" s="778"/>
      <c r="T30" s="779"/>
      <c r="U30" s="780"/>
      <c r="V30" s="779">
        <f t="shared" si="2"/>
        <v>0</v>
      </c>
      <c r="W30" s="778">
        <f t="shared" si="0"/>
        <v>0</v>
      </c>
      <c r="X30" s="779">
        <f t="shared" si="3"/>
        <v>0</v>
      </c>
      <c r="Y30" s="782">
        <f t="shared" si="4"/>
        <v>0</v>
      </c>
    </row>
    <row r="31" spans="1:27" s="783" customFormat="1" ht="3.75" customHeight="1">
      <c r="A31" s="771"/>
      <c r="B31" s="771"/>
      <c r="C31" s="772"/>
      <c r="D31" s="786"/>
      <c r="E31" s="774"/>
      <c r="F31" s="773"/>
      <c r="G31" s="773"/>
      <c r="H31" s="773"/>
      <c r="I31" s="773"/>
      <c r="J31" s="773"/>
      <c r="K31" s="773"/>
      <c r="L31" s="773"/>
      <c r="M31" s="775"/>
      <c r="N31" s="775"/>
      <c r="O31" s="776"/>
      <c r="P31" s="776"/>
      <c r="Q31" s="785"/>
      <c r="R31" s="785"/>
      <c r="S31" s="778"/>
      <c r="T31" s="779"/>
      <c r="U31" s="780"/>
      <c r="V31" s="779">
        <f t="shared" si="2"/>
        <v>0</v>
      </c>
      <c r="W31" s="778">
        <f t="shared" si="0"/>
        <v>0</v>
      </c>
      <c r="X31" s="779">
        <f t="shared" si="3"/>
        <v>0</v>
      </c>
      <c r="Y31" s="782">
        <f t="shared" si="4"/>
        <v>0</v>
      </c>
    </row>
    <row r="32" spans="1:27" s="783" customFormat="1" ht="3.75" customHeight="1">
      <c r="A32" s="771"/>
      <c r="B32" s="771"/>
      <c r="C32" s="772"/>
      <c r="D32" s="786"/>
      <c r="E32" s="774"/>
      <c r="F32" s="773"/>
      <c r="G32" s="773"/>
      <c r="H32" s="773"/>
      <c r="I32" s="773"/>
      <c r="J32" s="773"/>
      <c r="K32" s="773"/>
      <c r="L32" s="773"/>
      <c r="M32" s="775"/>
      <c r="N32" s="775"/>
      <c r="O32" s="776"/>
      <c r="P32" s="776"/>
      <c r="Q32" s="785"/>
      <c r="R32" s="785"/>
      <c r="S32" s="778"/>
      <c r="T32" s="779"/>
      <c r="U32" s="780"/>
      <c r="V32" s="779">
        <f t="shared" si="2"/>
        <v>0</v>
      </c>
      <c r="W32" s="778">
        <f t="shared" si="0"/>
        <v>0</v>
      </c>
      <c r="X32" s="779">
        <f t="shared" si="3"/>
        <v>0</v>
      </c>
      <c r="Y32" s="782">
        <f t="shared" si="4"/>
        <v>0</v>
      </c>
    </row>
    <row r="33" spans="1:25" s="783" customFormat="1" ht="3.75" customHeight="1">
      <c r="A33" s="771"/>
      <c r="B33" s="771"/>
      <c r="C33" s="772"/>
      <c r="D33" s="786"/>
      <c r="E33" s="774"/>
      <c r="F33" s="773"/>
      <c r="G33" s="773"/>
      <c r="H33" s="773"/>
      <c r="I33" s="773"/>
      <c r="J33" s="773"/>
      <c r="K33" s="773"/>
      <c r="L33" s="773"/>
      <c r="M33" s="775"/>
      <c r="N33" s="775"/>
      <c r="O33" s="776"/>
      <c r="P33" s="776"/>
      <c r="Q33" s="785"/>
      <c r="R33" s="785"/>
      <c r="S33" s="778"/>
      <c r="T33" s="779"/>
      <c r="U33" s="780"/>
      <c r="V33" s="779">
        <f t="shared" si="2"/>
        <v>0</v>
      </c>
      <c r="W33" s="778">
        <f t="shared" si="0"/>
        <v>0</v>
      </c>
      <c r="X33" s="779">
        <f t="shared" si="3"/>
        <v>0</v>
      </c>
      <c r="Y33" s="782">
        <f t="shared" si="4"/>
        <v>0</v>
      </c>
    </row>
    <row r="34" spans="1:25" s="783" customFormat="1" ht="3.75" customHeight="1">
      <c r="A34" s="771"/>
      <c r="B34" s="771"/>
      <c r="C34" s="772"/>
      <c r="D34" s="786"/>
      <c r="E34" s="774"/>
      <c r="F34" s="773"/>
      <c r="G34" s="773"/>
      <c r="H34" s="773"/>
      <c r="I34" s="773"/>
      <c r="J34" s="773"/>
      <c r="K34" s="773"/>
      <c r="L34" s="773"/>
      <c r="M34" s="775"/>
      <c r="N34" s="775"/>
      <c r="O34" s="776"/>
      <c r="P34" s="776"/>
      <c r="Q34" s="785"/>
      <c r="R34" s="785"/>
      <c r="S34" s="778"/>
      <c r="T34" s="779"/>
      <c r="U34" s="780"/>
      <c r="V34" s="779">
        <f t="shared" si="2"/>
        <v>0</v>
      </c>
      <c r="W34" s="778">
        <f t="shared" si="0"/>
        <v>0</v>
      </c>
      <c r="X34" s="779">
        <f t="shared" si="3"/>
        <v>0</v>
      </c>
      <c r="Y34" s="782">
        <f t="shared" si="4"/>
        <v>0</v>
      </c>
    </row>
    <row r="35" spans="1:25" s="783" customFormat="1" ht="3.75" customHeight="1">
      <c r="A35" s="771"/>
      <c r="B35" s="771"/>
      <c r="C35" s="772"/>
      <c r="D35" s="786"/>
      <c r="E35" s="774"/>
      <c r="F35" s="773"/>
      <c r="G35" s="773"/>
      <c r="H35" s="773"/>
      <c r="I35" s="773"/>
      <c r="J35" s="773"/>
      <c r="K35" s="773"/>
      <c r="L35" s="773"/>
      <c r="M35" s="775"/>
      <c r="N35" s="775"/>
      <c r="O35" s="776"/>
      <c r="P35" s="776"/>
      <c r="Q35" s="785"/>
      <c r="R35" s="785"/>
      <c r="S35" s="778"/>
      <c r="T35" s="779"/>
      <c r="U35" s="780"/>
      <c r="V35" s="779">
        <f t="shared" si="2"/>
        <v>0</v>
      </c>
      <c r="W35" s="778">
        <f t="shared" si="0"/>
        <v>0</v>
      </c>
      <c r="X35" s="779">
        <f t="shared" si="3"/>
        <v>0</v>
      </c>
      <c r="Y35" s="782">
        <f t="shared" si="4"/>
        <v>0</v>
      </c>
    </row>
    <row r="36" spans="1:25" s="783" customFormat="1" ht="3.75" customHeight="1">
      <c r="A36" s="771"/>
      <c r="B36" s="771"/>
      <c r="C36" s="772"/>
      <c r="D36" s="786"/>
      <c r="E36" s="774"/>
      <c r="F36" s="773"/>
      <c r="G36" s="773"/>
      <c r="H36" s="773"/>
      <c r="I36" s="773"/>
      <c r="J36" s="773"/>
      <c r="K36" s="773"/>
      <c r="L36" s="773"/>
      <c r="M36" s="775"/>
      <c r="N36" s="775"/>
      <c r="O36" s="776"/>
      <c r="P36" s="776"/>
      <c r="Q36" s="785"/>
      <c r="R36" s="785"/>
      <c r="S36" s="778"/>
      <c r="T36" s="779"/>
      <c r="U36" s="780"/>
      <c r="V36" s="779">
        <f t="shared" si="2"/>
        <v>0</v>
      </c>
      <c r="W36" s="778">
        <f t="shared" si="0"/>
        <v>0</v>
      </c>
      <c r="X36" s="779">
        <f t="shared" si="3"/>
        <v>0</v>
      </c>
      <c r="Y36" s="782">
        <f t="shared" si="4"/>
        <v>0</v>
      </c>
    </row>
    <row r="37" spans="1:25" s="783" customFormat="1" ht="3.75" customHeight="1">
      <c r="A37" s="771"/>
      <c r="B37" s="771"/>
      <c r="C37" s="772"/>
      <c r="D37" s="786"/>
      <c r="E37" s="774"/>
      <c r="F37" s="773"/>
      <c r="G37" s="773"/>
      <c r="H37" s="773"/>
      <c r="I37" s="773"/>
      <c r="J37" s="773"/>
      <c r="K37" s="773"/>
      <c r="L37" s="773"/>
      <c r="M37" s="775"/>
      <c r="N37" s="775"/>
      <c r="O37" s="776"/>
      <c r="P37" s="776"/>
      <c r="Q37" s="785"/>
      <c r="R37" s="785"/>
      <c r="S37" s="778"/>
      <c r="T37" s="779"/>
      <c r="U37" s="780"/>
      <c r="V37" s="779">
        <f t="shared" si="2"/>
        <v>0</v>
      </c>
      <c r="W37" s="778">
        <f t="shared" si="0"/>
        <v>0</v>
      </c>
      <c r="X37" s="779">
        <f t="shared" si="3"/>
        <v>0</v>
      </c>
      <c r="Y37" s="782">
        <f t="shared" si="4"/>
        <v>0</v>
      </c>
    </row>
    <row r="38" spans="1:25" s="783" customFormat="1" ht="3.75" customHeight="1">
      <c r="A38" s="771"/>
      <c r="B38" s="771"/>
      <c r="C38" s="772"/>
      <c r="D38" s="786"/>
      <c r="E38" s="774"/>
      <c r="F38" s="773"/>
      <c r="G38" s="773"/>
      <c r="H38" s="773"/>
      <c r="I38" s="773"/>
      <c r="J38" s="773"/>
      <c r="K38" s="773"/>
      <c r="L38" s="773"/>
      <c r="M38" s="775"/>
      <c r="N38" s="775"/>
      <c r="O38" s="776"/>
      <c r="P38" s="776"/>
      <c r="Q38" s="785"/>
      <c r="R38" s="785"/>
      <c r="S38" s="778"/>
      <c r="T38" s="779"/>
      <c r="U38" s="780"/>
      <c r="V38" s="779">
        <f t="shared" si="2"/>
        <v>0</v>
      </c>
      <c r="W38" s="778">
        <f t="shared" si="0"/>
        <v>0</v>
      </c>
      <c r="X38" s="779">
        <f t="shared" si="3"/>
        <v>0</v>
      </c>
      <c r="Y38" s="782">
        <f t="shared" si="4"/>
        <v>0</v>
      </c>
    </row>
    <row r="39" spans="1:25" s="783" customFormat="1" ht="3.75" customHeight="1">
      <c r="A39" s="771"/>
      <c r="B39" s="771"/>
      <c r="C39" s="772"/>
      <c r="D39" s="786"/>
      <c r="E39" s="774"/>
      <c r="F39" s="773"/>
      <c r="G39" s="773"/>
      <c r="H39" s="773"/>
      <c r="I39" s="773"/>
      <c r="J39" s="773"/>
      <c r="K39" s="773"/>
      <c r="L39" s="773"/>
      <c r="M39" s="775"/>
      <c r="N39" s="775"/>
      <c r="O39" s="776"/>
      <c r="P39" s="776"/>
      <c r="Q39" s="785"/>
      <c r="R39" s="785"/>
      <c r="S39" s="778"/>
      <c r="T39" s="779"/>
      <c r="U39" s="780"/>
      <c r="V39" s="779">
        <f t="shared" si="2"/>
        <v>0</v>
      </c>
      <c r="W39" s="778">
        <f t="shared" si="0"/>
        <v>0</v>
      </c>
      <c r="X39" s="779">
        <f t="shared" si="3"/>
        <v>0</v>
      </c>
      <c r="Y39" s="782">
        <f t="shared" si="4"/>
        <v>0</v>
      </c>
    </row>
    <row r="40" spans="1:25" s="783" customFormat="1" ht="3.75" customHeight="1">
      <c r="A40" s="771"/>
      <c r="B40" s="771"/>
      <c r="C40" s="772"/>
      <c r="D40" s="786"/>
      <c r="E40" s="774"/>
      <c r="F40" s="773"/>
      <c r="G40" s="773"/>
      <c r="H40" s="773"/>
      <c r="I40" s="773"/>
      <c r="J40" s="773"/>
      <c r="K40" s="773"/>
      <c r="L40" s="773"/>
      <c r="M40" s="775"/>
      <c r="N40" s="775"/>
      <c r="O40" s="776"/>
      <c r="P40" s="776"/>
      <c r="Q40" s="785"/>
      <c r="R40" s="785"/>
      <c r="S40" s="778"/>
      <c r="T40" s="779"/>
      <c r="U40" s="780"/>
      <c r="V40" s="779">
        <f t="shared" si="2"/>
        <v>0</v>
      </c>
      <c r="W40" s="778">
        <f t="shared" si="0"/>
        <v>0</v>
      </c>
      <c r="X40" s="779">
        <f t="shared" si="3"/>
        <v>0</v>
      </c>
      <c r="Y40" s="782">
        <f t="shared" si="4"/>
        <v>0</v>
      </c>
    </row>
    <row r="41" spans="1:25" s="783" customFormat="1" ht="3.75" customHeight="1">
      <c r="A41" s="771"/>
      <c r="B41" s="771"/>
      <c r="C41" s="772"/>
      <c r="D41" s="786"/>
      <c r="E41" s="774"/>
      <c r="F41" s="773"/>
      <c r="G41" s="773"/>
      <c r="H41" s="773"/>
      <c r="I41" s="773"/>
      <c r="J41" s="773"/>
      <c r="K41" s="773"/>
      <c r="L41" s="773"/>
      <c r="M41" s="775"/>
      <c r="N41" s="775"/>
      <c r="O41" s="776"/>
      <c r="P41" s="776"/>
      <c r="Q41" s="785"/>
      <c r="R41" s="785"/>
      <c r="S41" s="778"/>
      <c r="T41" s="779"/>
      <c r="U41" s="780"/>
      <c r="V41" s="779">
        <f t="shared" si="2"/>
        <v>0</v>
      </c>
      <c r="W41" s="778">
        <f t="shared" si="0"/>
        <v>0</v>
      </c>
      <c r="X41" s="779">
        <f t="shared" si="3"/>
        <v>0</v>
      </c>
      <c r="Y41" s="782">
        <f t="shared" si="4"/>
        <v>0</v>
      </c>
    </row>
    <row r="42" spans="1:25" s="783" customFormat="1" ht="3.75" customHeight="1">
      <c r="A42" s="771"/>
      <c r="B42" s="771"/>
      <c r="C42" s="772"/>
      <c r="D42" s="786"/>
      <c r="E42" s="774"/>
      <c r="F42" s="773"/>
      <c r="G42" s="773"/>
      <c r="H42" s="773"/>
      <c r="I42" s="773"/>
      <c r="J42" s="773"/>
      <c r="K42" s="773"/>
      <c r="L42" s="773"/>
      <c r="M42" s="775"/>
      <c r="N42" s="775"/>
      <c r="O42" s="776"/>
      <c r="P42" s="776"/>
      <c r="Q42" s="785"/>
      <c r="R42" s="785"/>
      <c r="S42" s="778"/>
      <c r="T42" s="779"/>
      <c r="U42" s="780"/>
      <c r="V42" s="779">
        <f t="shared" si="2"/>
        <v>0</v>
      </c>
      <c r="W42" s="778">
        <f t="shared" si="0"/>
        <v>0</v>
      </c>
      <c r="X42" s="779">
        <f t="shared" si="3"/>
        <v>0</v>
      </c>
      <c r="Y42" s="782">
        <f t="shared" si="4"/>
        <v>0</v>
      </c>
    </row>
    <row r="43" spans="1:25" s="783" customFormat="1" ht="3.75" customHeight="1">
      <c r="A43" s="771"/>
      <c r="B43" s="771"/>
      <c r="C43" s="772"/>
      <c r="D43" s="786"/>
      <c r="E43" s="774"/>
      <c r="F43" s="773"/>
      <c r="G43" s="773"/>
      <c r="H43" s="773"/>
      <c r="I43" s="773"/>
      <c r="J43" s="773"/>
      <c r="K43" s="773"/>
      <c r="L43" s="773"/>
      <c r="M43" s="775"/>
      <c r="N43" s="775"/>
      <c r="O43" s="776"/>
      <c r="P43" s="776"/>
      <c r="Q43" s="785"/>
      <c r="R43" s="785"/>
      <c r="S43" s="778"/>
      <c r="T43" s="779"/>
      <c r="U43" s="780"/>
      <c r="V43" s="779">
        <f t="shared" si="2"/>
        <v>0</v>
      </c>
      <c r="W43" s="778">
        <f t="shared" si="0"/>
        <v>0</v>
      </c>
      <c r="X43" s="779">
        <f t="shared" si="3"/>
        <v>0</v>
      </c>
      <c r="Y43" s="782">
        <f t="shared" si="4"/>
        <v>0</v>
      </c>
    </row>
    <row r="44" spans="1:25" s="783" customFormat="1" ht="3.75" customHeight="1">
      <c r="A44" s="771"/>
      <c r="B44" s="771"/>
      <c r="C44" s="772"/>
      <c r="D44" s="786"/>
      <c r="E44" s="774"/>
      <c r="F44" s="773"/>
      <c r="G44" s="773"/>
      <c r="H44" s="773"/>
      <c r="I44" s="773"/>
      <c r="J44" s="773"/>
      <c r="K44" s="773"/>
      <c r="L44" s="773"/>
      <c r="M44" s="775"/>
      <c r="N44" s="775"/>
      <c r="O44" s="776"/>
      <c r="P44" s="776"/>
      <c r="Q44" s="785"/>
      <c r="R44" s="785"/>
      <c r="S44" s="778"/>
      <c r="T44" s="779"/>
      <c r="U44" s="780"/>
      <c r="V44" s="779">
        <f t="shared" si="2"/>
        <v>0</v>
      </c>
      <c r="W44" s="778">
        <f t="shared" si="0"/>
        <v>0</v>
      </c>
      <c r="X44" s="779">
        <f t="shared" si="3"/>
        <v>0</v>
      </c>
      <c r="Y44" s="782">
        <f t="shared" si="4"/>
        <v>0</v>
      </c>
    </row>
    <row r="45" spans="1:25" s="783" customFormat="1" ht="3.75" customHeight="1">
      <c r="A45" s="771"/>
      <c r="B45" s="771"/>
      <c r="C45" s="772"/>
      <c r="D45" s="786"/>
      <c r="E45" s="774"/>
      <c r="F45" s="773"/>
      <c r="G45" s="773"/>
      <c r="H45" s="773"/>
      <c r="I45" s="773"/>
      <c r="J45" s="773"/>
      <c r="K45" s="773"/>
      <c r="L45" s="773"/>
      <c r="M45" s="775"/>
      <c r="N45" s="775"/>
      <c r="O45" s="776"/>
      <c r="P45" s="776"/>
      <c r="Q45" s="785"/>
      <c r="R45" s="785"/>
      <c r="S45" s="778"/>
      <c r="T45" s="779"/>
      <c r="U45" s="780"/>
      <c r="V45" s="779">
        <f t="shared" si="2"/>
        <v>0</v>
      </c>
      <c r="W45" s="778">
        <f t="shared" si="0"/>
        <v>0</v>
      </c>
      <c r="X45" s="779">
        <f t="shared" si="3"/>
        <v>0</v>
      </c>
      <c r="Y45" s="782">
        <f t="shared" si="4"/>
        <v>0</v>
      </c>
    </row>
    <row r="46" spans="1:25" s="783" customFormat="1" ht="3.75" customHeight="1">
      <c r="A46" s="771"/>
      <c r="B46" s="771"/>
      <c r="C46" s="772"/>
      <c r="D46" s="786"/>
      <c r="E46" s="774"/>
      <c r="F46" s="773"/>
      <c r="G46" s="773"/>
      <c r="H46" s="773"/>
      <c r="I46" s="773"/>
      <c r="J46" s="773"/>
      <c r="K46" s="773"/>
      <c r="L46" s="773"/>
      <c r="M46" s="775"/>
      <c r="N46" s="775"/>
      <c r="O46" s="776"/>
      <c r="P46" s="776"/>
      <c r="Q46" s="785"/>
      <c r="R46" s="785"/>
      <c r="S46" s="778"/>
      <c r="T46" s="779"/>
      <c r="U46" s="780"/>
      <c r="V46" s="779">
        <f t="shared" si="2"/>
        <v>0</v>
      </c>
      <c r="W46" s="778">
        <f t="shared" si="0"/>
        <v>0</v>
      </c>
      <c r="X46" s="779">
        <f t="shared" si="3"/>
        <v>0</v>
      </c>
      <c r="Y46" s="782">
        <f t="shared" si="4"/>
        <v>0</v>
      </c>
    </row>
    <row r="47" spans="1:25" s="783" customFormat="1" ht="3.75" customHeight="1">
      <c r="A47" s="771"/>
      <c r="B47" s="771"/>
      <c r="C47" s="772"/>
      <c r="D47" s="786"/>
      <c r="E47" s="774"/>
      <c r="F47" s="773"/>
      <c r="G47" s="773"/>
      <c r="H47" s="773"/>
      <c r="I47" s="773"/>
      <c r="J47" s="773"/>
      <c r="K47" s="773"/>
      <c r="L47" s="773"/>
      <c r="M47" s="775"/>
      <c r="N47" s="775"/>
      <c r="O47" s="776"/>
      <c r="P47" s="776"/>
      <c r="Q47" s="785"/>
      <c r="R47" s="785"/>
      <c r="S47" s="778"/>
      <c r="T47" s="779"/>
      <c r="U47" s="780"/>
      <c r="V47" s="779">
        <f t="shared" si="2"/>
        <v>0</v>
      </c>
      <c r="W47" s="778">
        <f t="shared" si="0"/>
        <v>0</v>
      </c>
      <c r="X47" s="779">
        <f t="shared" si="3"/>
        <v>0</v>
      </c>
      <c r="Y47" s="782">
        <f t="shared" si="4"/>
        <v>0</v>
      </c>
    </row>
    <row r="48" spans="1:25" s="783" customFormat="1" ht="3.75" customHeight="1">
      <c r="A48" s="771"/>
      <c r="B48" s="771"/>
      <c r="C48" s="772"/>
      <c r="D48" s="786"/>
      <c r="E48" s="774"/>
      <c r="F48" s="773"/>
      <c r="G48" s="773"/>
      <c r="H48" s="773"/>
      <c r="I48" s="773"/>
      <c r="J48" s="773"/>
      <c r="K48" s="773"/>
      <c r="L48" s="773"/>
      <c r="M48" s="775"/>
      <c r="N48" s="775"/>
      <c r="O48" s="776"/>
      <c r="P48" s="776"/>
      <c r="Q48" s="785"/>
      <c r="R48" s="785"/>
      <c r="S48" s="778"/>
      <c r="T48" s="779"/>
      <c r="U48" s="780"/>
      <c r="V48" s="779">
        <f t="shared" si="2"/>
        <v>0</v>
      </c>
      <c r="W48" s="778">
        <f t="shared" si="0"/>
        <v>0</v>
      </c>
      <c r="X48" s="779">
        <f t="shared" si="3"/>
        <v>0</v>
      </c>
      <c r="Y48" s="782">
        <f t="shared" si="4"/>
        <v>0</v>
      </c>
    </row>
    <row r="49" spans="1:27" ht="3.75" customHeight="1">
      <c r="A49" s="790"/>
      <c r="B49" s="790"/>
      <c r="C49" s="791"/>
      <c r="D49" s="792"/>
      <c r="E49" s="793"/>
      <c r="F49" s="785"/>
      <c r="G49" s="785"/>
      <c r="H49" s="785"/>
      <c r="I49" s="785"/>
      <c r="J49" s="785"/>
      <c r="K49" s="785"/>
      <c r="L49" s="785"/>
      <c r="M49" s="794"/>
      <c r="N49" s="794"/>
      <c r="O49" s="795"/>
      <c r="P49" s="795"/>
      <c r="Q49" s="796"/>
      <c r="R49" s="796"/>
      <c r="S49" s="778"/>
      <c r="T49" s="797"/>
      <c r="U49" s="780"/>
      <c r="V49" s="797">
        <f t="shared" si="2"/>
        <v>0</v>
      </c>
      <c r="W49" s="798">
        <f t="shared" si="0"/>
        <v>0</v>
      </c>
      <c r="X49" s="797">
        <f t="shared" si="3"/>
        <v>0</v>
      </c>
      <c r="Y49" s="799">
        <f t="shared" si="4"/>
        <v>0</v>
      </c>
    </row>
    <row r="50" spans="1:27" ht="16.5" customHeight="1"/>
    <row r="51" spans="1:27" ht="16.5" customHeight="1">
      <c r="Y51" s="805">
        <f>Y52/Z52</f>
        <v>0.28249030266179886</v>
      </c>
    </row>
    <row r="52" spans="1:27" ht="27.75" customHeight="1">
      <c r="S52" s="806" t="s">
        <v>1258</v>
      </c>
      <c r="T52" s="807">
        <f>SUM(T2:T47)</f>
        <v>180.00000000000003</v>
      </c>
      <c r="U52" s="808">
        <f>SUM(Table3[Pašvaldības izmaksas: PVN 21%])</f>
        <v>10534.650000000001</v>
      </c>
      <c r="V52" s="807">
        <f>SUM(Table3[Pašvaldības izmaksas: 10% (no summas bez PVN)])</f>
        <v>4998.5</v>
      </c>
      <c r="W52" s="807">
        <f>SUM(Table3[ALTUM grants: 90% (no summas bez PVN)])</f>
        <v>44986.5</v>
      </c>
      <c r="X52" s="807">
        <f>SUM(Table3[Pašvaldības izmaksas: 5% no granta summas])</f>
        <v>2249.3249999999998</v>
      </c>
      <c r="Y52" s="809">
        <f>SUM(Table3[Pašvaldības izmaksas KOPĀ (ieskaitot PVN)])</f>
        <v>17782.475000000009</v>
      </c>
      <c r="Z52" s="810">
        <f>T52+U52+V52+W52+X52</f>
        <v>62948.974999999999</v>
      </c>
      <c r="AA52" s="811">
        <f>SUM(Z2:Z49)</f>
        <v>15000</v>
      </c>
    </row>
    <row r="53" spans="1:27" ht="79.5" customHeight="1">
      <c r="S53" s="806" t="s">
        <v>1259</v>
      </c>
      <c r="T53" s="812" t="str">
        <f>Table3[[#Headers],[Specifikācijas izstrāde - SIA "Ekodoma" 180 EUR bez PVN]]</f>
        <v>Specifikācijas izstrāde - SIA "Ekodoma" 180 EUR bez PVN</v>
      </c>
      <c r="U53" s="812" t="str">
        <f>Table3[[#Headers],[Pašvaldības izmaksas: PVN 21%]]</f>
        <v>Pašvaldības izmaksas: PVN 21%</v>
      </c>
      <c r="V53" s="813" t="str">
        <f>Table3[[#Headers],[Pašvaldības izmaksas: 10% (no summas bez PVN)]]</f>
        <v>Pašvaldības izmaksas: 10% (no summas bez PVN)</v>
      </c>
      <c r="W53" s="814" t="str">
        <f>Table3[[#Headers],[ALTUM grants: 90% (no summas bez PVN)]]</f>
        <v>ALTUM grants: 90% (no summas bez PVN)</v>
      </c>
      <c r="X53" s="812" t="str">
        <f>Table3[[#Headers],[Pašvaldības izmaksas: 5% no granta summas]]</f>
        <v>Pašvaldības izmaksas: 5% no granta summas</v>
      </c>
      <c r="Y53" s="806" t="str">
        <f>Table3[[#Headers],[Pašvaldības izmaksas KOPĀ (ieskaitot PVN)]]</f>
        <v>Pašvaldības izmaksas KOPĀ (ieskaitot PVN)</v>
      </c>
      <c r="Z53" s="815" t="s">
        <v>1260</v>
      </c>
      <c r="AA53" s="816" t="str">
        <f>Z1</f>
        <v>Iestādei rezervētā nauda 2025.gadā (līdz septembra grozījumiem)</v>
      </c>
    </row>
    <row r="54" spans="1:27" ht="94.5" customHeight="1">
      <c r="Y54" s="817">
        <f>Y52-U52</f>
        <v>7247.825000000008</v>
      </c>
    </row>
  </sheetData>
  <pageMargins left="0.7" right="0.7" top="0.75" bottom="0.75" header="0.3" footer="0.3"/>
  <pageSetup orientation="portrait" r:id="rId1"/>
  <tableParts count="1">
    <tablePart r:id="rId2"/>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34"/>
  <sheetViews>
    <sheetView topLeftCell="A18" workbookViewId="0">
      <selection activeCell="M11" sqref="M11"/>
    </sheetView>
  </sheetViews>
  <sheetFormatPr defaultColWidth="8.85546875" defaultRowHeight="15"/>
  <sheetData>
    <row r="1" spans="1:8">
      <c r="F1" s="818" t="s">
        <v>1300</v>
      </c>
    </row>
    <row r="3" spans="1:8" ht="14.45">
      <c r="D3" s="818" t="s">
        <v>1261</v>
      </c>
    </row>
    <row r="5" spans="1:8">
      <c r="A5" s="818" t="s">
        <v>1262</v>
      </c>
    </row>
    <row r="6" spans="1:8">
      <c r="A6" s="1520" t="s">
        <v>1263</v>
      </c>
      <c r="B6" s="1521"/>
      <c r="C6" s="1521"/>
      <c r="D6" s="1521"/>
      <c r="E6" s="1521"/>
      <c r="F6" s="1521"/>
      <c r="G6" s="1521"/>
      <c r="H6" s="1522"/>
    </row>
    <row r="7" spans="1:8">
      <c r="A7" s="1523"/>
      <c r="B7" s="1524"/>
      <c r="C7" s="1524"/>
      <c r="D7" s="1524"/>
      <c r="E7" s="1524"/>
      <c r="F7" s="1524"/>
      <c r="G7" s="1524"/>
      <c r="H7" s="1525"/>
    </row>
    <row r="8" spans="1:8" ht="14.45">
      <c r="A8" s="1"/>
      <c r="B8" s="1"/>
      <c r="C8" s="1"/>
      <c r="D8" s="1"/>
      <c r="E8" s="1"/>
      <c r="F8" s="1"/>
      <c r="G8" s="1"/>
      <c r="H8" s="1"/>
    </row>
    <row r="9" spans="1:8">
      <c r="A9" s="818" t="s">
        <v>1264</v>
      </c>
      <c r="B9" s="818"/>
    </row>
    <row r="10" spans="1:8">
      <c r="A10" s="1526" t="s">
        <v>1265</v>
      </c>
      <c r="B10" s="1526"/>
      <c r="C10" s="1526"/>
      <c r="D10" s="1526"/>
      <c r="E10" s="1515" t="s">
        <v>1266</v>
      </c>
      <c r="F10" s="1515"/>
      <c r="G10" s="1515"/>
      <c r="H10" s="1515"/>
    </row>
    <row r="11" spans="1:8">
      <c r="A11" s="1526" t="s">
        <v>1267</v>
      </c>
      <c r="B11" s="1526"/>
      <c r="C11" s="1526"/>
      <c r="D11" s="1526"/>
      <c r="E11" s="1515">
        <v>40203243580</v>
      </c>
      <c r="F11" s="1515"/>
      <c r="G11" s="1515"/>
      <c r="H11" s="1515"/>
    </row>
    <row r="13" spans="1:8" ht="27.75" customHeight="1">
      <c r="A13" s="1518" t="s">
        <v>1268</v>
      </c>
      <c r="B13" s="1518"/>
      <c r="C13" s="1518"/>
      <c r="D13" s="1518"/>
      <c r="E13" s="1518"/>
      <c r="F13" s="1518"/>
      <c r="G13" s="1519" t="s">
        <v>1269</v>
      </c>
      <c r="H13" s="1519"/>
    </row>
    <row r="14" spans="1:8">
      <c r="A14" s="1515" t="s">
        <v>1270</v>
      </c>
      <c r="B14" s="1515"/>
      <c r="C14" s="1515"/>
      <c r="D14" s="1515"/>
      <c r="E14" s="1515"/>
      <c r="F14" s="1515"/>
      <c r="G14" s="1515">
        <v>49985</v>
      </c>
      <c r="H14" s="1515"/>
    </row>
    <row r="15" spans="1:8" ht="14.45">
      <c r="A15" s="1515"/>
      <c r="B15" s="1515"/>
      <c r="C15" s="1515"/>
      <c r="D15" s="1515"/>
      <c r="E15" s="1515"/>
      <c r="F15" s="1515"/>
      <c r="G15" s="1515"/>
      <c r="H15" s="1515"/>
    </row>
    <row r="16" spans="1:8" ht="14.45">
      <c r="A16" s="1515"/>
      <c r="B16" s="1515"/>
      <c r="C16" s="1515"/>
      <c r="D16" s="1515"/>
      <c r="E16" s="1515"/>
      <c r="F16" s="1515"/>
      <c r="G16" s="1515"/>
      <c r="H16" s="1515"/>
    </row>
    <row r="17" spans="1:8" ht="14.45">
      <c r="A17" s="1515"/>
      <c r="B17" s="1515"/>
      <c r="C17" s="1515"/>
      <c r="D17" s="1515"/>
      <c r="E17" s="1515"/>
      <c r="F17" s="1515"/>
      <c r="G17" s="1515"/>
      <c r="H17" s="1515"/>
    </row>
    <row r="18" spans="1:8" ht="14.45">
      <c r="A18" s="1515"/>
      <c r="B18" s="1515"/>
      <c r="C18" s="1515"/>
      <c r="D18" s="1515"/>
      <c r="E18" s="1515"/>
      <c r="F18" s="1515"/>
      <c r="G18" s="1515"/>
      <c r="H18" s="1515"/>
    </row>
    <row r="19" spans="1:8" ht="14.45">
      <c r="A19" s="1515"/>
      <c r="B19" s="1515"/>
      <c r="C19" s="1515"/>
      <c r="D19" s="1515"/>
      <c r="E19" s="1515"/>
      <c r="F19" s="1515"/>
      <c r="G19" s="1515"/>
      <c r="H19" s="1515"/>
    </row>
    <row r="20" spans="1:8" ht="14.45">
      <c r="A20" s="1515"/>
      <c r="B20" s="1515"/>
      <c r="C20" s="1515"/>
      <c r="D20" s="1515"/>
      <c r="E20" s="1515"/>
      <c r="F20" s="1515"/>
      <c r="G20" s="1515"/>
      <c r="H20" s="1515"/>
    </row>
    <row r="21" spans="1:8" ht="14.45">
      <c r="A21" s="1515"/>
      <c r="B21" s="1515"/>
      <c r="C21" s="1515"/>
      <c r="D21" s="1515"/>
      <c r="E21" s="1515"/>
      <c r="F21" s="1515"/>
      <c r="G21" s="1515"/>
      <c r="H21" s="1515"/>
    </row>
    <row r="22" spans="1:8" ht="14.45">
      <c r="A22" s="1515"/>
      <c r="B22" s="1515"/>
      <c r="C22" s="1515"/>
      <c r="D22" s="1515"/>
      <c r="E22" s="1515"/>
      <c r="F22" s="1515"/>
      <c r="G22" s="1515"/>
      <c r="H22" s="1515"/>
    </row>
    <row r="23" spans="1:8" ht="14.45">
      <c r="A23" s="1515"/>
      <c r="B23" s="1515"/>
      <c r="C23" s="1515"/>
      <c r="D23" s="1515"/>
      <c r="E23" s="1515"/>
      <c r="F23" s="1515"/>
      <c r="G23" s="1515"/>
      <c r="H23" s="1515"/>
    </row>
    <row r="24" spans="1:8" ht="14.45">
      <c r="A24" s="1515"/>
      <c r="B24" s="1515"/>
      <c r="C24" s="1515"/>
      <c r="D24" s="1515"/>
      <c r="E24" s="1515"/>
      <c r="F24" s="1515"/>
      <c r="G24" s="1515"/>
      <c r="H24" s="1515"/>
    </row>
    <row r="25" spans="1:8">
      <c r="A25" s="1516" t="s">
        <v>1271</v>
      </c>
      <c r="B25" s="1516"/>
      <c r="C25" s="1516"/>
      <c r="D25" s="1516"/>
      <c r="E25" s="1516"/>
      <c r="F25" s="1516"/>
      <c r="G25" s="1515">
        <f>SUM(G14:H24)</f>
        <v>49985</v>
      </c>
      <c r="H25" s="1515"/>
    </row>
    <row r="26" spans="1:8" ht="14.45">
      <c r="A26" s="1516" t="s">
        <v>1272</v>
      </c>
      <c r="B26" s="1516"/>
      <c r="C26" s="1516"/>
      <c r="D26" s="1516"/>
      <c r="E26" s="1516"/>
      <c r="F26" s="1516"/>
      <c r="G26" s="1515">
        <f>G25*0.21</f>
        <v>10496.85</v>
      </c>
      <c r="H26" s="1515"/>
    </row>
    <row r="27" spans="1:8">
      <c r="A27" s="1516" t="s">
        <v>1273</v>
      </c>
      <c r="B27" s="1516"/>
      <c r="C27" s="1516"/>
      <c r="D27" s="1516"/>
      <c r="E27" s="1516"/>
      <c r="F27" s="1516"/>
      <c r="G27" s="1515">
        <f>G26+G25</f>
        <v>60481.85</v>
      </c>
      <c r="H27" s="1515"/>
    </row>
    <row r="28" spans="1:8">
      <c r="A28" t="s">
        <v>1274</v>
      </c>
    </row>
    <row r="29" spans="1:8">
      <c r="A29" t="s">
        <v>1275</v>
      </c>
    </row>
    <row r="31" spans="1:8">
      <c r="A31" s="1517" t="s">
        <v>1276</v>
      </c>
      <c r="B31" s="1517"/>
      <c r="C31" s="1517"/>
      <c r="D31" s="1517"/>
      <c r="E31" s="1517"/>
      <c r="F31" s="1517"/>
      <c r="G31" s="1517"/>
      <c r="H31" s="1517"/>
    </row>
    <row r="34" spans="1:8" ht="33" customHeight="1">
      <c r="A34" s="1514" t="s">
        <v>1277</v>
      </c>
      <c r="B34" s="1514"/>
      <c r="C34" s="1514"/>
      <c r="D34" s="1514"/>
      <c r="E34" s="1514"/>
      <c r="F34" s="1514"/>
      <c r="G34" s="1514"/>
      <c r="H34" s="1514"/>
    </row>
  </sheetData>
  <mergeCells count="37">
    <mergeCell ref="A13:F13"/>
    <mergeCell ref="G13:H13"/>
    <mergeCell ref="A6:H7"/>
    <mergeCell ref="A10:D10"/>
    <mergeCell ref="E10:H10"/>
    <mergeCell ref="A11:D11"/>
    <mergeCell ref="E11:H11"/>
    <mergeCell ref="A14:F14"/>
    <mergeCell ref="G14:H14"/>
    <mergeCell ref="A15:F15"/>
    <mergeCell ref="G15:H15"/>
    <mergeCell ref="A16:F16"/>
    <mergeCell ref="G16:H16"/>
    <mergeCell ref="A17:F17"/>
    <mergeCell ref="G17:H17"/>
    <mergeCell ref="A18:F18"/>
    <mergeCell ref="G18:H18"/>
    <mergeCell ref="A19:F19"/>
    <mergeCell ref="G19:H19"/>
    <mergeCell ref="A20:F20"/>
    <mergeCell ref="G20:H20"/>
    <mergeCell ref="A21:F21"/>
    <mergeCell ref="G21:H21"/>
    <mergeCell ref="A22:F22"/>
    <mergeCell ref="G22:H22"/>
    <mergeCell ref="A34:H34"/>
    <mergeCell ref="A23:F23"/>
    <mergeCell ref="G23:H23"/>
    <mergeCell ref="A24:F24"/>
    <mergeCell ref="G24:H24"/>
    <mergeCell ref="A25:F25"/>
    <mergeCell ref="G25:H25"/>
    <mergeCell ref="A26:F26"/>
    <mergeCell ref="G26:H26"/>
    <mergeCell ref="A27:F27"/>
    <mergeCell ref="G27:H27"/>
    <mergeCell ref="A31:H31"/>
  </mergeCells>
  <pageMargins left="0.7" right="0.7" top="0.75" bottom="0.75" header="0.3" footer="0.3"/>
  <pageSetup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9</vt:i4>
      </vt:variant>
      <vt:variant>
        <vt:lpstr>Named Ranges</vt:lpstr>
      </vt:variant>
      <vt:variant>
        <vt:i4>2</vt:i4>
      </vt:variant>
    </vt:vector>
  </HeadingPairs>
  <TitlesOfParts>
    <vt:vector size="11" baseType="lpstr">
      <vt:lpstr>INVESTĪCIJU PLĀNS 2025</vt:lpstr>
      <vt:lpstr>IELAS UN CEĻI 2025</vt:lpstr>
      <vt:lpstr>APGAISMOJUMS 2025</vt:lpstr>
      <vt:lpstr>MELIORĀCIJA 2025</vt:lpstr>
      <vt:lpstr>MKP_2025</vt:lpstr>
      <vt:lpstr>VELO INFRASTRUKTŪRA</vt:lpstr>
      <vt:lpstr>Ēku saraksts</vt:lpstr>
      <vt:lpstr>cenas_piedavajums</vt:lpstr>
      <vt:lpstr>Sheet1</vt:lpstr>
      <vt:lpstr>'IELAS UN CEĻI 2025'!Print_Area</vt:lpstr>
      <vt:lpstr>'INVESTĪCIJU PLĀNS 2025'!Print_Area</vt:lpstr>
    </vt:vector>
  </TitlesOfParts>
  <Manager/>
  <Company/>
  <LinksUpToDate>false</LinksUpToDate>
  <SharedDoc>false</SharedDoc>
  <HyperlinkBase/>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Gerda Rubina-Kiukucane</dc:creator>
  <cp:keywords/>
  <dc:description/>
  <cp:lastModifiedBy>Lidija Bērziņa</cp:lastModifiedBy>
  <cp:revision/>
  <cp:lastPrinted>2025-10-02T07:39:21Z</cp:lastPrinted>
  <dcterms:created xsi:type="dcterms:W3CDTF">2022-04-06T14:43:16Z</dcterms:created>
  <dcterms:modified xsi:type="dcterms:W3CDTF">2025-10-02T07:39:37Z</dcterms:modified>
  <cp:category/>
  <cp:contentStatus/>
</cp:coreProperties>
</file>