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5815" windowHeight="14025"/>
  </bookViews>
  <sheets>
    <sheet name="1_pielikums_2024" sheetId="1" r:id="rId1"/>
  </sheets>
  <definedNames>
    <definedName name="_08.210001" localSheetId="0">#REF!</definedName>
    <definedName name="_08.210001">#REF!</definedName>
    <definedName name="_xlnm._FilterDatabase" localSheetId="0" hidden="1">'1_pielikums_2024'!$A$1:$AJ$424</definedName>
    <definedName name="INDEKSI">#REF!</definedName>
    <definedName name="invsetīcijas">#REF!</definedName>
    <definedName name="olekts">#REF!</definedName>
    <definedName name="_xlnm.Print_Area" localSheetId="0">'1_pielikums_2024'!$A$1:$F$422</definedName>
    <definedName name="RICIBAS">#REF!</definedName>
    <definedName name="Summas">#REF!</definedName>
  </definedNames>
  <calcPr calcId="19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P416" i="1" l="1"/>
  <c r="AN416" i="1"/>
  <c r="AL416" i="1"/>
  <c r="AP414" i="1"/>
  <c r="AN414" i="1"/>
  <c r="AL414" i="1"/>
  <c r="AP413" i="1"/>
  <c r="AN413" i="1"/>
  <c r="AL413" i="1"/>
  <c r="AP411" i="1"/>
  <c r="AN411" i="1"/>
  <c r="AL411" i="1"/>
  <c r="AP410" i="1"/>
  <c r="AN410" i="1"/>
  <c r="AL410" i="1"/>
  <c r="AP409" i="1"/>
  <c r="AN409" i="1"/>
  <c r="AL409" i="1"/>
  <c r="AP408" i="1"/>
  <c r="AN408" i="1"/>
  <c r="AL408" i="1"/>
  <c r="AP406" i="1"/>
  <c r="AN406" i="1"/>
  <c r="AL406" i="1"/>
  <c r="AP405" i="1"/>
  <c r="AN405" i="1"/>
  <c r="AL405" i="1"/>
  <c r="AP403" i="1"/>
  <c r="AN403" i="1"/>
  <c r="AL403" i="1"/>
  <c r="AP401" i="1"/>
  <c r="AN401" i="1"/>
  <c r="AL401" i="1"/>
  <c r="AP399" i="1"/>
  <c r="AN399" i="1"/>
  <c r="AL399" i="1"/>
  <c r="AP398" i="1"/>
  <c r="AN398" i="1"/>
  <c r="AL398" i="1"/>
  <c r="AP397" i="1"/>
  <c r="AN397" i="1"/>
  <c r="AL397" i="1"/>
  <c r="AP396" i="1"/>
  <c r="AN396" i="1"/>
  <c r="AL396" i="1"/>
  <c r="AP395" i="1"/>
  <c r="AN395" i="1"/>
  <c r="AL395" i="1"/>
  <c r="AP393" i="1"/>
  <c r="AN393" i="1"/>
  <c r="AL393" i="1"/>
  <c r="AN392" i="1"/>
  <c r="AP392" i="1"/>
  <c r="AL392" i="1"/>
  <c r="AO321" i="1"/>
  <c r="AM321" i="1"/>
  <c r="AK321" i="1"/>
  <c r="AO95" i="1"/>
  <c r="AM95" i="1"/>
  <c r="AK95" i="1"/>
  <c r="O9" i="1"/>
  <c r="O10" i="1"/>
  <c r="O11" i="1"/>
  <c r="O13" i="1"/>
  <c r="O14" i="1"/>
  <c r="O15" i="1"/>
  <c r="O16" i="1"/>
  <c r="O17" i="1"/>
  <c r="O19" i="1"/>
  <c r="O20" i="1"/>
  <c r="O22" i="1"/>
  <c r="O24" i="1"/>
  <c r="O26" i="1"/>
  <c r="O30" i="1"/>
  <c r="O31" i="1"/>
  <c r="O32" i="1"/>
  <c r="O33" i="1"/>
  <c r="O34" i="1"/>
  <c r="O35" i="1"/>
  <c r="O36" i="1"/>
  <c r="O37" i="1"/>
  <c r="O38" i="1"/>
  <c r="O40" i="1"/>
  <c r="O41" i="1"/>
  <c r="O42" i="1"/>
  <c r="O43" i="1"/>
  <c r="O44" i="1"/>
  <c r="O45" i="1"/>
  <c r="O46" i="1"/>
  <c r="O48" i="1"/>
  <c r="O49" i="1"/>
  <c r="O50" i="1"/>
  <c r="O52" i="1"/>
  <c r="O53" i="1"/>
  <c r="O56" i="1"/>
  <c r="O57" i="1"/>
  <c r="O58" i="1"/>
  <c r="O59" i="1"/>
  <c r="O60" i="1"/>
  <c r="O61" i="1"/>
  <c r="O62" i="1"/>
  <c r="O64" i="1"/>
  <c r="O65" i="1"/>
  <c r="O66" i="1"/>
  <c r="O67" i="1"/>
  <c r="O70" i="1"/>
  <c r="O71" i="1"/>
  <c r="O72" i="1"/>
  <c r="O75" i="1"/>
  <c r="O76" i="1"/>
  <c r="O77" i="1"/>
  <c r="O78" i="1"/>
  <c r="O79" i="1"/>
  <c r="O81" i="1"/>
  <c r="O82" i="1"/>
  <c r="O83" i="1"/>
  <c r="O84" i="1"/>
  <c r="O85" i="1"/>
  <c r="O86" i="1"/>
  <c r="O87" i="1"/>
  <c r="O89" i="1"/>
  <c r="O90" i="1"/>
  <c r="O91" i="1"/>
  <c r="O92" i="1"/>
  <c r="O93" i="1"/>
  <c r="O94" i="1"/>
  <c r="O96" i="1"/>
  <c r="O99" i="1"/>
  <c r="O100" i="1"/>
  <c r="O101" i="1"/>
  <c r="O103" i="1"/>
  <c r="O104" i="1"/>
  <c r="O105" i="1"/>
  <c r="O106" i="1"/>
  <c r="O107" i="1"/>
  <c r="O108" i="1"/>
  <c r="O109" i="1"/>
  <c r="O110" i="1"/>
  <c r="O112" i="1"/>
  <c r="O113" i="1"/>
  <c r="O114" i="1"/>
  <c r="O117" i="1"/>
  <c r="O118" i="1"/>
  <c r="O119" i="1"/>
  <c r="O120" i="1"/>
  <c r="O121" i="1"/>
  <c r="O122" i="1"/>
  <c r="O125" i="1"/>
  <c r="O126" i="1"/>
  <c r="O128" i="1"/>
  <c r="O129" i="1"/>
  <c r="O130" i="1"/>
  <c r="O131" i="1"/>
  <c r="O132" i="1"/>
  <c r="O134" i="1"/>
  <c r="O135" i="1"/>
  <c r="O136" i="1"/>
  <c r="O137" i="1"/>
  <c r="O138" i="1"/>
  <c r="O140" i="1"/>
  <c r="O141" i="1"/>
  <c r="O142" i="1"/>
  <c r="O144" i="1"/>
  <c r="O145" i="1"/>
  <c r="O146" i="1"/>
  <c r="O147" i="1"/>
  <c r="O148" i="1"/>
  <c r="O152" i="1"/>
  <c r="O153" i="1"/>
  <c r="O154" i="1"/>
  <c r="O156" i="1"/>
  <c r="O157" i="1"/>
  <c r="O158" i="1"/>
  <c r="O159" i="1"/>
  <c r="O160" i="1"/>
  <c r="O161" i="1"/>
  <c r="O162" i="1"/>
  <c r="O164" i="1"/>
  <c r="O165" i="1"/>
  <c r="O166" i="1"/>
  <c r="O168" i="1"/>
  <c r="O169" i="1"/>
  <c r="O170" i="1"/>
  <c r="O173" i="1"/>
  <c r="O174" i="1"/>
  <c r="O175" i="1"/>
  <c r="O177" i="1"/>
  <c r="O180" i="1"/>
  <c r="O185" i="1"/>
  <c r="O186" i="1"/>
  <c r="O187" i="1"/>
  <c r="O188" i="1"/>
  <c r="O189" i="1"/>
  <c r="O190" i="1"/>
  <c r="O191" i="1"/>
  <c r="O195" i="1"/>
  <c r="O196" i="1"/>
  <c r="O197" i="1"/>
  <c r="O198" i="1"/>
  <c r="O199" i="1"/>
  <c r="O200" i="1"/>
  <c r="O201" i="1"/>
  <c r="O202" i="1"/>
  <c r="O203" i="1"/>
  <c r="O205" i="1"/>
  <c r="O206" i="1"/>
  <c r="O207" i="1"/>
  <c r="O208" i="1"/>
  <c r="O209" i="1"/>
  <c r="O210" i="1"/>
  <c r="O211" i="1"/>
  <c r="O212" i="1"/>
  <c r="O213" i="1"/>
  <c r="O214" i="1"/>
  <c r="O219" i="1"/>
  <c r="O220" i="1"/>
  <c r="O221" i="1"/>
  <c r="O222" i="1"/>
  <c r="O223" i="1"/>
  <c r="O224" i="1"/>
  <c r="O225" i="1"/>
  <c r="O226" i="1"/>
  <c r="O227" i="1"/>
  <c r="O228" i="1"/>
  <c r="O233" i="1"/>
  <c r="O234" i="1"/>
  <c r="O235" i="1"/>
  <c r="O236" i="1"/>
  <c r="O237" i="1"/>
  <c r="O238" i="1"/>
  <c r="O239" i="1"/>
  <c r="O240" i="1"/>
  <c r="O241" i="1"/>
  <c r="O242" i="1"/>
  <c r="O243" i="1"/>
  <c r="O244" i="1"/>
  <c r="O245" i="1"/>
  <c r="O249" i="1"/>
  <c r="O250" i="1"/>
  <c r="O251" i="1"/>
  <c r="O252" i="1"/>
  <c r="O253" i="1"/>
  <c r="O257" i="1"/>
  <c r="O258" i="1"/>
  <c r="O259" i="1"/>
  <c r="O260" i="1"/>
  <c r="O261" i="1"/>
  <c r="O262" i="1"/>
  <c r="O263" i="1"/>
  <c r="O264" i="1"/>
  <c r="O265" i="1"/>
  <c r="O266" i="1"/>
  <c r="O267" i="1"/>
  <c r="O268" i="1"/>
  <c r="O272" i="1"/>
  <c r="O273" i="1"/>
  <c r="O274" i="1"/>
  <c r="O275" i="1"/>
  <c r="O276" i="1"/>
  <c r="O277" i="1"/>
  <c r="O278" i="1"/>
  <c r="O279" i="1"/>
  <c r="O283" i="1"/>
  <c r="O284" i="1"/>
  <c r="O285" i="1"/>
  <c r="O286" i="1"/>
  <c r="O289" i="1"/>
  <c r="O290" i="1"/>
  <c r="O291" i="1"/>
  <c r="O292" i="1"/>
  <c r="O293" i="1"/>
  <c r="O294" i="1"/>
  <c r="O295" i="1"/>
  <c r="O296" i="1"/>
  <c r="O297" i="1"/>
  <c r="O298" i="1"/>
  <c r="O299" i="1"/>
  <c r="O303" i="1"/>
  <c r="O304" i="1"/>
  <c r="O305" i="1"/>
  <c r="O306" i="1"/>
  <c r="O307" i="1"/>
  <c r="O308" i="1"/>
  <c r="O309" i="1"/>
  <c r="O310" i="1"/>
  <c r="O311" i="1"/>
  <c r="O312" i="1"/>
  <c r="O315" i="1"/>
  <c r="O316" i="1"/>
  <c r="O317" i="1"/>
  <c r="O318" i="1"/>
  <c r="O319" i="1"/>
  <c r="O320" i="1"/>
  <c r="O322" i="1"/>
  <c r="O323" i="1"/>
  <c r="O324" i="1"/>
  <c r="O325" i="1"/>
  <c r="O326" i="1"/>
  <c r="O328" i="1"/>
  <c r="O329" i="1"/>
  <c r="O330" i="1"/>
  <c r="O331" i="1"/>
  <c r="O332" i="1"/>
  <c r="O333" i="1"/>
  <c r="O334" i="1"/>
  <c r="O335" i="1"/>
  <c r="O336" i="1"/>
  <c r="O337" i="1"/>
  <c r="O338" i="1"/>
  <c r="O340" i="1"/>
  <c r="O342" i="1"/>
  <c r="O343" i="1"/>
  <c r="O344" i="1"/>
  <c r="O345" i="1"/>
  <c r="O346" i="1"/>
  <c r="O347" i="1"/>
  <c r="O348" i="1"/>
  <c r="O349" i="1"/>
  <c r="O350" i="1"/>
  <c r="O351" i="1"/>
  <c r="O353" i="1"/>
  <c r="O354" i="1"/>
  <c r="O356" i="1"/>
  <c r="O357" i="1"/>
  <c r="O358" i="1"/>
  <c r="O359" i="1"/>
  <c r="O360" i="1"/>
  <c r="O361" i="1"/>
  <c r="O362" i="1"/>
  <c r="O363" i="1"/>
  <c r="O364" i="1"/>
  <c r="O365" i="1"/>
  <c r="O366" i="1"/>
  <c r="O370" i="1"/>
  <c r="O371" i="1"/>
  <c r="O373" i="1"/>
  <c r="O374" i="1"/>
  <c r="O375" i="1"/>
  <c r="O376" i="1"/>
  <c r="O377" i="1"/>
  <c r="O378" i="1"/>
  <c r="O379" i="1"/>
  <c r="O419" i="1"/>
  <c r="O420" i="1"/>
  <c r="O421" i="1"/>
  <c r="O422" i="1"/>
  <c r="O424" i="1"/>
  <c r="AR424" i="1"/>
  <c r="AR423" i="1"/>
  <c r="AR422" i="1"/>
  <c r="AR421" i="1"/>
  <c r="AR420" i="1"/>
  <c r="AR419" i="1"/>
  <c r="AP418" i="1"/>
  <c r="AN418" i="1"/>
  <c r="AL418" i="1"/>
  <c r="AN386" i="1"/>
  <c r="AN385" i="1"/>
  <c r="AN384" i="1"/>
  <c r="AN383" i="1"/>
  <c r="AR379" i="1"/>
  <c r="AR378" i="1"/>
  <c r="AR377" i="1"/>
  <c r="AR376" i="1"/>
  <c r="AR375" i="1"/>
  <c r="AR374" i="1"/>
  <c r="AR373" i="1"/>
  <c r="AR372" i="1"/>
  <c r="AR371" i="1"/>
  <c r="AR370" i="1"/>
  <c r="AR369" i="1"/>
  <c r="AR368" i="1"/>
  <c r="AP367" i="1"/>
  <c r="AN367" i="1"/>
  <c r="AL367" i="1"/>
  <c r="AR366" i="1"/>
  <c r="AR365" i="1"/>
  <c r="AL355" i="1"/>
  <c r="AR363" i="1"/>
  <c r="AR362" i="1"/>
  <c r="AR361" i="1"/>
  <c r="AR360" i="1"/>
  <c r="AR359" i="1"/>
  <c r="AR358" i="1"/>
  <c r="AR357" i="1"/>
  <c r="AR356" i="1"/>
  <c r="AP355" i="1"/>
  <c r="AN355" i="1"/>
  <c r="AR354" i="1"/>
  <c r="AR353" i="1"/>
  <c r="AP352" i="1"/>
  <c r="AN352" i="1"/>
  <c r="AL352" i="1"/>
  <c r="AR351" i="1"/>
  <c r="AR350" i="1"/>
  <c r="AL341" i="1"/>
  <c r="AR348" i="1"/>
  <c r="AR347" i="1"/>
  <c r="AR346" i="1"/>
  <c r="AR345" i="1"/>
  <c r="AR344" i="1"/>
  <c r="AR343" i="1"/>
  <c r="AR342" i="1"/>
  <c r="AP341" i="1"/>
  <c r="AN341" i="1"/>
  <c r="AR340" i="1"/>
  <c r="AP339" i="1"/>
  <c r="AN339" i="1"/>
  <c r="AL339" i="1"/>
  <c r="AR338" i="1"/>
  <c r="AR337" i="1"/>
  <c r="AR336" i="1"/>
  <c r="AR335" i="1"/>
  <c r="AR334" i="1"/>
  <c r="AR333" i="1"/>
  <c r="AR332" i="1"/>
  <c r="AR331" i="1"/>
  <c r="AR330" i="1"/>
  <c r="AR329" i="1"/>
  <c r="AR328" i="1"/>
  <c r="AP327" i="1"/>
  <c r="AN327" i="1"/>
  <c r="AL327" i="1"/>
  <c r="AR326" i="1"/>
  <c r="AR325" i="1"/>
  <c r="AR324" i="1"/>
  <c r="AR323" i="1"/>
  <c r="AR322" i="1"/>
  <c r="AR321" i="1"/>
  <c r="AR320" i="1"/>
  <c r="AR319" i="1"/>
  <c r="AR318" i="1"/>
  <c r="AR317" i="1"/>
  <c r="AR316" i="1"/>
  <c r="AR315" i="1"/>
  <c r="AP314" i="1"/>
  <c r="AN314" i="1"/>
  <c r="AL314" i="1"/>
  <c r="AR312" i="1"/>
  <c r="AR311" i="1"/>
  <c r="AR310" i="1"/>
  <c r="AR309" i="1"/>
  <c r="AR308" i="1"/>
  <c r="AR307" i="1"/>
  <c r="AR306" i="1"/>
  <c r="AR305" i="1"/>
  <c r="AR304" i="1"/>
  <c r="AR303" i="1"/>
  <c r="AR302" i="1"/>
  <c r="AR301" i="1"/>
  <c r="AP300" i="1"/>
  <c r="AN300" i="1"/>
  <c r="AL300" i="1"/>
  <c r="AR299" i="1"/>
  <c r="AR298" i="1"/>
  <c r="AR297" i="1"/>
  <c r="AR296" i="1"/>
  <c r="AR295" i="1"/>
  <c r="AR294" i="1"/>
  <c r="AR293" i="1"/>
  <c r="AR292" i="1"/>
  <c r="AR291" i="1"/>
  <c r="AR290" i="1"/>
  <c r="AR289" i="1"/>
  <c r="AR288" i="1"/>
  <c r="AP287" i="1"/>
  <c r="AN287" i="1"/>
  <c r="AR286" i="1"/>
  <c r="AR285" i="1"/>
  <c r="AR284" i="1"/>
  <c r="AR283" i="1"/>
  <c r="AR282" i="1"/>
  <c r="AR281" i="1"/>
  <c r="AP280" i="1"/>
  <c r="AN280" i="1"/>
  <c r="AL280" i="1"/>
  <c r="AR279" i="1"/>
  <c r="AR278" i="1"/>
  <c r="AR277" i="1"/>
  <c r="AR276" i="1"/>
  <c r="AR275" i="1"/>
  <c r="AR274" i="1"/>
  <c r="AR273" i="1"/>
  <c r="AR272" i="1"/>
  <c r="AR271" i="1"/>
  <c r="AR270" i="1"/>
  <c r="AP269" i="1"/>
  <c r="AN269" i="1"/>
  <c r="AL269" i="1"/>
  <c r="AR268" i="1"/>
  <c r="AR267" i="1"/>
  <c r="AR266" i="1"/>
  <c r="AR265" i="1"/>
  <c r="AR264" i="1"/>
  <c r="AR263" i="1"/>
  <c r="AR262" i="1"/>
  <c r="AR261" i="1"/>
  <c r="AR260" i="1"/>
  <c r="AR259" i="1"/>
  <c r="AR258" i="1"/>
  <c r="AR257" i="1"/>
  <c r="AR256" i="1"/>
  <c r="AR255" i="1"/>
  <c r="AP254" i="1"/>
  <c r="AN254" i="1"/>
  <c r="AL254" i="1"/>
  <c r="AR253" i="1"/>
  <c r="AR252" i="1"/>
  <c r="AR251" i="1"/>
  <c r="AR250" i="1"/>
  <c r="AR249" i="1"/>
  <c r="AR248" i="1"/>
  <c r="AR247" i="1"/>
  <c r="AP246" i="1"/>
  <c r="AN246" i="1"/>
  <c r="AL246" i="1"/>
  <c r="AR245" i="1"/>
  <c r="AR244" i="1"/>
  <c r="AR243" i="1"/>
  <c r="AR242" i="1"/>
  <c r="AR241" i="1"/>
  <c r="AR240" i="1"/>
  <c r="AR239" i="1"/>
  <c r="AR238" i="1"/>
  <c r="AR237" i="1"/>
  <c r="AR236" i="1"/>
  <c r="AR235" i="1"/>
  <c r="AL230" i="1"/>
  <c r="AR233" i="1"/>
  <c r="AR232" i="1"/>
  <c r="AR231" i="1"/>
  <c r="AP230" i="1"/>
  <c r="AN230" i="1"/>
  <c r="AR227" i="1"/>
  <c r="AR226" i="1"/>
  <c r="AR225" i="1"/>
  <c r="AR224" i="1"/>
  <c r="AR223" i="1"/>
  <c r="AR222" i="1"/>
  <c r="AR221" i="1"/>
  <c r="AR220" i="1"/>
  <c r="AR219" i="1"/>
  <c r="AR218" i="1"/>
  <c r="AR217" i="1"/>
  <c r="AP216" i="1"/>
  <c r="AN216" i="1"/>
  <c r="AR214" i="1"/>
  <c r="AR213" i="1"/>
  <c r="AR212" i="1"/>
  <c r="AR211" i="1"/>
  <c r="AR210" i="1"/>
  <c r="AR209" i="1"/>
  <c r="AR208" i="1"/>
  <c r="AR207" i="1"/>
  <c r="AR206" i="1"/>
  <c r="AR205" i="1"/>
  <c r="AP204" i="1"/>
  <c r="AN204" i="1"/>
  <c r="AL204" i="1"/>
  <c r="AR203" i="1"/>
  <c r="AR202" i="1"/>
  <c r="AR201" i="1"/>
  <c r="AR200" i="1"/>
  <c r="AR199" i="1"/>
  <c r="AR198" i="1"/>
  <c r="AR197" i="1"/>
  <c r="AR196" i="1"/>
  <c r="AR195" i="1"/>
  <c r="AR194" i="1"/>
  <c r="AR193" i="1"/>
  <c r="AP192" i="1"/>
  <c r="AN192" i="1"/>
  <c r="AL192" i="1"/>
  <c r="AR191" i="1"/>
  <c r="AR190" i="1"/>
  <c r="AR189" i="1"/>
  <c r="AR188" i="1"/>
  <c r="AR187" i="1"/>
  <c r="AR185" i="1"/>
  <c r="AR184" i="1"/>
  <c r="AR183" i="1"/>
  <c r="AP182" i="1"/>
  <c r="AN182" i="1"/>
  <c r="AR180" i="1"/>
  <c r="AP179" i="1"/>
  <c r="AP178" i="1" s="1"/>
  <c r="AP386" i="1" s="1"/>
  <c r="AN179" i="1"/>
  <c r="AN178" i="1" s="1"/>
  <c r="AL179" i="1"/>
  <c r="AR177" i="1"/>
  <c r="AR176" i="1"/>
  <c r="AR175" i="1"/>
  <c r="AR174" i="1"/>
  <c r="AR173" i="1"/>
  <c r="AR172" i="1"/>
  <c r="AR171" i="1"/>
  <c r="AR170" i="1"/>
  <c r="AR169" i="1"/>
  <c r="AR168" i="1"/>
  <c r="AP167" i="1"/>
  <c r="AN167" i="1"/>
  <c r="AL167" i="1"/>
  <c r="AR166" i="1"/>
  <c r="AR165" i="1"/>
  <c r="AR164" i="1"/>
  <c r="AP163" i="1"/>
  <c r="AN163" i="1"/>
  <c r="AR162" i="1"/>
  <c r="AR161" i="1"/>
  <c r="AR160" i="1"/>
  <c r="AR159" i="1"/>
  <c r="AR158" i="1"/>
  <c r="AR157" i="1"/>
  <c r="AR156" i="1"/>
  <c r="AP155" i="1"/>
  <c r="AN155" i="1"/>
  <c r="AL155" i="1"/>
  <c r="AR154" i="1"/>
  <c r="AR153" i="1"/>
  <c r="AR152" i="1"/>
  <c r="AP151" i="1"/>
  <c r="AN151" i="1"/>
  <c r="AL151" i="1"/>
  <c r="AR149" i="1"/>
  <c r="AR147" i="1"/>
  <c r="AR146" i="1"/>
  <c r="AR145" i="1"/>
  <c r="AR144" i="1"/>
  <c r="AR143" i="1"/>
  <c r="AR142" i="1"/>
  <c r="AR141" i="1"/>
  <c r="AR140" i="1"/>
  <c r="AP139" i="1"/>
  <c r="AN139" i="1"/>
  <c r="AR138" i="1"/>
  <c r="AR137" i="1"/>
  <c r="AR136" i="1"/>
  <c r="AR135" i="1"/>
  <c r="AR134" i="1"/>
  <c r="AP133" i="1"/>
  <c r="AN133" i="1"/>
  <c r="AL133" i="1"/>
  <c r="AR132" i="1"/>
  <c r="AR131" i="1"/>
  <c r="AR130" i="1"/>
  <c r="AR129" i="1"/>
  <c r="AR128" i="1"/>
  <c r="AP127" i="1"/>
  <c r="AN127" i="1"/>
  <c r="AL127" i="1"/>
  <c r="AR126" i="1"/>
  <c r="AR125" i="1"/>
  <c r="AP124" i="1"/>
  <c r="AN124" i="1"/>
  <c r="AL124" i="1"/>
  <c r="AR122" i="1"/>
  <c r="AR121" i="1"/>
  <c r="AR120" i="1"/>
  <c r="AR119" i="1"/>
  <c r="AR118" i="1"/>
  <c r="AR117" i="1"/>
  <c r="AR116" i="1"/>
  <c r="AR115" i="1"/>
  <c r="AR114" i="1"/>
  <c r="AR113" i="1"/>
  <c r="AR112" i="1"/>
  <c r="AP111" i="1"/>
  <c r="AN111" i="1"/>
  <c r="AL111" i="1"/>
  <c r="AR110" i="1"/>
  <c r="AR109" i="1"/>
  <c r="AR108" i="1"/>
  <c r="AR107" i="1"/>
  <c r="AR106" i="1"/>
  <c r="AR105" i="1"/>
  <c r="AR104" i="1"/>
  <c r="AR103" i="1"/>
  <c r="AP102" i="1"/>
  <c r="AN102" i="1"/>
  <c r="AL102" i="1"/>
  <c r="AR101" i="1"/>
  <c r="AR100" i="1"/>
  <c r="AR99" i="1"/>
  <c r="AR98" i="1"/>
  <c r="AP97" i="1"/>
  <c r="AN97" i="1"/>
  <c r="AL97" i="1"/>
  <c r="AR96" i="1"/>
  <c r="AR95" i="1"/>
  <c r="AR94" i="1"/>
  <c r="AR93" i="1"/>
  <c r="AR92" i="1"/>
  <c r="AR91" i="1"/>
  <c r="AR90" i="1"/>
  <c r="AR89" i="1"/>
  <c r="AP88" i="1"/>
  <c r="AN88" i="1"/>
  <c r="AL88" i="1"/>
  <c r="AR87" i="1"/>
  <c r="AR86" i="1"/>
  <c r="AR85" i="1"/>
  <c r="AR84" i="1"/>
  <c r="AR83" i="1"/>
  <c r="AR82" i="1"/>
  <c r="AR81" i="1"/>
  <c r="AP80" i="1"/>
  <c r="AN80" i="1"/>
  <c r="AL80" i="1"/>
  <c r="AR79" i="1"/>
  <c r="AR78" i="1"/>
  <c r="AR77" i="1"/>
  <c r="AR76" i="1"/>
  <c r="AR75" i="1"/>
  <c r="AR74" i="1"/>
  <c r="AR73" i="1"/>
  <c r="AR72" i="1"/>
  <c r="AR71" i="1"/>
  <c r="AR70" i="1"/>
  <c r="AP69" i="1"/>
  <c r="AN69" i="1"/>
  <c r="AL69" i="1"/>
  <c r="AR67" i="1"/>
  <c r="AR66" i="1"/>
  <c r="AR65" i="1"/>
  <c r="AR64" i="1"/>
  <c r="AP63" i="1"/>
  <c r="AN63" i="1"/>
  <c r="AL63" i="1"/>
  <c r="AR62" i="1"/>
  <c r="AR61" i="1"/>
  <c r="AR60" i="1"/>
  <c r="AR59" i="1"/>
  <c r="AR58" i="1"/>
  <c r="AR57" i="1"/>
  <c r="AR56" i="1"/>
  <c r="AP55" i="1"/>
  <c r="AN55" i="1"/>
  <c r="AL55" i="1"/>
  <c r="AR53" i="1"/>
  <c r="AR52" i="1"/>
  <c r="AP51" i="1"/>
  <c r="AN51" i="1"/>
  <c r="AL51" i="1"/>
  <c r="AR50" i="1"/>
  <c r="AR49" i="1"/>
  <c r="AR48" i="1"/>
  <c r="AP47" i="1"/>
  <c r="AN47" i="1"/>
  <c r="AL47" i="1"/>
  <c r="AR46" i="1"/>
  <c r="AR45" i="1"/>
  <c r="AR44" i="1"/>
  <c r="AR43" i="1"/>
  <c r="AR42" i="1"/>
  <c r="AR41" i="1"/>
  <c r="AR40" i="1"/>
  <c r="AP39" i="1"/>
  <c r="AN39" i="1"/>
  <c r="AL39" i="1"/>
  <c r="AR38" i="1"/>
  <c r="AR37" i="1"/>
  <c r="AR36" i="1"/>
  <c r="AR35" i="1"/>
  <c r="AR34" i="1"/>
  <c r="AR33" i="1"/>
  <c r="AR32" i="1"/>
  <c r="AR31" i="1"/>
  <c r="AR30" i="1"/>
  <c r="AP29" i="1"/>
  <c r="AN29" i="1"/>
  <c r="AL29" i="1"/>
  <c r="AR26" i="1"/>
  <c r="AR25" i="1"/>
  <c r="AR24" i="1"/>
  <c r="AP23" i="1"/>
  <c r="AN23" i="1"/>
  <c r="AL23" i="1"/>
  <c r="AR22" i="1"/>
  <c r="AP21" i="1"/>
  <c r="AN21" i="1"/>
  <c r="AL21" i="1"/>
  <c r="AR20" i="1"/>
  <c r="AR19" i="1"/>
  <c r="AP18" i="1"/>
  <c r="AN18" i="1"/>
  <c r="AL18" i="1"/>
  <c r="AR17" i="1"/>
  <c r="AR16" i="1"/>
  <c r="AR15" i="1"/>
  <c r="AR14" i="1"/>
  <c r="AR13" i="1"/>
  <c r="AP12" i="1"/>
  <c r="AP7" i="1" s="1"/>
  <c r="AN12" i="1"/>
  <c r="AL12" i="1"/>
  <c r="AR11" i="1"/>
  <c r="AR10" i="1"/>
  <c r="AR9" i="1"/>
  <c r="AL8" i="1"/>
  <c r="AB297" i="1"/>
  <c r="AB292" i="1"/>
  <c r="AB234" i="1"/>
  <c r="AB244" i="1"/>
  <c r="AB220" i="1"/>
  <c r="AB228" i="1"/>
  <c r="AB166" i="1"/>
  <c r="AB164" i="1"/>
  <c r="AB187" i="1"/>
  <c r="AB186" i="1"/>
  <c r="AB148" i="1"/>
  <c r="AB143" i="1"/>
  <c r="AH149" i="1"/>
  <c r="AB294" i="1"/>
  <c r="AB364" i="1"/>
  <c r="AB349" i="1"/>
  <c r="AQ95" i="1" l="1"/>
  <c r="AR124" i="1"/>
  <c r="AQ321" i="1"/>
  <c r="AS321" i="1" s="1"/>
  <c r="AR155" i="1"/>
  <c r="AR88" i="1"/>
  <c r="AR69" i="1"/>
  <c r="AP54" i="1"/>
  <c r="AP382" i="1" s="1"/>
  <c r="AR47" i="1"/>
  <c r="AL28" i="1"/>
  <c r="AL381" i="1" s="1"/>
  <c r="AR39" i="1"/>
  <c r="AN7" i="1"/>
  <c r="AR23" i="1"/>
  <c r="AR18" i="1"/>
  <c r="AN229" i="1"/>
  <c r="AN215" i="1" s="1"/>
  <c r="AN388" i="1" s="1"/>
  <c r="AR300" i="1"/>
  <c r="AR269" i="1"/>
  <c r="AP229" i="1"/>
  <c r="AP181" i="1"/>
  <c r="AP387" i="1" s="1"/>
  <c r="AR192" i="1"/>
  <c r="AP150" i="1"/>
  <c r="AP385" i="1" s="1"/>
  <c r="AR133" i="1"/>
  <c r="AP68" i="1"/>
  <c r="AP383" i="1" s="1"/>
  <c r="AR21" i="1"/>
  <c r="AR102" i="1"/>
  <c r="AL54" i="1"/>
  <c r="AL382" i="1" s="1"/>
  <c r="AL7" i="1"/>
  <c r="AR7" i="1" s="1"/>
  <c r="AR148" i="1"/>
  <c r="AL139" i="1"/>
  <c r="AR139" i="1" s="1"/>
  <c r="AL313" i="1"/>
  <c r="AL389" i="1" s="1"/>
  <c r="AR127" i="1"/>
  <c r="AR280" i="1"/>
  <c r="AN181" i="1"/>
  <c r="AN387" i="1" s="1"/>
  <c r="AR355" i="1"/>
  <c r="AR80" i="1"/>
  <c r="AL68" i="1"/>
  <c r="AL383" i="1" s="1"/>
  <c r="AR97" i="1"/>
  <c r="AR111" i="1"/>
  <c r="AP123" i="1"/>
  <c r="AP384" i="1" s="1"/>
  <c r="AR186" i="1"/>
  <c r="AL182" i="1"/>
  <c r="AR51" i="1"/>
  <c r="AP28" i="1"/>
  <c r="AP381" i="1" s="1"/>
  <c r="AR63" i="1"/>
  <c r="AR55" i="1"/>
  <c r="AS95" i="1"/>
  <c r="AN123" i="1"/>
  <c r="AR228" i="1"/>
  <c r="AL216" i="1"/>
  <c r="AR216" i="1" s="1"/>
  <c r="AR151" i="1"/>
  <c r="AL163" i="1"/>
  <c r="AL150" i="1" s="1"/>
  <c r="AR204" i="1"/>
  <c r="AR167" i="1"/>
  <c r="AP215" i="1"/>
  <c r="AP388" i="1" s="1"/>
  <c r="AR254" i="1"/>
  <c r="AR246" i="1"/>
  <c r="AR352" i="1"/>
  <c r="AP313" i="1"/>
  <c r="AP389" i="1" s="1"/>
  <c r="AR341" i="1"/>
  <c r="AR418" i="1"/>
  <c r="AR327" i="1"/>
  <c r="AR367" i="1"/>
  <c r="AN382" i="1"/>
  <c r="AN28" i="1"/>
  <c r="AN68" i="1"/>
  <c r="AR8" i="1"/>
  <c r="AR12" i="1"/>
  <c r="AR29" i="1"/>
  <c r="AN54" i="1"/>
  <c r="AR54" i="1" s="1"/>
  <c r="AN150" i="1"/>
  <c r="AR179" i="1"/>
  <c r="AL178" i="1"/>
  <c r="AR230" i="1"/>
  <c r="AL229" i="1"/>
  <c r="AL287" i="1"/>
  <c r="AR287" i="1" s="1"/>
  <c r="AN313" i="1"/>
  <c r="AR314" i="1"/>
  <c r="AR234" i="1"/>
  <c r="AR339" i="1"/>
  <c r="AR364" i="1"/>
  <c r="AR349" i="1"/>
  <c r="AB238" i="1"/>
  <c r="AB230" i="1" s="1"/>
  <c r="AF416" i="1"/>
  <c r="AD416" i="1"/>
  <c r="AF414" i="1"/>
  <c r="AD414" i="1"/>
  <c r="AF413" i="1"/>
  <c r="AD413" i="1"/>
  <c r="AF411" i="1"/>
  <c r="AD411" i="1"/>
  <c r="AF410" i="1"/>
  <c r="AD410" i="1"/>
  <c r="AF409" i="1"/>
  <c r="AD409" i="1"/>
  <c r="AF408" i="1"/>
  <c r="AD408" i="1"/>
  <c r="AF406" i="1"/>
  <c r="AD406" i="1"/>
  <c r="AF405" i="1"/>
  <c r="AD405" i="1"/>
  <c r="AF403" i="1"/>
  <c r="AD403" i="1"/>
  <c r="AF401" i="1"/>
  <c r="AD401" i="1"/>
  <c r="AF399" i="1"/>
  <c r="AD399" i="1"/>
  <c r="AF398" i="1"/>
  <c r="AD398" i="1"/>
  <c r="AF397" i="1"/>
  <c r="AD397" i="1"/>
  <c r="AF396" i="1"/>
  <c r="AD396" i="1"/>
  <c r="AF395" i="1"/>
  <c r="AD395" i="1"/>
  <c r="AF393" i="1"/>
  <c r="AD393" i="1"/>
  <c r="AF392" i="1"/>
  <c r="AD392" i="1"/>
  <c r="AB416" i="1"/>
  <c r="AB414" i="1"/>
  <c r="AB413" i="1"/>
  <c r="AB411" i="1"/>
  <c r="AB410" i="1"/>
  <c r="AB409" i="1"/>
  <c r="AB408" i="1"/>
  <c r="AB406" i="1"/>
  <c r="AB405" i="1"/>
  <c r="AB403" i="1"/>
  <c r="AB399" i="1"/>
  <c r="AB398" i="1"/>
  <c r="AB397" i="1"/>
  <c r="AB396" i="1"/>
  <c r="AB395" i="1"/>
  <c r="AB393" i="1"/>
  <c r="AB392" i="1"/>
  <c r="AG321" i="1"/>
  <c r="AH321" i="1"/>
  <c r="AH95" i="1"/>
  <c r="AG95" i="1"/>
  <c r="AE149" i="1"/>
  <c r="AO149" i="1" s="1"/>
  <c r="AO411" i="1" s="1"/>
  <c r="AC149" i="1"/>
  <c r="AM149" i="1" s="1"/>
  <c r="AM411" i="1" s="1"/>
  <c r="AE423" i="1"/>
  <c r="AO423" i="1" s="1"/>
  <c r="AC423" i="1"/>
  <c r="AM423" i="1" s="1"/>
  <c r="AA423" i="1"/>
  <c r="AK423" i="1" s="1"/>
  <c r="AA149" i="1"/>
  <c r="AK149" i="1" s="1"/>
  <c r="AK411" i="1" s="1"/>
  <c r="AH424" i="1"/>
  <c r="AH423" i="1"/>
  <c r="AH422" i="1"/>
  <c r="AH421" i="1"/>
  <c r="AH420" i="1"/>
  <c r="AH419" i="1"/>
  <c r="AF418" i="1"/>
  <c r="AD418" i="1"/>
  <c r="AB418" i="1"/>
  <c r="AD386" i="1"/>
  <c r="AD385" i="1"/>
  <c r="AD384" i="1"/>
  <c r="AD383" i="1"/>
  <c r="AH379" i="1"/>
  <c r="AH378" i="1"/>
  <c r="AH377" i="1"/>
  <c r="AH376" i="1"/>
  <c r="AH375" i="1"/>
  <c r="AH374" i="1"/>
  <c r="AH373" i="1"/>
  <c r="AH372" i="1"/>
  <c r="AH371" i="1"/>
  <c r="AH370" i="1"/>
  <c r="AH369" i="1"/>
  <c r="AH368" i="1"/>
  <c r="AF367" i="1"/>
  <c r="AD367" i="1"/>
  <c r="AB367" i="1"/>
  <c r="AH366" i="1"/>
  <c r="AH365" i="1"/>
  <c r="AH364" i="1"/>
  <c r="AH363" i="1"/>
  <c r="AH362" i="1"/>
  <c r="AH361" i="1"/>
  <c r="AH360" i="1"/>
  <c r="AH359" i="1"/>
  <c r="AH358" i="1"/>
  <c r="AH357" i="1"/>
  <c r="AH356" i="1"/>
  <c r="AF355" i="1"/>
  <c r="AD355" i="1"/>
  <c r="AB355" i="1"/>
  <c r="AH354" i="1"/>
  <c r="AH353" i="1"/>
  <c r="AF352" i="1"/>
  <c r="AD352" i="1"/>
  <c r="AB352" i="1"/>
  <c r="AH351" i="1"/>
  <c r="AH350" i="1"/>
  <c r="AH349" i="1"/>
  <c r="AH348" i="1"/>
  <c r="AH347" i="1"/>
  <c r="AH346" i="1"/>
  <c r="AH345" i="1"/>
  <c r="AH344" i="1"/>
  <c r="AH343" i="1"/>
  <c r="AH342" i="1"/>
  <c r="AF341" i="1"/>
  <c r="AD341" i="1"/>
  <c r="AB341" i="1"/>
  <c r="AH340" i="1"/>
  <c r="AF339" i="1"/>
  <c r="AD339" i="1"/>
  <c r="AB339" i="1"/>
  <c r="AH338" i="1"/>
  <c r="AH337" i="1"/>
  <c r="AH336" i="1"/>
  <c r="AH335" i="1"/>
  <c r="AH334" i="1"/>
  <c r="AH333" i="1"/>
  <c r="AH332" i="1"/>
  <c r="AH331" i="1"/>
  <c r="AH330" i="1"/>
  <c r="AH329" i="1"/>
  <c r="AH328" i="1"/>
  <c r="AF327" i="1"/>
  <c r="AD327" i="1"/>
  <c r="AB327" i="1"/>
  <c r="AH326" i="1"/>
  <c r="AH325" i="1"/>
  <c r="AH324" i="1"/>
  <c r="AH323" i="1"/>
  <c r="AH322" i="1"/>
  <c r="AH320" i="1"/>
  <c r="AH319" i="1"/>
  <c r="AH318" i="1"/>
  <c r="AH317" i="1"/>
  <c r="AH316" i="1"/>
  <c r="AH315" i="1"/>
  <c r="AF314" i="1"/>
  <c r="AD314" i="1"/>
  <c r="AB314" i="1"/>
  <c r="AH312" i="1"/>
  <c r="AH311" i="1"/>
  <c r="AH310" i="1"/>
  <c r="AH309" i="1"/>
  <c r="AH308" i="1"/>
  <c r="AH307" i="1"/>
  <c r="AH306" i="1"/>
  <c r="AH305" i="1"/>
  <c r="AH304" i="1"/>
  <c r="AH303" i="1"/>
  <c r="AH302" i="1"/>
  <c r="AH301" i="1"/>
  <c r="AF300" i="1"/>
  <c r="AD300" i="1"/>
  <c r="AB300" i="1"/>
  <c r="AH299" i="1"/>
  <c r="AH298" i="1"/>
  <c r="AH297" i="1"/>
  <c r="AH296" i="1"/>
  <c r="AH295" i="1"/>
  <c r="AH294" i="1"/>
  <c r="AH293" i="1"/>
  <c r="AH292" i="1"/>
  <c r="AH291" i="1"/>
  <c r="AH290" i="1"/>
  <c r="AH289" i="1"/>
  <c r="AH288" i="1"/>
  <c r="AF287" i="1"/>
  <c r="AD287" i="1"/>
  <c r="AB287" i="1"/>
  <c r="AH286" i="1"/>
  <c r="AH285" i="1"/>
  <c r="AH284" i="1"/>
  <c r="AH283" i="1"/>
  <c r="AH282" i="1"/>
  <c r="AH281" i="1"/>
  <c r="AF280" i="1"/>
  <c r="AD280" i="1"/>
  <c r="AB280" i="1"/>
  <c r="AH279" i="1"/>
  <c r="AH278" i="1"/>
  <c r="AH277" i="1"/>
  <c r="AH276" i="1"/>
  <c r="AH275" i="1"/>
  <c r="AH274" i="1"/>
  <c r="AH273" i="1"/>
  <c r="AH272" i="1"/>
  <c r="AH271" i="1"/>
  <c r="AH270" i="1"/>
  <c r="AF269" i="1"/>
  <c r="AD269" i="1"/>
  <c r="AB269" i="1"/>
  <c r="AH268" i="1"/>
  <c r="AH267" i="1"/>
  <c r="AH266" i="1"/>
  <c r="AH265" i="1"/>
  <c r="AH264" i="1"/>
  <c r="AH263" i="1"/>
  <c r="AH262" i="1"/>
  <c r="AH261" i="1"/>
  <c r="AH260" i="1"/>
  <c r="AH259" i="1"/>
  <c r="AH258" i="1"/>
  <c r="AH257" i="1"/>
  <c r="AH256" i="1"/>
  <c r="AH255" i="1"/>
  <c r="AF254" i="1"/>
  <c r="AD254" i="1"/>
  <c r="AB254" i="1"/>
  <c r="AH253" i="1"/>
  <c r="AH252" i="1"/>
  <c r="AH251" i="1"/>
  <c r="AH250" i="1"/>
  <c r="AH249" i="1"/>
  <c r="AH248" i="1"/>
  <c r="AH247" i="1"/>
  <c r="AF246" i="1"/>
  <c r="AD246" i="1"/>
  <c r="AB246" i="1"/>
  <c r="AH245" i="1"/>
  <c r="AH244" i="1"/>
  <c r="AH243" i="1"/>
  <c r="AH242" i="1"/>
  <c r="AH241" i="1"/>
  <c r="AH240" i="1"/>
  <c r="AH239" i="1"/>
  <c r="AH237" i="1"/>
  <c r="AH236" i="1"/>
  <c r="AH235" i="1"/>
  <c r="AH234" i="1"/>
  <c r="AH233" i="1"/>
  <c r="AH232" i="1"/>
  <c r="AH231" i="1"/>
  <c r="AF230" i="1"/>
  <c r="AD230" i="1"/>
  <c r="AH228" i="1"/>
  <c r="AH227" i="1"/>
  <c r="AH226" i="1"/>
  <c r="AH225" i="1"/>
  <c r="AH224" i="1"/>
  <c r="AH223" i="1"/>
  <c r="AH222" i="1"/>
  <c r="AH221" i="1"/>
  <c r="AH220" i="1"/>
  <c r="AH219" i="1"/>
  <c r="AH218" i="1"/>
  <c r="AH217" i="1"/>
  <c r="AF216" i="1"/>
  <c r="AD216" i="1"/>
  <c r="AB216" i="1"/>
  <c r="AH214" i="1"/>
  <c r="AH213" i="1"/>
  <c r="AH212" i="1"/>
  <c r="AH211" i="1"/>
  <c r="AH210" i="1"/>
  <c r="AH209" i="1"/>
  <c r="AH208" i="1"/>
  <c r="AH207" i="1"/>
  <c r="AH206" i="1"/>
  <c r="AH205" i="1"/>
  <c r="AF204" i="1"/>
  <c r="AD204" i="1"/>
  <c r="AB204" i="1"/>
  <c r="AH203" i="1"/>
  <c r="AH202" i="1"/>
  <c r="AH201" i="1"/>
  <c r="AH200" i="1"/>
  <c r="AH199" i="1"/>
  <c r="AH198" i="1"/>
  <c r="AH197" i="1"/>
  <c r="AH196" i="1"/>
  <c r="AH195" i="1"/>
  <c r="AH194" i="1"/>
  <c r="AH193" i="1"/>
  <c r="AF192" i="1"/>
  <c r="AD192" i="1"/>
  <c r="AB192" i="1"/>
  <c r="AH191" i="1"/>
  <c r="AH190" i="1"/>
  <c r="AH189" i="1"/>
  <c r="AH188" i="1"/>
  <c r="AH187" i="1"/>
  <c r="AH186" i="1"/>
  <c r="AH185" i="1"/>
  <c r="AH184" i="1"/>
  <c r="AH183" i="1"/>
  <c r="AF182" i="1"/>
  <c r="AD182" i="1"/>
  <c r="AB182" i="1"/>
  <c r="AH180" i="1"/>
  <c r="AF179" i="1"/>
  <c r="AF178" i="1" s="1"/>
  <c r="AF386" i="1" s="1"/>
  <c r="AD179" i="1"/>
  <c r="AB179" i="1"/>
  <c r="AB178" i="1" s="1"/>
  <c r="AB386" i="1" s="1"/>
  <c r="AH177" i="1"/>
  <c r="AH176" i="1"/>
  <c r="AH175" i="1"/>
  <c r="AH174" i="1"/>
  <c r="AH173" i="1"/>
  <c r="AH172" i="1"/>
  <c r="AH171" i="1"/>
  <c r="AH170" i="1"/>
  <c r="AH169" i="1"/>
  <c r="AH168" i="1"/>
  <c r="AF167" i="1"/>
  <c r="AD167" i="1"/>
  <c r="AB167" i="1"/>
  <c r="AH166" i="1"/>
  <c r="AH165" i="1"/>
  <c r="AH164" i="1"/>
  <c r="AF163" i="1"/>
  <c r="AD163" i="1"/>
  <c r="AB163" i="1"/>
  <c r="AH162" i="1"/>
  <c r="AH161" i="1"/>
  <c r="AH160" i="1"/>
  <c r="AH159" i="1"/>
  <c r="AH158" i="1"/>
  <c r="AH157" i="1"/>
  <c r="AH156" i="1"/>
  <c r="AF155" i="1"/>
  <c r="AD155" i="1"/>
  <c r="AB155" i="1"/>
  <c r="AH154" i="1"/>
  <c r="AH153" i="1"/>
  <c r="AH152" i="1"/>
  <c r="AF151" i="1"/>
  <c r="AD151" i="1"/>
  <c r="AB151" i="1"/>
  <c r="AH148" i="1"/>
  <c r="AH147" i="1"/>
  <c r="AH146" i="1"/>
  <c r="AH145" i="1"/>
  <c r="AH144" i="1"/>
  <c r="AH143" i="1"/>
  <c r="AH142" i="1"/>
  <c r="AH141" i="1"/>
  <c r="AH140" i="1"/>
  <c r="AF139" i="1"/>
  <c r="AD139" i="1"/>
  <c r="AB139" i="1"/>
  <c r="AH138" i="1"/>
  <c r="AH137" i="1"/>
  <c r="AH136" i="1"/>
  <c r="AH135" i="1"/>
  <c r="AH134" i="1"/>
  <c r="AF133" i="1"/>
  <c r="AD133" i="1"/>
  <c r="AB133" i="1"/>
  <c r="AH132" i="1"/>
  <c r="AH131" i="1"/>
  <c r="AH130" i="1"/>
  <c r="AH129" i="1"/>
  <c r="AH128" i="1"/>
  <c r="AF127" i="1"/>
  <c r="AD127" i="1"/>
  <c r="AB127" i="1"/>
  <c r="AH126" i="1"/>
  <c r="AH125" i="1"/>
  <c r="AF124" i="1"/>
  <c r="AD124" i="1"/>
  <c r="AB124" i="1"/>
  <c r="AH122" i="1"/>
  <c r="AH121" i="1"/>
  <c r="AH120" i="1"/>
  <c r="AH119" i="1"/>
  <c r="AH118" i="1"/>
  <c r="AH117" i="1"/>
  <c r="AH116" i="1"/>
  <c r="AH115" i="1"/>
  <c r="AH114" i="1"/>
  <c r="AH113" i="1"/>
  <c r="AH112" i="1"/>
  <c r="AF111" i="1"/>
  <c r="AD111" i="1"/>
  <c r="AB111" i="1"/>
  <c r="AH110" i="1"/>
  <c r="AH109" i="1"/>
  <c r="AH108" i="1"/>
  <c r="AH107" i="1"/>
  <c r="AH106" i="1"/>
  <c r="AH105" i="1"/>
  <c r="AH104" i="1"/>
  <c r="AH103" i="1"/>
  <c r="AF102" i="1"/>
  <c r="AD102" i="1"/>
  <c r="AB102" i="1"/>
  <c r="AH101" i="1"/>
  <c r="AH100" i="1"/>
  <c r="AH99" i="1"/>
  <c r="AH98" i="1"/>
  <c r="AF97" i="1"/>
  <c r="AD97" i="1"/>
  <c r="AB97" i="1"/>
  <c r="AH96" i="1"/>
  <c r="AH94" i="1"/>
  <c r="AH93" i="1"/>
  <c r="AH92" i="1"/>
  <c r="AH91" i="1"/>
  <c r="AH90" i="1"/>
  <c r="AH89" i="1"/>
  <c r="AF88" i="1"/>
  <c r="AD88" i="1"/>
  <c r="AB88" i="1"/>
  <c r="AH87" i="1"/>
  <c r="AH86" i="1"/>
  <c r="AH85" i="1"/>
  <c r="AH84" i="1"/>
  <c r="AH83" i="1"/>
  <c r="AH82" i="1"/>
  <c r="AH81" i="1"/>
  <c r="AF80" i="1"/>
  <c r="AD80" i="1"/>
  <c r="AB80" i="1"/>
  <c r="AH79" i="1"/>
  <c r="AH78" i="1"/>
  <c r="AH77" i="1"/>
  <c r="AH76" i="1"/>
  <c r="AH75" i="1"/>
  <c r="AH74" i="1"/>
  <c r="AH73" i="1"/>
  <c r="AH72" i="1"/>
  <c r="AH71" i="1"/>
  <c r="AH70" i="1"/>
  <c r="AF69" i="1"/>
  <c r="AD69" i="1"/>
  <c r="AB69" i="1"/>
  <c r="AH67" i="1"/>
  <c r="AH66" i="1"/>
  <c r="AH65" i="1"/>
  <c r="AH64" i="1"/>
  <c r="AF63" i="1"/>
  <c r="AD63" i="1"/>
  <c r="AB63" i="1"/>
  <c r="AH62" i="1"/>
  <c r="AH61" i="1"/>
  <c r="AH60" i="1"/>
  <c r="AH59" i="1"/>
  <c r="AH58" i="1"/>
  <c r="AH57" i="1"/>
  <c r="AH56" i="1"/>
  <c r="AF55" i="1"/>
  <c r="AD55" i="1"/>
  <c r="AB55" i="1"/>
  <c r="AH53" i="1"/>
  <c r="AH52" i="1"/>
  <c r="AF51" i="1"/>
  <c r="AD51" i="1"/>
  <c r="AB51" i="1"/>
  <c r="AH50" i="1"/>
  <c r="AH49" i="1"/>
  <c r="AH48" i="1"/>
  <c r="AF47" i="1"/>
  <c r="AD47" i="1"/>
  <c r="AB47" i="1"/>
  <c r="AH46" i="1"/>
  <c r="AH45" i="1"/>
  <c r="AH44" i="1"/>
  <c r="AH43" i="1"/>
  <c r="AH42" i="1"/>
  <c r="AH41" i="1"/>
  <c r="AH40" i="1"/>
  <c r="AF39" i="1"/>
  <c r="AD39" i="1"/>
  <c r="AB39" i="1"/>
  <c r="AH38" i="1"/>
  <c r="AH37" i="1"/>
  <c r="AH36" i="1"/>
  <c r="AH35" i="1"/>
  <c r="AH34" i="1"/>
  <c r="AH33" i="1"/>
  <c r="AH32" i="1"/>
  <c r="AH31" i="1"/>
  <c r="AH30" i="1"/>
  <c r="AF29" i="1"/>
  <c r="AD29" i="1"/>
  <c r="AD382" i="1" s="1"/>
  <c r="AB29" i="1"/>
  <c r="AH26" i="1"/>
  <c r="AH25" i="1"/>
  <c r="AH24" i="1"/>
  <c r="AF23" i="1"/>
  <c r="AD23" i="1"/>
  <c r="AB23" i="1"/>
  <c r="AH22" i="1"/>
  <c r="AF21" i="1"/>
  <c r="AD21" i="1"/>
  <c r="AB21" i="1"/>
  <c r="AH20" i="1"/>
  <c r="AH19" i="1"/>
  <c r="AF18" i="1"/>
  <c r="AD18" i="1"/>
  <c r="AB18" i="1"/>
  <c r="AH17" i="1"/>
  <c r="AH16" i="1"/>
  <c r="AH15" i="1"/>
  <c r="AH14" i="1"/>
  <c r="AH13" i="1"/>
  <c r="AF12" i="1"/>
  <c r="AD12" i="1"/>
  <c r="AB12" i="1"/>
  <c r="AH11" i="1"/>
  <c r="AH10" i="1"/>
  <c r="AH9" i="1"/>
  <c r="AB8" i="1"/>
  <c r="AH8" i="1" s="1"/>
  <c r="S9" i="1"/>
  <c r="S8" i="1" s="1"/>
  <c r="Y423" i="1"/>
  <c r="X423" i="1"/>
  <c r="S418" i="1"/>
  <c r="C411" i="1"/>
  <c r="D411" i="1"/>
  <c r="E411" i="1"/>
  <c r="H411" i="1"/>
  <c r="I411" i="1"/>
  <c r="J411" i="1"/>
  <c r="K411" i="1"/>
  <c r="M411" i="1"/>
  <c r="R411" i="1"/>
  <c r="S411" i="1"/>
  <c r="T411" i="1"/>
  <c r="U411" i="1"/>
  <c r="V411" i="1"/>
  <c r="W411" i="1"/>
  <c r="S143" i="1"/>
  <c r="Y149" i="1"/>
  <c r="Z149" i="1" s="1"/>
  <c r="U139" i="1"/>
  <c r="W139" i="1"/>
  <c r="U418" i="1"/>
  <c r="W418" i="1"/>
  <c r="V420" i="1"/>
  <c r="AE420" i="1" s="1"/>
  <c r="AO420" i="1" s="1"/>
  <c r="V421" i="1"/>
  <c r="V422" i="1"/>
  <c r="AE422" i="1" s="1"/>
  <c r="AO422" i="1" s="1"/>
  <c r="T420" i="1"/>
  <c r="AC420" i="1" s="1"/>
  <c r="AM420" i="1" s="1"/>
  <c r="T421" i="1"/>
  <c r="AC421" i="1" s="1"/>
  <c r="AM421" i="1" s="1"/>
  <c r="T422" i="1"/>
  <c r="AC422" i="1" s="1"/>
  <c r="AM422" i="1" s="1"/>
  <c r="T424" i="1"/>
  <c r="AC424" i="1" s="1"/>
  <c r="AM424" i="1" s="1"/>
  <c r="R420" i="1"/>
  <c r="AA420" i="1" s="1"/>
  <c r="AK420" i="1" s="1"/>
  <c r="V419" i="1"/>
  <c r="AE419" i="1" s="1"/>
  <c r="AO419" i="1" s="1"/>
  <c r="T419" i="1"/>
  <c r="AC419" i="1" s="1"/>
  <c r="AM419" i="1" s="1"/>
  <c r="R419" i="1"/>
  <c r="AA419" i="1" s="1"/>
  <c r="AK419" i="1" s="1"/>
  <c r="W416" i="1"/>
  <c r="U416" i="1"/>
  <c r="S416" i="1"/>
  <c r="W414" i="1"/>
  <c r="U414" i="1"/>
  <c r="S414" i="1"/>
  <c r="W413" i="1"/>
  <c r="U413" i="1"/>
  <c r="S413" i="1"/>
  <c r="W410" i="1"/>
  <c r="U410" i="1"/>
  <c r="S410" i="1"/>
  <c r="W409" i="1"/>
  <c r="U409" i="1"/>
  <c r="S409" i="1"/>
  <c r="W408" i="1"/>
  <c r="U408" i="1"/>
  <c r="S408" i="1"/>
  <c r="W406" i="1"/>
  <c r="U406" i="1"/>
  <c r="S406" i="1"/>
  <c r="W405" i="1"/>
  <c r="U405" i="1"/>
  <c r="S405" i="1"/>
  <c r="W403" i="1"/>
  <c r="U403" i="1"/>
  <c r="U402" i="1" s="1"/>
  <c r="S403" i="1"/>
  <c r="W401" i="1"/>
  <c r="W400" i="1" s="1"/>
  <c r="U401" i="1"/>
  <c r="S401" i="1"/>
  <c r="W399" i="1"/>
  <c r="U399" i="1"/>
  <c r="S399" i="1"/>
  <c r="W398" i="1"/>
  <c r="U398" i="1"/>
  <c r="S398" i="1"/>
  <c r="W397" i="1"/>
  <c r="U397" i="1"/>
  <c r="S397" i="1"/>
  <c r="W396" i="1"/>
  <c r="U396" i="1"/>
  <c r="W395" i="1"/>
  <c r="U395" i="1"/>
  <c r="S395" i="1"/>
  <c r="W393" i="1"/>
  <c r="U393" i="1"/>
  <c r="S393" i="1"/>
  <c r="W392" i="1"/>
  <c r="U392" i="1"/>
  <c r="S392" i="1"/>
  <c r="V379" i="1"/>
  <c r="AE379" i="1" s="1"/>
  <c r="AO379" i="1" s="1"/>
  <c r="T379" i="1"/>
  <c r="AC379" i="1" s="1"/>
  <c r="AM379" i="1" s="1"/>
  <c r="R379" i="1"/>
  <c r="AA379" i="1" s="1"/>
  <c r="AK379" i="1" s="1"/>
  <c r="V378" i="1"/>
  <c r="AE378" i="1" s="1"/>
  <c r="AO378" i="1" s="1"/>
  <c r="T378" i="1"/>
  <c r="AC378" i="1" s="1"/>
  <c r="AM378" i="1" s="1"/>
  <c r="R378" i="1"/>
  <c r="AA378" i="1" s="1"/>
  <c r="AK378" i="1" s="1"/>
  <c r="V377" i="1"/>
  <c r="AE377" i="1" s="1"/>
  <c r="AO377" i="1" s="1"/>
  <c r="T377" i="1"/>
  <c r="AC377" i="1" s="1"/>
  <c r="AM377" i="1" s="1"/>
  <c r="R377" i="1"/>
  <c r="AA377" i="1" s="1"/>
  <c r="AK377" i="1" s="1"/>
  <c r="V376" i="1"/>
  <c r="AE376" i="1" s="1"/>
  <c r="AO376" i="1" s="1"/>
  <c r="T376" i="1"/>
  <c r="AC376" i="1" s="1"/>
  <c r="AM376" i="1" s="1"/>
  <c r="R376" i="1"/>
  <c r="AA376" i="1" s="1"/>
  <c r="AK376" i="1" s="1"/>
  <c r="V375" i="1"/>
  <c r="AE375" i="1" s="1"/>
  <c r="AO375" i="1" s="1"/>
  <c r="T375" i="1"/>
  <c r="AC375" i="1" s="1"/>
  <c r="AM375" i="1" s="1"/>
  <c r="R375" i="1"/>
  <c r="AA375" i="1" s="1"/>
  <c r="AK375" i="1" s="1"/>
  <c r="V374" i="1"/>
  <c r="AE374" i="1" s="1"/>
  <c r="AO374" i="1" s="1"/>
  <c r="T374" i="1"/>
  <c r="AC374" i="1" s="1"/>
  <c r="AM374" i="1" s="1"/>
  <c r="R374" i="1"/>
  <c r="AA374" i="1" s="1"/>
  <c r="AK374" i="1" s="1"/>
  <c r="V373" i="1"/>
  <c r="AE373" i="1" s="1"/>
  <c r="AO373" i="1" s="1"/>
  <c r="T373" i="1"/>
  <c r="AC373" i="1" s="1"/>
  <c r="AM373" i="1" s="1"/>
  <c r="R373" i="1"/>
  <c r="AA373" i="1" s="1"/>
  <c r="AK373" i="1" s="1"/>
  <c r="V372" i="1"/>
  <c r="AE372" i="1" s="1"/>
  <c r="AO372" i="1" s="1"/>
  <c r="R372" i="1"/>
  <c r="AA372" i="1" s="1"/>
  <c r="AK372" i="1" s="1"/>
  <c r="V371" i="1"/>
  <c r="AE371" i="1" s="1"/>
  <c r="AO371" i="1" s="1"/>
  <c r="T371" i="1"/>
  <c r="AC371" i="1" s="1"/>
  <c r="AM371" i="1" s="1"/>
  <c r="R371" i="1"/>
  <c r="AA371" i="1" s="1"/>
  <c r="AK371" i="1" s="1"/>
  <c r="V370" i="1"/>
  <c r="AE370" i="1" s="1"/>
  <c r="AO370" i="1" s="1"/>
  <c r="T370" i="1"/>
  <c r="AC370" i="1" s="1"/>
  <c r="AM370" i="1" s="1"/>
  <c r="R370" i="1"/>
  <c r="AA370" i="1" s="1"/>
  <c r="AK370" i="1" s="1"/>
  <c r="V369" i="1"/>
  <c r="AE369" i="1" s="1"/>
  <c r="AO369" i="1" s="1"/>
  <c r="T369" i="1"/>
  <c r="AC369" i="1" s="1"/>
  <c r="AM369" i="1" s="1"/>
  <c r="V368" i="1"/>
  <c r="AE368" i="1" s="1"/>
  <c r="AO368" i="1" s="1"/>
  <c r="V366" i="1"/>
  <c r="AE366" i="1" s="1"/>
  <c r="AO366" i="1" s="1"/>
  <c r="T366" i="1"/>
  <c r="AC366" i="1" s="1"/>
  <c r="AM366" i="1" s="1"/>
  <c r="R366" i="1"/>
  <c r="AA366" i="1" s="1"/>
  <c r="AK366" i="1" s="1"/>
  <c r="V365" i="1"/>
  <c r="AE365" i="1" s="1"/>
  <c r="AO365" i="1" s="1"/>
  <c r="T365" i="1"/>
  <c r="AC365" i="1" s="1"/>
  <c r="AM365" i="1" s="1"/>
  <c r="R365" i="1"/>
  <c r="AA365" i="1" s="1"/>
  <c r="AK365" i="1" s="1"/>
  <c r="V364" i="1"/>
  <c r="AE364" i="1" s="1"/>
  <c r="AO364" i="1" s="1"/>
  <c r="T364" i="1"/>
  <c r="AC364" i="1" s="1"/>
  <c r="AM364" i="1" s="1"/>
  <c r="R364" i="1"/>
  <c r="AA364" i="1" s="1"/>
  <c r="AK364" i="1" s="1"/>
  <c r="V363" i="1"/>
  <c r="AE363" i="1" s="1"/>
  <c r="AO363" i="1" s="1"/>
  <c r="T363" i="1"/>
  <c r="AC363" i="1" s="1"/>
  <c r="AM363" i="1" s="1"/>
  <c r="R363" i="1"/>
  <c r="AA363" i="1" s="1"/>
  <c r="AK363" i="1" s="1"/>
  <c r="V362" i="1"/>
  <c r="AE362" i="1" s="1"/>
  <c r="AO362" i="1" s="1"/>
  <c r="T362" i="1"/>
  <c r="AC362" i="1" s="1"/>
  <c r="AM362" i="1" s="1"/>
  <c r="R362" i="1"/>
  <c r="AA362" i="1" s="1"/>
  <c r="AK362" i="1" s="1"/>
  <c r="V361" i="1"/>
  <c r="AE361" i="1" s="1"/>
  <c r="AO361" i="1" s="1"/>
  <c r="T361" i="1"/>
  <c r="AC361" i="1" s="1"/>
  <c r="AM361" i="1" s="1"/>
  <c r="R361" i="1"/>
  <c r="AA361" i="1" s="1"/>
  <c r="AK361" i="1" s="1"/>
  <c r="V360" i="1"/>
  <c r="AE360" i="1" s="1"/>
  <c r="AO360" i="1" s="1"/>
  <c r="T360" i="1"/>
  <c r="AC360" i="1" s="1"/>
  <c r="AM360" i="1" s="1"/>
  <c r="R360" i="1"/>
  <c r="AA360" i="1" s="1"/>
  <c r="AK360" i="1" s="1"/>
  <c r="V359" i="1"/>
  <c r="AE359" i="1" s="1"/>
  <c r="AO359" i="1" s="1"/>
  <c r="T359" i="1"/>
  <c r="AC359" i="1" s="1"/>
  <c r="AM359" i="1" s="1"/>
  <c r="R359" i="1"/>
  <c r="AA359" i="1" s="1"/>
  <c r="AK359" i="1" s="1"/>
  <c r="V358" i="1"/>
  <c r="AE358" i="1" s="1"/>
  <c r="AO358" i="1" s="1"/>
  <c r="T358" i="1"/>
  <c r="AC358" i="1" s="1"/>
  <c r="AM358" i="1" s="1"/>
  <c r="R358" i="1"/>
  <c r="AA358" i="1" s="1"/>
  <c r="AK358" i="1" s="1"/>
  <c r="V357" i="1"/>
  <c r="AE357" i="1" s="1"/>
  <c r="AO357" i="1" s="1"/>
  <c r="T357" i="1"/>
  <c r="AC357" i="1" s="1"/>
  <c r="AM357" i="1" s="1"/>
  <c r="R357" i="1"/>
  <c r="AA357" i="1" s="1"/>
  <c r="AK357" i="1" s="1"/>
  <c r="V356" i="1"/>
  <c r="AE356" i="1" s="1"/>
  <c r="AO356" i="1" s="1"/>
  <c r="T356" i="1"/>
  <c r="AC356" i="1" s="1"/>
  <c r="AM356" i="1" s="1"/>
  <c r="R356" i="1"/>
  <c r="AA356" i="1" s="1"/>
  <c r="AK356" i="1" s="1"/>
  <c r="V354" i="1"/>
  <c r="AE354" i="1" s="1"/>
  <c r="AO354" i="1" s="1"/>
  <c r="T354" i="1"/>
  <c r="AC354" i="1" s="1"/>
  <c r="AM354" i="1" s="1"/>
  <c r="R354" i="1"/>
  <c r="AA354" i="1" s="1"/>
  <c r="AK354" i="1" s="1"/>
  <c r="V353" i="1"/>
  <c r="T353" i="1"/>
  <c r="AC353" i="1" s="1"/>
  <c r="AM353" i="1" s="1"/>
  <c r="R353" i="1"/>
  <c r="AA353" i="1" s="1"/>
  <c r="AK353" i="1" s="1"/>
  <c r="V351" i="1"/>
  <c r="AE351" i="1" s="1"/>
  <c r="AO351" i="1" s="1"/>
  <c r="T351" i="1"/>
  <c r="AC351" i="1" s="1"/>
  <c r="AM351" i="1" s="1"/>
  <c r="R351" i="1"/>
  <c r="AA351" i="1" s="1"/>
  <c r="AK351" i="1" s="1"/>
  <c r="V350" i="1"/>
  <c r="AE350" i="1" s="1"/>
  <c r="AO350" i="1" s="1"/>
  <c r="T350" i="1"/>
  <c r="AC350" i="1" s="1"/>
  <c r="AM350" i="1" s="1"/>
  <c r="R350" i="1"/>
  <c r="AA350" i="1" s="1"/>
  <c r="AK350" i="1" s="1"/>
  <c r="V349" i="1"/>
  <c r="AE349" i="1" s="1"/>
  <c r="AO349" i="1" s="1"/>
  <c r="T349" i="1"/>
  <c r="AC349" i="1" s="1"/>
  <c r="AM349" i="1" s="1"/>
  <c r="R349" i="1"/>
  <c r="AA349" i="1" s="1"/>
  <c r="AK349" i="1" s="1"/>
  <c r="V348" i="1"/>
  <c r="AE348" i="1" s="1"/>
  <c r="AO348" i="1" s="1"/>
  <c r="T348" i="1"/>
  <c r="AC348" i="1" s="1"/>
  <c r="AM348" i="1" s="1"/>
  <c r="R348" i="1"/>
  <c r="AA348" i="1" s="1"/>
  <c r="AK348" i="1" s="1"/>
  <c r="V347" i="1"/>
  <c r="AE347" i="1" s="1"/>
  <c r="AO347" i="1" s="1"/>
  <c r="T347" i="1"/>
  <c r="AC347" i="1" s="1"/>
  <c r="AM347" i="1" s="1"/>
  <c r="R347" i="1"/>
  <c r="AA347" i="1" s="1"/>
  <c r="AK347" i="1" s="1"/>
  <c r="V346" i="1"/>
  <c r="AE346" i="1" s="1"/>
  <c r="AO346" i="1" s="1"/>
  <c r="T346" i="1"/>
  <c r="AC346" i="1" s="1"/>
  <c r="AM346" i="1" s="1"/>
  <c r="R346" i="1"/>
  <c r="AA346" i="1" s="1"/>
  <c r="AK346" i="1" s="1"/>
  <c r="V345" i="1"/>
  <c r="AE345" i="1" s="1"/>
  <c r="AO345" i="1" s="1"/>
  <c r="T345" i="1"/>
  <c r="AC345" i="1" s="1"/>
  <c r="AM345" i="1" s="1"/>
  <c r="R345" i="1"/>
  <c r="AA345" i="1" s="1"/>
  <c r="AK345" i="1" s="1"/>
  <c r="V344" i="1"/>
  <c r="AE344" i="1" s="1"/>
  <c r="AO344" i="1" s="1"/>
  <c r="T344" i="1"/>
  <c r="AC344" i="1" s="1"/>
  <c r="AM344" i="1" s="1"/>
  <c r="R344" i="1"/>
  <c r="AA344" i="1" s="1"/>
  <c r="AK344" i="1" s="1"/>
  <c r="V343" i="1"/>
  <c r="AE343" i="1" s="1"/>
  <c r="AO343" i="1" s="1"/>
  <c r="T343" i="1"/>
  <c r="AC343" i="1" s="1"/>
  <c r="AM343" i="1" s="1"/>
  <c r="R343" i="1"/>
  <c r="AA343" i="1" s="1"/>
  <c r="AK343" i="1" s="1"/>
  <c r="V342" i="1"/>
  <c r="AE342" i="1" s="1"/>
  <c r="AO342" i="1" s="1"/>
  <c r="T342" i="1"/>
  <c r="AC342" i="1" s="1"/>
  <c r="AM342" i="1" s="1"/>
  <c r="R342" i="1"/>
  <c r="AA342" i="1" s="1"/>
  <c r="AK342" i="1" s="1"/>
  <c r="V340" i="1"/>
  <c r="AE340" i="1" s="1"/>
  <c r="T340" i="1"/>
  <c r="R340" i="1"/>
  <c r="V338" i="1"/>
  <c r="AE338" i="1" s="1"/>
  <c r="AO338" i="1" s="1"/>
  <c r="T338" i="1"/>
  <c r="AC338" i="1" s="1"/>
  <c r="AM338" i="1" s="1"/>
  <c r="R338" i="1"/>
  <c r="AA338" i="1" s="1"/>
  <c r="AK338" i="1" s="1"/>
  <c r="V337" i="1"/>
  <c r="AE337" i="1" s="1"/>
  <c r="AO337" i="1" s="1"/>
  <c r="T337" i="1"/>
  <c r="AC337" i="1" s="1"/>
  <c r="AM337" i="1" s="1"/>
  <c r="R337" i="1"/>
  <c r="AA337" i="1" s="1"/>
  <c r="AK337" i="1" s="1"/>
  <c r="V336" i="1"/>
  <c r="AE336" i="1" s="1"/>
  <c r="AO336" i="1" s="1"/>
  <c r="T336" i="1"/>
  <c r="AC336" i="1" s="1"/>
  <c r="AM336" i="1" s="1"/>
  <c r="R336" i="1"/>
  <c r="AA336" i="1" s="1"/>
  <c r="AK336" i="1" s="1"/>
  <c r="V335" i="1"/>
  <c r="AE335" i="1" s="1"/>
  <c r="AO335" i="1" s="1"/>
  <c r="T335" i="1"/>
  <c r="AC335" i="1" s="1"/>
  <c r="AM335" i="1" s="1"/>
  <c r="R335" i="1"/>
  <c r="AA335" i="1" s="1"/>
  <c r="AK335" i="1" s="1"/>
  <c r="V334" i="1"/>
  <c r="AE334" i="1" s="1"/>
  <c r="AO334" i="1" s="1"/>
  <c r="T334" i="1"/>
  <c r="AC334" i="1" s="1"/>
  <c r="AM334" i="1" s="1"/>
  <c r="R334" i="1"/>
  <c r="AA334" i="1" s="1"/>
  <c r="AK334" i="1" s="1"/>
  <c r="V333" i="1"/>
  <c r="AE333" i="1" s="1"/>
  <c r="AO333" i="1" s="1"/>
  <c r="T333" i="1"/>
  <c r="AC333" i="1" s="1"/>
  <c r="AM333" i="1" s="1"/>
  <c r="R333" i="1"/>
  <c r="AA333" i="1" s="1"/>
  <c r="AK333" i="1" s="1"/>
  <c r="V332" i="1"/>
  <c r="AE332" i="1" s="1"/>
  <c r="AO332" i="1" s="1"/>
  <c r="T332" i="1"/>
  <c r="AC332" i="1" s="1"/>
  <c r="AM332" i="1" s="1"/>
  <c r="R332" i="1"/>
  <c r="AA332" i="1" s="1"/>
  <c r="AK332" i="1" s="1"/>
  <c r="V331" i="1"/>
  <c r="AE331" i="1" s="1"/>
  <c r="AO331" i="1" s="1"/>
  <c r="T331" i="1"/>
  <c r="AC331" i="1" s="1"/>
  <c r="AM331" i="1" s="1"/>
  <c r="R331" i="1"/>
  <c r="AA331" i="1" s="1"/>
  <c r="AK331" i="1" s="1"/>
  <c r="V330" i="1"/>
  <c r="AE330" i="1" s="1"/>
  <c r="AO330" i="1" s="1"/>
  <c r="T330" i="1"/>
  <c r="AC330" i="1" s="1"/>
  <c r="AM330" i="1" s="1"/>
  <c r="R330" i="1"/>
  <c r="AA330" i="1" s="1"/>
  <c r="AK330" i="1" s="1"/>
  <c r="V329" i="1"/>
  <c r="AE329" i="1" s="1"/>
  <c r="AO329" i="1" s="1"/>
  <c r="T329" i="1"/>
  <c r="AC329" i="1" s="1"/>
  <c r="AM329" i="1" s="1"/>
  <c r="R329" i="1"/>
  <c r="AA329" i="1" s="1"/>
  <c r="AK329" i="1" s="1"/>
  <c r="V328" i="1"/>
  <c r="AE328" i="1" s="1"/>
  <c r="AO328" i="1" s="1"/>
  <c r="T328" i="1"/>
  <c r="AC328" i="1" s="1"/>
  <c r="AM328" i="1" s="1"/>
  <c r="R328" i="1"/>
  <c r="AA328" i="1" s="1"/>
  <c r="AK328" i="1" s="1"/>
  <c r="V326" i="1"/>
  <c r="AE326" i="1" s="1"/>
  <c r="AO326" i="1" s="1"/>
  <c r="T326" i="1"/>
  <c r="AC326" i="1" s="1"/>
  <c r="AM326" i="1" s="1"/>
  <c r="R326" i="1"/>
  <c r="AA326" i="1" s="1"/>
  <c r="AK326" i="1" s="1"/>
  <c r="V325" i="1"/>
  <c r="AE325" i="1" s="1"/>
  <c r="AO325" i="1" s="1"/>
  <c r="T325" i="1"/>
  <c r="AC325" i="1" s="1"/>
  <c r="AM325" i="1" s="1"/>
  <c r="R325" i="1"/>
  <c r="AA325" i="1" s="1"/>
  <c r="AK325" i="1" s="1"/>
  <c r="V324" i="1"/>
  <c r="AE324" i="1" s="1"/>
  <c r="AO324" i="1" s="1"/>
  <c r="T324" i="1"/>
  <c r="AC324" i="1" s="1"/>
  <c r="AM324" i="1" s="1"/>
  <c r="R324" i="1"/>
  <c r="AA324" i="1" s="1"/>
  <c r="AK324" i="1" s="1"/>
  <c r="V323" i="1"/>
  <c r="AE323" i="1" s="1"/>
  <c r="AO323" i="1" s="1"/>
  <c r="T323" i="1"/>
  <c r="AC323" i="1" s="1"/>
  <c r="AM323" i="1" s="1"/>
  <c r="R323" i="1"/>
  <c r="AA323" i="1" s="1"/>
  <c r="AK323" i="1" s="1"/>
  <c r="V322" i="1"/>
  <c r="AE322" i="1" s="1"/>
  <c r="AO322" i="1" s="1"/>
  <c r="T322" i="1"/>
  <c r="AC322" i="1" s="1"/>
  <c r="AM322" i="1" s="1"/>
  <c r="R322" i="1"/>
  <c r="AA322" i="1" s="1"/>
  <c r="AK322" i="1" s="1"/>
  <c r="V320" i="1"/>
  <c r="AE320" i="1" s="1"/>
  <c r="AO320" i="1" s="1"/>
  <c r="T320" i="1"/>
  <c r="AC320" i="1" s="1"/>
  <c r="AM320" i="1" s="1"/>
  <c r="R320" i="1"/>
  <c r="AA320" i="1" s="1"/>
  <c r="AK320" i="1" s="1"/>
  <c r="V319" i="1"/>
  <c r="AE319" i="1" s="1"/>
  <c r="AO319" i="1" s="1"/>
  <c r="T319" i="1"/>
  <c r="AC319" i="1" s="1"/>
  <c r="AM319" i="1" s="1"/>
  <c r="R319" i="1"/>
  <c r="AA319" i="1" s="1"/>
  <c r="AK319" i="1" s="1"/>
  <c r="V318" i="1"/>
  <c r="AE318" i="1" s="1"/>
  <c r="AO318" i="1" s="1"/>
  <c r="T318" i="1"/>
  <c r="AC318" i="1" s="1"/>
  <c r="AM318" i="1" s="1"/>
  <c r="R318" i="1"/>
  <c r="AA318" i="1" s="1"/>
  <c r="AK318" i="1" s="1"/>
  <c r="V317" i="1"/>
  <c r="AE317" i="1" s="1"/>
  <c r="AO317" i="1" s="1"/>
  <c r="T317" i="1"/>
  <c r="AC317" i="1" s="1"/>
  <c r="AM317" i="1" s="1"/>
  <c r="R317" i="1"/>
  <c r="AA317" i="1" s="1"/>
  <c r="AK317" i="1" s="1"/>
  <c r="V316" i="1"/>
  <c r="AE316" i="1" s="1"/>
  <c r="AO316" i="1" s="1"/>
  <c r="T316" i="1"/>
  <c r="AC316" i="1" s="1"/>
  <c r="AM316" i="1" s="1"/>
  <c r="R316" i="1"/>
  <c r="AA316" i="1" s="1"/>
  <c r="AK316" i="1" s="1"/>
  <c r="V315" i="1"/>
  <c r="AE315" i="1" s="1"/>
  <c r="AO315" i="1" s="1"/>
  <c r="T315" i="1"/>
  <c r="AC315" i="1" s="1"/>
  <c r="AM315" i="1" s="1"/>
  <c r="R315" i="1"/>
  <c r="AA315" i="1" s="1"/>
  <c r="AK315" i="1" s="1"/>
  <c r="V312" i="1"/>
  <c r="AE312" i="1" s="1"/>
  <c r="AO312" i="1" s="1"/>
  <c r="T312" i="1"/>
  <c r="AC312" i="1" s="1"/>
  <c r="AM312" i="1" s="1"/>
  <c r="R312" i="1"/>
  <c r="AA312" i="1" s="1"/>
  <c r="AK312" i="1" s="1"/>
  <c r="V311" i="1"/>
  <c r="AE311" i="1" s="1"/>
  <c r="AO311" i="1" s="1"/>
  <c r="T311" i="1"/>
  <c r="AC311" i="1" s="1"/>
  <c r="AM311" i="1" s="1"/>
  <c r="R311" i="1"/>
  <c r="AA311" i="1" s="1"/>
  <c r="AK311" i="1" s="1"/>
  <c r="V310" i="1"/>
  <c r="AE310" i="1" s="1"/>
  <c r="AO310" i="1" s="1"/>
  <c r="T310" i="1"/>
  <c r="AC310" i="1" s="1"/>
  <c r="AM310" i="1" s="1"/>
  <c r="R310" i="1"/>
  <c r="AA310" i="1" s="1"/>
  <c r="AK310" i="1" s="1"/>
  <c r="V309" i="1"/>
  <c r="AE309" i="1" s="1"/>
  <c r="AO309" i="1" s="1"/>
  <c r="T309" i="1"/>
  <c r="AC309" i="1" s="1"/>
  <c r="AM309" i="1" s="1"/>
  <c r="R309" i="1"/>
  <c r="AA309" i="1" s="1"/>
  <c r="AK309" i="1" s="1"/>
  <c r="V308" i="1"/>
  <c r="AE308" i="1" s="1"/>
  <c r="AO308" i="1" s="1"/>
  <c r="T308" i="1"/>
  <c r="AC308" i="1" s="1"/>
  <c r="AM308" i="1" s="1"/>
  <c r="R308" i="1"/>
  <c r="AA308" i="1" s="1"/>
  <c r="AK308" i="1" s="1"/>
  <c r="V307" i="1"/>
  <c r="AE307" i="1" s="1"/>
  <c r="AO307" i="1" s="1"/>
  <c r="T307" i="1"/>
  <c r="AC307" i="1" s="1"/>
  <c r="AM307" i="1" s="1"/>
  <c r="R307" i="1"/>
  <c r="AA307" i="1" s="1"/>
  <c r="AK307" i="1" s="1"/>
  <c r="V306" i="1"/>
  <c r="AE306" i="1" s="1"/>
  <c r="AO306" i="1" s="1"/>
  <c r="T306" i="1"/>
  <c r="AC306" i="1" s="1"/>
  <c r="AM306" i="1" s="1"/>
  <c r="R306" i="1"/>
  <c r="AA306" i="1" s="1"/>
  <c r="AK306" i="1" s="1"/>
  <c r="V305" i="1"/>
  <c r="AE305" i="1" s="1"/>
  <c r="AO305" i="1" s="1"/>
  <c r="T305" i="1"/>
  <c r="AC305" i="1" s="1"/>
  <c r="AM305" i="1" s="1"/>
  <c r="R305" i="1"/>
  <c r="AA305" i="1" s="1"/>
  <c r="AK305" i="1" s="1"/>
  <c r="V304" i="1"/>
  <c r="AE304" i="1" s="1"/>
  <c r="AO304" i="1" s="1"/>
  <c r="T304" i="1"/>
  <c r="AC304" i="1" s="1"/>
  <c r="AM304" i="1" s="1"/>
  <c r="R304" i="1"/>
  <c r="AA304" i="1" s="1"/>
  <c r="AK304" i="1" s="1"/>
  <c r="V303" i="1"/>
  <c r="AE303" i="1" s="1"/>
  <c r="AO303" i="1" s="1"/>
  <c r="T303" i="1"/>
  <c r="AC303" i="1" s="1"/>
  <c r="AM303" i="1" s="1"/>
  <c r="R303" i="1"/>
  <c r="AA303" i="1" s="1"/>
  <c r="AK303" i="1" s="1"/>
  <c r="V302" i="1"/>
  <c r="AE302" i="1" s="1"/>
  <c r="AO302" i="1" s="1"/>
  <c r="T302" i="1"/>
  <c r="AC302" i="1" s="1"/>
  <c r="AM302" i="1" s="1"/>
  <c r="V301" i="1"/>
  <c r="AE301" i="1" s="1"/>
  <c r="AO301" i="1" s="1"/>
  <c r="T301" i="1"/>
  <c r="AC301" i="1" s="1"/>
  <c r="AM301" i="1" s="1"/>
  <c r="V299" i="1"/>
  <c r="AE299" i="1" s="1"/>
  <c r="AO299" i="1" s="1"/>
  <c r="T299" i="1"/>
  <c r="AC299" i="1" s="1"/>
  <c r="AM299" i="1" s="1"/>
  <c r="R299" i="1"/>
  <c r="AA299" i="1" s="1"/>
  <c r="AK299" i="1" s="1"/>
  <c r="V298" i="1"/>
  <c r="AE298" i="1" s="1"/>
  <c r="AO298" i="1" s="1"/>
  <c r="T298" i="1"/>
  <c r="AC298" i="1" s="1"/>
  <c r="AM298" i="1" s="1"/>
  <c r="R298" i="1"/>
  <c r="AA298" i="1" s="1"/>
  <c r="AK298" i="1" s="1"/>
  <c r="V297" i="1"/>
  <c r="AE297" i="1" s="1"/>
  <c r="AO297" i="1" s="1"/>
  <c r="T297" i="1"/>
  <c r="AC297" i="1" s="1"/>
  <c r="AM297" i="1" s="1"/>
  <c r="R297" i="1"/>
  <c r="AA297" i="1" s="1"/>
  <c r="AK297" i="1" s="1"/>
  <c r="V296" i="1"/>
  <c r="AE296" i="1" s="1"/>
  <c r="AO296" i="1" s="1"/>
  <c r="T296" i="1"/>
  <c r="AC296" i="1" s="1"/>
  <c r="AM296" i="1" s="1"/>
  <c r="R296" i="1"/>
  <c r="AA296" i="1" s="1"/>
  <c r="AK296" i="1" s="1"/>
  <c r="V295" i="1"/>
  <c r="AE295" i="1" s="1"/>
  <c r="AO295" i="1" s="1"/>
  <c r="T295" i="1"/>
  <c r="AC295" i="1" s="1"/>
  <c r="AM295" i="1" s="1"/>
  <c r="R295" i="1"/>
  <c r="AA295" i="1" s="1"/>
  <c r="AK295" i="1" s="1"/>
  <c r="V294" i="1"/>
  <c r="AE294" i="1" s="1"/>
  <c r="AO294" i="1" s="1"/>
  <c r="T294" i="1"/>
  <c r="AC294" i="1" s="1"/>
  <c r="AM294" i="1" s="1"/>
  <c r="R294" i="1"/>
  <c r="AA294" i="1" s="1"/>
  <c r="AK294" i="1" s="1"/>
  <c r="V293" i="1"/>
  <c r="AE293" i="1" s="1"/>
  <c r="AO293" i="1" s="1"/>
  <c r="T293" i="1"/>
  <c r="AC293" i="1" s="1"/>
  <c r="AM293" i="1" s="1"/>
  <c r="R293" i="1"/>
  <c r="AA293" i="1" s="1"/>
  <c r="AK293" i="1" s="1"/>
  <c r="V292" i="1"/>
  <c r="AE292" i="1" s="1"/>
  <c r="AO292" i="1" s="1"/>
  <c r="T292" i="1"/>
  <c r="AC292" i="1" s="1"/>
  <c r="AM292" i="1" s="1"/>
  <c r="R292" i="1"/>
  <c r="AA292" i="1" s="1"/>
  <c r="AK292" i="1" s="1"/>
  <c r="V291" i="1"/>
  <c r="AE291" i="1" s="1"/>
  <c r="AO291" i="1" s="1"/>
  <c r="T291" i="1"/>
  <c r="AC291" i="1" s="1"/>
  <c r="AM291" i="1" s="1"/>
  <c r="R291" i="1"/>
  <c r="AA291" i="1" s="1"/>
  <c r="AK291" i="1" s="1"/>
  <c r="V290" i="1"/>
  <c r="AE290" i="1" s="1"/>
  <c r="AO290" i="1" s="1"/>
  <c r="T290" i="1"/>
  <c r="AC290" i="1" s="1"/>
  <c r="AM290" i="1" s="1"/>
  <c r="R290" i="1"/>
  <c r="AA290" i="1" s="1"/>
  <c r="AK290" i="1" s="1"/>
  <c r="V289" i="1"/>
  <c r="AE289" i="1" s="1"/>
  <c r="AO289" i="1" s="1"/>
  <c r="T289" i="1"/>
  <c r="AC289" i="1" s="1"/>
  <c r="AM289" i="1" s="1"/>
  <c r="R289" i="1"/>
  <c r="AA289" i="1" s="1"/>
  <c r="AK289" i="1" s="1"/>
  <c r="V288" i="1"/>
  <c r="AE288" i="1" s="1"/>
  <c r="AO288" i="1" s="1"/>
  <c r="T288" i="1"/>
  <c r="AC288" i="1" s="1"/>
  <c r="AM288" i="1" s="1"/>
  <c r="V286" i="1"/>
  <c r="AE286" i="1" s="1"/>
  <c r="AO286" i="1" s="1"/>
  <c r="T286" i="1"/>
  <c r="AC286" i="1" s="1"/>
  <c r="AM286" i="1" s="1"/>
  <c r="R286" i="1"/>
  <c r="AA286" i="1" s="1"/>
  <c r="AK286" i="1" s="1"/>
  <c r="V285" i="1"/>
  <c r="AE285" i="1" s="1"/>
  <c r="AO285" i="1" s="1"/>
  <c r="T285" i="1"/>
  <c r="AC285" i="1" s="1"/>
  <c r="AM285" i="1" s="1"/>
  <c r="R285" i="1"/>
  <c r="AA285" i="1" s="1"/>
  <c r="AK285" i="1" s="1"/>
  <c r="V284" i="1"/>
  <c r="AE284" i="1" s="1"/>
  <c r="AO284" i="1" s="1"/>
  <c r="T284" i="1"/>
  <c r="AC284" i="1" s="1"/>
  <c r="AM284" i="1" s="1"/>
  <c r="R284" i="1"/>
  <c r="AA284" i="1" s="1"/>
  <c r="AK284" i="1" s="1"/>
  <c r="V283" i="1"/>
  <c r="AE283" i="1" s="1"/>
  <c r="AO283" i="1" s="1"/>
  <c r="T283" i="1"/>
  <c r="AC283" i="1" s="1"/>
  <c r="AM283" i="1" s="1"/>
  <c r="R283" i="1"/>
  <c r="AA283" i="1" s="1"/>
  <c r="AK283" i="1" s="1"/>
  <c r="V282" i="1"/>
  <c r="AE282" i="1" s="1"/>
  <c r="AO282" i="1" s="1"/>
  <c r="T282" i="1"/>
  <c r="AC282" i="1" s="1"/>
  <c r="AM282" i="1" s="1"/>
  <c r="V281" i="1"/>
  <c r="AE281" i="1" s="1"/>
  <c r="AO281" i="1" s="1"/>
  <c r="T281" i="1"/>
  <c r="AC281" i="1" s="1"/>
  <c r="AM281" i="1" s="1"/>
  <c r="V279" i="1"/>
  <c r="AE279" i="1" s="1"/>
  <c r="AO279" i="1" s="1"/>
  <c r="T279" i="1"/>
  <c r="AC279" i="1" s="1"/>
  <c r="AM279" i="1" s="1"/>
  <c r="R279" i="1"/>
  <c r="AA279" i="1" s="1"/>
  <c r="AK279" i="1" s="1"/>
  <c r="V278" i="1"/>
  <c r="AE278" i="1" s="1"/>
  <c r="AO278" i="1" s="1"/>
  <c r="T278" i="1"/>
  <c r="AC278" i="1" s="1"/>
  <c r="AM278" i="1" s="1"/>
  <c r="R278" i="1"/>
  <c r="AA278" i="1" s="1"/>
  <c r="AK278" i="1" s="1"/>
  <c r="V277" i="1"/>
  <c r="AE277" i="1" s="1"/>
  <c r="AO277" i="1" s="1"/>
  <c r="T277" i="1"/>
  <c r="AC277" i="1" s="1"/>
  <c r="AM277" i="1" s="1"/>
  <c r="R277" i="1"/>
  <c r="AA277" i="1" s="1"/>
  <c r="AK277" i="1" s="1"/>
  <c r="V276" i="1"/>
  <c r="AE276" i="1" s="1"/>
  <c r="AO276" i="1" s="1"/>
  <c r="T276" i="1"/>
  <c r="AC276" i="1" s="1"/>
  <c r="AM276" i="1" s="1"/>
  <c r="R276" i="1"/>
  <c r="AA276" i="1" s="1"/>
  <c r="AK276" i="1" s="1"/>
  <c r="V275" i="1"/>
  <c r="AE275" i="1" s="1"/>
  <c r="AO275" i="1" s="1"/>
  <c r="T275" i="1"/>
  <c r="AC275" i="1" s="1"/>
  <c r="AM275" i="1" s="1"/>
  <c r="R275" i="1"/>
  <c r="AA275" i="1" s="1"/>
  <c r="AK275" i="1" s="1"/>
  <c r="V274" i="1"/>
  <c r="AE274" i="1" s="1"/>
  <c r="AO274" i="1" s="1"/>
  <c r="T274" i="1"/>
  <c r="AC274" i="1" s="1"/>
  <c r="AM274" i="1" s="1"/>
  <c r="R274" i="1"/>
  <c r="AA274" i="1" s="1"/>
  <c r="AK274" i="1" s="1"/>
  <c r="V273" i="1"/>
  <c r="AE273" i="1" s="1"/>
  <c r="AO273" i="1" s="1"/>
  <c r="T273" i="1"/>
  <c r="AC273" i="1" s="1"/>
  <c r="AM273" i="1" s="1"/>
  <c r="R273" i="1"/>
  <c r="AA273" i="1" s="1"/>
  <c r="AK273" i="1" s="1"/>
  <c r="V272" i="1"/>
  <c r="AE272" i="1" s="1"/>
  <c r="AO272" i="1" s="1"/>
  <c r="T272" i="1"/>
  <c r="AC272" i="1" s="1"/>
  <c r="AM272" i="1" s="1"/>
  <c r="R272" i="1"/>
  <c r="AA272" i="1" s="1"/>
  <c r="AK272" i="1" s="1"/>
  <c r="V271" i="1"/>
  <c r="AE271" i="1" s="1"/>
  <c r="AO271" i="1" s="1"/>
  <c r="T271" i="1"/>
  <c r="AC271" i="1" s="1"/>
  <c r="AM271" i="1" s="1"/>
  <c r="V270" i="1"/>
  <c r="AE270" i="1" s="1"/>
  <c r="AO270" i="1" s="1"/>
  <c r="T270" i="1"/>
  <c r="AC270" i="1" s="1"/>
  <c r="AM270" i="1" s="1"/>
  <c r="V268" i="1"/>
  <c r="AE268" i="1" s="1"/>
  <c r="AO268" i="1" s="1"/>
  <c r="T268" i="1"/>
  <c r="AC268" i="1" s="1"/>
  <c r="AM268" i="1" s="1"/>
  <c r="R268" i="1"/>
  <c r="AA268" i="1" s="1"/>
  <c r="AK268" i="1" s="1"/>
  <c r="V267" i="1"/>
  <c r="AE267" i="1" s="1"/>
  <c r="AO267" i="1" s="1"/>
  <c r="T267" i="1"/>
  <c r="AC267" i="1" s="1"/>
  <c r="AM267" i="1" s="1"/>
  <c r="R267" i="1"/>
  <c r="AA267" i="1" s="1"/>
  <c r="AK267" i="1" s="1"/>
  <c r="V266" i="1"/>
  <c r="AE266" i="1" s="1"/>
  <c r="AO266" i="1" s="1"/>
  <c r="T266" i="1"/>
  <c r="AC266" i="1" s="1"/>
  <c r="AM266" i="1" s="1"/>
  <c r="R266" i="1"/>
  <c r="V265" i="1"/>
  <c r="AE265" i="1" s="1"/>
  <c r="AO265" i="1" s="1"/>
  <c r="T265" i="1"/>
  <c r="AC265" i="1" s="1"/>
  <c r="AM265" i="1" s="1"/>
  <c r="R265" i="1"/>
  <c r="AA265" i="1" s="1"/>
  <c r="AK265" i="1" s="1"/>
  <c r="V264" i="1"/>
  <c r="AE264" i="1" s="1"/>
  <c r="AO264" i="1" s="1"/>
  <c r="T264" i="1"/>
  <c r="AC264" i="1" s="1"/>
  <c r="AM264" i="1" s="1"/>
  <c r="R264" i="1"/>
  <c r="AA264" i="1" s="1"/>
  <c r="AK264" i="1" s="1"/>
  <c r="V263" i="1"/>
  <c r="AE263" i="1" s="1"/>
  <c r="AO263" i="1" s="1"/>
  <c r="T263" i="1"/>
  <c r="AC263" i="1" s="1"/>
  <c r="AM263" i="1" s="1"/>
  <c r="R263" i="1"/>
  <c r="AA263" i="1" s="1"/>
  <c r="AK263" i="1" s="1"/>
  <c r="V262" i="1"/>
  <c r="AE262" i="1" s="1"/>
  <c r="AO262" i="1" s="1"/>
  <c r="T262" i="1"/>
  <c r="AC262" i="1" s="1"/>
  <c r="AM262" i="1" s="1"/>
  <c r="R262" i="1"/>
  <c r="AA262" i="1" s="1"/>
  <c r="AK262" i="1" s="1"/>
  <c r="V261" i="1"/>
  <c r="AE261" i="1" s="1"/>
  <c r="AO261" i="1" s="1"/>
  <c r="T261" i="1"/>
  <c r="AC261" i="1" s="1"/>
  <c r="AM261" i="1" s="1"/>
  <c r="R261" i="1"/>
  <c r="AA261" i="1" s="1"/>
  <c r="AK261" i="1" s="1"/>
  <c r="V260" i="1"/>
  <c r="AE260" i="1" s="1"/>
  <c r="AO260" i="1" s="1"/>
  <c r="T260" i="1"/>
  <c r="AC260" i="1" s="1"/>
  <c r="AM260" i="1" s="1"/>
  <c r="R260" i="1"/>
  <c r="AA260" i="1" s="1"/>
  <c r="AK260" i="1" s="1"/>
  <c r="V259" i="1"/>
  <c r="AE259" i="1" s="1"/>
  <c r="AO259" i="1" s="1"/>
  <c r="T259" i="1"/>
  <c r="AC259" i="1" s="1"/>
  <c r="AM259" i="1" s="1"/>
  <c r="R259" i="1"/>
  <c r="AA259" i="1" s="1"/>
  <c r="AK259" i="1" s="1"/>
  <c r="V258" i="1"/>
  <c r="AE258" i="1" s="1"/>
  <c r="AO258" i="1" s="1"/>
  <c r="T258" i="1"/>
  <c r="AC258" i="1" s="1"/>
  <c r="AM258" i="1" s="1"/>
  <c r="R258" i="1"/>
  <c r="AA258" i="1" s="1"/>
  <c r="AK258" i="1" s="1"/>
  <c r="V257" i="1"/>
  <c r="AE257" i="1" s="1"/>
  <c r="AO257" i="1" s="1"/>
  <c r="T257" i="1"/>
  <c r="AC257" i="1" s="1"/>
  <c r="AM257" i="1" s="1"/>
  <c r="R257" i="1"/>
  <c r="AA257" i="1" s="1"/>
  <c r="AK257" i="1" s="1"/>
  <c r="V256" i="1"/>
  <c r="AE256" i="1" s="1"/>
  <c r="AO256" i="1" s="1"/>
  <c r="T256" i="1"/>
  <c r="AC256" i="1" s="1"/>
  <c r="AM256" i="1" s="1"/>
  <c r="V255" i="1"/>
  <c r="AE255" i="1" s="1"/>
  <c r="AO255" i="1" s="1"/>
  <c r="T255" i="1"/>
  <c r="AC255" i="1" s="1"/>
  <c r="AM255" i="1" s="1"/>
  <c r="V253" i="1"/>
  <c r="AE253" i="1" s="1"/>
  <c r="AO253" i="1" s="1"/>
  <c r="T253" i="1"/>
  <c r="AC253" i="1" s="1"/>
  <c r="AM253" i="1" s="1"/>
  <c r="R253" i="1"/>
  <c r="AA253" i="1" s="1"/>
  <c r="AK253" i="1" s="1"/>
  <c r="V252" i="1"/>
  <c r="AE252" i="1" s="1"/>
  <c r="AO252" i="1" s="1"/>
  <c r="T252" i="1"/>
  <c r="AC252" i="1" s="1"/>
  <c r="AM252" i="1" s="1"/>
  <c r="R252" i="1"/>
  <c r="AA252" i="1" s="1"/>
  <c r="AK252" i="1" s="1"/>
  <c r="V251" i="1"/>
  <c r="AE251" i="1" s="1"/>
  <c r="AO251" i="1" s="1"/>
  <c r="T251" i="1"/>
  <c r="AC251" i="1" s="1"/>
  <c r="AM251" i="1" s="1"/>
  <c r="R251" i="1"/>
  <c r="AA251" i="1" s="1"/>
  <c r="AK251" i="1" s="1"/>
  <c r="V250" i="1"/>
  <c r="AE250" i="1" s="1"/>
  <c r="AO250" i="1" s="1"/>
  <c r="T250" i="1"/>
  <c r="AC250" i="1" s="1"/>
  <c r="AM250" i="1" s="1"/>
  <c r="R250" i="1"/>
  <c r="AA250" i="1" s="1"/>
  <c r="AK250" i="1" s="1"/>
  <c r="V249" i="1"/>
  <c r="AE249" i="1" s="1"/>
  <c r="AO249" i="1" s="1"/>
  <c r="T249" i="1"/>
  <c r="AC249" i="1" s="1"/>
  <c r="AM249" i="1" s="1"/>
  <c r="R249" i="1"/>
  <c r="AA249" i="1" s="1"/>
  <c r="AK249" i="1" s="1"/>
  <c r="V248" i="1"/>
  <c r="AE248" i="1" s="1"/>
  <c r="AO248" i="1" s="1"/>
  <c r="T248" i="1"/>
  <c r="AC248" i="1" s="1"/>
  <c r="AM248" i="1" s="1"/>
  <c r="V247" i="1"/>
  <c r="AE247" i="1" s="1"/>
  <c r="AO247" i="1" s="1"/>
  <c r="T247" i="1"/>
  <c r="AC247" i="1" s="1"/>
  <c r="AM247" i="1" s="1"/>
  <c r="V245" i="1"/>
  <c r="AE245" i="1" s="1"/>
  <c r="AO245" i="1" s="1"/>
  <c r="T245" i="1"/>
  <c r="AC245" i="1" s="1"/>
  <c r="AM245" i="1" s="1"/>
  <c r="R245" i="1"/>
  <c r="AA245" i="1" s="1"/>
  <c r="AK245" i="1" s="1"/>
  <c r="V244" i="1"/>
  <c r="AE244" i="1" s="1"/>
  <c r="AO244" i="1" s="1"/>
  <c r="T244" i="1"/>
  <c r="AC244" i="1" s="1"/>
  <c r="AM244" i="1" s="1"/>
  <c r="R244" i="1"/>
  <c r="AA244" i="1" s="1"/>
  <c r="AK244" i="1" s="1"/>
  <c r="V243" i="1"/>
  <c r="AE243" i="1" s="1"/>
  <c r="AO243" i="1" s="1"/>
  <c r="T243" i="1"/>
  <c r="AC243" i="1" s="1"/>
  <c r="AM243" i="1" s="1"/>
  <c r="R243" i="1"/>
  <c r="AA243" i="1" s="1"/>
  <c r="AK243" i="1" s="1"/>
  <c r="V242" i="1"/>
  <c r="AE242" i="1" s="1"/>
  <c r="AO242" i="1" s="1"/>
  <c r="AO409" i="1" s="1"/>
  <c r="T242" i="1"/>
  <c r="AC242" i="1" s="1"/>
  <c r="AM242" i="1" s="1"/>
  <c r="AM409" i="1" s="1"/>
  <c r="R242" i="1"/>
  <c r="AA242" i="1" s="1"/>
  <c r="AK242" i="1" s="1"/>
  <c r="V241" i="1"/>
  <c r="AE241" i="1" s="1"/>
  <c r="AO241" i="1" s="1"/>
  <c r="T241" i="1"/>
  <c r="AC241" i="1" s="1"/>
  <c r="AM241" i="1" s="1"/>
  <c r="R241" i="1"/>
  <c r="AA241" i="1" s="1"/>
  <c r="AK241" i="1" s="1"/>
  <c r="V240" i="1"/>
  <c r="AE240" i="1" s="1"/>
  <c r="AO240" i="1" s="1"/>
  <c r="T240" i="1"/>
  <c r="AC240" i="1" s="1"/>
  <c r="AM240" i="1" s="1"/>
  <c r="R240" i="1"/>
  <c r="AA240" i="1" s="1"/>
  <c r="AK240" i="1" s="1"/>
  <c r="V239" i="1"/>
  <c r="AE239" i="1" s="1"/>
  <c r="AO239" i="1" s="1"/>
  <c r="T239" i="1"/>
  <c r="AC239" i="1" s="1"/>
  <c r="AM239" i="1" s="1"/>
  <c r="R239" i="1"/>
  <c r="AA239" i="1" s="1"/>
  <c r="AK239" i="1" s="1"/>
  <c r="V238" i="1"/>
  <c r="AE238" i="1" s="1"/>
  <c r="AO238" i="1" s="1"/>
  <c r="T238" i="1"/>
  <c r="AC238" i="1" s="1"/>
  <c r="AM238" i="1" s="1"/>
  <c r="R238" i="1"/>
  <c r="AA238" i="1" s="1"/>
  <c r="AK238" i="1" s="1"/>
  <c r="V237" i="1"/>
  <c r="AE237" i="1" s="1"/>
  <c r="AO237" i="1" s="1"/>
  <c r="T237" i="1"/>
  <c r="AC237" i="1" s="1"/>
  <c r="AM237" i="1" s="1"/>
  <c r="R237" i="1"/>
  <c r="AA237" i="1" s="1"/>
  <c r="AK237" i="1" s="1"/>
  <c r="V236" i="1"/>
  <c r="AE236" i="1" s="1"/>
  <c r="AO236" i="1" s="1"/>
  <c r="T236" i="1"/>
  <c r="AC236" i="1" s="1"/>
  <c r="AM236" i="1" s="1"/>
  <c r="R236" i="1"/>
  <c r="AA236" i="1" s="1"/>
  <c r="AK236" i="1" s="1"/>
  <c r="V235" i="1"/>
  <c r="AE235" i="1" s="1"/>
  <c r="AO235" i="1" s="1"/>
  <c r="T235" i="1"/>
  <c r="AC235" i="1" s="1"/>
  <c r="AM235" i="1" s="1"/>
  <c r="R235" i="1"/>
  <c r="AA235" i="1" s="1"/>
  <c r="AK235" i="1" s="1"/>
  <c r="V234" i="1"/>
  <c r="AE234" i="1" s="1"/>
  <c r="AO234" i="1" s="1"/>
  <c r="T234" i="1"/>
  <c r="AC234" i="1" s="1"/>
  <c r="AM234" i="1" s="1"/>
  <c r="R234" i="1"/>
  <c r="AA234" i="1" s="1"/>
  <c r="AK234" i="1" s="1"/>
  <c r="V233" i="1"/>
  <c r="AE233" i="1" s="1"/>
  <c r="AO233" i="1" s="1"/>
  <c r="T233" i="1"/>
  <c r="AC233" i="1" s="1"/>
  <c r="AM233" i="1" s="1"/>
  <c r="R233" i="1"/>
  <c r="AA233" i="1" s="1"/>
  <c r="AK233" i="1" s="1"/>
  <c r="V232" i="1"/>
  <c r="AE232" i="1" s="1"/>
  <c r="AO232" i="1" s="1"/>
  <c r="T232" i="1"/>
  <c r="AC232" i="1" s="1"/>
  <c r="AM232" i="1" s="1"/>
  <c r="V231" i="1"/>
  <c r="AE231" i="1" s="1"/>
  <c r="AO231" i="1" s="1"/>
  <c r="T231" i="1"/>
  <c r="V228" i="1"/>
  <c r="AE228" i="1" s="1"/>
  <c r="AO228" i="1" s="1"/>
  <c r="T228" i="1"/>
  <c r="AC228" i="1" s="1"/>
  <c r="AM228" i="1" s="1"/>
  <c r="R228" i="1"/>
  <c r="AA228" i="1" s="1"/>
  <c r="AK228" i="1" s="1"/>
  <c r="V227" i="1"/>
  <c r="AE227" i="1" s="1"/>
  <c r="AO227" i="1" s="1"/>
  <c r="T227" i="1"/>
  <c r="AC227" i="1" s="1"/>
  <c r="AM227" i="1" s="1"/>
  <c r="R227" i="1"/>
  <c r="AA227" i="1" s="1"/>
  <c r="AK227" i="1" s="1"/>
  <c r="V226" i="1"/>
  <c r="AE226" i="1" s="1"/>
  <c r="AO226" i="1" s="1"/>
  <c r="T226" i="1"/>
  <c r="AC226" i="1" s="1"/>
  <c r="AM226" i="1" s="1"/>
  <c r="R226" i="1"/>
  <c r="AA226" i="1" s="1"/>
  <c r="AK226" i="1" s="1"/>
  <c r="V225" i="1"/>
  <c r="AE225" i="1" s="1"/>
  <c r="AO225" i="1" s="1"/>
  <c r="T225" i="1"/>
  <c r="AC225" i="1" s="1"/>
  <c r="AM225" i="1" s="1"/>
  <c r="R225" i="1"/>
  <c r="AA225" i="1" s="1"/>
  <c r="AK225" i="1" s="1"/>
  <c r="V224" i="1"/>
  <c r="AE224" i="1" s="1"/>
  <c r="AO224" i="1" s="1"/>
  <c r="T224" i="1"/>
  <c r="AC224" i="1" s="1"/>
  <c r="AM224" i="1" s="1"/>
  <c r="R224" i="1"/>
  <c r="AA224" i="1" s="1"/>
  <c r="AK224" i="1" s="1"/>
  <c r="V223" i="1"/>
  <c r="AE223" i="1" s="1"/>
  <c r="AO223" i="1" s="1"/>
  <c r="T223" i="1"/>
  <c r="AC223" i="1" s="1"/>
  <c r="AM223" i="1" s="1"/>
  <c r="R223" i="1"/>
  <c r="AA223" i="1" s="1"/>
  <c r="AK223" i="1" s="1"/>
  <c r="V222" i="1"/>
  <c r="AE222" i="1" s="1"/>
  <c r="AO222" i="1" s="1"/>
  <c r="T222" i="1"/>
  <c r="AC222" i="1" s="1"/>
  <c r="AM222" i="1" s="1"/>
  <c r="R222" i="1"/>
  <c r="AA222" i="1" s="1"/>
  <c r="AK222" i="1" s="1"/>
  <c r="V221" i="1"/>
  <c r="AE221" i="1" s="1"/>
  <c r="AO221" i="1" s="1"/>
  <c r="T221" i="1"/>
  <c r="AC221" i="1" s="1"/>
  <c r="AM221" i="1" s="1"/>
  <c r="R221" i="1"/>
  <c r="AA221" i="1" s="1"/>
  <c r="AK221" i="1" s="1"/>
  <c r="V220" i="1"/>
  <c r="AE220" i="1" s="1"/>
  <c r="AO220" i="1" s="1"/>
  <c r="T220" i="1"/>
  <c r="AC220" i="1" s="1"/>
  <c r="AM220" i="1" s="1"/>
  <c r="R220" i="1"/>
  <c r="AA220" i="1" s="1"/>
  <c r="AK220" i="1" s="1"/>
  <c r="V219" i="1"/>
  <c r="AE219" i="1" s="1"/>
  <c r="AO219" i="1" s="1"/>
  <c r="T219" i="1"/>
  <c r="AC219" i="1" s="1"/>
  <c r="AM219" i="1" s="1"/>
  <c r="R219" i="1"/>
  <c r="AA219" i="1" s="1"/>
  <c r="AK219" i="1" s="1"/>
  <c r="V218" i="1"/>
  <c r="AE218" i="1" s="1"/>
  <c r="AO218" i="1" s="1"/>
  <c r="T218" i="1"/>
  <c r="AC218" i="1" s="1"/>
  <c r="AM218" i="1" s="1"/>
  <c r="V217" i="1"/>
  <c r="AE217" i="1" s="1"/>
  <c r="AO217" i="1" s="1"/>
  <c r="T217" i="1"/>
  <c r="AC217" i="1" s="1"/>
  <c r="AM217" i="1" s="1"/>
  <c r="V214" i="1"/>
  <c r="AE214" i="1" s="1"/>
  <c r="AO214" i="1" s="1"/>
  <c r="T214" i="1"/>
  <c r="AC214" i="1" s="1"/>
  <c r="AM214" i="1" s="1"/>
  <c r="R214" i="1"/>
  <c r="AA214" i="1" s="1"/>
  <c r="AK214" i="1" s="1"/>
  <c r="V213" i="1"/>
  <c r="AE213" i="1" s="1"/>
  <c r="AO213" i="1" s="1"/>
  <c r="T213" i="1"/>
  <c r="AC213" i="1" s="1"/>
  <c r="AM213" i="1" s="1"/>
  <c r="R213" i="1"/>
  <c r="AA213" i="1" s="1"/>
  <c r="AK213" i="1" s="1"/>
  <c r="V212" i="1"/>
  <c r="AE212" i="1" s="1"/>
  <c r="AO212" i="1" s="1"/>
  <c r="T212" i="1"/>
  <c r="AC212" i="1" s="1"/>
  <c r="AM212" i="1" s="1"/>
  <c r="R212" i="1"/>
  <c r="AA212" i="1" s="1"/>
  <c r="AK212" i="1" s="1"/>
  <c r="V211" i="1"/>
  <c r="AE211" i="1" s="1"/>
  <c r="AO211" i="1" s="1"/>
  <c r="T211" i="1"/>
  <c r="AC211" i="1" s="1"/>
  <c r="AM211" i="1" s="1"/>
  <c r="R211" i="1"/>
  <c r="AA211" i="1" s="1"/>
  <c r="AK211" i="1" s="1"/>
  <c r="V210" i="1"/>
  <c r="AE210" i="1" s="1"/>
  <c r="AO210" i="1" s="1"/>
  <c r="T210" i="1"/>
  <c r="AC210" i="1" s="1"/>
  <c r="AM210" i="1" s="1"/>
  <c r="R210" i="1"/>
  <c r="AA210" i="1" s="1"/>
  <c r="AK210" i="1" s="1"/>
  <c r="V209" i="1"/>
  <c r="AE209" i="1" s="1"/>
  <c r="AO209" i="1" s="1"/>
  <c r="T209" i="1"/>
  <c r="AC209" i="1" s="1"/>
  <c r="AM209" i="1" s="1"/>
  <c r="R209" i="1"/>
  <c r="AA209" i="1" s="1"/>
  <c r="AK209" i="1" s="1"/>
  <c r="V208" i="1"/>
  <c r="AE208" i="1" s="1"/>
  <c r="AO208" i="1" s="1"/>
  <c r="T208" i="1"/>
  <c r="AC208" i="1" s="1"/>
  <c r="AM208" i="1" s="1"/>
  <c r="R208" i="1"/>
  <c r="AA208" i="1" s="1"/>
  <c r="AK208" i="1" s="1"/>
  <c r="V207" i="1"/>
  <c r="AE207" i="1" s="1"/>
  <c r="AO207" i="1" s="1"/>
  <c r="T207" i="1"/>
  <c r="AC207" i="1" s="1"/>
  <c r="AM207" i="1" s="1"/>
  <c r="R207" i="1"/>
  <c r="AA207" i="1" s="1"/>
  <c r="AK207" i="1" s="1"/>
  <c r="V206" i="1"/>
  <c r="AE206" i="1" s="1"/>
  <c r="AO206" i="1" s="1"/>
  <c r="T206" i="1"/>
  <c r="AC206" i="1" s="1"/>
  <c r="AM206" i="1" s="1"/>
  <c r="R206" i="1"/>
  <c r="AA206" i="1" s="1"/>
  <c r="AK206" i="1" s="1"/>
  <c r="V205" i="1"/>
  <c r="AE205" i="1" s="1"/>
  <c r="AO205" i="1" s="1"/>
  <c r="T205" i="1"/>
  <c r="AC205" i="1" s="1"/>
  <c r="AM205" i="1" s="1"/>
  <c r="R205" i="1"/>
  <c r="AA205" i="1" s="1"/>
  <c r="AK205" i="1" s="1"/>
  <c r="V203" i="1"/>
  <c r="AE203" i="1" s="1"/>
  <c r="AO203" i="1" s="1"/>
  <c r="T203" i="1"/>
  <c r="AC203" i="1" s="1"/>
  <c r="AM203" i="1" s="1"/>
  <c r="R203" i="1"/>
  <c r="AA203" i="1" s="1"/>
  <c r="AK203" i="1" s="1"/>
  <c r="V202" i="1"/>
  <c r="AE202" i="1" s="1"/>
  <c r="AO202" i="1" s="1"/>
  <c r="T202" i="1"/>
  <c r="AC202" i="1" s="1"/>
  <c r="AM202" i="1" s="1"/>
  <c r="R202" i="1"/>
  <c r="AA202" i="1" s="1"/>
  <c r="AK202" i="1" s="1"/>
  <c r="V201" i="1"/>
  <c r="AE201" i="1" s="1"/>
  <c r="AO201" i="1" s="1"/>
  <c r="T201" i="1"/>
  <c r="AC201" i="1" s="1"/>
  <c r="AM201" i="1" s="1"/>
  <c r="R201" i="1"/>
  <c r="AA201" i="1" s="1"/>
  <c r="AK201" i="1" s="1"/>
  <c r="V200" i="1"/>
  <c r="AE200" i="1" s="1"/>
  <c r="AO200" i="1" s="1"/>
  <c r="T200" i="1"/>
  <c r="AC200" i="1" s="1"/>
  <c r="AM200" i="1" s="1"/>
  <c r="R200" i="1"/>
  <c r="AA200" i="1" s="1"/>
  <c r="AK200" i="1" s="1"/>
  <c r="V199" i="1"/>
  <c r="AE199" i="1" s="1"/>
  <c r="AO199" i="1" s="1"/>
  <c r="T199" i="1"/>
  <c r="AC199" i="1" s="1"/>
  <c r="AM199" i="1" s="1"/>
  <c r="R199" i="1"/>
  <c r="AA199" i="1" s="1"/>
  <c r="AK199" i="1" s="1"/>
  <c r="V198" i="1"/>
  <c r="AE198" i="1" s="1"/>
  <c r="AO198" i="1" s="1"/>
  <c r="T198" i="1"/>
  <c r="AC198" i="1" s="1"/>
  <c r="AM198" i="1" s="1"/>
  <c r="R198" i="1"/>
  <c r="AA198" i="1" s="1"/>
  <c r="AK198" i="1" s="1"/>
  <c r="AK398" i="1" s="1"/>
  <c r="V197" i="1"/>
  <c r="AE197" i="1" s="1"/>
  <c r="AO197" i="1" s="1"/>
  <c r="T197" i="1"/>
  <c r="AC197" i="1" s="1"/>
  <c r="AM197" i="1" s="1"/>
  <c r="R197" i="1"/>
  <c r="AA197" i="1" s="1"/>
  <c r="AK197" i="1" s="1"/>
  <c r="V196" i="1"/>
  <c r="AE196" i="1" s="1"/>
  <c r="AO196" i="1" s="1"/>
  <c r="T196" i="1"/>
  <c r="AC196" i="1" s="1"/>
  <c r="AM196" i="1" s="1"/>
  <c r="R196" i="1"/>
  <c r="AA196" i="1" s="1"/>
  <c r="AK196" i="1" s="1"/>
  <c r="V195" i="1"/>
  <c r="AE195" i="1" s="1"/>
  <c r="AO195" i="1" s="1"/>
  <c r="T195" i="1"/>
  <c r="AC195" i="1" s="1"/>
  <c r="AM195" i="1" s="1"/>
  <c r="R195" i="1"/>
  <c r="AA195" i="1" s="1"/>
  <c r="AK195" i="1" s="1"/>
  <c r="V194" i="1"/>
  <c r="AE194" i="1" s="1"/>
  <c r="AO194" i="1" s="1"/>
  <c r="T194" i="1"/>
  <c r="AC194" i="1" s="1"/>
  <c r="AM194" i="1" s="1"/>
  <c r="V193" i="1"/>
  <c r="AE193" i="1" s="1"/>
  <c r="AO193" i="1" s="1"/>
  <c r="T193" i="1"/>
  <c r="AC193" i="1" s="1"/>
  <c r="AM193" i="1" s="1"/>
  <c r="V191" i="1"/>
  <c r="AE191" i="1" s="1"/>
  <c r="AO191" i="1" s="1"/>
  <c r="T191" i="1"/>
  <c r="AC191" i="1" s="1"/>
  <c r="AM191" i="1" s="1"/>
  <c r="R191" i="1"/>
  <c r="AA191" i="1" s="1"/>
  <c r="AK191" i="1" s="1"/>
  <c r="V190" i="1"/>
  <c r="AE190" i="1" s="1"/>
  <c r="AO190" i="1" s="1"/>
  <c r="T190" i="1"/>
  <c r="AC190" i="1" s="1"/>
  <c r="AM190" i="1" s="1"/>
  <c r="R190" i="1"/>
  <c r="AA190" i="1" s="1"/>
  <c r="AK190" i="1" s="1"/>
  <c r="V189" i="1"/>
  <c r="AE189" i="1" s="1"/>
  <c r="AO189" i="1" s="1"/>
  <c r="T189" i="1"/>
  <c r="AC189" i="1" s="1"/>
  <c r="AM189" i="1" s="1"/>
  <c r="R189" i="1"/>
  <c r="AA189" i="1" s="1"/>
  <c r="AK189" i="1" s="1"/>
  <c r="V188" i="1"/>
  <c r="AE188" i="1" s="1"/>
  <c r="AO188" i="1" s="1"/>
  <c r="T188" i="1"/>
  <c r="AC188" i="1" s="1"/>
  <c r="AM188" i="1" s="1"/>
  <c r="R188" i="1"/>
  <c r="AA188" i="1" s="1"/>
  <c r="AK188" i="1" s="1"/>
  <c r="V187" i="1"/>
  <c r="AE187" i="1" s="1"/>
  <c r="AO187" i="1" s="1"/>
  <c r="T187" i="1"/>
  <c r="AC187" i="1" s="1"/>
  <c r="AM187" i="1" s="1"/>
  <c r="R187" i="1"/>
  <c r="AA187" i="1" s="1"/>
  <c r="AK187" i="1" s="1"/>
  <c r="V186" i="1"/>
  <c r="AE186" i="1" s="1"/>
  <c r="AO186" i="1" s="1"/>
  <c r="T186" i="1"/>
  <c r="AC186" i="1" s="1"/>
  <c r="AM186" i="1" s="1"/>
  <c r="R186" i="1"/>
  <c r="AA186" i="1" s="1"/>
  <c r="AK186" i="1" s="1"/>
  <c r="V185" i="1"/>
  <c r="AE185" i="1" s="1"/>
  <c r="AO185" i="1" s="1"/>
  <c r="T185" i="1"/>
  <c r="AC185" i="1" s="1"/>
  <c r="AM185" i="1" s="1"/>
  <c r="R185" i="1"/>
  <c r="AA185" i="1" s="1"/>
  <c r="AK185" i="1" s="1"/>
  <c r="V184" i="1"/>
  <c r="AE184" i="1" s="1"/>
  <c r="AO184" i="1" s="1"/>
  <c r="T184" i="1"/>
  <c r="AC184" i="1" s="1"/>
  <c r="AM184" i="1" s="1"/>
  <c r="V183" i="1"/>
  <c r="AE183" i="1" s="1"/>
  <c r="AO183" i="1" s="1"/>
  <c r="T183" i="1"/>
  <c r="AC183" i="1" s="1"/>
  <c r="AM183" i="1" s="1"/>
  <c r="V180" i="1"/>
  <c r="AE180" i="1" s="1"/>
  <c r="T180" i="1"/>
  <c r="AC180" i="1" s="1"/>
  <c r="R180" i="1"/>
  <c r="R179" i="1" s="1"/>
  <c r="R178" i="1" s="1"/>
  <c r="R386" i="1" s="1"/>
  <c r="X386" i="1" s="1"/>
  <c r="V177" i="1"/>
  <c r="AE177" i="1" s="1"/>
  <c r="AO177" i="1" s="1"/>
  <c r="T177" i="1"/>
  <c r="AC177" i="1" s="1"/>
  <c r="AM177" i="1" s="1"/>
  <c r="R177" i="1"/>
  <c r="AA177" i="1" s="1"/>
  <c r="AK177" i="1" s="1"/>
  <c r="V176" i="1"/>
  <c r="AE176" i="1" s="1"/>
  <c r="AO176" i="1" s="1"/>
  <c r="T176" i="1"/>
  <c r="AC176" i="1" s="1"/>
  <c r="AM176" i="1" s="1"/>
  <c r="V175" i="1"/>
  <c r="AE175" i="1" s="1"/>
  <c r="AO175" i="1" s="1"/>
  <c r="T175" i="1"/>
  <c r="AC175" i="1" s="1"/>
  <c r="AM175" i="1" s="1"/>
  <c r="R175" i="1"/>
  <c r="AA175" i="1" s="1"/>
  <c r="AK175" i="1" s="1"/>
  <c r="V174" i="1"/>
  <c r="AE174" i="1" s="1"/>
  <c r="AO174" i="1" s="1"/>
  <c r="T174" i="1"/>
  <c r="AC174" i="1" s="1"/>
  <c r="AM174" i="1" s="1"/>
  <c r="R174" i="1"/>
  <c r="AA174" i="1" s="1"/>
  <c r="AK174" i="1" s="1"/>
  <c r="V173" i="1"/>
  <c r="AE173" i="1" s="1"/>
  <c r="AO173" i="1" s="1"/>
  <c r="T173" i="1"/>
  <c r="AC173" i="1" s="1"/>
  <c r="AM173" i="1" s="1"/>
  <c r="R173" i="1"/>
  <c r="AA173" i="1" s="1"/>
  <c r="AK173" i="1" s="1"/>
  <c r="V172" i="1"/>
  <c r="AE172" i="1" s="1"/>
  <c r="AO172" i="1" s="1"/>
  <c r="T172" i="1"/>
  <c r="AC172" i="1" s="1"/>
  <c r="AM172" i="1" s="1"/>
  <c r="V171" i="1"/>
  <c r="AE171" i="1" s="1"/>
  <c r="AO171" i="1" s="1"/>
  <c r="T171" i="1"/>
  <c r="AC171" i="1" s="1"/>
  <c r="AM171" i="1" s="1"/>
  <c r="V170" i="1"/>
  <c r="AE170" i="1" s="1"/>
  <c r="AO170" i="1" s="1"/>
  <c r="T170" i="1"/>
  <c r="AC170" i="1" s="1"/>
  <c r="AM170" i="1" s="1"/>
  <c r="R170" i="1"/>
  <c r="AA170" i="1" s="1"/>
  <c r="AK170" i="1" s="1"/>
  <c r="V169" i="1"/>
  <c r="AE169" i="1" s="1"/>
  <c r="AO169" i="1" s="1"/>
  <c r="T169" i="1"/>
  <c r="AC169" i="1" s="1"/>
  <c r="AM169" i="1" s="1"/>
  <c r="R169" i="1"/>
  <c r="AA169" i="1" s="1"/>
  <c r="AK169" i="1" s="1"/>
  <c r="V168" i="1"/>
  <c r="AE168" i="1" s="1"/>
  <c r="AO168" i="1" s="1"/>
  <c r="T168" i="1"/>
  <c r="AC168" i="1" s="1"/>
  <c r="AM168" i="1" s="1"/>
  <c r="R168" i="1"/>
  <c r="AA168" i="1" s="1"/>
  <c r="AK168" i="1" s="1"/>
  <c r="V166" i="1"/>
  <c r="AE166" i="1" s="1"/>
  <c r="AO166" i="1" s="1"/>
  <c r="T166" i="1"/>
  <c r="AC166" i="1" s="1"/>
  <c r="AM166" i="1" s="1"/>
  <c r="R166" i="1"/>
  <c r="AA166" i="1" s="1"/>
  <c r="AK166" i="1" s="1"/>
  <c r="V165" i="1"/>
  <c r="AE165" i="1" s="1"/>
  <c r="AO165" i="1" s="1"/>
  <c r="T165" i="1"/>
  <c r="AC165" i="1" s="1"/>
  <c r="AM165" i="1" s="1"/>
  <c r="R165" i="1"/>
  <c r="AA165" i="1" s="1"/>
  <c r="AK165" i="1" s="1"/>
  <c r="V164" i="1"/>
  <c r="AE164" i="1" s="1"/>
  <c r="T164" i="1"/>
  <c r="AC164" i="1" s="1"/>
  <c r="AM164" i="1" s="1"/>
  <c r="R164" i="1"/>
  <c r="AA164" i="1" s="1"/>
  <c r="AK164" i="1" s="1"/>
  <c r="V162" i="1"/>
  <c r="AE162" i="1" s="1"/>
  <c r="AO162" i="1" s="1"/>
  <c r="T162" i="1"/>
  <c r="AC162" i="1" s="1"/>
  <c r="AM162" i="1" s="1"/>
  <c r="R162" i="1"/>
  <c r="AA162" i="1" s="1"/>
  <c r="AK162" i="1" s="1"/>
  <c r="V161" i="1"/>
  <c r="AE161" i="1" s="1"/>
  <c r="AO161" i="1" s="1"/>
  <c r="T161" i="1"/>
  <c r="AC161" i="1" s="1"/>
  <c r="AM161" i="1" s="1"/>
  <c r="R161" i="1"/>
  <c r="AA161" i="1" s="1"/>
  <c r="AK161" i="1" s="1"/>
  <c r="V160" i="1"/>
  <c r="AE160" i="1" s="1"/>
  <c r="AO160" i="1" s="1"/>
  <c r="T160" i="1"/>
  <c r="AC160" i="1" s="1"/>
  <c r="AM160" i="1" s="1"/>
  <c r="R160" i="1"/>
  <c r="AA160" i="1" s="1"/>
  <c r="AK160" i="1" s="1"/>
  <c r="V159" i="1"/>
  <c r="AE159" i="1" s="1"/>
  <c r="T159" i="1"/>
  <c r="AC159" i="1" s="1"/>
  <c r="AM159" i="1" s="1"/>
  <c r="R159" i="1"/>
  <c r="AA159" i="1" s="1"/>
  <c r="AK159" i="1" s="1"/>
  <c r="V158" i="1"/>
  <c r="AE158" i="1" s="1"/>
  <c r="AO158" i="1" s="1"/>
  <c r="T158" i="1"/>
  <c r="AC158" i="1" s="1"/>
  <c r="AM158" i="1" s="1"/>
  <c r="R158" i="1"/>
  <c r="AA158" i="1" s="1"/>
  <c r="AK158" i="1" s="1"/>
  <c r="V157" i="1"/>
  <c r="AE157" i="1" s="1"/>
  <c r="AO157" i="1" s="1"/>
  <c r="T157" i="1"/>
  <c r="AC157" i="1" s="1"/>
  <c r="AM157" i="1" s="1"/>
  <c r="R157" i="1"/>
  <c r="AA157" i="1" s="1"/>
  <c r="AK157" i="1" s="1"/>
  <c r="V156" i="1"/>
  <c r="AE156" i="1" s="1"/>
  <c r="AO156" i="1" s="1"/>
  <c r="T156" i="1"/>
  <c r="AC156" i="1" s="1"/>
  <c r="AM156" i="1" s="1"/>
  <c r="R156" i="1"/>
  <c r="AA156" i="1" s="1"/>
  <c r="AK156" i="1" s="1"/>
  <c r="V154" i="1"/>
  <c r="AE154" i="1" s="1"/>
  <c r="AO154" i="1" s="1"/>
  <c r="T154" i="1"/>
  <c r="AC154" i="1" s="1"/>
  <c r="AM154" i="1" s="1"/>
  <c r="R154" i="1"/>
  <c r="AA154" i="1" s="1"/>
  <c r="AK154" i="1" s="1"/>
  <c r="V153" i="1"/>
  <c r="AE153" i="1" s="1"/>
  <c r="AO153" i="1" s="1"/>
  <c r="T153" i="1"/>
  <c r="AC153" i="1" s="1"/>
  <c r="AM153" i="1" s="1"/>
  <c r="R153" i="1"/>
  <c r="AA153" i="1" s="1"/>
  <c r="AK153" i="1" s="1"/>
  <c r="V152" i="1"/>
  <c r="AE152" i="1" s="1"/>
  <c r="AO152" i="1" s="1"/>
  <c r="T152" i="1"/>
  <c r="AC152" i="1" s="1"/>
  <c r="AM152" i="1" s="1"/>
  <c r="R152" i="1"/>
  <c r="AA152" i="1" s="1"/>
  <c r="AK152" i="1" s="1"/>
  <c r="V148" i="1"/>
  <c r="AE148" i="1" s="1"/>
  <c r="AO148" i="1" s="1"/>
  <c r="T148" i="1"/>
  <c r="AC148" i="1" s="1"/>
  <c r="AM148" i="1" s="1"/>
  <c r="R148" i="1"/>
  <c r="AA148" i="1" s="1"/>
  <c r="AK148" i="1" s="1"/>
  <c r="V147" i="1"/>
  <c r="AE147" i="1" s="1"/>
  <c r="AO147" i="1" s="1"/>
  <c r="T147" i="1"/>
  <c r="AC147" i="1" s="1"/>
  <c r="AM147" i="1" s="1"/>
  <c r="R147" i="1"/>
  <c r="AA147" i="1" s="1"/>
  <c r="AK147" i="1" s="1"/>
  <c r="V146" i="1"/>
  <c r="AE146" i="1" s="1"/>
  <c r="AO146" i="1" s="1"/>
  <c r="T146" i="1"/>
  <c r="AC146" i="1" s="1"/>
  <c r="AM146" i="1" s="1"/>
  <c r="R146" i="1"/>
  <c r="AA146" i="1" s="1"/>
  <c r="AK146" i="1" s="1"/>
  <c r="V145" i="1"/>
  <c r="AE145" i="1" s="1"/>
  <c r="AO145" i="1" s="1"/>
  <c r="T145" i="1"/>
  <c r="AC145" i="1" s="1"/>
  <c r="AM145" i="1" s="1"/>
  <c r="R145" i="1"/>
  <c r="AA145" i="1" s="1"/>
  <c r="AK145" i="1" s="1"/>
  <c r="V144" i="1"/>
  <c r="AE144" i="1" s="1"/>
  <c r="AO144" i="1" s="1"/>
  <c r="T144" i="1"/>
  <c r="AC144" i="1" s="1"/>
  <c r="AM144" i="1" s="1"/>
  <c r="R144" i="1"/>
  <c r="AA144" i="1" s="1"/>
  <c r="AK144" i="1" s="1"/>
  <c r="V143" i="1"/>
  <c r="AE143" i="1" s="1"/>
  <c r="AO143" i="1" s="1"/>
  <c r="T143" i="1"/>
  <c r="AC143" i="1" s="1"/>
  <c r="AM143" i="1" s="1"/>
  <c r="V142" i="1"/>
  <c r="AE142" i="1" s="1"/>
  <c r="AO142" i="1" s="1"/>
  <c r="T142" i="1"/>
  <c r="AC142" i="1" s="1"/>
  <c r="AM142" i="1" s="1"/>
  <c r="R142" i="1"/>
  <c r="AA142" i="1" s="1"/>
  <c r="AK142" i="1" s="1"/>
  <c r="V141" i="1"/>
  <c r="AE141" i="1" s="1"/>
  <c r="AO141" i="1" s="1"/>
  <c r="T141" i="1"/>
  <c r="AC141" i="1" s="1"/>
  <c r="AM141" i="1" s="1"/>
  <c r="R141" i="1"/>
  <c r="AA141" i="1" s="1"/>
  <c r="AK141" i="1" s="1"/>
  <c r="V140" i="1"/>
  <c r="AE140" i="1" s="1"/>
  <c r="AO140" i="1" s="1"/>
  <c r="T140" i="1"/>
  <c r="AC140" i="1" s="1"/>
  <c r="AM140" i="1" s="1"/>
  <c r="R140" i="1"/>
  <c r="AA140" i="1" s="1"/>
  <c r="AK140" i="1" s="1"/>
  <c r="V138" i="1"/>
  <c r="AE138" i="1" s="1"/>
  <c r="AO138" i="1" s="1"/>
  <c r="T138" i="1"/>
  <c r="AC138" i="1" s="1"/>
  <c r="AM138" i="1" s="1"/>
  <c r="R138" i="1"/>
  <c r="AA138" i="1" s="1"/>
  <c r="AK138" i="1" s="1"/>
  <c r="V137" i="1"/>
  <c r="AE137" i="1" s="1"/>
  <c r="AO137" i="1" s="1"/>
  <c r="T137" i="1"/>
  <c r="AC137" i="1" s="1"/>
  <c r="AM137" i="1" s="1"/>
  <c r="R137" i="1"/>
  <c r="AA137" i="1" s="1"/>
  <c r="AK137" i="1" s="1"/>
  <c r="V136" i="1"/>
  <c r="AE136" i="1" s="1"/>
  <c r="AO136" i="1" s="1"/>
  <c r="T136" i="1"/>
  <c r="AC136" i="1" s="1"/>
  <c r="AM136" i="1" s="1"/>
  <c r="R136" i="1"/>
  <c r="AA136" i="1" s="1"/>
  <c r="AK136" i="1" s="1"/>
  <c r="V135" i="1"/>
  <c r="AE135" i="1" s="1"/>
  <c r="AO135" i="1" s="1"/>
  <c r="T135" i="1"/>
  <c r="AC135" i="1" s="1"/>
  <c r="AM135" i="1" s="1"/>
  <c r="R135" i="1"/>
  <c r="AA135" i="1" s="1"/>
  <c r="AK135" i="1" s="1"/>
  <c r="V134" i="1"/>
  <c r="AE134" i="1" s="1"/>
  <c r="AO134" i="1" s="1"/>
  <c r="T134" i="1"/>
  <c r="AC134" i="1" s="1"/>
  <c r="AM134" i="1" s="1"/>
  <c r="R134" i="1"/>
  <c r="AA134" i="1" s="1"/>
  <c r="AK134" i="1" s="1"/>
  <c r="V132" i="1"/>
  <c r="AE132" i="1" s="1"/>
  <c r="AO132" i="1" s="1"/>
  <c r="T132" i="1"/>
  <c r="AC132" i="1" s="1"/>
  <c r="AM132" i="1" s="1"/>
  <c r="R132" i="1"/>
  <c r="AA132" i="1" s="1"/>
  <c r="AK132" i="1" s="1"/>
  <c r="V131" i="1"/>
  <c r="AE131" i="1" s="1"/>
  <c r="AO131" i="1" s="1"/>
  <c r="T131" i="1"/>
  <c r="AC131" i="1" s="1"/>
  <c r="AM131" i="1" s="1"/>
  <c r="R131" i="1"/>
  <c r="AA131" i="1" s="1"/>
  <c r="AK131" i="1" s="1"/>
  <c r="V130" i="1"/>
  <c r="AE130" i="1" s="1"/>
  <c r="AO130" i="1" s="1"/>
  <c r="T130" i="1"/>
  <c r="AC130" i="1" s="1"/>
  <c r="AM130" i="1" s="1"/>
  <c r="R130" i="1"/>
  <c r="AA130" i="1" s="1"/>
  <c r="AK130" i="1" s="1"/>
  <c r="V129" i="1"/>
  <c r="AE129" i="1" s="1"/>
  <c r="AO129" i="1" s="1"/>
  <c r="T129" i="1"/>
  <c r="AC129" i="1" s="1"/>
  <c r="AM129" i="1" s="1"/>
  <c r="R129" i="1"/>
  <c r="AA129" i="1" s="1"/>
  <c r="AK129" i="1" s="1"/>
  <c r="V128" i="1"/>
  <c r="AE128" i="1" s="1"/>
  <c r="AO128" i="1" s="1"/>
  <c r="T128" i="1"/>
  <c r="AC128" i="1" s="1"/>
  <c r="AM128" i="1" s="1"/>
  <c r="R128" i="1"/>
  <c r="AA128" i="1" s="1"/>
  <c r="AK128" i="1" s="1"/>
  <c r="V126" i="1"/>
  <c r="T126" i="1"/>
  <c r="AC126" i="1" s="1"/>
  <c r="AM126" i="1" s="1"/>
  <c r="R126" i="1"/>
  <c r="AA126" i="1" s="1"/>
  <c r="AK126" i="1" s="1"/>
  <c r="V125" i="1"/>
  <c r="AE125" i="1" s="1"/>
  <c r="AO125" i="1" s="1"/>
  <c r="T125" i="1"/>
  <c r="AC125" i="1" s="1"/>
  <c r="AM125" i="1" s="1"/>
  <c r="R125" i="1"/>
  <c r="AA125" i="1" s="1"/>
  <c r="AK125" i="1" s="1"/>
  <c r="V122" i="1"/>
  <c r="AE122" i="1" s="1"/>
  <c r="AO122" i="1" s="1"/>
  <c r="AO414" i="1" s="1"/>
  <c r="T122" i="1"/>
  <c r="AC122" i="1" s="1"/>
  <c r="AM122" i="1" s="1"/>
  <c r="AM414" i="1" s="1"/>
  <c r="R122" i="1"/>
  <c r="AA122" i="1" s="1"/>
  <c r="AK122" i="1" s="1"/>
  <c r="AK414" i="1" s="1"/>
  <c r="V121" i="1"/>
  <c r="AE121" i="1" s="1"/>
  <c r="AO121" i="1" s="1"/>
  <c r="T121" i="1"/>
  <c r="AC121" i="1" s="1"/>
  <c r="AM121" i="1" s="1"/>
  <c r="R121" i="1"/>
  <c r="AA121" i="1" s="1"/>
  <c r="AK121" i="1" s="1"/>
  <c r="V120" i="1"/>
  <c r="AE120" i="1" s="1"/>
  <c r="AO120" i="1" s="1"/>
  <c r="T120" i="1"/>
  <c r="AC120" i="1" s="1"/>
  <c r="AM120" i="1" s="1"/>
  <c r="R120" i="1"/>
  <c r="AA120" i="1" s="1"/>
  <c r="AK120" i="1" s="1"/>
  <c r="V119" i="1"/>
  <c r="AE119" i="1" s="1"/>
  <c r="AO119" i="1" s="1"/>
  <c r="T119" i="1"/>
  <c r="AC119" i="1" s="1"/>
  <c r="AM119" i="1" s="1"/>
  <c r="R119" i="1"/>
  <c r="AA119" i="1" s="1"/>
  <c r="AK119" i="1" s="1"/>
  <c r="V118" i="1"/>
  <c r="AE118" i="1" s="1"/>
  <c r="AO118" i="1" s="1"/>
  <c r="T118" i="1"/>
  <c r="AC118" i="1" s="1"/>
  <c r="AM118" i="1" s="1"/>
  <c r="R118" i="1"/>
  <c r="AA118" i="1" s="1"/>
  <c r="AK118" i="1" s="1"/>
  <c r="V117" i="1"/>
  <c r="AE117" i="1" s="1"/>
  <c r="AO117" i="1" s="1"/>
  <c r="T117" i="1"/>
  <c r="AC117" i="1" s="1"/>
  <c r="AM117" i="1" s="1"/>
  <c r="R117" i="1"/>
  <c r="AA117" i="1" s="1"/>
  <c r="AK117" i="1" s="1"/>
  <c r="V116" i="1"/>
  <c r="AE116" i="1" s="1"/>
  <c r="AO116" i="1" s="1"/>
  <c r="T116" i="1"/>
  <c r="AC116" i="1" s="1"/>
  <c r="AM116" i="1" s="1"/>
  <c r="V115" i="1"/>
  <c r="AE115" i="1" s="1"/>
  <c r="AO115" i="1" s="1"/>
  <c r="T115" i="1"/>
  <c r="AC115" i="1" s="1"/>
  <c r="AM115" i="1" s="1"/>
  <c r="V114" i="1"/>
  <c r="AE114" i="1" s="1"/>
  <c r="AO114" i="1" s="1"/>
  <c r="T114" i="1"/>
  <c r="AC114" i="1" s="1"/>
  <c r="AM114" i="1" s="1"/>
  <c r="R114" i="1"/>
  <c r="AA114" i="1" s="1"/>
  <c r="AK114" i="1" s="1"/>
  <c r="V113" i="1"/>
  <c r="AE113" i="1" s="1"/>
  <c r="AO113" i="1" s="1"/>
  <c r="T113" i="1"/>
  <c r="AC113" i="1" s="1"/>
  <c r="AM113" i="1" s="1"/>
  <c r="R113" i="1"/>
  <c r="AA113" i="1" s="1"/>
  <c r="AK113" i="1" s="1"/>
  <c r="V112" i="1"/>
  <c r="AE112" i="1" s="1"/>
  <c r="AO112" i="1" s="1"/>
  <c r="T112" i="1"/>
  <c r="AC112" i="1" s="1"/>
  <c r="AM112" i="1" s="1"/>
  <c r="R112" i="1"/>
  <c r="AA112" i="1" s="1"/>
  <c r="AK112" i="1" s="1"/>
  <c r="V110" i="1"/>
  <c r="AE110" i="1" s="1"/>
  <c r="AO110" i="1" s="1"/>
  <c r="T110" i="1"/>
  <c r="AC110" i="1" s="1"/>
  <c r="AM110" i="1" s="1"/>
  <c r="R110" i="1"/>
  <c r="AA110" i="1" s="1"/>
  <c r="AK110" i="1" s="1"/>
  <c r="V109" i="1"/>
  <c r="AE109" i="1" s="1"/>
  <c r="AO109" i="1" s="1"/>
  <c r="AO405" i="1" s="1"/>
  <c r="T109" i="1"/>
  <c r="AC109" i="1" s="1"/>
  <c r="AM109" i="1" s="1"/>
  <c r="AM405" i="1" s="1"/>
  <c r="R109" i="1"/>
  <c r="AA109" i="1" s="1"/>
  <c r="AK109" i="1" s="1"/>
  <c r="AK405" i="1" s="1"/>
  <c r="V108" i="1"/>
  <c r="AE108" i="1" s="1"/>
  <c r="AO108" i="1" s="1"/>
  <c r="T108" i="1"/>
  <c r="AC108" i="1" s="1"/>
  <c r="AM108" i="1" s="1"/>
  <c r="R108" i="1"/>
  <c r="AA108" i="1" s="1"/>
  <c r="AK108" i="1" s="1"/>
  <c r="V107" i="1"/>
  <c r="AE107" i="1" s="1"/>
  <c r="AO107" i="1" s="1"/>
  <c r="T107" i="1"/>
  <c r="AC107" i="1" s="1"/>
  <c r="AM107" i="1" s="1"/>
  <c r="R107" i="1"/>
  <c r="AA107" i="1" s="1"/>
  <c r="AK107" i="1" s="1"/>
  <c r="V106" i="1"/>
  <c r="AE106" i="1" s="1"/>
  <c r="AO106" i="1" s="1"/>
  <c r="T106" i="1"/>
  <c r="AC106" i="1" s="1"/>
  <c r="AM106" i="1" s="1"/>
  <c r="R106" i="1"/>
  <c r="AA106" i="1" s="1"/>
  <c r="AK106" i="1" s="1"/>
  <c r="V105" i="1"/>
  <c r="AE105" i="1" s="1"/>
  <c r="AO105" i="1" s="1"/>
  <c r="T105" i="1"/>
  <c r="AC105" i="1" s="1"/>
  <c r="AM105" i="1" s="1"/>
  <c r="R105" i="1"/>
  <c r="AA105" i="1" s="1"/>
  <c r="AK105" i="1" s="1"/>
  <c r="V104" i="1"/>
  <c r="AE104" i="1" s="1"/>
  <c r="AO104" i="1" s="1"/>
  <c r="T104" i="1"/>
  <c r="AC104" i="1" s="1"/>
  <c r="AM104" i="1" s="1"/>
  <c r="R104" i="1"/>
  <c r="AA104" i="1" s="1"/>
  <c r="AK104" i="1" s="1"/>
  <c r="V103" i="1"/>
  <c r="AE103" i="1" s="1"/>
  <c r="AO103" i="1" s="1"/>
  <c r="T103" i="1"/>
  <c r="AC103" i="1" s="1"/>
  <c r="AM103" i="1" s="1"/>
  <c r="R103" i="1"/>
  <c r="AA103" i="1" s="1"/>
  <c r="AK103" i="1" s="1"/>
  <c r="V101" i="1"/>
  <c r="AE101" i="1" s="1"/>
  <c r="AO101" i="1" s="1"/>
  <c r="AO416" i="1" s="1"/>
  <c r="T101" i="1"/>
  <c r="AC101" i="1" s="1"/>
  <c r="AM101" i="1" s="1"/>
  <c r="AM416" i="1" s="1"/>
  <c r="R101" i="1"/>
  <c r="V100" i="1"/>
  <c r="AE100" i="1" s="1"/>
  <c r="AO100" i="1" s="1"/>
  <c r="T100" i="1"/>
  <c r="AC100" i="1" s="1"/>
  <c r="AM100" i="1" s="1"/>
  <c r="R100" i="1"/>
  <c r="AA100" i="1" s="1"/>
  <c r="AK100" i="1" s="1"/>
  <c r="V99" i="1"/>
  <c r="AE99" i="1" s="1"/>
  <c r="AO99" i="1" s="1"/>
  <c r="T99" i="1"/>
  <c r="AC99" i="1" s="1"/>
  <c r="AM99" i="1" s="1"/>
  <c r="R99" i="1"/>
  <c r="AA99" i="1" s="1"/>
  <c r="AK99" i="1" s="1"/>
  <c r="V98" i="1"/>
  <c r="AE98" i="1" s="1"/>
  <c r="AO98" i="1" s="1"/>
  <c r="T98" i="1"/>
  <c r="AC98" i="1" s="1"/>
  <c r="AM98" i="1" s="1"/>
  <c r="V96" i="1"/>
  <c r="AE96" i="1" s="1"/>
  <c r="AO96" i="1" s="1"/>
  <c r="T96" i="1"/>
  <c r="AC96" i="1" s="1"/>
  <c r="AM96" i="1" s="1"/>
  <c r="R96" i="1"/>
  <c r="AA96" i="1" s="1"/>
  <c r="AK96" i="1" s="1"/>
  <c r="V94" i="1"/>
  <c r="AE94" i="1" s="1"/>
  <c r="AO94" i="1" s="1"/>
  <c r="T94" i="1"/>
  <c r="AC94" i="1" s="1"/>
  <c r="AM94" i="1" s="1"/>
  <c r="R94" i="1"/>
  <c r="AA94" i="1" s="1"/>
  <c r="AK94" i="1" s="1"/>
  <c r="V93" i="1"/>
  <c r="AE93" i="1" s="1"/>
  <c r="AO93" i="1" s="1"/>
  <c r="T93" i="1"/>
  <c r="AC93" i="1" s="1"/>
  <c r="AM93" i="1" s="1"/>
  <c r="R93" i="1"/>
  <c r="AA93" i="1" s="1"/>
  <c r="AK93" i="1" s="1"/>
  <c r="V92" i="1"/>
  <c r="AE92" i="1" s="1"/>
  <c r="AO92" i="1" s="1"/>
  <c r="T92" i="1"/>
  <c r="AC92" i="1" s="1"/>
  <c r="AM92" i="1" s="1"/>
  <c r="R92" i="1"/>
  <c r="AA92" i="1" s="1"/>
  <c r="AK92" i="1" s="1"/>
  <c r="V91" i="1"/>
  <c r="AE91" i="1" s="1"/>
  <c r="AO91" i="1" s="1"/>
  <c r="T91" i="1"/>
  <c r="AC91" i="1" s="1"/>
  <c r="AM91" i="1" s="1"/>
  <c r="R91" i="1"/>
  <c r="AA91" i="1" s="1"/>
  <c r="AK91" i="1" s="1"/>
  <c r="V90" i="1"/>
  <c r="AE90" i="1" s="1"/>
  <c r="AO90" i="1" s="1"/>
  <c r="T90" i="1"/>
  <c r="AC90" i="1" s="1"/>
  <c r="AM90" i="1" s="1"/>
  <c r="R90" i="1"/>
  <c r="AA90" i="1" s="1"/>
  <c r="AK90" i="1" s="1"/>
  <c r="V89" i="1"/>
  <c r="AE89" i="1" s="1"/>
  <c r="AO89" i="1" s="1"/>
  <c r="T89" i="1"/>
  <c r="R89" i="1"/>
  <c r="AA89" i="1" s="1"/>
  <c r="AK89" i="1" s="1"/>
  <c r="V87" i="1"/>
  <c r="AE87" i="1" s="1"/>
  <c r="AO87" i="1" s="1"/>
  <c r="T87" i="1"/>
  <c r="AC87" i="1" s="1"/>
  <c r="AM87" i="1" s="1"/>
  <c r="R87" i="1"/>
  <c r="AA87" i="1" s="1"/>
  <c r="AK87" i="1" s="1"/>
  <c r="V86" i="1"/>
  <c r="AE86" i="1" s="1"/>
  <c r="AO86" i="1" s="1"/>
  <c r="T86" i="1"/>
  <c r="AC86" i="1" s="1"/>
  <c r="AM86" i="1" s="1"/>
  <c r="R86" i="1"/>
  <c r="AA86" i="1" s="1"/>
  <c r="AK86" i="1" s="1"/>
  <c r="V85" i="1"/>
  <c r="AE85" i="1" s="1"/>
  <c r="AO85" i="1" s="1"/>
  <c r="T85" i="1"/>
  <c r="AC85" i="1" s="1"/>
  <c r="AM85" i="1" s="1"/>
  <c r="R85" i="1"/>
  <c r="AA85" i="1" s="1"/>
  <c r="AK85" i="1" s="1"/>
  <c r="V84" i="1"/>
  <c r="AE84" i="1" s="1"/>
  <c r="AO84" i="1" s="1"/>
  <c r="T84" i="1"/>
  <c r="AC84" i="1" s="1"/>
  <c r="AM84" i="1" s="1"/>
  <c r="R84" i="1"/>
  <c r="AA84" i="1" s="1"/>
  <c r="AK84" i="1" s="1"/>
  <c r="V83" i="1"/>
  <c r="AE83" i="1" s="1"/>
  <c r="AO83" i="1" s="1"/>
  <c r="T83" i="1"/>
  <c r="AC83" i="1" s="1"/>
  <c r="AM83" i="1" s="1"/>
  <c r="R83" i="1"/>
  <c r="AA83" i="1" s="1"/>
  <c r="AK83" i="1" s="1"/>
  <c r="V82" i="1"/>
  <c r="AE82" i="1" s="1"/>
  <c r="AO82" i="1" s="1"/>
  <c r="T82" i="1"/>
  <c r="AC82" i="1" s="1"/>
  <c r="AM82" i="1" s="1"/>
  <c r="R82" i="1"/>
  <c r="AA82" i="1" s="1"/>
  <c r="AK82" i="1" s="1"/>
  <c r="V81" i="1"/>
  <c r="T81" i="1"/>
  <c r="AC81" i="1" s="1"/>
  <c r="AM81" i="1" s="1"/>
  <c r="R81" i="1"/>
  <c r="AA81" i="1" s="1"/>
  <c r="AK81" i="1" s="1"/>
  <c r="V79" i="1"/>
  <c r="AE79" i="1" s="1"/>
  <c r="AO79" i="1" s="1"/>
  <c r="T79" i="1"/>
  <c r="AC79" i="1" s="1"/>
  <c r="AM79" i="1" s="1"/>
  <c r="R79" i="1"/>
  <c r="AA79" i="1" s="1"/>
  <c r="AK79" i="1" s="1"/>
  <c r="V78" i="1"/>
  <c r="AE78" i="1" s="1"/>
  <c r="AO78" i="1" s="1"/>
  <c r="T78" i="1"/>
  <c r="AC78" i="1" s="1"/>
  <c r="AM78" i="1" s="1"/>
  <c r="R78" i="1"/>
  <c r="AA78" i="1" s="1"/>
  <c r="AK78" i="1" s="1"/>
  <c r="V77" i="1"/>
  <c r="AE77" i="1" s="1"/>
  <c r="AO77" i="1" s="1"/>
  <c r="T77" i="1"/>
  <c r="AC77" i="1" s="1"/>
  <c r="AM77" i="1" s="1"/>
  <c r="R77" i="1"/>
  <c r="AA77" i="1" s="1"/>
  <c r="AK77" i="1" s="1"/>
  <c r="V76" i="1"/>
  <c r="AE76" i="1" s="1"/>
  <c r="AO76" i="1" s="1"/>
  <c r="T76" i="1"/>
  <c r="AC76" i="1" s="1"/>
  <c r="AM76" i="1" s="1"/>
  <c r="R76" i="1"/>
  <c r="AA76" i="1" s="1"/>
  <c r="AK76" i="1" s="1"/>
  <c r="V75" i="1"/>
  <c r="AE75" i="1" s="1"/>
  <c r="AO75" i="1" s="1"/>
  <c r="T75" i="1"/>
  <c r="AC75" i="1" s="1"/>
  <c r="AM75" i="1" s="1"/>
  <c r="R75" i="1"/>
  <c r="AA75" i="1" s="1"/>
  <c r="AK75" i="1" s="1"/>
  <c r="V74" i="1"/>
  <c r="AE74" i="1" s="1"/>
  <c r="AO74" i="1" s="1"/>
  <c r="T74" i="1"/>
  <c r="AC74" i="1" s="1"/>
  <c r="AM74" i="1" s="1"/>
  <c r="V73" i="1"/>
  <c r="AE73" i="1" s="1"/>
  <c r="AO73" i="1" s="1"/>
  <c r="T73" i="1"/>
  <c r="AC73" i="1" s="1"/>
  <c r="AM73" i="1" s="1"/>
  <c r="V72" i="1"/>
  <c r="AE72" i="1" s="1"/>
  <c r="AO72" i="1" s="1"/>
  <c r="T72" i="1"/>
  <c r="AC72" i="1" s="1"/>
  <c r="AM72" i="1" s="1"/>
  <c r="R72" i="1"/>
  <c r="AA72" i="1" s="1"/>
  <c r="AK72" i="1" s="1"/>
  <c r="V71" i="1"/>
  <c r="AE71" i="1" s="1"/>
  <c r="AO71" i="1" s="1"/>
  <c r="T71" i="1"/>
  <c r="AC71" i="1" s="1"/>
  <c r="AM71" i="1" s="1"/>
  <c r="R71" i="1"/>
  <c r="AA71" i="1" s="1"/>
  <c r="AK71" i="1" s="1"/>
  <c r="V70" i="1"/>
  <c r="T70" i="1"/>
  <c r="AC70" i="1" s="1"/>
  <c r="AM70" i="1" s="1"/>
  <c r="R70" i="1"/>
  <c r="AA70" i="1" s="1"/>
  <c r="AK70" i="1" s="1"/>
  <c r="V67" i="1"/>
  <c r="AE67" i="1" s="1"/>
  <c r="AO67" i="1" s="1"/>
  <c r="T67" i="1"/>
  <c r="AC67" i="1" s="1"/>
  <c r="AM67" i="1" s="1"/>
  <c r="R67" i="1"/>
  <c r="AA67" i="1" s="1"/>
  <c r="AK67" i="1" s="1"/>
  <c r="V66" i="1"/>
  <c r="AE66" i="1" s="1"/>
  <c r="AO66" i="1" s="1"/>
  <c r="T66" i="1"/>
  <c r="AC66" i="1" s="1"/>
  <c r="AM66" i="1" s="1"/>
  <c r="R66" i="1"/>
  <c r="AA66" i="1" s="1"/>
  <c r="AK66" i="1" s="1"/>
  <c r="V65" i="1"/>
  <c r="AE65" i="1" s="1"/>
  <c r="AO65" i="1" s="1"/>
  <c r="T65" i="1"/>
  <c r="AC65" i="1" s="1"/>
  <c r="AM65" i="1" s="1"/>
  <c r="R65" i="1"/>
  <c r="AA65" i="1" s="1"/>
  <c r="AK65" i="1" s="1"/>
  <c r="V64" i="1"/>
  <c r="T64" i="1"/>
  <c r="AC64" i="1" s="1"/>
  <c r="AM64" i="1" s="1"/>
  <c r="R64" i="1"/>
  <c r="AA64" i="1" s="1"/>
  <c r="AK64" i="1" s="1"/>
  <c r="V62" i="1"/>
  <c r="AE62" i="1" s="1"/>
  <c r="AO62" i="1" s="1"/>
  <c r="T62" i="1"/>
  <c r="AC62" i="1" s="1"/>
  <c r="AM62" i="1" s="1"/>
  <c r="R62" i="1"/>
  <c r="AA62" i="1" s="1"/>
  <c r="AK62" i="1" s="1"/>
  <c r="V61" i="1"/>
  <c r="AE61" i="1" s="1"/>
  <c r="AO61" i="1" s="1"/>
  <c r="T61" i="1"/>
  <c r="AC61" i="1" s="1"/>
  <c r="AM61" i="1" s="1"/>
  <c r="R61" i="1"/>
  <c r="AA61" i="1" s="1"/>
  <c r="AK61" i="1" s="1"/>
  <c r="V60" i="1"/>
  <c r="AE60" i="1" s="1"/>
  <c r="AO60" i="1" s="1"/>
  <c r="T60" i="1"/>
  <c r="AC60" i="1" s="1"/>
  <c r="AM60" i="1" s="1"/>
  <c r="R60" i="1"/>
  <c r="AA60" i="1" s="1"/>
  <c r="AK60" i="1" s="1"/>
  <c r="V59" i="1"/>
  <c r="AE59" i="1" s="1"/>
  <c r="AO59" i="1" s="1"/>
  <c r="T59" i="1"/>
  <c r="AC59" i="1" s="1"/>
  <c r="AM59" i="1" s="1"/>
  <c r="R59" i="1"/>
  <c r="AA59" i="1" s="1"/>
  <c r="AK59" i="1" s="1"/>
  <c r="V58" i="1"/>
  <c r="AE58" i="1" s="1"/>
  <c r="AO58" i="1" s="1"/>
  <c r="T58" i="1"/>
  <c r="AC58" i="1" s="1"/>
  <c r="AM58" i="1" s="1"/>
  <c r="R58" i="1"/>
  <c r="AA58" i="1" s="1"/>
  <c r="AK58" i="1" s="1"/>
  <c r="V57" i="1"/>
  <c r="AE57" i="1" s="1"/>
  <c r="AO57" i="1" s="1"/>
  <c r="T57" i="1"/>
  <c r="AC57" i="1" s="1"/>
  <c r="AM57" i="1" s="1"/>
  <c r="R57" i="1"/>
  <c r="AA57" i="1" s="1"/>
  <c r="AK57" i="1" s="1"/>
  <c r="V56" i="1"/>
  <c r="T56" i="1"/>
  <c r="R56" i="1"/>
  <c r="AA56" i="1" s="1"/>
  <c r="AK56" i="1" s="1"/>
  <c r="V53" i="1"/>
  <c r="T53" i="1"/>
  <c r="R53" i="1"/>
  <c r="R403" i="1" s="1"/>
  <c r="R402" i="1" s="1"/>
  <c r="V52" i="1"/>
  <c r="AE52" i="1" s="1"/>
  <c r="AO52" i="1" s="1"/>
  <c r="T52" i="1"/>
  <c r="AC52" i="1" s="1"/>
  <c r="AM52" i="1" s="1"/>
  <c r="R52" i="1"/>
  <c r="AA52" i="1" s="1"/>
  <c r="AK52" i="1" s="1"/>
  <c r="V50" i="1"/>
  <c r="AE50" i="1" s="1"/>
  <c r="AO50" i="1" s="1"/>
  <c r="T50" i="1"/>
  <c r="AC50" i="1" s="1"/>
  <c r="AM50" i="1" s="1"/>
  <c r="R50" i="1"/>
  <c r="AA50" i="1" s="1"/>
  <c r="AK50" i="1" s="1"/>
  <c r="V49" i="1"/>
  <c r="AE49" i="1" s="1"/>
  <c r="AO49" i="1" s="1"/>
  <c r="T49" i="1"/>
  <c r="AC49" i="1" s="1"/>
  <c r="AM49" i="1" s="1"/>
  <c r="R49" i="1"/>
  <c r="AA49" i="1" s="1"/>
  <c r="AK49" i="1" s="1"/>
  <c r="V48" i="1"/>
  <c r="AE48" i="1" s="1"/>
  <c r="T48" i="1"/>
  <c r="AC48" i="1" s="1"/>
  <c r="AM48" i="1" s="1"/>
  <c r="R48" i="1"/>
  <c r="AA48" i="1" s="1"/>
  <c r="AK48" i="1" s="1"/>
  <c r="V46" i="1"/>
  <c r="AE46" i="1" s="1"/>
  <c r="AO46" i="1" s="1"/>
  <c r="T46" i="1"/>
  <c r="AC46" i="1" s="1"/>
  <c r="AM46" i="1" s="1"/>
  <c r="R46" i="1"/>
  <c r="AA46" i="1" s="1"/>
  <c r="AK46" i="1" s="1"/>
  <c r="V45" i="1"/>
  <c r="AE45" i="1" s="1"/>
  <c r="AO45" i="1" s="1"/>
  <c r="T45" i="1"/>
  <c r="AC45" i="1" s="1"/>
  <c r="AM45" i="1" s="1"/>
  <c r="R45" i="1"/>
  <c r="AA45" i="1" s="1"/>
  <c r="AK45" i="1" s="1"/>
  <c r="V44" i="1"/>
  <c r="AE44" i="1" s="1"/>
  <c r="AO44" i="1" s="1"/>
  <c r="T44" i="1"/>
  <c r="AC44" i="1" s="1"/>
  <c r="AM44" i="1" s="1"/>
  <c r="R44" i="1"/>
  <c r="AA44" i="1" s="1"/>
  <c r="AK44" i="1" s="1"/>
  <c r="V43" i="1"/>
  <c r="AE43" i="1" s="1"/>
  <c r="AO43" i="1" s="1"/>
  <c r="T43" i="1"/>
  <c r="AC43" i="1" s="1"/>
  <c r="AM43" i="1" s="1"/>
  <c r="R43" i="1"/>
  <c r="AA43" i="1" s="1"/>
  <c r="AK43" i="1" s="1"/>
  <c r="V42" i="1"/>
  <c r="AE42" i="1" s="1"/>
  <c r="AO42" i="1" s="1"/>
  <c r="T42" i="1"/>
  <c r="AC42" i="1" s="1"/>
  <c r="AM42" i="1" s="1"/>
  <c r="R42" i="1"/>
  <c r="AA42" i="1" s="1"/>
  <c r="AK42" i="1" s="1"/>
  <c r="V41" i="1"/>
  <c r="AE41" i="1" s="1"/>
  <c r="AO41" i="1" s="1"/>
  <c r="T41" i="1"/>
  <c r="AC41" i="1" s="1"/>
  <c r="AM41" i="1" s="1"/>
  <c r="R41" i="1"/>
  <c r="AA41" i="1" s="1"/>
  <c r="AK41" i="1" s="1"/>
  <c r="V40" i="1"/>
  <c r="T40" i="1"/>
  <c r="R40" i="1"/>
  <c r="AA40" i="1" s="1"/>
  <c r="AK40" i="1" s="1"/>
  <c r="V38" i="1"/>
  <c r="AE38" i="1" s="1"/>
  <c r="AO38" i="1" s="1"/>
  <c r="T38" i="1"/>
  <c r="AC38" i="1" s="1"/>
  <c r="AM38" i="1" s="1"/>
  <c r="AM413" i="1" s="1"/>
  <c r="R38" i="1"/>
  <c r="AA38" i="1" s="1"/>
  <c r="AK38" i="1" s="1"/>
  <c r="V37" i="1"/>
  <c r="AE37" i="1" s="1"/>
  <c r="AO37" i="1" s="1"/>
  <c r="T37" i="1"/>
  <c r="AC37" i="1" s="1"/>
  <c r="AM37" i="1" s="1"/>
  <c r="R37" i="1"/>
  <c r="AA37" i="1" s="1"/>
  <c r="AK37" i="1" s="1"/>
  <c r="AK408" i="1" s="1"/>
  <c r="V36" i="1"/>
  <c r="AE36" i="1" s="1"/>
  <c r="AO36" i="1" s="1"/>
  <c r="AO406" i="1" s="1"/>
  <c r="T36" i="1"/>
  <c r="AC36" i="1" s="1"/>
  <c r="AM36" i="1" s="1"/>
  <c r="R36" i="1"/>
  <c r="AA36" i="1" s="1"/>
  <c r="AK36" i="1" s="1"/>
  <c r="V35" i="1"/>
  <c r="AE35" i="1" s="1"/>
  <c r="AO35" i="1" s="1"/>
  <c r="AO399" i="1" s="1"/>
  <c r="T35" i="1"/>
  <c r="AC35" i="1" s="1"/>
  <c r="AM35" i="1" s="1"/>
  <c r="AM399" i="1" s="1"/>
  <c r="R35" i="1"/>
  <c r="AA35" i="1" s="1"/>
  <c r="AK35" i="1" s="1"/>
  <c r="AK399" i="1" s="1"/>
  <c r="V34" i="1"/>
  <c r="AE34" i="1" s="1"/>
  <c r="AO34" i="1" s="1"/>
  <c r="T34" i="1"/>
  <c r="AC34" i="1" s="1"/>
  <c r="AM34" i="1" s="1"/>
  <c r="R34" i="1"/>
  <c r="AA34" i="1" s="1"/>
  <c r="AK34" i="1" s="1"/>
  <c r="V33" i="1"/>
  <c r="AE33" i="1" s="1"/>
  <c r="AO33" i="1" s="1"/>
  <c r="T33" i="1"/>
  <c r="AC33" i="1" s="1"/>
  <c r="AM33" i="1" s="1"/>
  <c r="R33" i="1"/>
  <c r="AA33" i="1" s="1"/>
  <c r="AK33" i="1" s="1"/>
  <c r="V32" i="1"/>
  <c r="AE32" i="1" s="1"/>
  <c r="AO32" i="1" s="1"/>
  <c r="AO395" i="1" s="1"/>
  <c r="T32" i="1"/>
  <c r="AC32" i="1" s="1"/>
  <c r="AM32" i="1" s="1"/>
  <c r="AM395" i="1" s="1"/>
  <c r="R32" i="1"/>
  <c r="AA32" i="1" s="1"/>
  <c r="AK32" i="1" s="1"/>
  <c r="V31" i="1"/>
  <c r="AE31" i="1" s="1"/>
  <c r="AO31" i="1" s="1"/>
  <c r="AO393" i="1" s="1"/>
  <c r="T31" i="1"/>
  <c r="AC31" i="1" s="1"/>
  <c r="AM31" i="1" s="1"/>
  <c r="AM393" i="1" s="1"/>
  <c r="R31" i="1"/>
  <c r="AA31" i="1" s="1"/>
  <c r="AK31" i="1" s="1"/>
  <c r="V30" i="1"/>
  <c r="AE30" i="1" s="1"/>
  <c r="AO30" i="1" s="1"/>
  <c r="T30" i="1"/>
  <c r="AC30" i="1" s="1"/>
  <c r="AM30" i="1" s="1"/>
  <c r="R30" i="1"/>
  <c r="AA30" i="1" s="1"/>
  <c r="AK30" i="1" s="1"/>
  <c r="V26" i="1"/>
  <c r="AE26" i="1" s="1"/>
  <c r="AO26" i="1" s="1"/>
  <c r="T26" i="1"/>
  <c r="AC26" i="1" s="1"/>
  <c r="AM26" i="1" s="1"/>
  <c r="R26" i="1"/>
  <c r="AA26" i="1" s="1"/>
  <c r="AK26" i="1" s="1"/>
  <c r="V25" i="1"/>
  <c r="AE25" i="1" s="1"/>
  <c r="AO25" i="1" s="1"/>
  <c r="R25" i="1"/>
  <c r="AA25" i="1" s="1"/>
  <c r="AK25" i="1" s="1"/>
  <c r="V24" i="1"/>
  <c r="AE24" i="1" s="1"/>
  <c r="AO24" i="1" s="1"/>
  <c r="T24" i="1"/>
  <c r="AC24" i="1" s="1"/>
  <c r="AM24" i="1" s="1"/>
  <c r="R24" i="1"/>
  <c r="AA24" i="1" s="1"/>
  <c r="AK24" i="1" s="1"/>
  <c r="V22" i="1"/>
  <c r="T22" i="1"/>
  <c r="R22" i="1"/>
  <c r="R21" i="1" s="1"/>
  <c r="V20" i="1"/>
  <c r="AE20" i="1" s="1"/>
  <c r="AO20" i="1" s="1"/>
  <c r="T20" i="1"/>
  <c r="AC20" i="1" s="1"/>
  <c r="AM20" i="1" s="1"/>
  <c r="V19" i="1"/>
  <c r="AE19" i="1" s="1"/>
  <c r="T19" i="1"/>
  <c r="AC19" i="1" s="1"/>
  <c r="AM19" i="1" s="1"/>
  <c r="R19" i="1"/>
  <c r="AA19" i="1" s="1"/>
  <c r="AK19" i="1" s="1"/>
  <c r="V17" i="1"/>
  <c r="AE17" i="1" s="1"/>
  <c r="AO17" i="1" s="1"/>
  <c r="T17" i="1"/>
  <c r="AC17" i="1" s="1"/>
  <c r="AM17" i="1" s="1"/>
  <c r="R17" i="1"/>
  <c r="AA17" i="1" s="1"/>
  <c r="AK17" i="1" s="1"/>
  <c r="V16" i="1"/>
  <c r="AE16" i="1" s="1"/>
  <c r="AO16" i="1" s="1"/>
  <c r="T16" i="1"/>
  <c r="AC16" i="1" s="1"/>
  <c r="AM16" i="1" s="1"/>
  <c r="R16" i="1"/>
  <c r="AA16" i="1" s="1"/>
  <c r="AK16" i="1" s="1"/>
  <c r="V15" i="1"/>
  <c r="AE15" i="1" s="1"/>
  <c r="AO15" i="1" s="1"/>
  <c r="T15" i="1"/>
  <c r="AC15" i="1" s="1"/>
  <c r="AM15" i="1" s="1"/>
  <c r="R15" i="1"/>
  <c r="AA15" i="1" s="1"/>
  <c r="AK15" i="1" s="1"/>
  <c r="V14" i="1"/>
  <c r="AE14" i="1" s="1"/>
  <c r="AO14" i="1" s="1"/>
  <c r="T14" i="1"/>
  <c r="AC14" i="1" s="1"/>
  <c r="AM14" i="1" s="1"/>
  <c r="R14" i="1"/>
  <c r="AA14" i="1" s="1"/>
  <c r="AK14" i="1" s="1"/>
  <c r="V13" i="1"/>
  <c r="AE13" i="1" s="1"/>
  <c r="AO13" i="1" s="1"/>
  <c r="T13" i="1"/>
  <c r="AC13" i="1" s="1"/>
  <c r="AM13" i="1" s="1"/>
  <c r="R13" i="1"/>
  <c r="AA13" i="1" s="1"/>
  <c r="AK13" i="1" s="1"/>
  <c r="R10" i="1"/>
  <c r="AA10" i="1" s="1"/>
  <c r="AK10" i="1" s="1"/>
  <c r="R11" i="1"/>
  <c r="AA11" i="1" s="1"/>
  <c r="AK11" i="1" s="1"/>
  <c r="V11" i="1"/>
  <c r="AE11" i="1" s="1"/>
  <c r="AO11" i="1" s="1"/>
  <c r="T11" i="1"/>
  <c r="AC11" i="1" s="1"/>
  <c r="AM11" i="1" s="1"/>
  <c r="V10" i="1"/>
  <c r="AE10" i="1" s="1"/>
  <c r="AO10" i="1" s="1"/>
  <c r="T10" i="1"/>
  <c r="AC10" i="1" s="1"/>
  <c r="AM10" i="1" s="1"/>
  <c r="V9" i="1"/>
  <c r="AE9" i="1" s="1"/>
  <c r="T9" i="1"/>
  <c r="AC9" i="1" s="1"/>
  <c r="AM9" i="1" s="1"/>
  <c r="R9" i="1"/>
  <c r="AA9" i="1" s="1"/>
  <c r="AK9" i="1" s="1"/>
  <c r="S69" i="1"/>
  <c r="U69" i="1"/>
  <c r="W69" i="1"/>
  <c r="Y424" i="1"/>
  <c r="Y422" i="1"/>
  <c r="Y421" i="1"/>
  <c r="Y420" i="1"/>
  <c r="Y419" i="1"/>
  <c r="W415" i="1"/>
  <c r="W402" i="1"/>
  <c r="U400" i="1"/>
  <c r="U386" i="1"/>
  <c r="U385" i="1"/>
  <c r="U384" i="1"/>
  <c r="U383" i="1"/>
  <c r="Y379" i="1"/>
  <c r="Y378" i="1"/>
  <c r="Y377" i="1"/>
  <c r="Y376" i="1"/>
  <c r="Y375" i="1"/>
  <c r="Y374" i="1"/>
  <c r="Y373" i="1"/>
  <c r="Y372" i="1"/>
  <c r="Y371" i="1"/>
  <c r="Y370" i="1"/>
  <c r="Y368" i="1"/>
  <c r="W367" i="1"/>
  <c r="U367" i="1"/>
  <c r="Y366" i="1"/>
  <c r="Y365" i="1"/>
  <c r="Y364" i="1"/>
  <c r="Y363" i="1"/>
  <c r="Y362" i="1"/>
  <c r="Y361" i="1"/>
  <c r="Y360" i="1"/>
  <c r="Y359" i="1"/>
  <c r="Y358" i="1"/>
  <c r="Y357" i="1"/>
  <c r="Y356" i="1"/>
  <c r="W355" i="1"/>
  <c r="U355" i="1"/>
  <c r="S355" i="1"/>
  <c r="Y354" i="1"/>
  <c r="Y353" i="1"/>
  <c r="W352" i="1"/>
  <c r="U352" i="1"/>
  <c r="S352" i="1"/>
  <c r="Y351" i="1"/>
  <c r="Y350" i="1"/>
  <c r="Y349" i="1"/>
  <c r="Y348" i="1"/>
  <c r="Y347" i="1"/>
  <c r="Y346" i="1"/>
  <c r="Y345" i="1"/>
  <c r="Y344" i="1"/>
  <c r="Y343" i="1"/>
  <c r="Y342" i="1"/>
  <c r="W341" i="1"/>
  <c r="U341" i="1"/>
  <c r="S341" i="1"/>
  <c r="Y340" i="1"/>
  <c r="W339" i="1"/>
  <c r="U339" i="1"/>
  <c r="S339" i="1"/>
  <c r="Y338" i="1"/>
  <c r="Y337" i="1"/>
  <c r="Y336" i="1"/>
  <c r="Y335" i="1"/>
  <c r="Y334" i="1"/>
  <c r="Y333" i="1"/>
  <c r="Y332" i="1"/>
  <c r="Y331" i="1"/>
  <c r="Y330" i="1"/>
  <c r="Y329" i="1"/>
  <c r="Y328" i="1"/>
  <c r="W327" i="1"/>
  <c r="U327" i="1"/>
  <c r="S327" i="1"/>
  <c r="Y326" i="1"/>
  <c r="Y325" i="1"/>
  <c r="Y324" i="1"/>
  <c r="Y323" i="1"/>
  <c r="Y322" i="1"/>
  <c r="Y320" i="1"/>
  <c r="Y319" i="1"/>
  <c r="Y318" i="1"/>
  <c r="Y317" i="1"/>
  <c r="Y316" i="1"/>
  <c r="Y315" i="1"/>
  <c r="W314" i="1"/>
  <c r="U314" i="1"/>
  <c r="S314" i="1"/>
  <c r="Y312" i="1"/>
  <c r="Y311" i="1"/>
  <c r="Y310" i="1"/>
  <c r="Y309" i="1"/>
  <c r="Y308" i="1"/>
  <c r="Y307" i="1"/>
  <c r="Y306" i="1"/>
  <c r="Y305" i="1"/>
  <c r="Y304" i="1"/>
  <c r="Y303" i="1"/>
  <c r="Y302" i="1"/>
  <c r="W300" i="1"/>
  <c r="U300" i="1"/>
  <c r="Y299" i="1"/>
  <c r="Y298" i="1"/>
  <c r="Y297" i="1"/>
  <c r="Y296" i="1"/>
  <c r="Y295" i="1"/>
  <c r="Y294" i="1"/>
  <c r="Y293" i="1"/>
  <c r="Y292" i="1"/>
  <c r="Y291" i="1"/>
  <c r="Y290" i="1"/>
  <c r="Y289" i="1"/>
  <c r="W287" i="1"/>
  <c r="U287" i="1"/>
  <c r="Y286" i="1"/>
  <c r="Y285" i="1"/>
  <c r="Y284" i="1"/>
  <c r="Y283" i="1"/>
  <c r="Y282" i="1"/>
  <c r="Y281" i="1"/>
  <c r="W280" i="1"/>
  <c r="U280" i="1"/>
  <c r="S280" i="1"/>
  <c r="Y279" i="1"/>
  <c r="Y278" i="1"/>
  <c r="Y277" i="1"/>
  <c r="Y276" i="1"/>
  <c r="Y275" i="1"/>
  <c r="Y274" i="1"/>
  <c r="Y273" i="1"/>
  <c r="Y272" i="1"/>
  <c r="Y271" i="1"/>
  <c r="W269" i="1"/>
  <c r="U269" i="1"/>
  <c r="Y268" i="1"/>
  <c r="Y267" i="1"/>
  <c r="Y266" i="1"/>
  <c r="Y265" i="1"/>
  <c r="Y264" i="1"/>
  <c r="Y263" i="1"/>
  <c r="Y262" i="1"/>
  <c r="Y261" i="1"/>
  <c r="Y260" i="1"/>
  <c r="Y259" i="1"/>
  <c r="Y258" i="1"/>
  <c r="Y257" i="1"/>
  <c r="Y256" i="1"/>
  <c r="Y255" i="1"/>
  <c r="W254" i="1"/>
  <c r="U254" i="1"/>
  <c r="S254" i="1"/>
  <c r="Y253" i="1"/>
  <c r="Y252" i="1"/>
  <c r="Y251" i="1"/>
  <c r="Y250" i="1"/>
  <c r="Y249" i="1"/>
  <c r="Y248" i="1"/>
  <c r="Y247" i="1"/>
  <c r="W246" i="1"/>
  <c r="U246" i="1"/>
  <c r="S246" i="1"/>
  <c r="Y245" i="1"/>
  <c r="Y244" i="1"/>
  <c r="Y243" i="1"/>
  <c r="Y242" i="1"/>
  <c r="Y241" i="1"/>
  <c r="Y240" i="1"/>
  <c r="Y239" i="1"/>
  <c r="Y238" i="1"/>
  <c r="Y237" i="1"/>
  <c r="Y236" i="1"/>
  <c r="Y235" i="1"/>
  <c r="Y234" i="1"/>
  <c r="Y233" i="1"/>
  <c r="Y232" i="1"/>
  <c r="Y231" i="1"/>
  <c r="W230" i="1"/>
  <c r="U230" i="1"/>
  <c r="Y228" i="1"/>
  <c r="Y227" i="1"/>
  <c r="Y226" i="1"/>
  <c r="Y225" i="1"/>
  <c r="Y224" i="1"/>
  <c r="Y223" i="1"/>
  <c r="Y222" i="1"/>
  <c r="Y221" i="1"/>
  <c r="Y220" i="1"/>
  <c r="Y219" i="1"/>
  <c r="Y218" i="1"/>
  <c r="W216" i="1"/>
  <c r="U216" i="1"/>
  <c r="Y214" i="1"/>
  <c r="Y213" i="1"/>
  <c r="Y212" i="1"/>
  <c r="Y211" i="1"/>
  <c r="Y210" i="1"/>
  <c r="Y209" i="1"/>
  <c r="Y208" i="1"/>
  <c r="Y207" i="1"/>
  <c r="Y206" i="1"/>
  <c r="Y205" i="1"/>
  <c r="W204" i="1"/>
  <c r="U204" i="1"/>
  <c r="S204" i="1"/>
  <c r="Y203" i="1"/>
  <c r="Y202" i="1"/>
  <c r="Y201" i="1"/>
  <c r="Y200" i="1"/>
  <c r="Y199" i="1"/>
  <c r="Y198" i="1"/>
  <c r="Y197" i="1"/>
  <c r="Y196" i="1"/>
  <c r="Y195" i="1"/>
  <c r="Y194" i="1"/>
  <c r="W192" i="1"/>
  <c r="U192" i="1"/>
  <c r="Y191" i="1"/>
  <c r="Y190" i="1"/>
  <c r="Y189" i="1"/>
  <c r="Y188" i="1"/>
  <c r="Y187" i="1"/>
  <c r="Y186" i="1"/>
  <c r="Y185" i="1"/>
  <c r="Y184" i="1"/>
  <c r="S182" i="1"/>
  <c r="W182" i="1"/>
  <c r="U182" i="1"/>
  <c r="Y180" i="1"/>
  <c r="W179" i="1"/>
  <c r="W178" i="1" s="1"/>
  <c r="W386" i="1" s="1"/>
  <c r="U179" i="1"/>
  <c r="U178" i="1" s="1"/>
  <c r="S179" i="1"/>
  <c r="S178" i="1"/>
  <c r="Y177" i="1"/>
  <c r="Y176" i="1"/>
  <c r="Y175" i="1"/>
  <c r="Y174" i="1"/>
  <c r="Y173" i="1"/>
  <c r="Y172" i="1"/>
  <c r="Y171" i="1"/>
  <c r="Y170" i="1"/>
  <c r="Y169" i="1"/>
  <c r="Y168" i="1"/>
  <c r="W167" i="1"/>
  <c r="U167" i="1"/>
  <c r="S167" i="1"/>
  <c r="Y166" i="1"/>
  <c r="Y165" i="1"/>
  <c r="Y164" i="1"/>
  <c r="W163" i="1"/>
  <c r="U163" i="1"/>
  <c r="S163" i="1"/>
  <c r="Y162" i="1"/>
  <c r="Y161" i="1"/>
  <c r="Y160" i="1"/>
  <c r="Y159" i="1"/>
  <c r="Y158" i="1"/>
  <c r="Y157" i="1"/>
  <c r="Y156" i="1"/>
  <c r="W155" i="1"/>
  <c r="U155" i="1"/>
  <c r="S155" i="1"/>
  <c r="Y154" i="1"/>
  <c r="Y153" i="1"/>
  <c r="Y152" i="1"/>
  <c r="W151" i="1"/>
  <c r="U151" i="1"/>
  <c r="S151" i="1"/>
  <c r="Y148" i="1"/>
  <c r="Y147" i="1"/>
  <c r="Y146" i="1"/>
  <c r="Y145" i="1"/>
  <c r="Y144" i="1"/>
  <c r="Y142" i="1"/>
  <c r="Y141" i="1"/>
  <c r="Y140" i="1"/>
  <c r="Y138" i="1"/>
  <c r="Y137" i="1"/>
  <c r="Y136" i="1"/>
  <c r="Y135" i="1"/>
  <c r="Y134" i="1"/>
  <c r="W133" i="1"/>
  <c r="U133" i="1"/>
  <c r="S133" i="1"/>
  <c r="Y132" i="1"/>
  <c r="Y131" i="1"/>
  <c r="Y130" i="1"/>
  <c r="Y129" i="1"/>
  <c r="Y128" i="1"/>
  <c r="W127" i="1"/>
  <c r="U127" i="1"/>
  <c r="S127" i="1"/>
  <c r="Y126" i="1"/>
  <c r="Y125" i="1"/>
  <c r="W124" i="1"/>
  <c r="U124" i="1"/>
  <c r="S124" i="1"/>
  <c r="Y122" i="1"/>
  <c r="Y121" i="1"/>
  <c r="Y120" i="1"/>
  <c r="Y119" i="1"/>
  <c r="Y118" i="1"/>
  <c r="Y117" i="1"/>
  <c r="Y116" i="1"/>
  <c r="Y115" i="1"/>
  <c r="Y114" i="1"/>
  <c r="Y113" i="1"/>
  <c r="Y112" i="1"/>
  <c r="W111" i="1"/>
  <c r="U111" i="1"/>
  <c r="S111" i="1"/>
  <c r="Y110" i="1"/>
  <c r="Y109" i="1"/>
  <c r="Y108" i="1"/>
  <c r="Y107" i="1"/>
  <c r="Y106" i="1"/>
  <c r="Y105" i="1"/>
  <c r="Y104" i="1"/>
  <c r="Y103" i="1"/>
  <c r="W102" i="1"/>
  <c r="U102" i="1"/>
  <c r="S102" i="1"/>
  <c r="Y101" i="1"/>
  <c r="Y100" i="1"/>
  <c r="Y99" i="1"/>
  <c r="Y98" i="1"/>
  <c r="W97" i="1"/>
  <c r="U97" i="1"/>
  <c r="S97" i="1"/>
  <c r="Y96" i="1"/>
  <c r="Y94" i="1"/>
  <c r="Y93" i="1"/>
  <c r="Y92" i="1"/>
  <c r="Y91" i="1"/>
  <c r="Y90" i="1"/>
  <c r="Y89" i="1"/>
  <c r="W88" i="1"/>
  <c r="U88" i="1"/>
  <c r="S88" i="1"/>
  <c r="Y87" i="1"/>
  <c r="Y86" i="1"/>
  <c r="Y85" i="1"/>
  <c r="Y84" i="1"/>
  <c r="Y83" i="1"/>
  <c r="Y82" i="1"/>
  <c r="Y81" i="1"/>
  <c r="W80" i="1"/>
  <c r="U80" i="1"/>
  <c r="S80" i="1"/>
  <c r="Y79" i="1"/>
  <c r="Y78" i="1"/>
  <c r="Y77" i="1"/>
  <c r="Y76" i="1"/>
  <c r="Y75" i="1"/>
  <c r="Y74" i="1"/>
  <c r="Y73" i="1"/>
  <c r="Y72" i="1"/>
  <c r="Y71" i="1"/>
  <c r="Y70" i="1"/>
  <c r="Y67" i="1"/>
  <c r="Y66" i="1"/>
  <c r="Y65" i="1"/>
  <c r="Y64" i="1"/>
  <c r="W63" i="1"/>
  <c r="U63" i="1"/>
  <c r="S63" i="1"/>
  <c r="Y62" i="1"/>
  <c r="Y61" i="1"/>
  <c r="Y60" i="1"/>
  <c r="Y59" i="1"/>
  <c r="Y58" i="1"/>
  <c r="Y57" i="1"/>
  <c r="Y56" i="1"/>
  <c r="W55" i="1"/>
  <c r="U55" i="1"/>
  <c r="S55" i="1"/>
  <c r="Y53" i="1"/>
  <c r="Y52" i="1"/>
  <c r="W51" i="1"/>
  <c r="U51" i="1"/>
  <c r="S51" i="1"/>
  <c r="Y50" i="1"/>
  <c r="Y49" i="1"/>
  <c r="Y48" i="1"/>
  <c r="W47" i="1"/>
  <c r="U47" i="1"/>
  <c r="S47" i="1"/>
  <c r="Y46" i="1"/>
  <c r="Y45" i="1"/>
  <c r="Y44" i="1"/>
  <c r="Y43" i="1"/>
  <c r="Y42" i="1"/>
  <c r="Y41" i="1"/>
  <c r="Y40" i="1"/>
  <c r="W39" i="1"/>
  <c r="U39" i="1"/>
  <c r="S39" i="1"/>
  <c r="Y38" i="1"/>
  <c r="Y37" i="1"/>
  <c r="Y36" i="1"/>
  <c r="Y35" i="1"/>
  <c r="Y34" i="1"/>
  <c r="Y33" i="1"/>
  <c r="Y32" i="1"/>
  <c r="Y31" i="1"/>
  <c r="Y30" i="1"/>
  <c r="W29" i="1"/>
  <c r="U29" i="1"/>
  <c r="S29" i="1"/>
  <c r="Y26" i="1"/>
  <c r="Y24" i="1"/>
  <c r="W23" i="1"/>
  <c r="S23" i="1"/>
  <c r="Y22" i="1"/>
  <c r="W21" i="1"/>
  <c r="U21" i="1"/>
  <c r="S21" i="1"/>
  <c r="Y20" i="1"/>
  <c r="Y19" i="1"/>
  <c r="W18" i="1"/>
  <c r="U18" i="1"/>
  <c r="S18" i="1"/>
  <c r="Y17" i="1"/>
  <c r="Y16" i="1"/>
  <c r="Y15" i="1"/>
  <c r="Y14" i="1"/>
  <c r="Y13" i="1"/>
  <c r="W12" i="1"/>
  <c r="U12" i="1"/>
  <c r="S12" i="1"/>
  <c r="Y11" i="1"/>
  <c r="Y10" i="1"/>
  <c r="Y9" i="1"/>
  <c r="M254" i="1"/>
  <c r="K25" i="1"/>
  <c r="K372" i="1"/>
  <c r="K368" i="1"/>
  <c r="T368" i="1" s="1"/>
  <c r="AC368" i="1" s="1"/>
  <c r="AM368" i="1" s="1"/>
  <c r="I369" i="1"/>
  <c r="I368" i="1"/>
  <c r="I302" i="1"/>
  <c r="I301" i="1"/>
  <c r="I288" i="1"/>
  <c r="I282" i="1"/>
  <c r="I281" i="1"/>
  <c r="I271" i="1"/>
  <c r="I270" i="1"/>
  <c r="I256" i="1"/>
  <c r="I255" i="1"/>
  <c r="I248" i="1"/>
  <c r="I247" i="1"/>
  <c r="I232" i="1"/>
  <c r="I231" i="1"/>
  <c r="I218" i="1"/>
  <c r="I217" i="1"/>
  <c r="I194" i="1"/>
  <c r="I193" i="1"/>
  <c r="I184" i="1"/>
  <c r="I183" i="1"/>
  <c r="I172" i="1"/>
  <c r="I171" i="1"/>
  <c r="I176" i="1"/>
  <c r="I143" i="1"/>
  <c r="I115" i="1"/>
  <c r="I116" i="1"/>
  <c r="I98" i="1"/>
  <c r="I74" i="1"/>
  <c r="I73" i="1"/>
  <c r="AM180" i="1" l="1"/>
  <c r="AM8" i="1"/>
  <c r="AO9" i="1"/>
  <c r="AM18" i="1"/>
  <c r="AO19" i="1"/>
  <c r="AK395" i="1"/>
  <c r="AM396" i="1"/>
  <c r="AO397" i="1"/>
  <c r="AM408" i="1"/>
  <c r="AM47" i="1"/>
  <c r="AO48" i="1"/>
  <c r="AM401" i="1"/>
  <c r="AM155" i="1"/>
  <c r="AO159" i="1"/>
  <c r="AM163" i="1"/>
  <c r="AO164" i="1"/>
  <c r="AM179" i="1"/>
  <c r="AM178" i="1" s="1"/>
  <c r="AO180" i="1"/>
  <c r="AM398" i="1"/>
  <c r="AK409" i="1"/>
  <c r="AO340" i="1"/>
  <c r="AM406" i="1"/>
  <c r="AO401" i="1"/>
  <c r="AO398" i="1"/>
  <c r="AR383" i="1"/>
  <c r="AK413" i="1"/>
  <c r="AO410" i="1"/>
  <c r="AL123" i="1"/>
  <c r="AL384" i="1" s="1"/>
  <c r="AR384" i="1" s="1"/>
  <c r="AR28" i="1"/>
  <c r="AR163" i="1"/>
  <c r="AR68" i="1"/>
  <c r="R115" i="1"/>
  <c r="AA115" i="1" s="1"/>
  <c r="AK115" i="1" s="1"/>
  <c r="O115" i="1"/>
  <c r="R194" i="1"/>
  <c r="AA194" i="1" s="1"/>
  <c r="AK194" i="1" s="1"/>
  <c r="O194" i="1"/>
  <c r="R368" i="1"/>
  <c r="AA368" i="1" s="1"/>
  <c r="AK368" i="1" s="1"/>
  <c r="O368" i="1"/>
  <c r="R74" i="1"/>
  <c r="AA74" i="1" s="1"/>
  <c r="AK74" i="1" s="1"/>
  <c r="O74" i="1"/>
  <c r="R143" i="1"/>
  <c r="AA143" i="1" s="1"/>
  <c r="AK143" i="1" s="1"/>
  <c r="O143" i="1"/>
  <c r="R183" i="1"/>
  <c r="AA183" i="1" s="1"/>
  <c r="AK183" i="1" s="1"/>
  <c r="O183" i="1"/>
  <c r="R217" i="1"/>
  <c r="AA217" i="1" s="1"/>
  <c r="AK217" i="1" s="1"/>
  <c r="O217" i="1"/>
  <c r="R247" i="1"/>
  <c r="AA247" i="1" s="1"/>
  <c r="AK247" i="1" s="1"/>
  <c r="O247" i="1"/>
  <c r="R270" i="1"/>
  <c r="AA270" i="1" s="1"/>
  <c r="AK270" i="1" s="1"/>
  <c r="O270" i="1"/>
  <c r="R288" i="1"/>
  <c r="AA288" i="1" s="1"/>
  <c r="AK288" i="1" s="1"/>
  <c r="O288" i="1"/>
  <c r="R369" i="1"/>
  <c r="AA369" i="1" s="1"/>
  <c r="AK369" i="1" s="1"/>
  <c r="O369" i="1"/>
  <c r="AM102" i="1"/>
  <c r="AM133" i="1"/>
  <c r="AM167" i="1"/>
  <c r="AM204" i="1"/>
  <c r="AM246" i="1"/>
  <c r="AM300" i="1"/>
  <c r="AH238" i="1"/>
  <c r="AB401" i="1"/>
  <c r="AP380" i="1"/>
  <c r="R172" i="1"/>
  <c r="AA172" i="1" s="1"/>
  <c r="AK172" i="1" s="1"/>
  <c r="O172" i="1"/>
  <c r="R232" i="1"/>
  <c r="AA232" i="1" s="1"/>
  <c r="AK232" i="1" s="1"/>
  <c r="O232" i="1"/>
  <c r="R282" i="1"/>
  <c r="AA282" i="1" s="1"/>
  <c r="AK282" i="1" s="1"/>
  <c r="O282" i="1"/>
  <c r="O411" i="1"/>
  <c r="R73" i="1"/>
  <c r="X73" i="1" s="1"/>
  <c r="Z73" i="1" s="1"/>
  <c r="O73" i="1"/>
  <c r="R256" i="1"/>
  <c r="AA256" i="1" s="1"/>
  <c r="AK256" i="1" s="1"/>
  <c r="O256" i="1"/>
  <c r="T25" i="1"/>
  <c r="AC25" i="1" s="1"/>
  <c r="O25" i="1"/>
  <c r="R98" i="1"/>
  <c r="AA98" i="1" s="1"/>
  <c r="AK98" i="1" s="1"/>
  <c r="O98" i="1"/>
  <c r="R176" i="1"/>
  <c r="AA176" i="1" s="1"/>
  <c r="O176" i="1"/>
  <c r="R184" i="1"/>
  <c r="AA184" i="1" s="1"/>
  <c r="AK184" i="1" s="1"/>
  <c r="O184" i="1"/>
  <c r="R218" i="1"/>
  <c r="AA218" i="1" s="1"/>
  <c r="O218" i="1"/>
  <c r="R248" i="1"/>
  <c r="AA248" i="1" s="1"/>
  <c r="AK248" i="1" s="1"/>
  <c r="O248" i="1"/>
  <c r="R271" i="1"/>
  <c r="AA271" i="1" s="1"/>
  <c r="AK271" i="1" s="1"/>
  <c r="O271" i="1"/>
  <c r="R301" i="1"/>
  <c r="AA301" i="1" s="1"/>
  <c r="AK301" i="1" s="1"/>
  <c r="AK300" i="1" s="1"/>
  <c r="O301" i="1"/>
  <c r="R116" i="1"/>
  <c r="AA116" i="1" s="1"/>
  <c r="O116" i="1"/>
  <c r="R171" i="1"/>
  <c r="AA171" i="1" s="1"/>
  <c r="AK171" i="1" s="1"/>
  <c r="O171" i="1"/>
  <c r="R193" i="1"/>
  <c r="AA193" i="1" s="1"/>
  <c r="O193" i="1"/>
  <c r="R231" i="1"/>
  <c r="AA231" i="1" s="1"/>
  <c r="AK231" i="1" s="1"/>
  <c r="O231" i="1"/>
  <c r="R255" i="1"/>
  <c r="AA255" i="1" s="1"/>
  <c r="AK255" i="1" s="1"/>
  <c r="AK254" i="1" s="1"/>
  <c r="O255" i="1"/>
  <c r="R281" i="1"/>
  <c r="AA281" i="1" s="1"/>
  <c r="AK281" i="1" s="1"/>
  <c r="O281" i="1"/>
  <c r="R302" i="1"/>
  <c r="AA302" i="1" s="1"/>
  <c r="AK302" i="1" s="1"/>
  <c r="O302" i="1"/>
  <c r="T372" i="1"/>
  <c r="AC372" i="1" s="1"/>
  <c r="AM372" i="1" s="1"/>
  <c r="AM397" i="1" s="1"/>
  <c r="O372" i="1"/>
  <c r="AC416" i="1"/>
  <c r="AK127" i="1"/>
  <c r="AK151" i="1"/>
  <c r="AK314" i="1"/>
  <c r="AE411" i="1"/>
  <c r="AM314" i="1"/>
  <c r="AK327" i="1"/>
  <c r="AK341" i="1"/>
  <c r="AM367" i="1"/>
  <c r="AK355" i="1"/>
  <c r="AR150" i="1"/>
  <c r="AL385" i="1"/>
  <c r="AR385" i="1" s="1"/>
  <c r="AK182" i="1"/>
  <c r="AK80" i="1"/>
  <c r="AK163" i="1"/>
  <c r="AM192" i="1"/>
  <c r="AK280" i="1"/>
  <c r="AK63" i="1"/>
  <c r="AK12" i="1"/>
  <c r="AA395" i="1"/>
  <c r="AE397" i="1"/>
  <c r="AM29" i="1"/>
  <c r="AC408" i="1"/>
  <c r="AA399" i="1"/>
  <c r="AC406" i="1"/>
  <c r="AK102" i="1"/>
  <c r="AE405" i="1"/>
  <c r="AM111" i="1"/>
  <c r="AC414" i="1"/>
  <c r="AK246" i="1"/>
  <c r="AN389" i="1"/>
  <c r="AR389" i="1" s="1"/>
  <c r="AR313" i="1"/>
  <c r="AL181" i="1"/>
  <c r="AR182" i="1"/>
  <c r="AK287" i="1"/>
  <c r="AK367" i="1"/>
  <c r="AE416" i="1"/>
  <c r="AM97" i="1"/>
  <c r="AM151" i="1"/>
  <c r="AM150" i="1" s="1"/>
  <c r="AM385" i="1" s="1"/>
  <c r="AM182" i="1"/>
  <c r="AK204" i="1"/>
  <c r="AK8" i="1"/>
  <c r="AM12" i="1"/>
  <c r="AK47" i="1"/>
  <c r="AK124" i="1"/>
  <c r="AK269" i="1"/>
  <c r="AM327" i="1"/>
  <c r="AM341" i="1"/>
  <c r="AM355" i="1"/>
  <c r="AK352" i="1"/>
  <c r="AE401" i="1"/>
  <c r="AM127" i="1"/>
  <c r="AK133" i="1"/>
  <c r="AM139" i="1"/>
  <c r="AK155" i="1"/>
  <c r="AC398" i="1"/>
  <c r="AM216" i="1"/>
  <c r="AM254" i="1"/>
  <c r="AM269" i="1"/>
  <c r="AM280" i="1"/>
  <c r="AM287" i="1"/>
  <c r="AG149" i="1"/>
  <c r="AC411" i="1"/>
  <c r="AP27" i="1"/>
  <c r="AP417" i="1" s="1"/>
  <c r="AR229" i="1"/>
  <c r="AL215" i="1"/>
  <c r="AR123" i="1"/>
  <c r="AR382" i="1"/>
  <c r="AN381" i="1"/>
  <c r="AN27" i="1"/>
  <c r="AN417" i="1" s="1"/>
  <c r="AL386" i="1"/>
  <c r="AR386" i="1" s="1"/>
  <c r="AR178" i="1"/>
  <c r="AE414" i="1"/>
  <c r="AE395" i="1"/>
  <c r="AC399" i="1"/>
  <c r="AE406" i="1"/>
  <c r="AA413" i="1"/>
  <c r="AC397" i="1"/>
  <c r="AC405" i="1"/>
  <c r="AC413" i="1"/>
  <c r="AC396" i="1"/>
  <c r="AC401" i="1"/>
  <c r="AE398" i="1"/>
  <c r="AE409" i="1"/>
  <c r="X266" i="1"/>
  <c r="Z266" i="1" s="1"/>
  <c r="AA414" i="1"/>
  <c r="AC409" i="1"/>
  <c r="AA409" i="1"/>
  <c r="AI95" i="1"/>
  <c r="AA405" i="1"/>
  <c r="AC393" i="1"/>
  <c r="AE410" i="1"/>
  <c r="AC395" i="1"/>
  <c r="AE393" i="1"/>
  <c r="AE399" i="1"/>
  <c r="AA408" i="1"/>
  <c r="AA398" i="1"/>
  <c r="AC410" i="1"/>
  <c r="AF123" i="1"/>
  <c r="AF384" i="1" s="1"/>
  <c r="AA411" i="1"/>
  <c r="AI321" i="1"/>
  <c r="AH418" i="1"/>
  <c r="AB229" i="1"/>
  <c r="AB181" i="1"/>
  <c r="AB387" i="1" s="1"/>
  <c r="AH88" i="1"/>
  <c r="AH287" i="1"/>
  <c r="AD7" i="1"/>
  <c r="AF28" i="1"/>
  <c r="AF381" i="1" s="1"/>
  <c r="V124" i="1"/>
  <c r="AE126" i="1"/>
  <c r="AO126" i="1" s="1"/>
  <c r="AO413" i="1" s="1"/>
  <c r="AC340" i="1"/>
  <c r="AM340" i="1" s="1"/>
  <c r="AM339" i="1" s="1"/>
  <c r="AF181" i="1"/>
  <c r="AF387" i="1" s="1"/>
  <c r="AA266" i="1"/>
  <c r="AK266" i="1" s="1"/>
  <c r="AK410" i="1" s="1"/>
  <c r="R339" i="1"/>
  <c r="AA340" i="1"/>
  <c r="AK340" i="1" s="1"/>
  <c r="T403" i="1"/>
  <c r="T402" i="1" s="1"/>
  <c r="AC53" i="1"/>
  <c r="AM53" i="1" s="1"/>
  <c r="AM403" i="1" s="1"/>
  <c r="V403" i="1"/>
  <c r="V402" i="1" s="1"/>
  <c r="AE53" i="1"/>
  <c r="AC89" i="1"/>
  <c r="AM89" i="1" s="1"/>
  <c r="AM88" i="1" s="1"/>
  <c r="AH21" i="1"/>
  <c r="AH102" i="1"/>
  <c r="AA180" i="1"/>
  <c r="AE56" i="1"/>
  <c r="AO56" i="1" s="1"/>
  <c r="AC40" i="1"/>
  <c r="AM40" i="1" s="1"/>
  <c r="AM392" i="1" s="1"/>
  <c r="AC56" i="1"/>
  <c r="AM56" i="1" s="1"/>
  <c r="T21" i="1"/>
  <c r="AC22" i="1"/>
  <c r="AM22" i="1" s="1"/>
  <c r="AE64" i="1"/>
  <c r="AO64" i="1" s="1"/>
  <c r="AO396" i="1" s="1"/>
  <c r="AE70" i="1"/>
  <c r="AO70" i="1" s="1"/>
  <c r="AE81" i="1"/>
  <c r="AO81" i="1" s="1"/>
  <c r="R416" i="1"/>
  <c r="R415" i="1" s="1"/>
  <c r="AA101" i="1"/>
  <c r="V21" i="1"/>
  <c r="AE22" i="1"/>
  <c r="AO22" i="1" s="1"/>
  <c r="AE353" i="1"/>
  <c r="AO353" i="1" s="1"/>
  <c r="AO408" i="1" s="1"/>
  <c r="AE421" i="1"/>
  <c r="AO421" i="1" s="1"/>
  <c r="Z423" i="1"/>
  <c r="AH47" i="1"/>
  <c r="AH124" i="1"/>
  <c r="AH167" i="1"/>
  <c r="AH179" i="1"/>
  <c r="AH204" i="1"/>
  <c r="AH341" i="1"/>
  <c r="AC231" i="1"/>
  <c r="AM231" i="1" s="1"/>
  <c r="AM230" i="1" s="1"/>
  <c r="AM229" i="1" s="1"/>
  <c r="AH39" i="1"/>
  <c r="AH182" i="1"/>
  <c r="AH327" i="1"/>
  <c r="AA22" i="1"/>
  <c r="AK22" i="1" s="1"/>
  <c r="AA53" i="1"/>
  <c r="AE40" i="1"/>
  <c r="AO40" i="1" s="1"/>
  <c r="AO392" i="1" s="1"/>
  <c r="AB54" i="1"/>
  <c r="AB382" i="1" s="1"/>
  <c r="AH55" i="1"/>
  <c r="AC367" i="1"/>
  <c r="AH367" i="1"/>
  <c r="AH355" i="1"/>
  <c r="AH352" i="1"/>
  <c r="AF313" i="1"/>
  <c r="AF389" i="1" s="1"/>
  <c r="AH339" i="1"/>
  <c r="AC314" i="1"/>
  <c r="AH280" i="1"/>
  <c r="AH269" i="1"/>
  <c r="AH254" i="1"/>
  <c r="AE246" i="1"/>
  <c r="AD229" i="1"/>
  <c r="AD215" i="1" s="1"/>
  <c r="AD388" i="1" s="1"/>
  <c r="AF229" i="1"/>
  <c r="AH246" i="1"/>
  <c r="AH192" i="1"/>
  <c r="AC182" i="1"/>
  <c r="AH386" i="1"/>
  <c r="AE167" i="1"/>
  <c r="AD150" i="1"/>
  <c r="AH163" i="1"/>
  <c r="AH155" i="1"/>
  <c r="AF150" i="1"/>
  <c r="AF385" i="1" s="1"/>
  <c r="AC151" i="1"/>
  <c r="AH151" i="1"/>
  <c r="AE133" i="1"/>
  <c r="AE127" i="1"/>
  <c r="AD123" i="1"/>
  <c r="AH111" i="1"/>
  <c r="AD68" i="1"/>
  <c r="AF68" i="1"/>
  <c r="AF383" i="1" s="1"/>
  <c r="AF54" i="1"/>
  <c r="AF382" i="1" s="1"/>
  <c r="AH63" i="1"/>
  <c r="AD54" i="1"/>
  <c r="AH51" i="1"/>
  <c r="AC47" i="1"/>
  <c r="AC29" i="1"/>
  <c r="AH23" i="1"/>
  <c r="AF7" i="1"/>
  <c r="AC18" i="1"/>
  <c r="AH18" i="1"/>
  <c r="AH12" i="1"/>
  <c r="AC8" i="1"/>
  <c r="AG423" i="1"/>
  <c r="AB68" i="1"/>
  <c r="AB383" i="1" s="1"/>
  <c r="AH97" i="1"/>
  <c r="AB28" i="1"/>
  <c r="AB381" i="1" s="1"/>
  <c r="AE12" i="1"/>
  <c r="AE111" i="1"/>
  <c r="AC63" i="1"/>
  <c r="AC69" i="1"/>
  <c r="AE8" i="1"/>
  <c r="AC12" i="1"/>
  <c r="AE18" i="1"/>
  <c r="AE23" i="1"/>
  <c r="AE29" i="1"/>
  <c r="AE47" i="1"/>
  <c r="AC102" i="1"/>
  <c r="AE88" i="1"/>
  <c r="T416" i="1"/>
  <c r="T415" i="1" s="1"/>
  <c r="AC97" i="1"/>
  <c r="AC80" i="1"/>
  <c r="AC124" i="1"/>
  <c r="AC155" i="1"/>
  <c r="AC163" i="1"/>
  <c r="T179" i="1"/>
  <c r="T178" i="1" s="1"/>
  <c r="AC179" i="1"/>
  <c r="AC178" i="1" s="1"/>
  <c r="AE192" i="1"/>
  <c r="AE204" i="1"/>
  <c r="AC216" i="1"/>
  <c r="AC254" i="1"/>
  <c r="AC269" i="1"/>
  <c r="AC280" i="1"/>
  <c r="AC287" i="1"/>
  <c r="AE300" i="1"/>
  <c r="AE327" i="1"/>
  <c r="AE341" i="1"/>
  <c r="AE355" i="1"/>
  <c r="AG420" i="1"/>
  <c r="AC51" i="1"/>
  <c r="V416" i="1"/>
  <c r="V415" i="1" s="1"/>
  <c r="AE97" i="1"/>
  <c r="AC192" i="1"/>
  <c r="AC327" i="1"/>
  <c r="AC111" i="1"/>
  <c r="AC133" i="1"/>
  <c r="AE139" i="1"/>
  <c r="AE155" i="1"/>
  <c r="AE163" i="1"/>
  <c r="AC167" i="1"/>
  <c r="V179" i="1"/>
  <c r="V178" i="1" s="1"/>
  <c r="AE179" i="1"/>
  <c r="AE178" i="1" s="1"/>
  <c r="AE216" i="1"/>
  <c r="AC246" i="1"/>
  <c r="AE254" i="1"/>
  <c r="AE269" i="1"/>
  <c r="AE280" i="1"/>
  <c r="AE287" i="1"/>
  <c r="V339" i="1"/>
  <c r="AE339" i="1"/>
  <c r="AC352" i="1"/>
  <c r="AG419" i="1"/>
  <c r="AQ419" i="1" s="1"/>
  <c r="AS419" i="1" s="1"/>
  <c r="S139" i="1"/>
  <c r="Y139" i="1" s="1"/>
  <c r="AC139" i="1"/>
  <c r="AB7" i="1"/>
  <c r="AD28" i="1"/>
  <c r="AH127" i="1"/>
  <c r="AH133" i="1"/>
  <c r="AE102" i="1"/>
  <c r="AC127" i="1"/>
  <c r="AH29" i="1"/>
  <c r="AH69" i="1"/>
  <c r="AE151" i="1"/>
  <c r="AE182" i="1"/>
  <c r="AC204" i="1"/>
  <c r="AE230" i="1"/>
  <c r="AC300" i="1"/>
  <c r="AE314" i="1"/>
  <c r="AC341" i="1"/>
  <c r="AC355" i="1"/>
  <c r="AE367" i="1"/>
  <c r="AC418" i="1"/>
  <c r="AH80" i="1"/>
  <c r="AB123" i="1"/>
  <c r="AH139" i="1"/>
  <c r="AB150" i="1"/>
  <c r="AD178" i="1"/>
  <c r="AH178" i="1" s="1"/>
  <c r="AD181" i="1"/>
  <c r="AD387" i="1" s="1"/>
  <c r="AB215" i="1"/>
  <c r="AH216" i="1"/>
  <c r="AH230" i="1"/>
  <c r="AB313" i="1"/>
  <c r="AH314" i="1"/>
  <c r="AH300" i="1"/>
  <c r="AD313" i="1"/>
  <c r="AD389" i="1" s="1"/>
  <c r="S396" i="1"/>
  <c r="Y396" i="1" s="1"/>
  <c r="S407" i="1"/>
  <c r="U407" i="1"/>
  <c r="F411" i="1"/>
  <c r="Y143" i="1"/>
  <c r="X106" i="1"/>
  <c r="R124" i="1"/>
  <c r="X128" i="1"/>
  <c r="Z128" i="1" s="1"/>
  <c r="V139" i="1"/>
  <c r="R163" i="1"/>
  <c r="X166" i="1"/>
  <c r="Z166" i="1" s="1"/>
  <c r="X173" i="1"/>
  <c r="Z173" i="1" s="1"/>
  <c r="X210" i="1"/>
  <c r="Z210" i="1" s="1"/>
  <c r="X226" i="1"/>
  <c r="X275" i="1"/>
  <c r="Z275" i="1" s="1"/>
  <c r="X286" i="1"/>
  <c r="Z286" i="1" s="1"/>
  <c r="W407" i="1"/>
  <c r="Y411" i="1"/>
  <c r="R139" i="1"/>
  <c r="X411" i="1"/>
  <c r="X113" i="1"/>
  <c r="Z113" i="1" s="1"/>
  <c r="T139" i="1"/>
  <c r="X147" i="1"/>
  <c r="Z147" i="1" s="1"/>
  <c r="R151" i="1"/>
  <c r="X154" i="1"/>
  <c r="Z154" i="1" s="1"/>
  <c r="X164" i="1"/>
  <c r="X169" i="1"/>
  <c r="Z169" i="1" s="1"/>
  <c r="X195" i="1"/>
  <c r="Z195" i="1" s="1"/>
  <c r="X203" i="1"/>
  <c r="Z203" i="1" s="1"/>
  <c r="X208" i="1"/>
  <c r="X220" i="1"/>
  <c r="X224" i="1"/>
  <c r="Z224" i="1" s="1"/>
  <c r="X244" i="1"/>
  <c r="Z244" i="1" s="1"/>
  <c r="X317" i="1"/>
  <c r="X322" i="1"/>
  <c r="Z322" i="1" s="1"/>
  <c r="X326" i="1"/>
  <c r="Z326" i="1" s="1"/>
  <c r="T418" i="1"/>
  <c r="R47" i="1"/>
  <c r="U229" i="1"/>
  <c r="U215" i="1" s="1"/>
  <c r="U388" i="1" s="1"/>
  <c r="X11" i="1"/>
  <c r="T12" i="1"/>
  <c r="X17" i="1"/>
  <c r="Z17" i="1" s="1"/>
  <c r="X34" i="1"/>
  <c r="Z34" i="1" s="1"/>
  <c r="X38" i="1"/>
  <c r="Z38" i="1" s="1"/>
  <c r="X42" i="1"/>
  <c r="Z42" i="1" s="1"/>
  <c r="R51" i="1"/>
  <c r="X89" i="1"/>
  <c r="Z89" i="1" s="1"/>
  <c r="T102" i="1"/>
  <c r="X118" i="1"/>
  <c r="Z118" i="1" s="1"/>
  <c r="X134" i="1"/>
  <c r="X144" i="1"/>
  <c r="Z144" i="1" s="1"/>
  <c r="T155" i="1"/>
  <c r="V167" i="1"/>
  <c r="V192" i="1"/>
  <c r="X199" i="1"/>
  <c r="Z199" i="1" s="1"/>
  <c r="X213" i="1"/>
  <c r="X228" i="1"/>
  <c r="Z228" i="1" s="1"/>
  <c r="X237" i="1"/>
  <c r="Z237" i="1" s="1"/>
  <c r="X252" i="1"/>
  <c r="Z252" i="1" s="1"/>
  <c r="X272" i="1"/>
  <c r="X291" i="1"/>
  <c r="Z291" i="1" s="1"/>
  <c r="T300" i="1"/>
  <c r="V314" i="1"/>
  <c r="X330" i="1"/>
  <c r="Z330" i="1" s="1"/>
  <c r="X335" i="1"/>
  <c r="X338" i="1"/>
  <c r="Z338" i="1" s="1"/>
  <c r="X340" i="1"/>
  <c r="Z340" i="1" s="1"/>
  <c r="R352" i="1"/>
  <c r="X354" i="1"/>
  <c r="Z354" i="1" s="1"/>
  <c r="R97" i="1"/>
  <c r="V23" i="1"/>
  <c r="X50" i="1"/>
  <c r="Z50" i="1" s="1"/>
  <c r="X87" i="1"/>
  <c r="X206" i="1"/>
  <c r="Z206" i="1" s="1"/>
  <c r="X222" i="1"/>
  <c r="Z222" i="1" s="1"/>
  <c r="X253" i="1"/>
  <c r="X347" i="1"/>
  <c r="W394" i="1"/>
  <c r="Y408" i="1"/>
  <c r="S412" i="1"/>
  <c r="Z335" i="1"/>
  <c r="T352" i="1"/>
  <c r="T408" i="1"/>
  <c r="X46" i="1"/>
  <c r="Z46" i="1" s="1"/>
  <c r="T51" i="1"/>
  <c r="X143" i="1"/>
  <c r="X288" i="1"/>
  <c r="T339" i="1"/>
  <c r="X184" i="1"/>
  <c r="Z184" i="1" s="1"/>
  <c r="X248" i="1"/>
  <c r="Z248" i="1" s="1"/>
  <c r="W28" i="1"/>
  <c r="W381" i="1" s="1"/>
  <c r="U54" i="1"/>
  <c r="X180" i="1"/>
  <c r="Z180" i="1" s="1"/>
  <c r="X217" i="1"/>
  <c r="Y88" i="1"/>
  <c r="X9" i="1"/>
  <c r="V8" i="1"/>
  <c r="X14" i="1"/>
  <c r="Z14" i="1" s="1"/>
  <c r="X15" i="1"/>
  <c r="Z15" i="1" s="1"/>
  <c r="V12" i="1"/>
  <c r="X30" i="1"/>
  <c r="Z30" i="1" s="1"/>
  <c r="X62" i="1"/>
  <c r="Z62" i="1" s="1"/>
  <c r="X67" i="1"/>
  <c r="Z67" i="1" s="1"/>
  <c r="X75" i="1"/>
  <c r="X93" i="1"/>
  <c r="Z93" i="1" s="1"/>
  <c r="X107" i="1"/>
  <c r="Z107" i="1" s="1"/>
  <c r="X110" i="1"/>
  <c r="Z110" i="1" s="1"/>
  <c r="X122" i="1"/>
  <c r="X125" i="1"/>
  <c r="Z125" i="1" s="1"/>
  <c r="X162" i="1"/>
  <c r="Z162" i="1" s="1"/>
  <c r="X236" i="1"/>
  <c r="Z236" i="1" s="1"/>
  <c r="X240" i="1"/>
  <c r="X299" i="1"/>
  <c r="Z299" i="1" s="1"/>
  <c r="X320" i="1"/>
  <c r="Z320" i="1" s="1"/>
  <c r="X353" i="1"/>
  <c r="Z353" i="1" s="1"/>
  <c r="W391" i="1"/>
  <c r="Y339" i="1"/>
  <c r="Y69" i="1"/>
  <c r="X13" i="1"/>
  <c r="Z13" i="1" s="1"/>
  <c r="T18" i="1"/>
  <c r="T395" i="1"/>
  <c r="V396" i="1"/>
  <c r="X35" i="1"/>
  <c r="Z35" i="1" s="1"/>
  <c r="T406" i="1"/>
  <c r="V408" i="1"/>
  <c r="X44" i="1"/>
  <c r="Z44" i="1" s="1"/>
  <c r="X58" i="1"/>
  <c r="Z58" i="1" s="1"/>
  <c r="X71" i="1"/>
  <c r="Z71" i="1" s="1"/>
  <c r="T410" i="1"/>
  <c r="X83" i="1"/>
  <c r="Z83" i="1" s="1"/>
  <c r="X91" i="1"/>
  <c r="Z91" i="1" s="1"/>
  <c r="T88" i="1"/>
  <c r="X96" i="1"/>
  <c r="Z96" i="1" s="1"/>
  <c r="X103" i="1"/>
  <c r="Z103" i="1" s="1"/>
  <c r="X105" i="1"/>
  <c r="Z105" i="1" s="1"/>
  <c r="R405" i="1"/>
  <c r="V111" i="1"/>
  <c r="X114" i="1"/>
  <c r="Z114" i="1" s="1"/>
  <c r="X120" i="1"/>
  <c r="Z120" i="1" s="1"/>
  <c r="X126" i="1"/>
  <c r="Z126" i="1" s="1"/>
  <c r="X129" i="1"/>
  <c r="Z129" i="1" s="1"/>
  <c r="X132" i="1"/>
  <c r="Z132" i="1" s="1"/>
  <c r="X138" i="1"/>
  <c r="Z138" i="1" s="1"/>
  <c r="X141" i="1"/>
  <c r="Z141" i="1" s="1"/>
  <c r="X148" i="1"/>
  <c r="Z148" i="1" s="1"/>
  <c r="T151" i="1"/>
  <c r="X153" i="1"/>
  <c r="Z153" i="1" s="1"/>
  <c r="X158" i="1"/>
  <c r="Z158" i="1" s="1"/>
  <c r="X177" i="1"/>
  <c r="X189" i="1"/>
  <c r="Z189" i="1" s="1"/>
  <c r="X191" i="1"/>
  <c r="Z191" i="1" s="1"/>
  <c r="X194" i="1"/>
  <c r="Z194" i="1" s="1"/>
  <c r="X196" i="1"/>
  <c r="X197" i="1"/>
  <c r="Z197" i="1" s="1"/>
  <c r="V398" i="1"/>
  <c r="X200" i="1"/>
  <c r="Z200" i="1" s="1"/>
  <c r="X201" i="1"/>
  <c r="Z201" i="1" s="1"/>
  <c r="X202" i="1"/>
  <c r="Z202" i="1" s="1"/>
  <c r="T230" i="1"/>
  <c r="X233" i="1"/>
  <c r="Z233" i="1" s="1"/>
  <c r="X235" i="1"/>
  <c r="Z235" i="1" s="1"/>
  <c r="X241" i="1"/>
  <c r="Z241" i="1" s="1"/>
  <c r="X245" i="1"/>
  <c r="Z245" i="1" s="1"/>
  <c r="X249" i="1"/>
  <c r="Z249" i="1" s="1"/>
  <c r="X250" i="1"/>
  <c r="X264" i="1"/>
  <c r="Z264" i="1" s="1"/>
  <c r="X268" i="1"/>
  <c r="Z268" i="1" s="1"/>
  <c r="X279" i="1"/>
  <c r="Z279" i="1" s="1"/>
  <c r="V280" i="1"/>
  <c r="X295" i="1"/>
  <c r="Z295" i="1" s="1"/>
  <c r="X304" i="1"/>
  <c r="Z304" i="1" s="1"/>
  <c r="X308" i="1"/>
  <c r="Z308" i="1" s="1"/>
  <c r="X312" i="1"/>
  <c r="Z312" i="1" s="1"/>
  <c r="X315" i="1"/>
  <c r="Z315" i="1" s="1"/>
  <c r="X316" i="1"/>
  <c r="Z316" i="1" s="1"/>
  <c r="X318" i="1"/>
  <c r="Z318" i="1" s="1"/>
  <c r="X319" i="1"/>
  <c r="X323" i="1"/>
  <c r="Z323" i="1" s="1"/>
  <c r="X324" i="1"/>
  <c r="Z324" i="1" s="1"/>
  <c r="X325" i="1"/>
  <c r="Z325" i="1" s="1"/>
  <c r="X329" i="1"/>
  <c r="Z329" i="1" s="1"/>
  <c r="X333" i="1"/>
  <c r="Z333" i="1" s="1"/>
  <c r="X334" i="1"/>
  <c r="Z334" i="1" s="1"/>
  <c r="X343" i="1"/>
  <c r="Z343" i="1" s="1"/>
  <c r="X351" i="1"/>
  <c r="Z351" i="1" s="1"/>
  <c r="V352" i="1"/>
  <c r="X358" i="1"/>
  <c r="Z358" i="1" s="1"/>
  <c r="X362" i="1"/>
  <c r="Z362" i="1" s="1"/>
  <c r="X366" i="1"/>
  <c r="X375" i="1"/>
  <c r="Z375" i="1" s="1"/>
  <c r="X379" i="1"/>
  <c r="Z379" i="1" s="1"/>
  <c r="U394" i="1"/>
  <c r="Y399" i="1"/>
  <c r="Y406" i="1"/>
  <c r="Y410" i="1"/>
  <c r="Y414" i="1"/>
  <c r="T124" i="1"/>
  <c r="X140" i="1"/>
  <c r="Z140" i="1" s="1"/>
  <c r="T163" i="1"/>
  <c r="X262" i="1"/>
  <c r="T287" i="1"/>
  <c r="X331" i="1"/>
  <c r="Z331" i="1" s="1"/>
  <c r="Y397" i="1"/>
  <c r="V418" i="1"/>
  <c r="R280" i="1"/>
  <c r="X101" i="1"/>
  <c r="Z101" i="1" s="1"/>
  <c r="Y151" i="1"/>
  <c r="X152" i="1"/>
  <c r="Z152" i="1" s="1"/>
  <c r="X198" i="1"/>
  <c r="Z198" i="1" s="1"/>
  <c r="R314" i="1"/>
  <c r="Y409" i="1"/>
  <c r="W412" i="1"/>
  <c r="T367" i="1"/>
  <c r="V410" i="1"/>
  <c r="X185" i="1"/>
  <c r="Z185" i="1" s="1"/>
  <c r="X186" i="1"/>
  <c r="Z186" i="1" s="1"/>
  <c r="X188" i="1"/>
  <c r="Z188" i="1" s="1"/>
  <c r="X190" i="1"/>
  <c r="Z190" i="1" s="1"/>
  <c r="V409" i="1"/>
  <c r="X359" i="1"/>
  <c r="Z359" i="1" s="1"/>
  <c r="X363" i="1"/>
  <c r="Z363" i="1" s="1"/>
  <c r="X371" i="1"/>
  <c r="Z371" i="1" s="1"/>
  <c r="X376" i="1"/>
  <c r="Z376" i="1" s="1"/>
  <c r="U404" i="1"/>
  <c r="X115" i="1"/>
  <c r="Z115" i="1" s="1"/>
  <c r="X256" i="1"/>
  <c r="Z256" i="1" s="1"/>
  <c r="X282" i="1"/>
  <c r="Z282" i="1" s="1"/>
  <c r="X53" i="1"/>
  <c r="Z53" i="1" s="1"/>
  <c r="Y133" i="1"/>
  <c r="V18" i="1"/>
  <c r="X26" i="1"/>
  <c r="Z26" i="1" s="1"/>
  <c r="V392" i="1"/>
  <c r="V399" i="1"/>
  <c r="R401" i="1"/>
  <c r="R400" i="1" s="1"/>
  <c r="X79" i="1"/>
  <c r="Z79" i="1" s="1"/>
  <c r="X81" i="1"/>
  <c r="Z81" i="1" s="1"/>
  <c r="X82" i="1"/>
  <c r="Z82" i="1" s="1"/>
  <c r="X84" i="1"/>
  <c r="Z84" i="1" s="1"/>
  <c r="X85" i="1"/>
  <c r="Z85" i="1" s="1"/>
  <c r="X86" i="1"/>
  <c r="Z86" i="1" s="1"/>
  <c r="R414" i="1"/>
  <c r="X165" i="1"/>
  <c r="Z165" i="1" s="1"/>
  <c r="X187" i="1"/>
  <c r="Z187" i="1" s="1"/>
  <c r="V246" i="1"/>
  <c r="X251" i="1"/>
  <c r="Z251" i="1" s="1"/>
  <c r="X274" i="1"/>
  <c r="Z274" i="1" s="1"/>
  <c r="X278" i="1"/>
  <c r="Z278" i="1" s="1"/>
  <c r="U391" i="1"/>
  <c r="R287" i="1"/>
  <c r="R23" i="1"/>
  <c r="X37" i="1"/>
  <c r="Z37" i="1" s="1"/>
  <c r="T396" i="1"/>
  <c r="V397" i="1"/>
  <c r="V413" i="1"/>
  <c r="V69" i="1"/>
  <c r="X72" i="1"/>
  <c r="Z72" i="1" s="1"/>
  <c r="T401" i="1"/>
  <c r="T400" i="1" s="1"/>
  <c r="T414" i="1"/>
  <c r="X145" i="1"/>
  <c r="Z145" i="1" s="1"/>
  <c r="X238" i="1"/>
  <c r="Z238" i="1" s="1"/>
  <c r="X239" i="1"/>
  <c r="Z239" i="1" s="1"/>
  <c r="X243" i="1"/>
  <c r="Z243" i="1" s="1"/>
  <c r="R182" i="1"/>
  <c r="X183" i="1"/>
  <c r="X271" i="1"/>
  <c r="Z271" i="1" s="1"/>
  <c r="R8" i="1"/>
  <c r="X22" i="1"/>
  <c r="Z22" i="1" s="1"/>
  <c r="Y127" i="1"/>
  <c r="W150" i="1"/>
  <c r="W385" i="1" s="1"/>
  <c r="Y254" i="1"/>
  <c r="Y341" i="1"/>
  <c r="X10" i="1"/>
  <c r="Z10" i="1" s="1"/>
  <c r="X232" i="1"/>
  <c r="Z232" i="1" s="1"/>
  <c r="R230" i="1"/>
  <c r="X242" i="1"/>
  <c r="Z242" i="1" s="1"/>
  <c r="R409" i="1"/>
  <c r="R246" i="1"/>
  <c r="R399" i="1"/>
  <c r="X36" i="1"/>
  <c r="Z36" i="1" s="1"/>
  <c r="X146" i="1"/>
  <c r="Z146" i="1" s="1"/>
  <c r="X193" i="1"/>
  <c r="X231" i="1"/>
  <c r="Z231" i="1" s="1"/>
  <c r="R395" i="1"/>
  <c r="X32" i="1"/>
  <c r="Z32" i="1" s="1"/>
  <c r="R111" i="1"/>
  <c r="Z253" i="1"/>
  <c r="Y280" i="1"/>
  <c r="V51" i="1"/>
  <c r="R367" i="1"/>
  <c r="R393" i="1"/>
  <c r="X31" i="1"/>
  <c r="Z31" i="1" s="1"/>
  <c r="Z87" i="1"/>
  <c r="Y155" i="1"/>
  <c r="Y167" i="1"/>
  <c r="Z177" i="1"/>
  <c r="U181" i="1"/>
  <c r="U387" i="1" s="1"/>
  <c r="Z213" i="1"/>
  <c r="X301" i="1"/>
  <c r="T392" i="1"/>
  <c r="T393" i="1"/>
  <c r="V395" i="1"/>
  <c r="V406" i="1"/>
  <c r="X74" i="1"/>
  <c r="Z74" i="1" s="1"/>
  <c r="T405" i="1"/>
  <c r="T398" i="1"/>
  <c r="X260" i="1"/>
  <c r="Z260" i="1" s="1"/>
  <c r="V269" i="1"/>
  <c r="X273" i="1"/>
  <c r="Z273" i="1" s="1"/>
  <c r="X276" i="1"/>
  <c r="Z276" i="1" s="1"/>
  <c r="X277" i="1"/>
  <c r="Z277" i="1" s="1"/>
  <c r="R413" i="1"/>
  <c r="T399" i="1"/>
  <c r="X40" i="1"/>
  <c r="Z40" i="1" s="1"/>
  <c r="X41" i="1"/>
  <c r="Z41" i="1" s="1"/>
  <c r="X43" i="1"/>
  <c r="Z43" i="1" s="1"/>
  <c r="X45" i="1"/>
  <c r="Z45" i="1" s="1"/>
  <c r="X56" i="1"/>
  <c r="Z56" i="1" s="1"/>
  <c r="X57" i="1"/>
  <c r="Z57" i="1" s="1"/>
  <c r="X59" i="1"/>
  <c r="Z59" i="1" s="1"/>
  <c r="X60" i="1"/>
  <c r="Z60" i="1" s="1"/>
  <c r="X61" i="1"/>
  <c r="Z61" i="1" s="1"/>
  <c r="R63" i="1"/>
  <c r="X65" i="1"/>
  <c r="Z65" i="1" s="1"/>
  <c r="V63" i="1"/>
  <c r="T69" i="1"/>
  <c r="X78" i="1"/>
  <c r="Z78" i="1" s="1"/>
  <c r="R410" i="1"/>
  <c r="V80" i="1"/>
  <c r="R80" i="1"/>
  <c r="X90" i="1"/>
  <c r="Z90" i="1" s="1"/>
  <c r="R88" i="1"/>
  <c r="X94" i="1"/>
  <c r="Z94" i="1" s="1"/>
  <c r="X99" i="1"/>
  <c r="Z99" i="1" s="1"/>
  <c r="V97" i="1"/>
  <c r="R102" i="1"/>
  <c r="X104" i="1"/>
  <c r="Z104" i="1" s="1"/>
  <c r="V102" i="1"/>
  <c r="X108" i="1"/>
  <c r="Z108" i="1" s="1"/>
  <c r="X109" i="1"/>
  <c r="Z109" i="1" s="1"/>
  <c r="V405" i="1"/>
  <c r="V414" i="1"/>
  <c r="X142" i="1"/>
  <c r="Z142" i="1" s="1"/>
  <c r="V151" i="1"/>
  <c r="X168" i="1"/>
  <c r="Z168" i="1" s="1"/>
  <c r="X170" i="1"/>
  <c r="Z170" i="1" s="1"/>
  <c r="T167" i="1"/>
  <c r="X172" i="1"/>
  <c r="Z172" i="1" s="1"/>
  <c r="X174" i="1"/>
  <c r="Z174" i="1" s="1"/>
  <c r="X175" i="1"/>
  <c r="Z175" i="1" s="1"/>
  <c r="T182" i="1"/>
  <c r="R398" i="1"/>
  <c r="T216" i="1"/>
  <c r="T409" i="1"/>
  <c r="X247" i="1"/>
  <c r="Z247" i="1" s="1"/>
  <c r="X328" i="1"/>
  <c r="Z328" i="1" s="1"/>
  <c r="V327" i="1"/>
  <c r="R327" i="1"/>
  <c r="X332" i="1"/>
  <c r="Z332" i="1" s="1"/>
  <c r="X336" i="1"/>
  <c r="Z336" i="1" s="1"/>
  <c r="X337" i="1"/>
  <c r="Z337" i="1" s="1"/>
  <c r="X356" i="1"/>
  <c r="Z356" i="1" s="1"/>
  <c r="X357" i="1"/>
  <c r="Z357" i="1" s="1"/>
  <c r="X360" i="1"/>
  <c r="Z360" i="1" s="1"/>
  <c r="X361" i="1"/>
  <c r="Z361" i="1" s="1"/>
  <c r="X364" i="1"/>
  <c r="Z364" i="1" s="1"/>
  <c r="X365" i="1"/>
  <c r="Z365" i="1" s="1"/>
  <c r="X369" i="1"/>
  <c r="X370" i="1"/>
  <c r="X372" i="1"/>
  <c r="Z372" i="1" s="1"/>
  <c r="X373" i="1"/>
  <c r="Z373" i="1" s="1"/>
  <c r="X374" i="1"/>
  <c r="Z374" i="1" s="1"/>
  <c r="X377" i="1"/>
  <c r="Z377" i="1" s="1"/>
  <c r="X378" i="1"/>
  <c r="Z378" i="1" s="1"/>
  <c r="Y413" i="1"/>
  <c r="X24" i="1"/>
  <c r="Z24" i="1" s="1"/>
  <c r="V393" i="1"/>
  <c r="X33" i="1"/>
  <c r="Z33" i="1" s="1"/>
  <c r="R396" i="1"/>
  <c r="T397" i="1"/>
  <c r="R408" i="1"/>
  <c r="T413" i="1"/>
  <c r="X48" i="1"/>
  <c r="Z48" i="1" s="1"/>
  <c r="X49" i="1"/>
  <c r="Z49" i="1" s="1"/>
  <c r="V401" i="1"/>
  <c r="X112" i="1"/>
  <c r="Z112" i="1" s="1"/>
  <c r="X116" i="1"/>
  <c r="Z116" i="1" s="1"/>
  <c r="X117" i="1"/>
  <c r="Z117" i="1" s="1"/>
  <c r="X119" i="1"/>
  <c r="Z119" i="1" s="1"/>
  <c r="X121" i="1"/>
  <c r="Z121" i="1" s="1"/>
  <c r="X135" i="1"/>
  <c r="Z135" i="1" s="1"/>
  <c r="X136" i="1"/>
  <c r="Z136" i="1" s="1"/>
  <c r="X137" i="1"/>
  <c r="Z137" i="1" s="1"/>
  <c r="R204" i="1"/>
  <c r="X214" i="1"/>
  <c r="Z214" i="1" s="1"/>
  <c r="T280" i="1"/>
  <c r="X342" i="1"/>
  <c r="Z342" i="1" s="1"/>
  <c r="X344" i="1"/>
  <c r="Z344" i="1" s="1"/>
  <c r="T341" i="1"/>
  <c r="X346" i="1"/>
  <c r="Z346" i="1" s="1"/>
  <c r="X348" i="1"/>
  <c r="Z348" i="1" s="1"/>
  <c r="X349" i="1"/>
  <c r="Z349" i="1" s="1"/>
  <c r="X350" i="1"/>
  <c r="Z350" i="1" s="1"/>
  <c r="Y398" i="1"/>
  <c r="W404" i="1"/>
  <c r="X76" i="1"/>
  <c r="Z76" i="1" s="1"/>
  <c r="X77" i="1"/>
  <c r="Z77" i="1" s="1"/>
  <c r="R127" i="1"/>
  <c r="X130" i="1"/>
  <c r="Z130" i="1" s="1"/>
  <c r="V127" i="1"/>
  <c r="X156" i="1"/>
  <c r="Z156" i="1" s="1"/>
  <c r="X157" i="1"/>
  <c r="Z157" i="1" s="1"/>
  <c r="X159" i="1"/>
  <c r="Z159" i="1" s="1"/>
  <c r="X160" i="1"/>
  <c r="Z160" i="1" s="1"/>
  <c r="X161" i="1"/>
  <c r="Z161" i="1" s="1"/>
  <c r="V204" i="1"/>
  <c r="X207" i="1"/>
  <c r="Z207" i="1" s="1"/>
  <c r="T204" i="1"/>
  <c r="X209" i="1"/>
  <c r="Z209" i="1" s="1"/>
  <c r="X211" i="1"/>
  <c r="Z211" i="1" s="1"/>
  <c r="X212" i="1"/>
  <c r="Z212" i="1" s="1"/>
  <c r="X219" i="1"/>
  <c r="Z219" i="1" s="1"/>
  <c r="X221" i="1"/>
  <c r="Z221" i="1" s="1"/>
  <c r="X223" i="1"/>
  <c r="Z223" i="1" s="1"/>
  <c r="X225" i="1"/>
  <c r="Z225" i="1" s="1"/>
  <c r="X227" i="1"/>
  <c r="Z227" i="1" s="1"/>
  <c r="V254" i="1"/>
  <c r="X257" i="1"/>
  <c r="Z257" i="1" s="1"/>
  <c r="X258" i="1"/>
  <c r="Z258" i="1" s="1"/>
  <c r="X259" i="1"/>
  <c r="Z259" i="1" s="1"/>
  <c r="X261" i="1"/>
  <c r="Z261" i="1" s="1"/>
  <c r="X263" i="1"/>
  <c r="Z263" i="1" s="1"/>
  <c r="X265" i="1"/>
  <c r="Z265" i="1" s="1"/>
  <c r="X267" i="1"/>
  <c r="Z267" i="1" s="1"/>
  <c r="X281" i="1"/>
  <c r="Z281" i="1" s="1"/>
  <c r="X283" i="1"/>
  <c r="Z283" i="1" s="1"/>
  <c r="X284" i="1"/>
  <c r="Z284" i="1" s="1"/>
  <c r="X285" i="1"/>
  <c r="Z285" i="1" s="1"/>
  <c r="X289" i="1"/>
  <c r="Z289" i="1" s="1"/>
  <c r="X290" i="1"/>
  <c r="Z290" i="1" s="1"/>
  <c r="X292" i="1"/>
  <c r="Z292" i="1" s="1"/>
  <c r="X293" i="1"/>
  <c r="Z293" i="1" s="1"/>
  <c r="X294" i="1"/>
  <c r="Z294" i="1" s="1"/>
  <c r="X296" i="1"/>
  <c r="Z296" i="1" s="1"/>
  <c r="X297" i="1"/>
  <c r="Z297" i="1" s="1"/>
  <c r="X298" i="1"/>
  <c r="Z298" i="1" s="1"/>
  <c r="X303" i="1"/>
  <c r="Z303" i="1" s="1"/>
  <c r="X305" i="1"/>
  <c r="Z305" i="1" s="1"/>
  <c r="X306" i="1"/>
  <c r="Z306" i="1" s="1"/>
  <c r="X307" i="1"/>
  <c r="Z307" i="1" s="1"/>
  <c r="X309" i="1"/>
  <c r="Z309" i="1" s="1"/>
  <c r="X310" i="1"/>
  <c r="Z310" i="1" s="1"/>
  <c r="X311" i="1"/>
  <c r="Z311" i="1" s="1"/>
  <c r="Y416" i="1"/>
  <c r="Y418" i="1"/>
  <c r="U415" i="1"/>
  <c r="Y392" i="1"/>
  <c r="Z370" i="1"/>
  <c r="X368" i="1"/>
  <c r="Z368" i="1" s="1"/>
  <c r="V367" i="1"/>
  <c r="T355" i="1"/>
  <c r="R355" i="1"/>
  <c r="V355" i="1"/>
  <c r="R341" i="1"/>
  <c r="V341" i="1"/>
  <c r="X345" i="1"/>
  <c r="Z345" i="1" s="1"/>
  <c r="T327" i="1"/>
  <c r="T314" i="1"/>
  <c r="V300" i="1"/>
  <c r="V287" i="1"/>
  <c r="T269" i="1"/>
  <c r="X270" i="1"/>
  <c r="Z272" i="1"/>
  <c r="T254" i="1"/>
  <c r="Z262" i="1"/>
  <c r="T246" i="1"/>
  <c r="Z250" i="1"/>
  <c r="Z240" i="1"/>
  <c r="V230" i="1"/>
  <c r="X234" i="1"/>
  <c r="Z234" i="1" s="1"/>
  <c r="V216" i="1"/>
  <c r="Z220" i="1"/>
  <c r="X205" i="1"/>
  <c r="Z205" i="1" s="1"/>
  <c r="Z208" i="1"/>
  <c r="Z196" i="1"/>
  <c r="T192" i="1"/>
  <c r="V182" i="1"/>
  <c r="Y182" i="1"/>
  <c r="W181" i="1"/>
  <c r="W387" i="1" s="1"/>
  <c r="X171" i="1"/>
  <c r="Z171" i="1" s="1"/>
  <c r="Z164" i="1"/>
  <c r="V163" i="1"/>
  <c r="R155" i="1"/>
  <c r="V155" i="1"/>
  <c r="U150" i="1"/>
  <c r="R133" i="1"/>
  <c r="V133" i="1"/>
  <c r="U123" i="1"/>
  <c r="T133" i="1"/>
  <c r="Z134" i="1"/>
  <c r="T127" i="1"/>
  <c r="X131" i="1"/>
  <c r="Z131" i="1" s="1"/>
  <c r="W123" i="1"/>
  <c r="W384" i="1" s="1"/>
  <c r="Y111" i="1"/>
  <c r="T111" i="1"/>
  <c r="Y102" i="1"/>
  <c r="Z106" i="1"/>
  <c r="W68" i="1"/>
  <c r="W383" i="1" s="1"/>
  <c r="T97" i="1"/>
  <c r="X100" i="1"/>
  <c r="Z100" i="1" s="1"/>
  <c r="X98" i="1"/>
  <c r="Z98" i="1" s="1"/>
  <c r="X92" i="1"/>
  <c r="Z92" i="1" s="1"/>
  <c r="V88" i="1"/>
  <c r="T80" i="1"/>
  <c r="U68" i="1"/>
  <c r="X70" i="1"/>
  <c r="Z75" i="1"/>
  <c r="R69" i="1"/>
  <c r="W54" i="1"/>
  <c r="W382" i="1" s="1"/>
  <c r="T63" i="1"/>
  <c r="X64" i="1"/>
  <c r="Z64" i="1" s="1"/>
  <c r="X66" i="1"/>
  <c r="Z66" i="1" s="1"/>
  <c r="Y63" i="1"/>
  <c r="R55" i="1"/>
  <c r="V55" i="1"/>
  <c r="T55" i="1"/>
  <c r="X52" i="1"/>
  <c r="Z52" i="1" s="1"/>
  <c r="Y51" i="1"/>
  <c r="V47" i="1"/>
  <c r="Y47" i="1"/>
  <c r="T47" i="1"/>
  <c r="R39" i="1"/>
  <c r="V39" i="1"/>
  <c r="T39" i="1"/>
  <c r="R29" i="1"/>
  <c r="V29" i="1"/>
  <c r="S28" i="1"/>
  <c r="S381" i="1" s="1"/>
  <c r="T29" i="1"/>
  <c r="T23" i="1"/>
  <c r="X19" i="1"/>
  <c r="Z19" i="1" s="1"/>
  <c r="X16" i="1"/>
  <c r="Z16" i="1" s="1"/>
  <c r="R12" i="1"/>
  <c r="T8" i="1"/>
  <c r="Y355" i="1"/>
  <c r="Z366" i="1"/>
  <c r="Z319" i="1"/>
  <c r="Z317" i="1"/>
  <c r="Y246" i="1"/>
  <c r="Z226" i="1"/>
  <c r="Y204" i="1"/>
  <c r="Z122" i="1"/>
  <c r="Y97" i="1"/>
  <c r="Y80" i="1"/>
  <c r="Y55" i="1"/>
  <c r="S54" i="1"/>
  <c r="Y39" i="1"/>
  <c r="Y21" i="1"/>
  <c r="Y18" i="1"/>
  <c r="Y12" i="1"/>
  <c r="S7" i="1"/>
  <c r="Y8" i="1"/>
  <c r="W7" i="1"/>
  <c r="Z9" i="1"/>
  <c r="Z11" i="1"/>
  <c r="Y25" i="1"/>
  <c r="U23" i="1"/>
  <c r="U7" i="1" s="1"/>
  <c r="Y163" i="1"/>
  <c r="S150" i="1"/>
  <c r="Y288" i="1"/>
  <c r="S287" i="1"/>
  <c r="Y287" i="1" s="1"/>
  <c r="S68" i="1"/>
  <c r="S216" i="1"/>
  <c r="Y217" i="1"/>
  <c r="U382" i="1"/>
  <c r="U28" i="1"/>
  <c r="Y29" i="1"/>
  <c r="S192" i="1"/>
  <c r="Y192" i="1" s="1"/>
  <c r="Y193" i="1"/>
  <c r="Y270" i="1"/>
  <c r="S269" i="1"/>
  <c r="Y269" i="1" s="1"/>
  <c r="Y179" i="1"/>
  <c r="Y124" i="1"/>
  <c r="U313" i="1"/>
  <c r="U389" i="1" s="1"/>
  <c r="Y327" i="1"/>
  <c r="Z347" i="1"/>
  <c r="S386" i="1"/>
  <c r="Y386" i="1" s="1"/>
  <c r="Z386" i="1" s="1"/>
  <c r="Y178" i="1"/>
  <c r="Y183" i="1"/>
  <c r="S230" i="1"/>
  <c r="W229" i="1"/>
  <c r="W215" i="1" s="1"/>
  <c r="W388" i="1" s="1"/>
  <c r="Y352" i="1"/>
  <c r="S300" i="1"/>
  <c r="Y300" i="1" s="1"/>
  <c r="Y301" i="1"/>
  <c r="Y393" i="1"/>
  <c r="S391" i="1"/>
  <c r="Y314" i="1"/>
  <c r="W313" i="1"/>
  <c r="W389" i="1" s="1"/>
  <c r="Y405" i="1"/>
  <c r="S404" i="1"/>
  <c r="Y395" i="1"/>
  <c r="Y369" i="1"/>
  <c r="S367" i="1"/>
  <c r="Y367" i="1" s="1"/>
  <c r="Y401" i="1"/>
  <c r="S400" i="1"/>
  <c r="Y400" i="1" s="1"/>
  <c r="Y403" i="1"/>
  <c r="S402" i="1"/>
  <c r="Y402" i="1" s="1"/>
  <c r="U412" i="1"/>
  <c r="Y412" i="1" s="1"/>
  <c r="S415" i="1"/>
  <c r="I418" i="1"/>
  <c r="N420" i="1"/>
  <c r="P420" i="1" s="1"/>
  <c r="N419" i="1"/>
  <c r="P419" i="1" s="1"/>
  <c r="N225" i="1"/>
  <c r="P225" i="1" s="1"/>
  <c r="N224" i="1"/>
  <c r="P224" i="1" s="1"/>
  <c r="N79" i="1"/>
  <c r="P79" i="1" s="1"/>
  <c r="K23" i="1"/>
  <c r="I69" i="1"/>
  <c r="I269" i="1"/>
  <c r="J269" i="1"/>
  <c r="K269" i="1"/>
  <c r="L269" i="1"/>
  <c r="M269" i="1"/>
  <c r="H269" i="1"/>
  <c r="N279" i="1"/>
  <c r="P279" i="1" s="1"/>
  <c r="F279" i="1"/>
  <c r="AK393" i="1" l="1"/>
  <c r="AA416" i="1"/>
  <c r="AK101" i="1"/>
  <c r="AK416" i="1" s="1"/>
  <c r="AA392" i="1"/>
  <c r="AK193" i="1"/>
  <c r="AA397" i="1"/>
  <c r="AK116" i="1"/>
  <c r="AA393" i="1"/>
  <c r="AK218" i="1"/>
  <c r="AK216" i="1" s="1"/>
  <c r="AA406" i="1"/>
  <c r="AK176" i="1"/>
  <c r="AK23" i="1"/>
  <c r="AM25" i="1"/>
  <c r="AM23" i="1" s="1"/>
  <c r="AA401" i="1"/>
  <c r="AK180" i="1"/>
  <c r="AM51" i="1"/>
  <c r="AO53" i="1"/>
  <c r="AO403" i="1" s="1"/>
  <c r="AM410" i="1"/>
  <c r="AA403" i="1"/>
  <c r="AK53" i="1"/>
  <c r="AK403" i="1" s="1"/>
  <c r="AN380" i="1"/>
  <c r="AM215" i="1"/>
  <c r="AM388" i="1" s="1"/>
  <c r="O269" i="1"/>
  <c r="R216" i="1"/>
  <c r="X255" i="1"/>
  <c r="Z255" i="1" s="1"/>
  <c r="X218" i="1"/>
  <c r="Z218" i="1" s="1"/>
  <c r="R412" i="1"/>
  <c r="R392" i="1"/>
  <c r="R391" i="1" s="1"/>
  <c r="R269" i="1"/>
  <c r="X269" i="1" s="1"/>
  <c r="Z269" i="1" s="1"/>
  <c r="AC23" i="1"/>
  <c r="R254" i="1"/>
  <c r="X254" i="1" s="1"/>
  <c r="Z254" i="1" s="1"/>
  <c r="R406" i="1"/>
  <c r="R404" i="1" s="1"/>
  <c r="AA410" i="1"/>
  <c r="X176" i="1"/>
  <c r="Z176" i="1" s="1"/>
  <c r="R192" i="1"/>
  <c r="R181" i="1" s="1"/>
  <c r="R387" i="1" s="1"/>
  <c r="R300" i="1"/>
  <c r="X300" i="1" s="1"/>
  <c r="Z300" i="1" s="1"/>
  <c r="X302" i="1"/>
  <c r="Z302" i="1" s="1"/>
  <c r="X25" i="1"/>
  <c r="R397" i="1"/>
  <c r="X397" i="1" s="1"/>
  <c r="Z397" i="1" s="1"/>
  <c r="R167" i="1"/>
  <c r="R150" i="1" s="1"/>
  <c r="R385" i="1" s="1"/>
  <c r="AA73" i="1"/>
  <c r="AE69" i="1"/>
  <c r="AC55" i="1"/>
  <c r="AC339" i="1"/>
  <c r="AC313" i="1" s="1"/>
  <c r="AC389" i="1" s="1"/>
  <c r="AK339" i="1"/>
  <c r="AR411" i="1"/>
  <c r="AC230" i="1"/>
  <c r="AC229" i="1" s="1"/>
  <c r="AC215" i="1" s="1"/>
  <c r="AC388" i="1" s="1"/>
  <c r="AK230" i="1"/>
  <c r="AE418" i="1"/>
  <c r="AE63" i="1"/>
  <c r="AK39" i="1"/>
  <c r="AC403" i="1"/>
  <c r="AE124" i="1"/>
  <c r="AM124" i="1"/>
  <c r="AM123" i="1" s="1"/>
  <c r="AM384" i="1" s="1"/>
  <c r="AQ149" i="1"/>
  <c r="AS149" i="1" s="1"/>
  <c r="AI420" i="1"/>
  <c r="AQ420" i="1"/>
  <c r="AS420" i="1" s="1"/>
  <c r="AI423" i="1"/>
  <c r="AQ423" i="1"/>
  <c r="AS423" i="1" s="1"/>
  <c r="AE352" i="1"/>
  <c r="AC21" i="1"/>
  <c r="AC7" i="1" s="1"/>
  <c r="AE55" i="1"/>
  <c r="AM55" i="1"/>
  <c r="AC88" i="1"/>
  <c r="AC68" i="1" s="1"/>
  <c r="AC383" i="1" s="1"/>
  <c r="AK88" i="1"/>
  <c r="AR181" i="1"/>
  <c r="AL387" i="1"/>
  <c r="AR387" i="1" s="1"/>
  <c r="AE39" i="1"/>
  <c r="AE28" i="1" s="1"/>
  <c r="AE381" i="1" s="1"/>
  <c r="AM39" i="1"/>
  <c r="AE21" i="1"/>
  <c r="AE7" i="1" s="1"/>
  <c r="AM21" i="1"/>
  <c r="AM7" i="1" s="1"/>
  <c r="AE80" i="1"/>
  <c r="AI149" i="1"/>
  <c r="AQ411" i="1"/>
  <c r="AK139" i="1"/>
  <c r="AK123" i="1" s="1"/>
  <c r="AM181" i="1"/>
  <c r="AM387" i="1" s="1"/>
  <c r="AK29" i="1"/>
  <c r="AL388" i="1"/>
  <c r="AR388" i="1" s="1"/>
  <c r="AR215" i="1"/>
  <c r="AL27" i="1"/>
  <c r="AR381" i="1"/>
  <c r="S123" i="1"/>
  <c r="S384" i="1" s="1"/>
  <c r="Y384" i="1" s="1"/>
  <c r="AE229" i="1"/>
  <c r="AE215" i="1" s="1"/>
  <c r="AE388" i="1" s="1"/>
  <c r="AC39" i="1"/>
  <c r="AC392" i="1"/>
  <c r="AE408" i="1"/>
  <c r="Z143" i="1"/>
  <c r="AE51" i="1"/>
  <c r="AE403" i="1"/>
  <c r="AE396" i="1"/>
  <c r="V54" i="1"/>
  <c r="V382" i="1" s="1"/>
  <c r="AE392" i="1"/>
  <c r="AE413" i="1"/>
  <c r="X124" i="1"/>
  <c r="Z124" i="1" s="1"/>
  <c r="X21" i="1"/>
  <c r="Z21" i="1" s="1"/>
  <c r="X111" i="1"/>
  <c r="Z111" i="1" s="1"/>
  <c r="X179" i="1"/>
  <c r="Z179" i="1" s="1"/>
  <c r="X178" i="1"/>
  <c r="AH382" i="1"/>
  <c r="X402" i="1"/>
  <c r="X339" i="1"/>
  <c r="Z339" i="1" s="1"/>
  <c r="AE123" i="1"/>
  <c r="AE384" i="1" s="1"/>
  <c r="AH387" i="1"/>
  <c r="X415" i="1"/>
  <c r="AH411" i="1"/>
  <c r="AC54" i="1"/>
  <c r="AC382" i="1" s="1"/>
  <c r="AH54" i="1"/>
  <c r="S394" i="1"/>
  <c r="Y394" i="1" s="1"/>
  <c r="Z217" i="1"/>
  <c r="Z270" i="1"/>
  <c r="AE181" i="1"/>
  <c r="AE387" i="1" s="1"/>
  <c r="R54" i="1"/>
  <c r="R382" i="1" s="1"/>
  <c r="T229" i="1"/>
  <c r="T215" i="1" s="1"/>
  <c r="T388" i="1" s="1"/>
  <c r="X367" i="1"/>
  <c r="Z367" i="1" s="1"/>
  <c r="X416" i="1"/>
  <c r="Z416" i="1" s="1"/>
  <c r="AC28" i="1"/>
  <c r="AC381" i="1" s="1"/>
  <c r="X398" i="1"/>
  <c r="Z398" i="1" s="1"/>
  <c r="X403" i="1"/>
  <c r="Z403" i="1" s="1"/>
  <c r="T412" i="1"/>
  <c r="V7" i="1"/>
  <c r="AH229" i="1"/>
  <c r="AC181" i="1"/>
  <c r="AC387" i="1" s="1"/>
  <c r="AH68" i="1"/>
  <c r="AF215" i="1"/>
  <c r="AF388" i="1" s="1"/>
  <c r="AF380" i="1" s="1"/>
  <c r="AE150" i="1"/>
  <c r="AE385" i="1" s="1"/>
  <c r="AC150" i="1"/>
  <c r="AC385" i="1" s="1"/>
  <c r="AH383" i="1"/>
  <c r="AI419" i="1"/>
  <c r="AB388" i="1"/>
  <c r="AB384" i="1"/>
  <c r="AH384" i="1" s="1"/>
  <c r="AH123" i="1"/>
  <c r="AH7" i="1"/>
  <c r="AB27" i="1"/>
  <c r="AB417" i="1" s="1"/>
  <c r="AH181" i="1"/>
  <c r="AB385" i="1"/>
  <c r="AH385" i="1" s="1"/>
  <c r="AH150" i="1"/>
  <c r="AE313" i="1"/>
  <c r="AE389" i="1" s="1"/>
  <c r="AG411" i="1"/>
  <c r="AD381" i="1"/>
  <c r="AD380" i="1" s="1"/>
  <c r="AD27" i="1"/>
  <c r="AD417" i="1" s="1"/>
  <c r="AC123" i="1"/>
  <c r="AC384" i="1" s="1"/>
  <c r="AB389" i="1"/>
  <c r="AH389" i="1" s="1"/>
  <c r="AH313" i="1"/>
  <c r="AH28" i="1"/>
  <c r="Z288" i="1"/>
  <c r="T407" i="1"/>
  <c r="Z411" i="1"/>
  <c r="X12" i="1"/>
  <c r="Z12" i="1" s="1"/>
  <c r="X408" i="1"/>
  <c r="Z408" i="1" s="1"/>
  <c r="R407" i="1"/>
  <c r="V407" i="1"/>
  <c r="X23" i="1"/>
  <c r="T54" i="1"/>
  <c r="T382" i="1" s="1"/>
  <c r="R68" i="1"/>
  <c r="R383" i="1" s="1"/>
  <c r="X97" i="1"/>
  <c r="Z97" i="1" s="1"/>
  <c r="X287" i="1"/>
  <c r="Z287" i="1" s="1"/>
  <c r="X280" i="1"/>
  <c r="Z280" i="1" s="1"/>
  <c r="X396" i="1"/>
  <c r="Z396" i="1" s="1"/>
  <c r="X352" i="1"/>
  <c r="Z352" i="1" s="1"/>
  <c r="X182" i="1"/>
  <c r="Z182" i="1" s="1"/>
  <c r="V229" i="1"/>
  <c r="V215" i="1" s="1"/>
  <c r="V388" i="1" s="1"/>
  <c r="X51" i="1"/>
  <c r="Z51" i="1" s="1"/>
  <c r="R229" i="1"/>
  <c r="T404" i="1"/>
  <c r="V391" i="1"/>
  <c r="Z301" i="1"/>
  <c r="R28" i="1"/>
  <c r="R381" i="1" s="1"/>
  <c r="T391" i="1"/>
  <c r="X63" i="1"/>
  <c r="Z63" i="1" s="1"/>
  <c r="Y415" i="1"/>
  <c r="Z193" i="1"/>
  <c r="V68" i="1"/>
  <c r="V383" i="1" s="1"/>
  <c r="X406" i="1"/>
  <c r="Z406" i="1" s="1"/>
  <c r="X327" i="1"/>
  <c r="Z327" i="1" s="1"/>
  <c r="X246" i="1"/>
  <c r="Z246" i="1" s="1"/>
  <c r="X414" i="1"/>
  <c r="Z414" i="1" s="1"/>
  <c r="T28" i="1"/>
  <c r="T381" i="1" s="1"/>
  <c r="Z25" i="1"/>
  <c r="V313" i="1"/>
  <c r="V389" i="1" s="1"/>
  <c r="X405" i="1"/>
  <c r="Z405" i="1" s="1"/>
  <c r="Z183" i="1"/>
  <c r="X192" i="1"/>
  <c r="Z192" i="1" s="1"/>
  <c r="X151" i="1"/>
  <c r="Z151" i="1" s="1"/>
  <c r="X399" i="1"/>
  <c r="Z399" i="1" s="1"/>
  <c r="X410" i="1"/>
  <c r="Z410" i="1" s="1"/>
  <c r="V394" i="1"/>
  <c r="Y407" i="1"/>
  <c r="X341" i="1"/>
  <c r="Z341" i="1" s="1"/>
  <c r="W390" i="1"/>
  <c r="V404" i="1"/>
  <c r="V123" i="1"/>
  <c r="V384" i="1" s="1"/>
  <c r="X55" i="1"/>
  <c r="Z55" i="1" s="1"/>
  <c r="Y23" i="1"/>
  <c r="T181" i="1"/>
  <c r="T387" i="1" s="1"/>
  <c r="X204" i="1"/>
  <c r="Z204" i="1" s="1"/>
  <c r="R123" i="1"/>
  <c r="R384" i="1" s="1"/>
  <c r="X102" i="1"/>
  <c r="Z102" i="1" s="1"/>
  <c r="Z369" i="1"/>
  <c r="X88" i="1"/>
  <c r="Z88" i="1" s="1"/>
  <c r="X395" i="1"/>
  <c r="Z395" i="1" s="1"/>
  <c r="X230" i="1"/>
  <c r="X127" i="1"/>
  <c r="Z127" i="1" s="1"/>
  <c r="T7" i="1"/>
  <c r="X29" i="1"/>
  <c r="Z29" i="1" s="1"/>
  <c r="X80" i="1"/>
  <c r="Z80" i="1" s="1"/>
  <c r="Y54" i="1"/>
  <c r="S382" i="1"/>
  <c r="Y382" i="1" s="1"/>
  <c r="X216" i="1"/>
  <c r="V400" i="1"/>
  <c r="X400" i="1" s="1"/>
  <c r="Z400" i="1" s="1"/>
  <c r="X401" i="1"/>
  <c r="Z401" i="1" s="1"/>
  <c r="T394" i="1"/>
  <c r="R313" i="1"/>
  <c r="R389" i="1" s="1"/>
  <c r="T68" i="1"/>
  <c r="T383" i="1" s="1"/>
  <c r="V150" i="1"/>
  <c r="V385" i="1" s="1"/>
  <c r="T150" i="1"/>
  <c r="T385" i="1" s="1"/>
  <c r="Y404" i="1"/>
  <c r="V28" i="1"/>
  <c r="X47" i="1"/>
  <c r="Z47" i="1" s="1"/>
  <c r="T123" i="1"/>
  <c r="T384" i="1" s="1"/>
  <c r="X155" i="1"/>
  <c r="Z155" i="1" s="1"/>
  <c r="X413" i="1"/>
  <c r="Z413" i="1" s="1"/>
  <c r="V412" i="1"/>
  <c r="X393" i="1"/>
  <c r="Z393" i="1" s="1"/>
  <c r="X409" i="1"/>
  <c r="Z409" i="1" s="1"/>
  <c r="X355" i="1"/>
  <c r="Z355" i="1" s="1"/>
  <c r="X314" i="1"/>
  <c r="Z314" i="1" s="1"/>
  <c r="T313" i="1"/>
  <c r="Z178" i="1"/>
  <c r="V181" i="1"/>
  <c r="V387" i="1" s="1"/>
  <c r="X163" i="1"/>
  <c r="Z163" i="1" s="1"/>
  <c r="X139" i="1"/>
  <c r="Z139" i="1" s="1"/>
  <c r="X133" i="1"/>
  <c r="Z133" i="1" s="1"/>
  <c r="Z70" i="1"/>
  <c r="X69" i="1"/>
  <c r="Z69" i="1" s="1"/>
  <c r="X39" i="1"/>
  <c r="Z39" i="1" s="1"/>
  <c r="Y28" i="1"/>
  <c r="X8" i="1"/>
  <c r="Z8" i="1" s="1"/>
  <c r="S181" i="1"/>
  <c r="Y181" i="1" s="1"/>
  <c r="Y7" i="1"/>
  <c r="S385" i="1"/>
  <c r="Y385" i="1" s="1"/>
  <c r="Y150" i="1"/>
  <c r="Z402" i="1"/>
  <c r="U390" i="1"/>
  <c r="S313" i="1"/>
  <c r="S229" i="1"/>
  <c r="Y229" i="1" s="1"/>
  <c r="Y230" i="1"/>
  <c r="U381" i="1"/>
  <c r="U380" i="1" s="1"/>
  <c r="U27" i="1"/>
  <c r="U417" i="1" s="1"/>
  <c r="W27" i="1"/>
  <c r="W417" i="1" s="1"/>
  <c r="S383" i="1"/>
  <c r="Y383" i="1" s="1"/>
  <c r="Y68" i="1"/>
  <c r="Y216" i="1"/>
  <c r="W380" i="1"/>
  <c r="Y391" i="1"/>
  <c r="I280" i="1"/>
  <c r="M23" i="1"/>
  <c r="AE54" i="1" l="1"/>
  <c r="AE382" i="1" s="1"/>
  <c r="X167" i="1"/>
  <c r="Z167" i="1" s="1"/>
  <c r="AM28" i="1"/>
  <c r="AE68" i="1"/>
  <c r="AE383" i="1" s="1"/>
  <c r="AK401" i="1"/>
  <c r="AK179" i="1"/>
  <c r="AK178" i="1" s="1"/>
  <c r="AK386" i="1" s="1"/>
  <c r="AQ386" i="1" s="1"/>
  <c r="AS386" i="1" s="1"/>
  <c r="AK406" i="1"/>
  <c r="AK167" i="1"/>
  <c r="AK150" i="1" s="1"/>
  <c r="AK385" i="1" s="1"/>
  <c r="AK397" i="1"/>
  <c r="AK111" i="1"/>
  <c r="AA396" i="1"/>
  <c r="AK73" i="1"/>
  <c r="AK392" i="1"/>
  <c r="AK192" i="1"/>
  <c r="AK181" i="1" s="1"/>
  <c r="AK387" i="1" s="1"/>
  <c r="AK97" i="1"/>
  <c r="AS411" i="1"/>
  <c r="AL380" i="1"/>
  <c r="AR380" i="1" s="1"/>
  <c r="R394" i="1"/>
  <c r="X394" i="1" s="1"/>
  <c r="Z394" i="1" s="1"/>
  <c r="R215" i="1"/>
  <c r="R388" i="1" s="1"/>
  <c r="X388" i="1" s="1"/>
  <c r="X392" i="1"/>
  <c r="Z392" i="1" s="1"/>
  <c r="AK384" i="1"/>
  <c r="AM381" i="1"/>
  <c r="AM352" i="1"/>
  <c r="Y123" i="1"/>
  <c r="AM418" i="1"/>
  <c r="AK55" i="1"/>
  <c r="AK21" i="1"/>
  <c r="AM80" i="1"/>
  <c r="AK51" i="1"/>
  <c r="AM63" i="1"/>
  <c r="AM54" i="1" s="1"/>
  <c r="AK229" i="1"/>
  <c r="AK313" i="1"/>
  <c r="AM69" i="1"/>
  <c r="AR27" i="1"/>
  <c r="AL417" i="1"/>
  <c r="AR417" i="1" s="1"/>
  <c r="Z415" i="1"/>
  <c r="X412" i="1"/>
  <c r="Z412" i="1" s="1"/>
  <c r="Z230" i="1"/>
  <c r="AH215" i="1"/>
  <c r="X54" i="1"/>
  <c r="AF27" i="1"/>
  <c r="AF417" i="1" s="1"/>
  <c r="AH417" i="1" s="1"/>
  <c r="AH388" i="1"/>
  <c r="AI411" i="1"/>
  <c r="S390" i="1"/>
  <c r="Y390" i="1" s="1"/>
  <c r="Z23" i="1"/>
  <c r="Z216" i="1"/>
  <c r="X28" i="1"/>
  <c r="Z28" i="1" s="1"/>
  <c r="AE380" i="1"/>
  <c r="AB380" i="1"/>
  <c r="AH380" i="1" s="1"/>
  <c r="AH381" i="1"/>
  <c r="AC27" i="1"/>
  <c r="AC417" i="1" s="1"/>
  <c r="AE27" i="1"/>
  <c r="AE417" i="1" s="1"/>
  <c r="AC380" i="1"/>
  <c r="X383" i="1"/>
  <c r="X229" i="1"/>
  <c r="Z229" i="1" s="1"/>
  <c r="X68" i="1"/>
  <c r="Z68" i="1" s="1"/>
  <c r="X382" i="1"/>
  <c r="Z382" i="1" s="1"/>
  <c r="X404" i="1"/>
  <c r="Z404" i="1" s="1"/>
  <c r="T390" i="1"/>
  <c r="X391" i="1"/>
  <c r="Z391" i="1" s="1"/>
  <c r="X385" i="1"/>
  <c r="Z385" i="1" s="1"/>
  <c r="V381" i="1"/>
  <c r="V380" i="1" s="1"/>
  <c r="Z54" i="1"/>
  <c r="R390" i="1"/>
  <c r="X407" i="1"/>
  <c r="Z407" i="1" s="1"/>
  <c r="Y381" i="1"/>
  <c r="X387" i="1"/>
  <c r="X384" i="1"/>
  <c r="Z384" i="1" s="1"/>
  <c r="X150" i="1"/>
  <c r="Z150" i="1" s="1"/>
  <c r="X123" i="1"/>
  <c r="X181" i="1"/>
  <c r="Z181" i="1" s="1"/>
  <c r="T27" i="1"/>
  <c r="T417" i="1" s="1"/>
  <c r="V390" i="1"/>
  <c r="X420" i="1"/>
  <c r="Z420" i="1" s="1"/>
  <c r="T389" i="1"/>
  <c r="X389" i="1" s="1"/>
  <c r="X313" i="1"/>
  <c r="V27" i="1"/>
  <c r="V417" i="1" s="1"/>
  <c r="S387" i="1"/>
  <c r="Y387" i="1" s="1"/>
  <c r="S215" i="1"/>
  <c r="S27" i="1" s="1"/>
  <c r="Y27" i="1" s="1"/>
  <c r="S389" i="1"/>
  <c r="Y389" i="1" s="1"/>
  <c r="Y313" i="1"/>
  <c r="Z383" i="1"/>
  <c r="I254" i="1"/>
  <c r="I204" i="1"/>
  <c r="M418" i="1"/>
  <c r="K418" i="1"/>
  <c r="M416" i="1"/>
  <c r="M415" i="1" s="1"/>
  <c r="M414" i="1"/>
  <c r="M413" i="1"/>
  <c r="M410" i="1"/>
  <c r="M409" i="1"/>
  <c r="M408" i="1"/>
  <c r="M406" i="1"/>
  <c r="M405" i="1"/>
  <c r="M403" i="1"/>
  <c r="M402" i="1" s="1"/>
  <c r="M401" i="1"/>
  <c r="M400" i="1" s="1"/>
  <c r="M399" i="1"/>
  <c r="M398" i="1"/>
  <c r="M397" i="1"/>
  <c r="M396" i="1"/>
  <c r="M395" i="1"/>
  <c r="M393" i="1"/>
  <c r="M392" i="1"/>
  <c r="L416" i="1"/>
  <c r="L414" i="1"/>
  <c r="L413" i="1"/>
  <c r="L409" i="1"/>
  <c r="L408" i="1"/>
  <c r="L406" i="1"/>
  <c r="L405" i="1"/>
  <c r="L403" i="1"/>
  <c r="L401" i="1"/>
  <c r="L399" i="1"/>
  <c r="L398" i="1"/>
  <c r="L397" i="1"/>
  <c r="L396" i="1"/>
  <c r="L395" i="1"/>
  <c r="L393" i="1"/>
  <c r="L392" i="1"/>
  <c r="K416" i="1"/>
  <c r="K414" i="1"/>
  <c r="K413" i="1"/>
  <c r="K410" i="1"/>
  <c r="K409" i="1"/>
  <c r="K408" i="1"/>
  <c r="K406" i="1"/>
  <c r="K405" i="1"/>
  <c r="K403" i="1"/>
  <c r="K401" i="1"/>
  <c r="K399" i="1"/>
  <c r="K398" i="1"/>
  <c r="K397" i="1"/>
  <c r="K396" i="1"/>
  <c r="K395" i="1"/>
  <c r="K393" i="1"/>
  <c r="K392" i="1"/>
  <c r="K383" i="1"/>
  <c r="K384" i="1"/>
  <c r="K385" i="1"/>
  <c r="K386" i="1"/>
  <c r="J416" i="1"/>
  <c r="J414" i="1"/>
  <c r="J413" i="1"/>
  <c r="J410" i="1"/>
  <c r="J409" i="1"/>
  <c r="J408" i="1"/>
  <c r="J406" i="1"/>
  <c r="J405" i="1"/>
  <c r="J403" i="1"/>
  <c r="J401" i="1"/>
  <c r="J399" i="1"/>
  <c r="J398" i="1"/>
  <c r="J397" i="1"/>
  <c r="J396" i="1"/>
  <c r="J395" i="1"/>
  <c r="J393" i="1"/>
  <c r="J392" i="1"/>
  <c r="I416" i="1"/>
  <c r="I414" i="1"/>
  <c r="O414" i="1" s="1"/>
  <c r="I413" i="1"/>
  <c r="I410" i="1"/>
  <c r="I409" i="1"/>
  <c r="O409" i="1" s="1"/>
  <c r="I408" i="1"/>
  <c r="O408" i="1" s="1"/>
  <c r="I406" i="1"/>
  <c r="I405" i="1"/>
  <c r="I403" i="1"/>
  <c r="I401" i="1"/>
  <c r="I399" i="1"/>
  <c r="I398" i="1"/>
  <c r="I397" i="1"/>
  <c r="O397" i="1" s="1"/>
  <c r="I396" i="1"/>
  <c r="O396" i="1" s="1"/>
  <c r="I395" i="1"/>
  <c r="I393" i="1"/>
  <c r="I392" i="1"/>
  <c r="O392" i="1" s="1"/>
  <c r="H416" i="1"/>
  <c r="H414" i="1"/>
  <c r="H413" i="1"/>
  <c r="H410" i="1"/>
  <c r="H409" i="1"/>
  <c r="H408" i="1"/>
  <c r="H406" i="1"/>
  <c r="H405" i="1"/>
  <c r="H403" i="1"/>
  <c r="H401" i="1"/>
  <c r="H399" i="1"/>
  <c r="H398" i="1"/>
  <c r="H397" i="1"/>
  <c r="H396" i="1"/>
  <c r="H395" i="1"/>
  <c r="H393" i="1"/>
  <c r="H392" i="1"/>
  <c r="M367" i="1"/>
  <c r="K367" i="1"/>
  <c r="I367" i="1"/>
  <c r="M355" i="1"/>
  <c r="K355" i="1"/>
  <c r="I355" i="1"/>
  <c r="M352" i="1"/>
  <c r="K352" i="1"/>
  <c r="I352" i="1"/>
  <c r="M341" i="1"/>
  <c r="K341" i="1"/>
  <c r="I341" i="1"/>
  <c r="O367" i="1" l="1"/>
  <c r="O418" i="1"/>
  <c r="R380" i="1"/>
  <c r="AK69" i="1"/>
  <c r="AK68" i="1" s="1"/>
  <c r="AK396" i="1"/>
  <c r="R27" i="1"/>
  <c r="I415" i="1"/>
  <c r="O416" i="1"/>
  <c r="O393" i="1"/>
  <c r="O398" i="1"/>
  <c r="O405" i="1"/>
  <c r="O410" i="1"/>
  <c r="O355" i="1"/>
  <c r="O352" i="1"/>
  <c r="O395" i="1"/>
  <c r="O399" i="1"/>
  <c r="O406" i="1"/>
  <c r="O413" i="1"/>
  <c r="I402" i="1"/>
  <c r="O403" i="1"/>
  <c r="O341" i="1"/>
  <c r="I400" i="1"/>
  <c r="O401" i="1"/>
  <c r="Z123" i="1"/>
  <c r="AM382" i="1"/>
  <c r="AQ406" i="1"/>
  <c r="AK28" i="1"/>
  <c r="AK54" i="1"/>
  <c r="K400" i="1"/>
  <c r="AM400" i="1"/>
  <c r="AO400" i="1"/>
  <c r="AN400" i="1"/>
  <c r="AP400" i="1"/>
  <c r="AK215" i="1"/>
  <c r="AK388" i="1" s="1"/>
  <c r="AM313" i="1"/>
  <c r="AM389" i="1" s="1"/>
  <c r="AQ397" i="1"/>
  <c r="K402" i="1"/>
  <c r="AP402" i="1"/>
  <c r="AN402" i="1"/>
  <c r="AM402" i="1"/>
  <c r="AO402" i="1"/>
  <c r="K415" i="1"/>
  <c r="AP415" i="1"/>
  <c r="AL415" i="1"/>
  <c r="AM415" i="1"/>
  <c r="AO415" i="1"/>
  <c r="AK389" i="1"/>
  <c r="AK383" i="1"/>
  <c r="AO404" i="1"/>
  <c r="AM404" i="1"/>
  <c r="AP404" i="1"/>
  <c r="AN404" i="1"/>
  <c r="AM68" i="1"/>
  <c r="AM383" i="1" s="1"/>
  <c r="X381" i="1"/>
  <c r="Z381" i="1" s="1"/>
  <c r="X215" i="1"/>
  <c r="AH27" i="1"/>
  <c r="Z313" i="1"/>
  <c r="AE402" i="1"/>
  <c r="AD402" i="1"/>
  <c r="AF402" i="1"/>
  <c r="AC402" i="1"/>
  <c r="AD415" i="1"/>
  <c r="AC415" i="1"/>
  <c r="AE415" i="1"/>
  <c r="AF415" i="1"/>
  <c r="AC400" i="1"/>
  <c r="AF400" i="1"/>
  <c r="AE400" i="1"/>
  <c r="AD400" i="1"/>
  <c r="AD407" i="1"/>
  <c r="AF407" i="1"/>
  <c r="AE407" i="1"/>
  <c r="X390" i="1"/>
  <c r="Z390" i="1" s="1"/>
  <c r="Z387" i="1"/>
  <c r="Z389" i="1"/>
  <c r="X27" i="1"/>
  <c r="Z27" i="1" s="1"/>
  <c r="T380" i="1"/>
  <c r="X380" i="1" s="1"/>
  <c r="X419" i="1"/>
  <c r="S417" i="1"/>
  <c r="Y417" i="1" s="1"/>
  <c r="Y215" i="1"/>
  <c r="S388" i="1"/>
  <c r="Y388" i="1" s="1"/>
  <c r="Z388" i="1" s="1"/>
  <c r="M407" i="1"/>
  <c r="M404" i="1"/>
  <c r="M394" i="1"/>
  <c r="M412" i="1"/>
  <c r="K394" i="1"/>
  <c r="K404" i="1"/>
  <c r="K412" i="1"/>
  <c r="K407" i="1"/>
  <c r="I404" i="1"/>
  <c r="I407" i="1"/>
  <c r="I394" i="1"/>
  <c r="I412" i="1"/>
  <c r="M391" i="1"/>
  <c r="K391" i="1"/>
  <c r="I391" i="1"/>
  <c r="M339" i="1"/>
  <c r="K339" i="1"/>
  <c r="I339" i="1"/>
  <c r="M327" i="1"/>
  <c r="K327" i="1"/>
  <c r="I327" i="1"/>
  <c r="M314" i="1"/>
  <c r="K314" i="1"/>
  <c r="I314" i="1"/>
  <c r="M300" i="1"/>
  <c r="K300" i="1"/>
  <c r="I300" i="1"/>
  <c r="M287" i="1"/>
  <c r="K287" i="1"/>
  <c r="I287" i="1"/>
  <c r="M280" i="1"/>
  <c r="K280" i="1"/>
  <c r="K254" i="1"/>
  <c r="O254" i="1" s="1"/>
  <c r="M246" i="1"/>
  <c r="K246" i="1"/>
  <c r="I246" i="1"/>
  <c r="M230" i="1"/>
  <c r="K230" i="1"/>
  <c r="I230" i="1"/>
  <c r="M216" i="1"/>
  <c r="K216" i="1"/>
  <c r="I216" i="1"/>
  <c r="M204" i="1"/>
  <c r="K204" i="1"/>
  <c r="M192" i="1"/>
  <c r="K192" i="1"/>
  <c r="I192" i="1"/>
  <c r="M182" i="1"/>
  <c r="K182" i="1"/>
  <c r="I182" i="1"/>
  <c r="M179" i="1"/>
  <c r="M178" i="1" s="1"/>
  <c r="M386" i="1" s="1"/>
  <c r="K179" i="1"/>
  <c r="K178" i="1" s="1"/>
  <c r="I179" i="1"/>
  <c r="M167" i="1"/>
  <c r="K167" i="1"/>
  <c r="I167" i="1"/>
  <c r="M163" i="1"/>
  <c r="K163" i="1"/>
  <c r="I163" i="1"/>
  <c r="M155" i="1"/>
  <c r="K155" i="1"/>
  <c r="I155" i="1"/>
  <c r="M151" i="1"/>
  <c r="K151" i="1"/>
  <c r="I151" i="1"/>
  <c r="M139" i="1"/>
  <c r="K139" i="1"/>
  <c r="I139" i="1"/>
  <c r="M133" i="1"/>
  <c r="K133" i="1"/>
  <c r="I133" i="1"/>
  <c r="M127" i="1"/>
  <c r="K127" i="1"/>
  <c r="I127" i="1"/>
  <c r="M124" i="1"/>
  <c r="K124" i="1"/>
  <c r="I124" i="1"/>
  <c r="M111" i="1"/>
  <c r="K111" i="1"/>
  <c r="I111" i="1"/>
  <c r="M102" i="1"/>
  <c r="K102" i="1"/>
  <c r="I102" i="1"/>
  <c r="M97" i="1"/>
  <c r="K97" i="1"/>
  <c r="I97" i="1"/>
  <c r="M88" i="1"/>
  <c r="K88" i="1"/>
  <c r="I88" i="1"/>
  <c r="M80" i="1"/>
  <c r="K80" i="1"/>
  <c r="I80" i="1"/>
  <c r="M69" i="1"/>
  <c r="K69" i="1"/>
  <c r="M63" i="1"/>
  <c r="K63" i="1"/>
  <c r="I63" i="1"/>
  <c r="M55" i="1"/>
  <c r="K55" i="1"/>
  <c r="I55" i="1"/>
  <c r="M51" i="1"/>
  <c r="K51" i="1"/>
  <c r="I51" i="1"/>
  <c r="M47" i="1"/>
  <c r="K47" i="1"/>
  <c r="I47" i="1"/>
  <c r="M39" i="1"/>
  <c r="K39" i="1"/>
  <c r="I39" i="1"/>
  <c r="M29" i="1"/>
  <c r="K29" i="1"/>
  <c r="K382" i="1" s="1"/>
  <c r="I29" i="1"/>
  <c r="M21" i="1"/>
  <c r="K21" i="1"/>
  <c r="M18" i="1"/>
  <c r="K18" i="1"/>
  <c r="I23" i="1"/>
  <c r="O23" i="1" s="1"/>
  <c r="I21" i="1"/>
  <c r="I18" i="1"/>
  <c r="M12" i="1"/>
  <c r="K12" i="1"/>
  <c r="I12" i="1"/>
  <c r="I8" i="1"/>
  <c r="O8" i="1" s="1"/>
  <c r="O39" i="1" l="1"/>
  <c r="O63" i="1"/>
  <c r="O88" i="1"/>
  <c r="O124" i="1"/>
  <c r="O151" i="1"/>
  <c r="O179" i="1"/>
  <c r="O327" i="1"/>
  <c r="O404" i="1"/>
  <c r="O204" i="1"/>
  <c r="O280" i="1"/>
  <c r="O412" i="1"/>
  <c r="AM380" i="1"/>
  <c r="O29" i="1"/>
  <c r="O55" i="1"/>
  <c r="O80" i="1"/>
  <c r="O111" i="1"/>
  <c r="O139" i="1"/>
  <c r="O167" i="1"/>
  <c r="O246" i="1"/>
  <c r="O314" i="1"/>
  <c r="AO391" i="1"/>
  <c r="AR397" i="1"/>
  <c r="AS397" i="1" s="1"/>
  <c r="O18" i="1"/>
  <c r="O51" i="1"/>
  <c r="O102" i="1"/>
  <c r="O133" i="1"/>
  <c r="O163" i="1"/>
  <c r="O192" i="1"/>
  <c r="O230" i="1"/>
  <c r="O300" i="1"/>
  <c r="O391" i="1"/>
  <c r="O394" i="1"/>
  <c r="Z215" i="1"/>
  <c r="AQ398" i="1"/>
  <c r="AR393" i="1"/>
  <c r="AQ396" i="1"/>
  <c r="AS396" i="1" s="1"/>
  <c r="AQ399" i="1"/>
  <c r="O402" i="1"/>
  <c r="O12" i="1"/>
  <c r="O21" i="1"/>
  <c r="O47" i="1"/>
  <c r="O69" i="1"/>
  <c r="O97" i="1"/>
  <c r="O127" i="1"/>
  <c r="O155" i="1"/>
  <c r="O182" i="1"/>
  <c r="O216" i="1"/>
  <c r="O287" i="1"/>
  <c r="O339" i="1"/>
  <c r="O407" i="1"/>
  <c r="AR410" i="1"/>
  <c r="AR398" i="1"/>
  <c r="AQ409" i="1"/>
  <c r="AR396" i="1"/>
  <c r="O400" i="1"/>
  <c r="O415" i="1"/>
  <c r="AQ405" i="1"/>
  <c r="AK404" i="1"/>
  <c r="AQ404" i="1" s="1"/>
  <c r="AQ403" i="1"/>
  <c r="AK402" i="1"/>
  <c r="AQ402" i="1" s="1"/>
  <c r="AN391" i="1"/>
  <c r="AQ392" i="1"/>
  <c r="AK391" i="1"/>
  <c r="AL407" i="1"/>
  <c r="AO407" i="1"/>
  <c r="AQ401" i="1"/>
  <c r="AK400" i="1"/>
  <c r="AQ400" i="1" s="1"/>
  <c r="AK381" i="1"/>
  <c r="AK27" i="1"/>
  <c r="AM412" i="1"/>
  <c r="AR395" i="1"/>
  <c r="AL394" i="1"/>
  <c r="AO394" i="1"/>
  <c r="AR405" i="1"/>
  <c r="AL404" i="1"/>
  <c r="AR404" i="1" s="1"/>
  <c r="AR416" i="1"/>
  <c r="AN415" i="1"/>
  <c r="AL391" i="1"/>
  <c r="AR392" i="1"/>
  <c r="AP407" i="1"/>
  <c r="AR401" i="1"/>
  <c r="AL400" i="1"/>
  <c r="AR400" i="1" s="1"/>
  <c r="AN412" i="1"/>
  <c r="AP394" i="1"/>
  <c r="AM394" i="1"/>
  <c r="AQ410" i="1"/>
  <c r="AQ416" i="1"/>
  <c r="AK415" i="1"/>
  <c r="AQ415" i="1" s="1"/>
  <c r="AR415" i="1"/>
  <c r="AR409" i="1"/>
  <c r="AS409" i="1" s="1"/>
  <c r="AP391" i="1"/>
  <c r="AQ414" i="1"/>
  <c r="AR414" i="1"/>
  <c r="AM407" i="1"/>
  <c r="AQ413" i="1"/>
  <c r="AK412" i="1"/>
  <c r="AR413" i="1"/>
  <c r="AL412" i="1"/>
  <c r="AR406" i="1"/>
  <c r="AS406" i="1" s="1"/>
  <c r="AN394" i="1"/>
  <c r="AM27" i="1"/>
  <c r="AM417" i="1" s="1"/>
  <c r="AQ393" i="1"/>
  <c r="AR403" i="1"/>
  <c r="AL402" i="1"/>
  <c r="AR402" i="1" s="1"/>
  <c r="AM391" i="1"/>
  <c r="AR408" i="1"/>
  <c r="AN407" i="1"/>
  <c r="AQ408" i="1"/>
  <c r="AK407" i="1"/>
  <c r="AK382" i="1"/>
  <c r="AO412" i="1"/>
  <c r="AP412" i="1"/>
  <c r="AR399" i="1"/>
  <c r="AS399" i="1" s="1"/>
  <c r="AK394" i="1"/>
  <c r="AQ395" i="1"/>
  <c r="AG393" i="1"/>
  <c r="AG409" i="1"/>
  <c r="AH409" i="1"/>
  <c r="AH397" i="1"/>
  <c r="AH393" i="1"/>
  <c r="AI393" i="1" s="1"/>
  <c r="AC407" i="1"/>
  <c r="AH396" i="1"/>
  <c r="AG406" i="1"/>
  <c r="AG399" i="1"/>
  <c r="AG414" i="1"/>
  <c r="AG401" i="1"/>
  <c r="AA400" i="1"/>
  <c r="AG400" i="1" s="1"/>
  <c r="AG396" i="1"/>
  <c r="AE412" i="1"/>
  <c r="AH406" i="1"/>
  <c r="AC394" i="1"/>
  <c r="AA394" i="1"/>
  <c r="AG395" i="1"/>
  <c r="AG410" i="1"/>
  <c r="AG405" i="1"/>
  <c r="AA404" i="1"/>
  <c r="AF404" i="1"/>
  <c r="AG398" i="1"/>
  <c r="AA415" i="1"/>
  <c r="AG415" i="1" s="1"/>
  <c r="AG416" i="1"/>
  <c r="AG397" i="1"/>
  <c r="AA391" i="1"/>
  <c r="AG392" i="1"/>
  <c r="AB400" i="1"/>
  <c r="AH400" i="1" s="1"/>
  <c r="AH401" i="1"/>
  <c r="AB412" i="1"/>
  <c r="AH413" i="1"/>
  <c r="AB394" i="1"/>
  <c r="AH395" i="1"/>
  <c r="AE394" i="1"/>
  <c r="AD404" i="1"/>
  <c r="AC404" i="1"/>
  <c r="AH416" i="1"/>
  <c r="AB415" i="1"/>
  <c r="AH415" i="1" s="1"/>
  <c r="AH392" i="1"/>
  <c r="AB391" i="1"/>
  <c r="AH414" i="1"/>
  <c r="AA407" i="1"/>
  <c r="AG408" i="1"/>
  <c r="AG413" i="1"/>
  <c r="AA412" i="1"/>
  <c r="AF412" i="1"/>
  <c r="AF394" i="1"/>
  <c r="AH410" i="1"/>
  <c r="AE404" i="1"/>
  <c r="AH398" i="1"/>
  <c r="AB402" i="1"/>
  <c r="AH402" i="1" s="1"/>
  <c r="AH403" i="1"/>
  <c r="AA402" i="1"/>
  <c r="AG402" i="1" s="1"/>
  <c r="AG403" i="1"/>
  <c r="AE391" i="1"/>
  <c r="AC391" i="1"/>
  <c r="AH408" i="1"/>
  <c r="AB407" i="1"/>
  <c r="AH407" i="1" s="1"/>
  <c r="AD412" i="1"/>
  <c r="AC412" i="1"/>
  <c r="AH399" i="1"/>
  <c r="AI399" i="1" s="1"/>
  <c r="AD394" i="1"/>
  <c r="AH405" i="1"/>
  <c r="AB404" i="1"/>
  <c r="AF391" i="1"/>
  <c r="AD391" i="1"/>
  <c r="Z419" i="1"/>
  <c r="S380" i="1"/>
  <c r="Y380" i="1" s="1"/>
  <c r="Z380" i="1" s="1"/>
  <c r="K54" i="1"/>
  <c r="M7" i="1"/>
  <c r="M28" i="1"/>
  <c r="M381" i="1" s="1"/>
  <c r="I54" i="1"/>
  <c r="M54" i="1"/>
  <c r="M382" i="1" s="1"/>
  <c r="K28" i="1"/>
  <c r="K381" i="1" s="1"/>
  <c r="I178" i="1"/>
  <c r="O178" i="1" s="1"/>
  <c r="I28" i="1"/>
  <c r="I7" i="1"/>
  <c r="M229" i="1"/>
  <c r="M215" i="1" s="1"/>
  <c r="M388" i="1" s="1"/>
  <c r="M390" i="1"/>
  <c r="K229" i="1"/>
  <c r="K215" i="1" s="1"/>
  <c r="K388" i="1" s="1"/>
  <c r="I229" i="1"/>
  <c r="K390" i="1"/>
  <c r="I390" i="1"/>
  <c r="M313" i="1"/>
  <c r="M389" i="1" s="1"/>
  <c r="K313" i="1"/>
  <c r="K389" i="1" s="1"/>
  <c r="I313" i="1"/>
  <c r="M181" i="1"/>
  <c r="M387" i="1" s="1"/>
  <c r="K181" i="1"/>
  <c r="K387" i="1" s="1"/>
  <c r="I181" i="1"/>
  <c r="M150" i="1"/>
  <c r="M385" i="1" s="1"/>
  <c r="K150" i="1"/>
  <c r="I150" i="1"/>
  <c r="M123" i="1"/>
  <c r="M384" i="1" s="1"/>
  <c r="K123" i="1"/>
  <c r="I123" i="1"/>
  <c r="M68" i="1"/>
  <c r="I68" i="1"/>
  <c r="K68" i="1"/>
  <c r="K7" i="1"/>
  <c r="AG407" i="1" l="1"/>
  <c r="O390" i="1"/>
  <c r="AS401" i="1"/>
  <c r="AS398" i="1"/>
  <c r="AS416" i="1"/>
  <c r="AQ407" i="1"/>
  <c r="AS395" i="1"/>
  <c r="AN390" i="1"/>
  <c r="I389" i="1"/>
  <c r="O389" i="1" s="1"/>
  <c r="O313" i="1"/>
  <c r="AQ394" i="1"/>
  <c r="I383" i="1"/>
  <c r="O68" i="1"/>
  <c r="I387" i="1"/>
  <c r="O387" i="1" s="1"/>
  <c r="O181" i="1"/>
  <c r="I215" i="1"/>
  <c r="O229" i="1"/>
  <c r="O7" i="1"/>
  <c r="AO390" i="1"/>
  <c r="I384" i="1"/>
  <c r="O384" i="1" s="1"/>
  <c r="O123" i="1"/>
  <c r="I385" i="1"/>
  <c r="O385" i="1" s="1"/>
  <c r="O150" i="1"/>
  <c r="O28" i="1"/>
  <c r="I382" i="1"/>
  <c r="O382" i="1" s="1"/>
  <c r="O54" i="1"/>
  <c r="AS393" i="1"/>
  <c r="AS410" i="1"/>
  <c r="AS392" i="1"/>
  <c r="AS408" i="1"/>
  <c r="AR412" i="1"/>
  <c r="AR391" i="1"/>
  <c r="AL390" i="1"/>
  <c r="AR394" i="1"/>
  <c r="AQ412" i="1"/>
  <c r="AS414" i="1"/>
  <c r="AS415" i="1"/>
  <c r="AM390" i="1"/>
  <c r="AK380" i="1"/>
  <c r="AR407" i="1"/>
  <c r="AS407" i="1" s="1"/>
  <c r="AS402" i="1"/>
  <c r="AS404" i="1"/>
  <c r="AS413" i="1"/>
  <c r="AP390" i="1"/>
  <c r="AS400" i="1"/>
  <c r="AK390" i="1"/>
  <c r="AQ391" i="1"/>
  <c r="AS403" i="1"/>
  <c r="AS405" i="1"/>
  <c r="AI397" i="1"/>
  <c r="AI406" i="1"/>
  <c r="AI413" i="1"/>
  <c r="AI409" i="1"/>
  <c r="AI396" i="1"/>
  <c r="AH404" i="1"/>
  <c r="AI407" i="1"/>
  <c r="AI398" i="1"/>
  <c r="AI401" i="1"/>
  <c r="AC390" i="1"/>
  <c r="AH412" i="1"/>
  <c r="AG412" i="1"/>
  <c r="AD390" i="1"/>
  <c r="AI403" i="1"/>
  <c r="AB390" i="1"/>
  <c r="AH391" i="1"/>
  <c r="AH394" i="1"/>
  <c r="AI416" i="1"/>
  <c r="AG404" i="1"/>
  <c r="AG394" i="1"/>
  <c r="AA390" i="1"/>
  <c r="AG391" i="1"/>
  <c r="AI410" i="1"/>
  <c r="AE390" i="1"/>
  <c r="AI395" i="1"/>
  <c r="AI414" i="1"/>
  <c r="AF390" i="1"/>
  <c r="AI402" i="1"/>
  <c r="AI408" i="1"/>
  <c r="AI392" i="1"/>
  <c r="AI415" i="1"/>
  <c r="AI405" i="1"/>
  <c r="AI400" i="1"/>
  <c r="K380" i="1"/>
  <c r="I386" i="1"/>
  <c r="O386" i="1" s="1"/>
  <c r="M383" i="1"/>
  <c r="I381" i="1"/>
  <c r="O381" i="1" s="1"/>
  <c r="M27" i="1"/>
  <c r="M417" i="1" s="1"/>
  <c r="K27" i="1"/>
  <c r="K417" i="1" s="1"/>
  <c r="AS394" i="1" l="1"/>
  <c r="O383" i="1"/>
  <c r="AS412" i="1"/>
  <c r="AS391" i="1"/>
  <c r="I388" i="1"/>
  <c r="O388" i="1" s="1"/>
  <c r="O215" i="1"/>
  <c r="AQ390" i="1"/>
  <c r="AR390" i="1"/>
  <c r="AI412" i="1"/>
  <c r="AI404" i="1"/>
  <c r="AI394" i="1"/>
  <c r="AI391" i="1"/>
  <c r="AG390" i="1"/>
  <c r="AH390" i="1"/>
  <c r="M380" i="1"/>
  <c r="I380" i="1"/>
  <c r="O380" i="1" s="1"/>
  <c r="I27" i="1"/>
  <c r="O27" i="1" s="1"/>
  <c r="H422" i="1"/>
  <c r="H421" i="1"/>
  <c r="R421" i="1" s="1"/>
  <c r="AA421" i="1" s="1"/>
  <c r="AK421" i="1" s="1"/>
  <c r="L418" i="1"/>
  <c r="J418" i="1"/>
  <c r="N379" i="1"/>
  <c r="P379" i="1" s="1"/>
  <c r="N378" i="1"/>
  <c r="P378" i="1" s="1"/>
  <c r="N377" i="1"/>
  <c r="P377" i="1" s="1"/>
  <c r="N376" i="1"/>
  <c r="P376" i="1" s="1"/>
  <c r="N375" i="1"/>
  <c r="P375" i="1" s="1"/>
  <c r="N374" i="1"/>
  <c r="P374" i="1" s="1"/>
  <c r="N373" i="1"/>
  <c r="P373" i="1" s="1"/>
  <c r="N372" i="1"/>
  <c r="P372" i="1" s="1"/>
  <c r="N371" i="1"/>
  <c r="P371" i="1" s="1"/>
  <c r="N370" i="1"/>
  <c r="P370" i="1" s="1"/>
  <c r="N369" i="1"/>
  <c r="P369" i="1" s="1"/>
  <c r="N368" i="1"/>
  <c r="P368" i="1" s="1"/>
  <c r="L367" i="1"/>
  <c r="J367" i="1"/>
  <c r="H367" i="1"/>
  <c r="N366" i="1"/>
  <c r="P366" i="1" s="1"/>
  <c r="N365" i="1"/>
  <c r="P365" i="1" s="1"/>
  <c r="N364" i="1"/>
  <c r="P364" i="1" s="1"/>
  <c r="N363" i="1"/>
  <c r="P363" i="1" s="1"/>
  <c r="N362" i="1"/>
  <c r="P362" i="1" s="1"/>
  <c r="N361" i="1"/>
  <c r="P361" i="1" s="1"/>
  <c r="N360" i="1"/>
  <c r="P360" i="1" s="1"/>
  <c r="N359" i="1"/>
  <c r="P359" i="1" s="1"/>
  <c r="N358" i="1"/>
  <c r="P358" i="1" s="1"/>
  <c r="N357" i="1"/>
  <c r="P357" i="1" s="1"/>
  <c r="N356" i="1"/>
  <c r="P356" i="1" s="1"/>
  <c r="L355" i="1"/>
  <c r="J355" i="1"/>
  <c r="H355" i="1"/>
  <c r="N354" i="1"/>
  <c r="P354" i="1" s="1"/>
  <c r="N353" i="1"/>
  <c r="P353" i="1" s="1"/>
  <c r="L352" i="1"/>
  <c r="J352" i="1"/>
  <c r="H352" i="1"/>
  <c r="N351" i="1"/>
  <c r="P351" i="1" s="1"/>
  <c r="N350" i="1"/>
  <c r="P350" i="1" s="1"/>
  <c r="N349" i="1"/>
  <c r="P349" i="1" s="1"/>
  <c r="N348" i="1"/>
  <c r="P348" i="1" s="1"/>
  <c r="N347" i="1"/>
  <c r="P347" i="1" s="1"/>
  <c r="N346" i="1"/>
  <c r="P346" i="1" s="1"/>
  <c r="N345" i="1"/>
  <c r="P345" i="1" s="1"/>
  <c r="N344" i="1"/>
  <c r="P344" i="1" s="1"/>
  <c r="N343" i="1"/>
  <c r="P343" i="1" s="1"/>
  <c r="N342" i="1"/>
  <c r="P342" i="1" s="1"/>
  <c r="L341" i="1"/>
  <c r="J341" i="1"/>
  <c r="H341" i="1"/>
  <c r="N340" i="1"/>
  <c r="P340" i="1" s="1"/>
  <c r="L339" i="1"/>
  <c r="J339" i="1"/>
  <c r="H339" i="1"/>
  <c r="N338" i="1"/>
  <c r="P338" i="1" s="1"/>
  <c r="N337" i="1"/>
  <c r="P337" i="1" s="1"/>
  <c r="N336" i="1"/>
  <c r="P336" i="1" s="1"/>
  <c r="N335" i="1"/>
  <c r="P335" i="1" s="1"/>
  <c r="N334" i="1"/>
  <c r="P334" i="1" s="1"/>
  <c r="N333" i="1"/>
  <c r="P333" i="1" s="1"/>
  <c r="N332" i="1"/>
  <c r="P332" i="1" s="1"/>
  <c r="N331" i="1"/>
  <c r="P331" i="1" s="1"/>
  <c r="N330" i="1"/>
  <c r="P330" i="1" s="1"/>
  <c r="N329" i="1"/>
  <c r="P329" i="1" s="1"/>
  <c r="N328" i="1"/>
  <c r="P328" i="1" s="1"/>
  <c r="L327" i="1"/>
  <c r="J327" i="1"/>
  <c r="H327" i="1"/>
  <c r="N326" i="1"/>
  <c r="P326" i="1" s="1"/>
  <c r="N325" i="1"/>
  <c r="P325" i="1" s="1"/>
  <c r="N324" i="1"/>
  <c r="P324" i="1" s="1"/>
  <c r="N323" i="1"/>
  <c r="P323" i="1" s="1"/>
  <c r="N322" i="1"/>
  <c r="P322" i="1" s="1"/>
  <c r="N320" i="1"/>
  <c r="P320" i="1" s="1"/>
  <c r="N319" i="1"/>
  <c r="P319" i="1" s="1"/>
  <c r="N318" i="1"/>
  <c r="P318" i="1" s="1"/>
  <c r="N317" i="1"/>
  <c r="P317" i="1" s="1"/>
  <c r="N316" i="1"/>
  <c r="P316" i="1" s="1"/>
  <c r="N315" i="1"/>
  <c r="P315" i="1" s="1"/>
  <c r="L314" i="1"/>
  <c r="J314" i="1"/>
  <c r="H314" i="1"/>
  <c r="N312" i="1"/>
  <c r="P312" i="1" s="1"/>
  <c r="N311" i="1"/>
  <c r="P311" i="1" s="1"/>
  <c r="N310" i="1"/>
  <c r="P310" i="1" s="1"/>
  <c r="N309" i="1"/>
  <c r="P309" i="1" s="1"/>
  <c r="N308" i="1"/>
  <c r="P308" i="1" s="1"/>
  <c r="N307" i="1"/>
  <c r="P307" i="1" s="1"/>
  <c r="N306" i="1"/>
  <c r="P306" i="1" s="1"/>
  <c r="N305" i="1"/>
  <c r="P305" i="1" s="1"/>
  <c r="N304" i="1"/>
  <c r="P304" i="1" s="1"/>
  <c r="N303" i="1"/>
  <c r="P303" i="1" s="1"/>
  <c r="N302" i="1"/>
  <c r="P302" i="1" s="1"/>
  <c r="N301" i="1"/>
  <c r="P301" i="1" s="1"/>
  <c r="L300" i="1"/>
  <c r="J300" i="1"/>
  <c r="H300" i="1"/>
  <c r="N299" i="1"/>
  <c r="P299" i="1" s="1"/>
  <c r="N298" i="1"/>
  <c r="P298" i="1" s="1"/>
  <c r="N297" i="1"/>
  <c r="P297" i="1" s="1"/>
  <c r="N296" i="1"/>
  <c r="P296" i="1" s="1"/>
  <c r="N295" i="1"/>
  <c r="P295" i="1" s="1"/>
  <c r="N294" i="1"/>
  <c r="P294" i="1" s="1"/>
  <c r="N293" i="1"/>
  <c r="P293" i="1" s="1"/>
  <c r="N292" i="1"/>
  <c r="P292" i="1" s="1"/>
  <c r="N291" i="1"/>
  <c r="P291" i="1" s="1"/>
  <c r="N290" i="1"/>
  <c r="P290" i="1" s="1"/>
  <c r="N289" i="1"/>
  <c r="P289" i="1" s="1"/>
  <c r="N288" i="1"/>
  <c r="P288" i="1" s="1"/>
  <c r="L287" i="1"/>
  <c r="J287" i="1"/>
  <c r="H287" i="1"/>
  <c r="N286" i="1"/>
  <c r="P286" i="1" s="1"/>
  <c r="N285" i="1"/>
  <c r="P285" i="1" s="1"/>
  <c r="N284" i="1"/>
  <c r="P284" i="1" s="1"/>
  <c r="N283" i="1"/>
  <c r="P283" i="1" s="1"/>
  <c r="N282" i="1"/>
  <c r="P282" i="1" s="1"/>
  <c r="N281" i="1"/>
  <c r="P281" i="1" s="1"/>
  <c r="L280" i="1"/>
  <c r="J280" i="1"/>
  <c r="H280" i="1"/>
  <c r="N278" i="1"/>
  <c r="P278" i="1" s="1"/>
  <c r="N277" i="1"/>
  <c r="P277" i="1" s="1"/>
  <c r="N276" i="1"/>
  <c r="P276" i="1" s="1"/>
  <c r="N275" i="1"/>
  <c r="P275" i="1" s="1"/>
  <c r="N274" i="1"/>
  <c r="P274" i="1" s="1"/>
  <c r="N273" i="1"/>
  <c r="P273" i="1" s="1"/>
  <c r="N272" i="1"/>
  <c r="P272" i="1" s="1"/>
  <c r="N271" i="1"/>
  <c r="P271" i="1" s="1"/>
  <c r="N270" i="1"/>
  <c r="P270" i="1" s="1"/>
  <c r="N268" i="1"/>
  <c r="P268" i="1" s="1"/>
  <c r="N267" i="1"/>
  <c r="P267" i="1" s="1"/>
  <c r="N266" i="1"/>
  <c r="P266" i="1" s="1"/>
  <c r="N265" i="1"/>
  <c r="P265" i="1" s="1"/>
  <c r="N264" i="1"/>
  <c r="P264" i="1" s="1"/>
  <c r="N263" i="1"/>
  <c r="P263" i="1" s="1"/>
  <c r="N262" i="1"/>
  <c r="P262" i="1" s="1"/>
  <c r="N261" i="1"/>
  <c r="P261" i="1" s="1"/>
  <c r="N260" i="1"/>
  <c r="P260" i="1" s="1"/>
  <c r="N259" i="1"/>
  <c r="P259" i="1" s="1"/>
  <c r="N258" i="1"/>
  <c r="P258" i="1" s="1"/>
  <c r="N257" i="1"/>
  <c r="P257" i="1" s="1"/>
  <c r="N256" i="1"/>
  <c r="P256" i="1" s="1"/>
  <c r="N255" i="1"/>
  <c r="P255" i="1" s="1"/>
  <c r="L254" i="1"/>
  <c r="J254" i="1"/>
  <c r="H254" i="1"/>
  <c r="N253" i="1"/>
  <c r="P253" i="1" s="1"/>
  <c r="N252" i="1"/>
  <c r="P252" i="1" s="1"/>
  <c r="N251" i="1"/>
  <c r="P251" i="1" s="1"/>
  <c r="N250" i="1"/>
  <c r="P250" i="1" s="1"/>
  <c r="N249" i="1"/>
  <c r="P249" i="1" s="1"/>
  <c r="N248" i="1"/>
  <c r="P248" i="1" s="1"/>
  <c r="N247" i="1"/>
  <c r="P247" i="1" s="1"/>
  <c r="L246" i="1"/>
  <c r="J246" i="1"/>
  <c r="H246" i="1"/>
  <c r="N245" i="1"/>
  <c r="P245" i="1" s="1"/>
  <c r="N244" i="1"/>
  <c r="P244" i="1" s="1"/>
  <c r="N243" i="1"/>
  <c r="P243" i="1" s="1"/>
  <c r="N242" i="1"/>
  <c r="P242" i="1" s="1"/>
  <c r="N241" i="1"/>
  <c r="P241" i="1" s="1"/>
  <c r="N240" i="1"/>
  <c r="P240" i="1" s="1"/>
  <c r="N239" i="1"/>
  <c r="P239" i="1" s="1"/>
  <c r="N238" i="1"/>
  <c r="P238" i="1" s="1"/>
  <c r="N237" i="1"/>
  <c r="P237" i="1" s="1"/>
  <c r="N236" i="1"/>
  <c r="P236" i="1" s="1"/>
  <c r="N235" i="1"/>
  <c r="P235" i="1" s="1"/>
  <c r="N234" i="1"/>
  <c r="P234" i="1" s="1"/>
  <c r="N233" i="1"/>
  <c r="P233" i="1" s="1"/>
  <c r="N232" i="1"/>
  <c r="P232" i="1" s="1"/>
  <c r="N231" i="1"/>
  <c r="P231" i="1" s="1"/>
  <c r="L230" i="1"/>
  <c r="J230" i="1"/>
  <c r="H230" i="1"/>
  <c r="N228" i="1"/>
  <c r="P228" i="1" s="1"/>
  <c r="N227" i="1"/>
  <c r="P227" i="1" s="1"/>
  <c r="N226" i="1"/>
  <c r="P226" i="1" s="1"/>
  <c r="N223" i="1"/>
  <c r="P223" i="1" s="1"/>
  <c r="N222" i="1"/>
  <c r="P222" i="1" s="1"/>
  <c r="N221" i="1"/>
  <c r="P221" i="1" s="1"/>
  <c r="N220" i="1"/>
  <c r="P220" i="1" s="1"/>
  <c r="N219" i="1"/>
  <c r="P219" i="1" s="1"/>
  <c r="N218" i="1"/>
  <c r="P218" i="1" s="1"/>
  <c r="N217" i="1"/>
  <c r="P217" i="1" s="1"/>
  <c r="L216" i="1"/>
  <c r="J216" i="1"/>
  <c r="H216" i="1"/>
  <c r="N214" i="1"/>
  <c r="P214" i="1" s="1"/>
  <c r="N213" i="1"/>
  <c r="P213" i="1" s="1"/>
  <c r="N212" i="1"/>
  <c r="P212" i="1" s="1"/>
  <c r="N211" i="1"/>
  <c r="P211" i="1" s="1"/>
  <c r="N210" i="1"/>
  <c r="P210" i="1" s="1"/>
  <c r="N209" i="1"/>
  <c r="P209" i="1" s="1"/>
  <c r="N208" i="1"/>
  <c r="P208" i="1" s="1"/>
  <c r="N207" i="1"/>
  <c r="P207" i="1" s="1"/>
  <c r="N206" i="1"/>
  <c r="P206" i="1" s="1"/>
  <c r="N205" i="1"/>
  <c r="P205" i="1" s="1"/>
  <c r="L204" i="1"/>
  <c r="J204" i="1"/>
  <c r="H204" i="1"/>
  <c r="N203" i="1"/>
  <c r="P203" i="1" s="1"/>
  <c r="N202" i="1"/>
  <c r="P202" i="1" s="1"/>
  <c r="N201" i="1"/>
  <c r="P201" i="1" s="1"/>
  <c r="N200" i="1"/>
  <c r="P200" i="1" s="1"/>
  <c r="N199" i="1"/>
  <c r="P199" i="1" s="1"/>
  <c r="N198" i="1"/>
  <c r="P198" i="1" s="1"/>
  <c r="N197" i="1"/>
  <c r="P197" i="1" s="1"/>
  <c r="N196" i="1"/>
  <c r="P196" i="1" s="1"/>
  <c r="N195" i="1"/>
  <c r="P195" i="1" s="1"/>
  <c r="N194" i="1"/>
  <c r="P194" i="1" s="1"/>
  <c r="N193" i="1"/>
  <c r="P193" i="1" s="1"/>
  <c r="L192" i="1"/>
  <c r="J192" i="1"/>
  <c r="H192" i="1"/>
  <c r="N191" i="1"/>
  <c r="P191" i="1" s="1"/>
  <c r="N190" i="1"/>
  <c r="P190" i="1" s="1"/>
  <c r="N189" i="1"/>
  <c r="P189" i="1" s="1"/>
  <c r="N188" i="1"/>
  <c r="P188" i="1" s="1"/>
  <c r="N187" i="1"/>
  <c r="P187" i="1" s="1"/>
  <c r="N186" i="1"/>
  <c r="P186" i="1" s="1"/>
  <c r="N185" i="1"/>
  <c r="P185" i="1" s="1"/>
  <c r="N184" i="1"/>
  <c r="P184" i="1" s="1"/>
  <c r="N183" i="1"/>
  <c r="P183" i="1" s="1"/>
  <c r="L182" i="1"/>
  <c r="J182" i="1"/>
  <c r="H182" i="1"/>
  <c r="N180" i="1"/>
  <c r="P180" i="1" s="1"/>
  <c r="L179" i="1"/>
  <c r="L178" i="1" s="1"/>
  <c r="J179" i="1"/>
  <c r="J178" i="1" s="1"/>
  <c r="H179" i="1"/>
  <c r="H178" i="1" s="1"/>
  <c r="N177" i="1"/>
  <c r="P177" i="1" s="1"/>
  <c r="N176" i="1"/>
  <c r="P176" i="1" s="1"/>
  <c r="N175" i="1"/>
  <c r="P175" i="1" s="1"/>
  <c r="N174" i="1"/>
  <c r="P174" i="1" s="1"/>
  <c r="N173" i="1"/>
  <c r="P173" i="1" s="1"/>
  <c r="N172" i="1"/>
  <c r="P172" i="1" s="1"/>
  <c r="N171" i="1"/>
  <c r="P171" i="1" s="1"/>
  <c r="N170" i="1"/>
  <c r="P170" i="1" s="1"/>
  <c r="N169" i="1"/>
  <c r="P169" i="1" s="1"/>
  <c r="N168" i="1"/>
  <c r="P168" i="1" s="1"/>
  <c r="L167" i="1"/>
  <c r="J167" i="1"/>
  <c r="H167" i="1"/>
  <c r="N166" i="1"/>
  <c r="P166" i="1" s="1"/>
  <c r="N165" i="1"/>
  <c r="P165" i="1" s="1"/>
  <c r="N164" i="1"/>
  <c r="P164" i="1" s="1"/>
  <c r="L163" i="1"/>
  <c r="J163" i="1"/>
  <c r="H163" i="1"/>
  <c r="N162" i="1"/>
  <c r="P162" i="1" s="1"/>
  <c r="N161" i="1"/>
  <c r="P161" i="1" s="1"/>
  <c r="N160" i="1"/>
  <c r="P160" i="1" s="1"/>
  <c r="N159" i="1"/>
  <c r="P159" i="1" s="1"/>
  <c r="N158" i="1"/>
  <c r="P158" i="1" s="1"/>
  <c r="N157" i="1"/>
  <c r="P157" i="1" s="1"/>
  <c r="N156" i="1"/>
  <c r="P156" i="1" s="1"/>
  <c r="L155" i="1"/>
  <c r="J155" i="1"/>
  <c r="H155" i="1"/>
  <c r="N154" i="1"/>
  <c r="P154" i="1" s="1"/>
  <c r="N153" i="1"/>
  <c r="P153" i="1" s="1"/>
  <c r="N152" i="1"/>
  <c r="P152" i="1" s="1"/>
  <c r="L151" i="1"/>
  <c r="J151" i="1"/>
  <c r="H151" i="1"/>
  <c r="N148" i="1"/>
  <c r="P148" i="1" s="1"/>
  <c r="N147" i="1"/>
  <c r="P147" i="1" s="1"/>
  <c r="N146" i="1"/>
  <c r="P146" i="1" s="1"/>
  <c r="N145" i="1"/>
  <c r="P145" i="1" s="1"/>
  <c r="N144" i="1"/>
  <c r="P144" i="1" s="1"/>
  <c r="N143" i="1"/>
  <c r="P143" i="1" s="1"/>
  <c r="N142" i="1"/>
  <c r="P142" i="1" s="1"/>
  <c r="N141" i="1"/>
  <c r="P141" i="1" s="1"/>
  <c r="N140" i="1"/>
  <c r="P140" i="1" s="1"/>
  <c r="L139" i="1"/>
  <c r="J139" i="1"/>
  <c r="H139" i="1"/>
  <c r="N138" i="1"/>
  <c r="P138" i="1" s="1"/>
  <c r="N137" i="1"/>
  <c r="P137" i="1" s="1"/>
  <c r="N136" i="1"/>
  <c r="P136" i="1" s="1"/>
  <c r="N135" i="1"/>
  <c r="P135" i="1" s="1"/>
  <c r="N134" i="1"/>
  <c r="P134" i="1" s="1"/>
  <c r="L133" i="1"/>
  <c r="J133" i="1"/>
  <c r="H133" i="1"/>
  <c r="N132" i="1"/>
  <c r="P132" i="1" s="1"/>
  <c r="N131" i="1"/>
  <c r="P131" i="1" s="1"/>
  <c r="N130" i="1"/>
  <c r="P130" i="1" s="1"/>
  <c r="N129" i="1"/>
  <c r="P129" i="1" s="1"/>
  <c r="N128" i="1"/>
  <c r="P128" i="1" s="1"/>
  <c r="L127" i="1"/>
  <c r="J127" i="1"/>
  <c r="H127" i="1"/>
  <c r="N126" i="1"/>
  <c r="P126" i="1" s="1"/>
  <c r="N125" i="1"/>
  <c r="P125" i="1" s="1"/>
  <c r="L124" i="1"/>
  <c r="J124" i="1"/>
  <c r="H124" i="1"/>
  <c r="N122" i="1"/>
  <c r="P122" i="1" s="1"/>
  <c r="N121" i="1"/>
  <c r="P121" i="1" s="1"/>
  <c r="N120" i="1"/>
  <c r="P120" i="1" s="1"/>
  <c r="N119" i="1"/>
  <c r="P119" i="1" s="1"/>
  <c r="N118" i="1"/>
  <c r="P118" i="1" s="1"/>
  <c r="N117" i="1"/>
  <c r="P117" i="1" s="1"/>
  <c r="N116" i="1"/>
  <c r="P116" i="1" s="1"/>
  <c r="N115" i="1"/>
  <c r="P115" i="1" s="1"/>
  <c r="N114" i="1"/>
  <c r="P114" i="1" s="1"/>
  <c r="N113" i="1"/>
  <c r="P113" i="1" s="1"/>
  <c r="N112" i="1"/>
  <c r="P112" i="1" s="1"/>
  <c r="L111" i="1"/>
  <c r="J111" i="1"/>
  <c r="H111" i="1"/>
  <c r="N110" i="1"/>
  <c r="P110" i="1" s="1"/>
  <c r="N109" i="1"/>
  <c r="P109" i="1" s="1"/>
  <c r="N108" i="1"/>
  <c r="P108" i="1" s="1"/>
  <c r="N107" i="1"/>
  <c r="P107" i="1" s="1"/>
  <c r="N106" i="1"/>
  <c r="P106" i="1" s="1"/>
  <c r="N105" i="1"/>
  <c r="P105" i="1" s="1"/>
  <c r="N104" i="1"/>
  <c r="P104" i="1" s="1"/>
  <c r="N103" i="1"/>
  <c r="P103" i="1" s="1"/>
  <c r="L102" i="1"/>
  <c r="J102" i="1"/>
  <c r="H102" i="1"/>
  <c r="N101" i="1"/>
  <c r="P101" i="1" s="1"/>
  <c r="N100" i="1"/>
  <c r="P100" i="1" s="1"/>
  <c r="N99" i="1"/>
  <c r="P99" i="1" s="1"/>
  <c r="N98" i="1"/>
  <c r="P98" i="1" s="1"/>
  <c r="L97" i="1"/>
  <c r="J97" i="1"/>
  <c r="H97" i="1"/>
  <c r="N96" i="1"/>
  <c r="P96" i="1" s="1"/>
  <c r="N94" i="1"/>
  <c r="P94" i="1" s="1"/>
  <c r="N93" i="1"/>
  <c r="P93" i="1" s="1"/>
  <c r="N92" i="1"/>
  <c r="P92" i="1" s="1"/>
  <c r="N91" i="1"/>
  <c r="P91" i="1" s="1"/>
  <c r="N90" i="1"/>
  <c r="P90" i="1" s="1"/>
  <c r="N89" i="1"/>
  <c r="P89" i="1" s="1"/>
  <c r="L88" i="1"/>
  <c r="J88" i="1"/>
  <c r="H88" i="1"/>
  <c r="N87" i="1"/>
  <c r="P87" i="1" s="1"/>
  <c r="N86" i="1"/>
  <c r="P86" i="1" s="1"/>
  <c r="N85" i="1"/>
  <c r="P85" i="1" s="1"/>
  <c r="N84" i="1"/>
  <c r="P84" i="1" s="1"/>
  <c r="N83" i="1"/>
  <c r="P83" i="1" s="1"/>
  <c r="N82" i="1"/>
  <c r="P82" i="1" s="1"/>
  <c r="N81" i="1"/>
  <c r="P81" i="1" s="1"/>
  <c r="L80" i="1"/>
  <c r="J80" i="1"/>
  <c r="H80" i="1"/>
  <c r="N78" i="1"/>
  <c r="P78" i="1" s="1"/>
  <c r="N77" i="1"/>
  <c r="P77" i="1" s="1"/>
  <c r="N76" i="1"/>
  <c r="P76" i="1" s="1"/>
  <c r="N75" i="1"/>
  <c r="P75" i="1" s="1"/>
  <c r="N74" i="1"/>
  <c r="P74" i="1" s="1"/>
  <c r="N73" i="1"/>
  <c r="P73" i="1" s="1"/>
  <c r="N72" i="1"/>
  <c r="P72" i="1" s="1"/>
  <c r="N71" i="1"/>
  <c r="P71" i="1" s="1"/>
  <c r="N70" i="1"/>
  <c r="P70" i="1" s="1"/>
  <c r="L69" i="1"/>
  <c r="J69" i="1"/>
  <c r="H69" i="1"/>
  <c r="N67" i="1"/>
  <c r="P67" i="1" s="1"/>
  <c r="N66" i="1"/>
  <c r="P66" i="1" s="1"/>
  <c r="N65" i="1"/>
  <c r="P65" i="1" s="1"/>
  <c r="N64" i="1"/>
  <c r="P64" i="1" s="1"/>
  <c r="L63" i="1"/>
  <c r="J63" i="1"/>
  <c r="H63" i="1"/>
  <c r="N62" i="1"/>
  <c r="P62" i="1" s="1"/>
  <c r="N61" i="1"/>
  <c r="P61" i="1" s="1"/>
  <c r="N60" i="1"/>
  <c r="P60" i="1" s="1"/>
  <c r="N59" i="1"/>
  <c r="P59" i="1" s="1"/>
  <c r="N58" i="1"/>
  <c r="P58" i="1" s="1"/>
  <c r="N57" i="1"/>
  <c r="P57" i="1" s="1"/>
  <c r="N56" i="1"/>
  <c r="P56" i="1" s="1"/>
  <c r="L55" i="1"/>
  <c r="J55" i="1"/>
  <c r="H55" i="1"/>
  <c r="N53" i="1"/>
  <c r="P53" i="1" s="1"/>
  <c r="N52" i="1"/>
  <c r="P52" i="1" s="1"/>
  <c r="L51" i="1"/>
  <c r="J51" i="1"/>
  <c r="H51" i="1"/>
  <c r="N50" i="1"/>
  <c r="P50" i="1" s="1"/>
  <c r="N49" i="1"/>
  <c r="P49" i="1" s="1"/>
  <c r="N48" i="1"/>
  <c r="P48" i="1" s="1"/>
  <c r="L47" i="1"/>
  <c r="J47" i="1"/>
  <c r="H47" i="1"/>
  <c r="N46" i="1"/>
  <c r="P46" i="1" s="1"/>
  <c r="N45" i="1"/>
  <c r="P45" i="1" s="1"/>
  <c r="N44" i="1"/>
  <c r="P44" i="1" s="1"/>
  <c r="N43" i="1"/>
  <c r="P43" i="1" s="1"/>
  <c r="N42" i="1"/>
  <c r="P42" i="1" s="1"/>
  <c r="N41" i="1"/>
  <c r="P41" i="1" s="1"/>
  <c r="N40" i="1"/>
  <c r="P40" i="1" s="1"/>
  <c r="L39" i="1"/>
  <c r="J39" i="1"/>
  <c r="H39" i="1"/>
  <c r="N38" i="1"/>
  <c r="P38" i="1" s="1"/>
  <c r="N37" i="1"/>
  <c r="P37" i="1" s="1"/>
  <c r="N36" i="1"/>
  <c r="P36" i="1" s="1"/>
  <c r="N35" i="1"/>
  <c r="P35" i="1" s="1"/>
  <c r="N34" i="1"/>
  <c r="P34" i="1" s="1"/>
  <c r="N33" i="1"/>
  <c r="P33" i="1" s="1"/>
  <c r="N32" i="1"/>
  <c r="P32" i="1" s="1"/>
  <c r="N31" i="1"/>
  <c r="P31" i="1" s="1"/>
  <c r="N30" i="1"/>
  <c r="P30" i="1" s="1"/>
  <c r="L29" i="1"/>
  <c r="J29" i="1"/>
  <c r="H29" i="1"/>
  <c r="N26" i="1"/>
  <c r="P26" i="1" s="1"/>
  <c r="N25" i="1"/>
  <c r="P25" i="1" s="1"/>
  <c r="N24" i="1"/>
  <c r="P24" i="1" s="1"/>
  <c r="L23" i="1"/>
  <c r="J23" i="1"/>
  <c r="H23" i="1"/>
  <c r="N22" i="1"/>
  <c r="P22" i="1" s="1"/>
  <c r="L21" i="1"/>
  <c r="J21" i="1"/>
  <c r="H21" i="1"/>
  <c r="H20" i="1"/>
  <c r="N19" i="1"/>
  <c r="P19" i="1" s="1"/>
  <c r="L18" i="1"/>
  <c r="J18" i="1"/>
  <c r="H18" i="1"/>
  <c r="N17" i="1"/>
  <c r="P17" i="1" s="1"/>
  <c r="N16" i="1"/>
  <c r="P16" i="1" s="1"/>
  <c r="N15" i="1"/>
  <c r="P15" i="1" s="1"/>
  <c r="N14" i="1"/>
  <c r="P14" i="1" s="1"/>
  <c r="N13" i="1"/>
  <c r="P13" i="1" s="1"/>
  <c r="L12" i="1"/>
  <c r="J12" i="1"/>
  <c r="H12" i="1"/>
  <c r="N11" i="1"/>
  <c r="P11" i="1" s="1"/>
  <c r="N10" i="1"/>
  <c r="P10" i="1" s="1"/>
  <c r="N9" i="1"/>
  <c r="P9" i="1" s="1"/>
  <c r="L8" i="1"/>
  <c r="J8" i="1"/>
  <c r="H8" i="1"/>
  <c r="C422" i="1"/>
  <c r="F422" i="1" s="1"/>
  <c r="C421" i="1"/>
  <c r="F420" i="1"/>
  <c r="F419" i="1"/>
  <c r="E418" i="1"/>
  <c r="D418" i="1"/>
  <c r="E416" i="1"/>
  <c r="E415" i="1" s="1"/>
  <c r="D416" i="1"/>
  <c r="D415" i="1" s="1"/>
  <c r="C416" i="1"/>
  <c r="E414" i="1"/>
  <c r="C414" i="1"/>
  <c r="E413" i="1"/>
  <c r="D413" i="1"/>
  <c r="D412" i="1" s="1"/>
  <c r="C413" i="1"/>
  <c r="E410" i="1"/>
  <c r="D410" i="1"/>
  <c r="C410" i="1"/>
  <c r="E409" i="1"/>
  <c r="D409" i="1"/>
  <c r="C409" i="1"/>
  <c r="E408" i="1"/>
  <c r="D408" i="1"/>
  <c r="C408" i="1"/>
  <c r="E406" i="1"/>
  <c r="D406" i="1"/>
  <c r="C406" i="1"/>
  <c r="E405" i="1"/>
  <c r="D405" i="1"/>
  <c r="C405" i="1"/>
  <c r="E403" i="1"/>
  <c r="E402" i="1" s="1"/>
  <c r="D403" i="1"/>
  <c r="D402" i="1" s="1"/>
  <c r="C403" i="1"/>
  <c r="E401" i="1"/>
  <c r="E400" i="1" s="1"/>
  <c r="D401" i="1"/>
  <c r="D400" i="1" s="1"/>
  <c r="C401" i="1"/>
  <c r="E399" i="1"/>
  <c r="D399" i="1"/>
  <c r="C399" i="1"/>
  <c r="E398" i="1"/>
  <c r="D398" i="1"/>
  <c r="C398" i="1"/>
  <c r="E397" i="1"/>
  <c r="D397" i="1"/>
  <c r="C397" i="1"/>
  <c r="E396" i="1"/>
  <c r="D396" i="1"/>
  <c r="C396" i="1"/>
  <c r="E395" i="1"/>
  <c r="D395" i="1"/>
  <c r="C395" i="1"/>
  <c r="E393" i="1"/>
  <c r="D393" i="1"/>
  <c r="C393" i="1"/>
  <c r="E392" i="1"/>
  <c r="D392" i="1"/>
  <c r="C392" i="1"/>
  <c r="B389" i="1"/>
  <c r="B388" i="1"/>
  <c r="B387" i="1"/>
  <c r="B386" i="1"/>
  <c r="B385" i="1"/>
  <c r="B384" i="1"/>
  <c r="B383" i="1"/>
  <c r="B382" i="1"/>
  <c r="B381" i="1"/>
  <c r="F379" i="1"/>
  <c r="F378" i="1"/>
  <c r="F377" i="1"/>
  <c r="F376" i="1"/>
  <c r="F375" i="1"/>
  <c r="F374" i="1"/>
  <c r="F373" i="1"/>
  <c r="F372" i="1"/>
  <c r="F371" i="1"/>
  <c r="F370" i="1"/>
  <c r="F369" i="1"/>
  <c r="F368" i="1"/>
  <c r="E367" i="1"/>
  <c r="D367" i="1"/>
  <c r="C367" i="1"/>
  <c r="F366" i="1"/>
  <c r="F365" i="1"/>
  <c r="F364" i="1"/>
  <c r="F363" i="1"/>
  <c r="F362" i="1"/>
  <c r="F361" i="1"/>
  <c r="F360" i="1"/>
  <c r="F359" i="1"/>
  <c r="F358" i="1"/>
  <c r="F357" i="1"/>
  <c r="F356" i="1"/>
  <c r="E355" i="1"/>
  <c r="D355" i="1"/>
  <c r="C355" i="1"/>
  <c r="F354" i="1"/>
  <c r="F353" i="1"/>
  <c r="E352" i="1"/>
  <c r="D352" i="1"/>
  <c r="C352" i="1"/>
  <c r="F351" i="1"/>
  <c r="F350" i="1"/>
  <c r="F349" i="1"/>
  <c r="F348" i="1"/>
  <c r="F347" i="1"/>
  <c r="F346" i="1"/>
  <c r="F345" i="1"/>
  <c r="F344" i="1"/>
  <c r="F343" i="1"/>
  <c r="F342" i="1"/>
  <c r="E341" i="1"/>
  <c r="D341" i="1"/>
  <c r="C341" i="1"/>
  <c r="F340" i="1"/>
  <c r="E339" i="1"/>
  <c r="D339" i="1"/>
  <c r="C339" i="1"/>
  <c r="F338" i="1"/>
  <c r="F337" i="1"/>
  <c r="F336" i="1"/>
  <c r="F335" i="1"/>
  <c r="F334" i="1"/>
  <c r="F333" i="1"/>
  <c r="F332" i="1"/>
  <c r="F331" i="1"/>
  <c r="F330" i="1"/>
  <c r="F329" i="1"/>
  <c r="F328" i="1"/>
  <c r="E327" i="1"/>
  <c r="D327" i="1"/>
  <c r="C327" i="1"/>
  <c r="F326" i="1"/>
  <c r="F325" i="1"/>
  <c r="F324" i="1"/>
  <c r="F323" i="1"/>
  <c r="F322" i="1"/>
  <c r="F320" i="1"/>
  <c r="F319" i="1"/>
  <c r="F318" i="1"/>
  <c r="F317" i="1"/>
  <c r="F316" i="1"/>
  <c r="F315" i="1"/>
  <c r="E314" i="1"/>
  <c r="D314" i="1"/>
  <c r="C314" i="1"/>
  <c r="F312" i="1"/>
  <c r="F311" i="1"/>
  <c r="F310" i="1"/>
  <c r="F309" i="1"/>
  <c r="F308" i="1"/>
  <c r="F307" i="1"/>
  <c r="F306" i="1"/>
  <c r="F305" i="1"/>
  <c r="F304" i="1"/>
  <c r="F303" i="1"/>
  <c r="F302" i="1"/>
  <c r="F301" i="1"/>
  <c r="E300" i="1"/>
  <c r="D300" i="1"/>
  <c r="C300" i="1"/>
  <c r="F299" i="1"/>
  <c r="F298" i="1"/>
  <c r="F297" i="1"/>
  <c r="F296" i="1"/>
  <c r="F295" i="1"/>
  <c r="F294" i="1"/>
  <c r="F293" i="1"/>
  <c r="F292" i="1"/>
  <c r="F291" i="1"/>
  <c r="F290" i="1"/>
  <c r="F289" i="1"/>
  <c r="F288" i="1"/>
  <c r="E287" i="1"/>
  <c r="D287" i="1"/>
  <c r="C287" i="1"/>
  <c r="F286" i="1"/>
  <c r="F285" i="1"/>
  <c r="F284" i="1"/>
  <c r="F283" i="1"/>
  <c r="F282" i="1"/>
  <c r="F281" i="1"/>
  <c r="E280" i="1"/>
  <c r="D280" i="1"/>
  <c r="C280" i="1"/>
  <c r="F278" i="1"/>
  <c r="F277" i="1"/>
  <c r="F276" i="1"/>
  <c r="F275" i="1"/>
  <c r="F274" i="1"/>
  <c r="F273" i="1"/>
  <c r="F272" i="1"/>
  <c r="F271" i="1"/>
  <c r="F270" i="1"/>
  <c r="E269" i="1"/>
  <c r="D269" i="1"/>
  <c r="C269" i="1"/>
  <c r="F268" i="1"/>
  <c r="F267" i="1"/>
  <c r="F266" i="1"/>
  <c r="F265" i="1"/>
  <c r="F264" i="1"/>
  <c r="F263" i="1"/>
  <c r="F262" i="1"/>
  <c r="F261" i="1"/>
  <c r="F260" i="1"/>
  <c r="F259" i="1"/>
  <c r="F258" i="1"/>
  <c r="F257" i="1"/>
  <c r="F256" i="1"/>
  <c r="F255" i="1"/>
  <c r="E254" i="1"/>
  <c r="D254" i="1"/>
  <c r="C254" i="1"/>
  <c r="F253" i="1"/>
  <c r="F252" i="1"/>
  <c r="F251" i="1"/>
  <c r="F250" i="1"/>
  <c r="F249" i="1"/>
  <c r="F248" i="1"/>
  <c r="F247" i="1"/>
  <c r="E246" i="1"/>
  <c r="D246" i="1"/>
  <c r="C246" i="1"/>
  <c r="F245" i="1"/>
  <c r="F244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E230" i="1"/>
  <c r="D230" i="1"/>
  <c r="C230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E216" i="1"/>
  <c r="D216" i="1"/>
  <c r="C216" i="1"/>
  <c r="F214" i="1"/>
  <c r="F213" i="1"/>
  <c r="F212" i="1"/>
  <c r="F211" i="1"/>
  <c r="F210" i="1"/>
  <c r="F209" i="1"/>
  <c r="F208" i="1"/>
  <c r="F207" i="1"/>
  <c r="F206" i="1"/>
  <c r="F205" i="1"/>
  <c r="E204" i="1"/>
  <c r="D204" i="1"/>
  <c r="C204" i="1"/>
  <c r="F203" i="1"/>
  <c r="F202" i="1"/>
  <c r="F201" i="1"/>
  <c r="F200" i="1"/>
  <c r="F199" i="1"/>
  <c r="F198" i="1"/>
  <c r="F197" i="1"/>
  <c r="F196" i="1"/>
  <c r="F195" i="1"/>
  <c r="F194" i="1"/>
  <c r="F193" i="1"/>
  <c r="E192" i="1"/>
  <c r="D192" i="1"/>
  <c r="C192" i="1"/>
  <c r="F191" i="1"/>
  <c r="F190" i="1"/>
  <c r="F189" i="1"/>
  <c r="F188" i="1"/>
  <c r="F187" i="1"/>
  <c r="F186" i="1"/>
  <c r="F185" i="1"/>
  <c r="F184" i="1"/>
  <c r="F183" i="1"/>
  <c r="E182" i="1"/>
  <c r="D182" i="1"/>
  <c r="C182" i="1"/>
  <c r="F180" i="1"/>
  <c r="E179" i="1"/>
  <c r="E178" i="1" s="1"/>
  <c r="D179" i="1"/>
  <c r="D178" i="1" s="1"/>
  <c r="C179" i="1"/>
  <c r="F177" i="1"/>
  <c r="F176" i="1"/>
  <c r="F175" i="1"/>
  <c r="F174" i="1"/>
  <c r="F173" i="1"/>
  <c r="F172" i="1"/>
  <c r="F171" i="1"/>
  <c r="F170" i="1"/>
  <c r="F169" i="1"/>
  <c r="F168" i="1"/>
  <c r="E167" i="1"/>
  <c r="D167" i="1"/>
  <c r="C167" i="1"/>
  <c r="F166" i="1"/>
  <c r="F165" i="1"/>
  <c r="F164" i="1"/>
  <c r="E163" i="1"/>
  <c r="D163" i="1"/>
  <c r="C163" i="1"/>
  <c r="F162" i="1"/>
  <c r="F161" i="1"/>
  <c r="F160" i="1"/>
  <c r="F159" i="1"/>
  <c r="F158" i="1"/>
  <c r="F157" i="1"/>
  <c r="F156" i="1"/>
  <c r="E155" i="1"/>
  <c r="D155" i="1"/>
  <c r="C155" i="1"/>
  <c r="F154" i="1"/>
  <c r="F153" i="1"/>
  <c r="F152" i="1"/>
  <c r="E151" i="1"/>
  <c r="D151" i="1"/>
  <c r="C151" i="1"/>
  <c r="F148" i="1"/>
  <c r="F147" i="1"/>
  <c r="F146" i="1"/>
  <c r="F145" i="1"/>
  <c r="F144" i="1"/>
  <c r="F143" i="1"/>
  <c r="F142" i="1"/>
  <c r="F141" i="1"/>
  <c r="F140" i="1"/>
  <c r="E139" i="1"/>
  <c r="D139" i="1"/>
  <c r="C139" i="1"/>
  <c r="F138" i="1"/>
  <c r="F137" i="1"/>
  <c r="F136" i="1"/>
  <c r="F135" i="1"/>
  <c r="F134" i="1"/>
  <c r="E133" i="1"/>
  <c r="D133" i="1"/>
  <c r="C133" i="1"/>
  <c r="F132" i="1"/>
  <c r="F131" i="1"/>
  <c r="F130" i="1"/>
  <c r="F129" i="1"/>
  <c r="F128" i="1"/>
  <c r="E127" i="1"/>
  <c r="D127" i="1"/>
  <c r="C127" i="1"/>
  <c r="F126" i="1"/>
  <c r="F125" i="1"/>
  <c r="E124" i="1"/>
  <c r="D124" i="1"/>
  <c r="C124" i="1"/>
  <c r="F122" i="1"/>
  <c r="F121" i="1"/>
  <c r="F120" i="1"/>
  <c r="F119" i="1"/>
  <c r="F118" i="1"/>
  <c r="F117" i="1"/>
  <c r="F116" i="1"/>
  <c r="F115" i="1"/>
  <c r="F114" i="1"/>
  <c r="F113" i="1"/>
  <c r="F112" i="1"/>
  <c r="E111" i="1"/>
  <c r="D111" i="1"/>
  <c r="C111" i="1"/>
  <c r="F110" i="1"/>
  <c r="F109" i="1"/>
  <c r="F108" i="1"/>
  <c r="F107" i="1"/>
  <c r="F106" i="1"/>
  <c r="F105" i="1"/>
  <c r="F104" i="1"/>
  <c r="F103" i="1"/>
  <c r="E102" i="1"/>
  <c r="D102" i="1"/>
  <c r="C102" i="1"/>
  <c r="F101" i="1"/>
  <c r="F100" i="1"/>
  <c r="F99" i="1"/>
  <c r="F98" i="1"/>
  <c r="E97" i="1"/>
  <c r="D97" i="1"/>
  <c r="C97" i="1"/>
  <c r="F96" i="1"/>
  <c r="F94" i="1"/>
  <c r="F93" i="1"/>
  <c r="F92" i="1"/>
  <c r="F91" i="1"/>
  <c r="F90" i="1"/>
  <c r="F89" i="1"/>
  <c r="E88" i="1"/>
  <c r="D88" i="1"/>
  <c r="C88" i="1"/>
  <c r="F87" i="1"/>
  <c r="F86" i="1"/>
  <c r="F85" i="1"/>
  <c r="F84" i="1"/>
  <c r="F83" i="1"/>
  <c r="F82" i="1"/>
  <c r="F81" i="1"/>
  <c r="E80" i="1"/>
  <c r="D80" i="1"/>
  <c r="C80" i="1"/>
  <c r="F78" i="1"/>
  <c r="F77" i="1"/>
  <c r="F76" i="1"/>
  <c r="F75" i="1"/>
  <c r="F74" i="1"/>
  <c r="F73" i="1"/>
  <c r="F72" i="1"/>
  <c r="F71" i="1"/>
  <c r="F70" i="1"/>
  <c r="E69" i="1"/>
  <c r="D69" i="1"/>
  <c r="C69" i="1"/>
  <c r="F67" i="1"/>
  <c r="F66" i="1"/>
  <c r="F65" i="1"/>
  <c r="F64" i="1"/>
  <c r="E63" i="1"/>
  <c r="D63" i="1"/>
  <c r="C63" i="1"/>
  <c r="F62" i="1"/>
  <c r="F61" i="1"/>
  <c r="F60" i="1"/>
  <c r="F59" i="1"/>
  <c r="F58" i="1"/>
  <c r="F57" i="1"/>
  <c r="F56" i="1"/>
  <c r="E55" i="1"/>
  <c r="D55" i="1"/>
  <c r="C55" i="1"/>
  <c r="F53" i="1"/>
  <c r="F52" i="1"/>
  <c r="E51" i="1"/>
  <c r="D51" i="1"/>
  <c r="C51" i="1"/>
  <c r="F50" i="1"/>
  <c r="F49" i="1"/>
  <c r="F48" i="1"/>
  <c r="E47" i="1"/>
  <c r="D47" i="1"/>
  <c r="C47" i="1"/>
  <c r="F46" i="1"/>
  <c r="F45" i="1"/>
  <c r="F44" i="1"/>
  <c r="F43" i="1"/>
  <c r="F42" i="1"/>
  <c r="F41" i="1"/>
  <c r="F40" i="1"/>
  <c r="E39" i="1"/>
  <c r="D39" i="1"/>
  <c r="C39" i="1"/>
  <c r="F38" i="1"/>
  <c r="F37" i="1"/>
  <c r="F36" i="1"/>
  <c r="F35" i="1"/>
  <c r="F34" i="1"/>
  <c r="F33" i="1"/>
  <c r="F32" i="1"/>
  <c r="F31" i="1"/>
  <c r="F30" i="1"/>
  <c r="E29" i="1"/>
  <c r="D29" i="1"/>
  <c r="C29" i="1"/>
  <c r="F26" i="1"/>
  <c r="F25" i="1"/>
  <c r="F24" i="1"/>
  <c r="E23" i="1"/>
  <c r="D23" i="1"/>
  <c r="C23" i="1"/>
  <c r="F22" i="1"/>
  <c r="E21" i="1"/>
  <c r="D21" i="1"/>
  <c r="C21" i="1"/>
  <c r="C20" i="1"/>
  <c r="F19" i="1"/>
  <c r="E18" i="1"/>
  <c r="D18" i="1"/>
  <c r="F17" i="1"/>
  <c r="F16" i="1"/>
  <c r="F15" i="1"/>
  <c r="F14" i="1"/>
  <c r="F13" i="1"/>
  <c r="E12" i="1"/>
  <c r="D12" i="1"/>
  <c r="C12" i="1"/>
  <c r="F11" i="1"/>
  <c r="F10" i="1"/>
  <c r="F9" i="1"/>
  <c r="E8" i="1"/>
  <c r="D8" i="1"/>
  <c r="C8" i="1"/>
  <c r="AS390" i="1" l="1"/>
  <c r="F414" i="1"/>
  <c r="AI390" i="1"/>
  <c r="AG421" i="1"/>
  <c r="N182" i="1"/>
  <c r="P182" i="1" s="1"/>
  <c r="J28" i="1"/>
  <c r="J381" i="1" s="1"/>
  <c r="N20" i="1"/>
  <c r="P20" i="1" s="1"/>
  <c r="R20" i="1"/>
  <c r="AA20" i="1" s="1"/>
  <c r="AK20" i="1" s="1"/>
  <c r="AK18" i="1" s="1"/>
  <c r="AK7" i="1" s="1"/>
  <c r="AK417" i="1" s="1"/>
  <c r="X421" i="1"/>
  <c r="N422" i="1"/>
  <c r="P422" i="1" s="1"/>
  <c r="R422" i="1"/>
  <c r="AA422" i="1" s="1"/>
  <c r="I417" i="1"/>
  <c r="O417" i="1" s="1"/>
  <c r="H229" i="1"/>
  <c r="H215" i="1" s="1"/>
  <c r="H388" i="1" s="1"/>
  <c r="N421" i="1"/>
  <c r="P421" i="1" s="1"/>
  <c r="H54" i="1"/>
  <c r="H382" i="1" s="1"/>
  <c r="H181" i="1"/>
  <c r="H387" i="1" s="1"/>
  <c r="L54" i="1"/>
  <c r="L382" i="1" s="1"/>
  <c r="N352" i="1"/>
  <c r="P352" i="1" s="1"/>
  <c r="E150" i="1"/>
  <c r="E385" i="1" s="1"/>
  <c r="D54" i="1"/>
  <c r="D382" i="1" s="1"/>
  <c r="F396" i="1"/>
  <c r="F408" i="1"/>
  <c r="N21" i="1"/>
  <c r="P21" i="1" s="1"/>
  <c r="E54" i="1"/>
  <c r="E382" i="1" s="1"/>
  <c r="D123" i="1"/>
  <c r="D384" i="1" s="1"/>
  <c r="F139" i="1"/>
  <c r="E123" i="1"/>
  <c r="E384" i="1" s="1"/>
  <c r="E229" i="1"/>
  <c r="E215" i="1" s="1"/>
  <c r="E388" i="1" s="1"/>
  <c r="E313" i="1"/>
  <c r="E389" i="1" s="1"/>
  <c r="F327" i="1"/>
  <c r="F355" i="1"/>
  <c r="J68" i="1"/>
  <c r="J383" i="1" s="1"/>
  <c r="N102" i="1"/>
  <c r="P102" i="1" s="1"/>
  <c r="N51" i="1"/>
  <c r="P51" i="1" s="1"/>
  <c r="N88" i="1"/>
  <c r="P88" i="1" s="1"/>
  <c r="F352" i="1"/>
  <c r="L68" i="1"/>
  <c r="L383" i="1" s="1"/>
  <c r="N339" i="1"/>
  <c r="P339" i="1" s="1"/>
  <c r="N139" i="1"/>
  <c r="P139" i="1" s="1"/>
  <c r="N155" i="1"/>
  <c r="P155" i="1" s="1"/>
  <c r="L229" i="1"/>
  <c r="L215" i="1" s="1"/>
  <c r="L388" i="1" s="1"/>
  <c r="N254" i="1"/>
  <c r="P254" i="1" s="1"/>
  <c r="N355" i="1"/>
  <c r="P355" i="1" s="1"/>
  <c r="N367" i="1"/>
  <c r="P367" i="1" s="1"/>
  <c r="C391" i="1"/>
  <c r="E412" i="1"/>
  <c r="N269" i="1"/>
  <c r="P269" i="1" s="1"/>
  <c r="N300" i="1"/>
  <c r="P300" i="1" s="1"/>
  <c r="F409" i="1"/>
  <c r="F21" i="1"/>
  <c r="F47" i="1"/>
  <c r="D181" i="1"/>
  <c r="D387" i="1" s="1"/>
  <c r="F395" i="1"/>
  <c r="D407" i="1"/>
  <c r="D391" i="1"/>
  <c r="F367" i="1"/>
  <c r="F399" i="1"/>
  <c r="F69" i="1"/>
  <c r="F88" i="1"/>
  <c r="F97" i="1"/>
  <c r="F341" i="1"/>
  <c r="N280" i="1"/>
  <c r="P280" i="1" s="1"/>
  <c r="J313" i="1"/>
  <c r="J389" i="1" s="1"/>
  <c r="F413" i="1"/>
  <c r="C418" i="1"/>
  <c r="N12" i="1"/>
  <c r="P12" i="1" s="1"/>
  <c r="N151" i="1"/>
  <c r="P151" i="1" s="1"/>
  <c r="F269" i="1"/>
  <c r="F339" i="1"/>
  <c r="F405" i="1"/>
  <c r="E407" i="1"/>
  <c r="F416" i="1"/>
  <c r="F421" i="1"/>
  <c r="F418" i="1" s="1"/>
  <c r="N23" i="1"/>
  <c r="P23" i="1" s="1"/>
  <c r="L28" i="1"/>
  <c r="L381" i="1" s="1"/>
  <c r="N39" i="1"/>
  <c r="P39" i="1" s="1"/>
  <c r="N97" i="1"/>
  <c r="P97" i="1" s="1"/>
  <c r="J150" i="1"/>
  <c r="J385" i="1" s="1"/>
  <c r="L313" i="1"/>
  <c r="L389" i="1" s="1"/>
  <c r="N341" i="1"/>
  <c r="P341" i="1" s="1"/>
  <c r="L123" i="1"/>
  <c r="L384" i="1" s="1"/>
  <c r="J181" i="1"/>
  <c r="J387" i="1" s="1"/>
  <c r="L181" i="1"/>
  <c r="L387" i="1" s="1"/>
  <c r="N246" i="1"/>
  <c r="P246" i="1" s="1"/>
  <c r="N167" i="1"/>
  <c r="P167" i="1" s="1"/>
  <c r="N287" i="1"/>
  <c r="P287" i="1" s="1"/>
  <c r="N314" i="1"/>
  <c r="P314" i="1" s="1"/>
  <c r="N127" i="1"/>
  <c r="P127" i="1" s="1"/>
  <c r="H123" i="1"/>
  <c r="H386" i="1"/>
  <c r="N386" i="1" s="1"/>
  <c r="P386" i="1" s="1"/>
  <c r="N178" i="1"/>
  <c r="P178" i="1" s="1"/>
  <c r="N8" i="1"/>
  <c r="P8" i="1" s="1"/>
  <c r="H7" i="1"/>
  <c r="J54" i="1"/>
  <c r="J382" i="1" s="1"/>
  <c r="N55" i="1"/>
  <c r="P55" i="1" s="1"/>
  <c r="L7" i="1"/>
  <c r="N18" i="1"/>
  <c r="P18" i="1" s="1"/>
  <c r="N63" i="1"/>
  <c r="P63" i="1" s="1"/>
  <c r="N69" i="1"/>
  <c r="P69" i="1" s="1"/>
  <c r="H68" i="1"/>
  <c r="J7" i="1"/>
  <c r="N29" i="1"/>
  <c r="P29" i="1" s="1"/>
  <c r="H28" i="1"/>
  <c r="N47" i="1"/>
  <c r="P47" i="1" s="1"/>
  <c r="N163" i="1"/>
  <c r="P163" i="1" s="1"/>
  <c r="H150" i="1"/>
  <c r="N111" i="1"/>
  <c r="P111" i="1" s="1"/>
  <c r="N179" i="1"/>
  <c r="P179" i="1" s="1"/>
  <c r="N192" i="1"/>
  <c r="P192" i="1" s="1"/>
  <c r="N204" i="1"/>
  <c r="P204" i="1" s="1"/>
  <c r="N216" i="1"/>
  <c r="P216" i="1" s="1"/>
  <c r="H418" i="1"/>
  <c r="N327" i="1"/>
  <c r="P327" i="1" s="1"/>
  <c r="H313" i="1"/>
  <c r="N80" i="1"/>
  <c r="P80" i="1" s="1"/>
  <c r="J123" i="1"/>
  <c r="J384" i="1" s="1"/>
  <c r="N124" i="1"/>
  <c r="P124" i="1" s="1"/>
  <c r="N133" i="1"/>
  <c r="P133" i="1" s="1"/>
  <c r="L150" i="1"/>
  <c r="L385" i="1" s="1"/>
  <c r="J229" i="1"/>
  <c r="N230" i="1"/>
  <c r="P230" i="1" s="1"/>
  <c r="D7" i="1"/>
  <c r="E28" i="1"/>
  <c r="E381" i="1" s="1"/>
  <c r="F63" i="1"/>
  <c r="D68" i="1"/>
  <c r="D383" i="1" s="1"/>
  <c r="F163" i="1"/>
  <c r="F179" i="1"/>
  <c r="F254" i="1"/>
  <c r="F300" i="1"/>
  <c r="E391" i="1"/>
  <c r="C394" i="1"/>
  <c r="F8" i="1"/>
  <c r="E7" i="1"/>
  <c r="C68" i="1"/>
  <c r="C383" i="1" s="1"/>
  <c r="F102" i="1"/>
  <c r="F182" i="1"/>
  <c r="F397" i="1"/>
  <c r="D394" i="1"/>
  <c r="F29" i="1"/>
  <c r="F51" i="1"/>
  <c r="E68" i="1"/>
  <c r="E383" i="1" s="1"/>
  <c r="F127" i="1"/>
  <c r="F167" i="1"/>
  <c r="D313" i="1"/>
  <c r="D389" i="1" s="1"/>
  <c r="F401" i="1"/>
  <c r="C412" i="1"/>
  <c r="E404" i="1"/>
  <c r="C407" i="1"/>
  <c r="F410" i="1"/>
  <c r="F23" i="1"/>
  <c r="D28" i="1"/>
  <c r="C28" i="1"/>
  <c r="F55" i="1"/>
  <c r="C54" i="1"/>
  <c r="F155" i="1"/>
  <c r="C150" i="1"/>
  <c r="F20" i="1"/>
  <c r="C18" i="1"/>
  <c r="F18" i="1" s="1"/>
  <c r="F230" i="1"/>
  <c r="C229" i="1"/>
  <c r="F12" i="1"/>
  <c r="D150" i="1"/>
  <c r="D385" i="1" s="1"/>
  <c r="F151" i="1"/>
  <c r="C178" i="1"/>
  <c r="F39" i="1"/>
  <c r="F80" i="1"/>
  <c r="F192" i="1"/>
  <c r="F216" i="1"/>
  <c r="D229" i="1"/>
  <c r="D215" i="1" s="1"/>
  <c r="D388" i="1" s="1"/>
  <c r="F246" i="1"/>
  <c r="F111" i="1"/>
  <c r="E181" i="1"/>
  <c r="E387" i="1" s="1"/>
  <c r="F124" i="1"/>
  <c r="C123" i="1"/>
  <c r="F133" i="1"/>
  <c r="C181" i="1"/>
  <c r="F204" i="1"/>
  <c r="F280" i="1"/>
  <c r="F287" i="1"/>
  <c r="F392" i="1"/>
  <c r="F314" i="1"/>
  <c r="C313" i="1"/>
  <c r="F393" i="1"/>
  <c r="E394" i="1"/>
  <c r="D404" i="1"/>
  <c r="F398" i="1"/>
  <c r="F403" i="1"/>
  <c r="C402" i="1"/>
  <c r="F402" i="1" s="1"/>
  <c r="F406" i="1"/>
  <c r="C400" i="1"/>
  <c r="F400" i="1" s="1"/>
  <c r="C404" i="1"/>
  <c r="C415" i="1"/>
  <c r="F415" i="1" s="1"/>
  <c r="AA418" i="1" l="1"/>
  <c r="AK422" i="1"/>
  <c r="AK418" i="1" s="1"/>
  <c r="AQ421" i="1"/>
  <c r="AJ394" i="1"/>
  <c r="AT411" i="1"/>
  <c r="AT397" i="1"/>
  <c r="AT409" i="1"/>
  <c r="AT401" i="1"/>
  <c r="AT399" i="1"/>
  <c r="AT410" i="1"/>
  <c r="AT395" i="1"/>
  <c r="AT392" i="1"/>
  <c r="AT398" i="1"/>
  <c r="AT396" i="1"/>
  <c r="AT393" i="1"/>
  <c r="AT406" i="1"/>
  <c r="AT416" i="1"/>
  <c r="AT400" i="1"/>
  <c r="AT403" i="1"/>
  <c r="AT391" i="1"/>
  <c r="AT404" i="1"/>
  <c r="AT402" i="1"/>
  <c r="AT413" i="1"/>
  <c r="AT394" i="1"/>
  <c r="AT412" i="1"/>
  <c r="AT407" i="1"/>
  <c r="AT405" i="1"/>
  <c r="AT408" i="1"/>
  <c r="AT415" i="1"/>
  <c r="AT414" i="1"/>
  <c r="AT390" i="1"/>
  <c r="AJ404" i="1"/>
  <c r="AJ390" i="1"/>
  <c r="AJ411" i="1"/>
  <c r="AJ393" i="1"/>
  <c r="AJ399" i="1"/>
  <c r="AJ405" i="1"/>
  <c r="AJ407" i="1"/>
  <c r="AJ403" i="1"/>
  <c r="AJ413" i="1"/>
  <c r="AJ401" i="1"/>
  <c r="AJ409" i="1"/>
  <c r="AJ392" i="1"/>
  <c r="AJ406" i="1"/>
  <c r="AJ400" i="1"/>
  <c r="AJ396" i="1"/>
  <c r="AJ415" i="1"/>
  <c r="AJ414" i="1"/>
  <c r="AJ402" i="1"/>
  <c r="AJ408" i="1"/>
  <c r="AJ397" i="1"/>
  <c r="AJ410" i="1"/>
  <c r="AJ416" i="1"/>
  <c r="AJ398" i="1"/>
  <c r="AJ395" i="1"/>
  <c r="AJ391" i="1"/>
  <c r="AJ412" i="1"/>
  <c r="X422" i="1"/>
  <c r="Z422" i="1" s="1"/>
  <c r="AI421" i="1"/>
  <c r="N418" i="1"/>
  <c r="P418" i="1" s="1"/>
  <c r="R418" i="1"/>
  <c r="Z421" i="1"/>
  <c r="R18" i="1"/>
  <c r="X20" i="1"/>
  <c r="Z20" i="1" s="1"/>
  <c r="N382" i="1"/>
  <c r="P382" i="1" s="1"/>
  <c r="F407" i="1"/>
  <c r="E390" i="1"/>
  <c r="D390" i="1"/>
  <c r="F391" i="1"/>
  <c r="N396" i="1"/>
  <c r="P396" i="1" s="1"/>
  <c r="F412" i="1"/>
  <c r="N408" i="1"/>
  <c r="P408" i="1" s="1"/>
  <c r="N54" i="1"/>
  <c r="P54" i="1" s="1"/>
  <c r="C7" i="1"/>
  <c r="F7" i="1" s="1"/>
  <c r="J415" i="1"/>
  <c r="L415" i="1"/>
  <c r="L402" i="1"/>
  <c r="J402" i="1"/>
  <c r="L410" i="1"/>
  <c r="J400" i="1"/>
  <c r="L400" i="1"/>
  <c r="L380" i="1"/>
  <c r="N387" i="1"/>
  <c r="P387" i="1" s="1"/>
  <c r="N181" i="1"/>
  <c r="P181" i="1" s="1"/>
  <c r="L412" i="1"/>
  <c r="J412" i="1"/>
  <c r="N414" i="1"/>
  <c r="P414" i="1" s="1"/>
  <c r="H384" i="1"/>
  <c r="N384" i="1" s="1"/>
  <c r="P384" i="1" s="1"/>
  <c r="N123" i="1"/>
  <c r="P123" i="1" s="1"/>
  <c r="H389" i="1"/>
  <c r="N389" i="1" s="1"/>
  <c r="P389" i="1" s="1"/>
  <c r="N313" i="1"/>
  <c r="P313" i="1" s="1"/>
  <c r="L27" i="1"/>
  <c r="L417" i="1" s="1"/>
  <c r="L424" i="1" s="1"/>
  <c r="V424" i="1" s="1"/>
  <c r="AE424" i="1" s="1"/>
  <c r="AO424" i="1" s="1"/>
  <c r="H385" i="1"/>
  <c r="N385" i="1" s="1"/>
  <c r="P385" i="1" s="1"/>
  <c r="N150" i="1"/>
  <c r="P150" i="1" s="1"/>
  <c r="N7" i="1"/>
  <c r="P7" i="1" s="1"/>
  <c r="J215" i="1"/>
  <c r="J388" i="1" s="1"/>
  <c r="N388" i="1" s="1"/>
  <c r="P388" i="1" s="1"/>
  <c r="N229" i="1"/>
  <c r="P229" i="1" s="1"/>
  <c r="H381" i="1"/>
  <c r="N28" i="1"/>
  <c r="P28" i="1" s="1"/>
  <c r="H27" i="1"/>
  <c r="H417" i="1" s="1"/>
  <c r="H424" i="1" s="1"/>
  <c r="H383" i="1"/>
  <c r="N383" i="1" s="1"/>
  <c r="P383" i="1" s="1"/>
  <c r="N68" i="1"/>
  <c r="P68" i="1" s="1"/>
  <c r="F394" i="1"/>
  <c r="F68" i="1"/>
  <c r="F383" i="1"/>
  <c r="F404" i="1"/>
  <c r="C384" i="1"/>
  <c r="F384" i="1" s="1"/>
  <c r="F123" i="1"/>
  <c r="F229" i="1"/>
  <c r="F215" i="1" s="1"/>
  <c r="C382" i="1"/>
  <c r="F382" i="1" s="1"/>
  <c r="F54" i="1"/>
  <c r="F28" i="1"/>
  <c r="C381" i="1"/>
  <c r="C387" i="1"/>
  <c r="F387" i="1" s="1"/>
  <c r="F181" i="1"/>
  <c r="C389" i="1"/>
  <c r="F389" i="1" s="1"/>
  <c r="F313" i="1"/>
  <c r="C390" i="1"/>
  <c r="D381" i="1"/>
  <c r="D380" i="1" s="1"/>
  <c r="D27" i="1"/>
  <c r="D417" i="1" s="1"/>
  <c r="C386" i="1"/>
  <c r="F386" i="1" s="1"/>
  <c r="F178" i="1"/>
  <c r="E380" i="1"/>
  <c r="C215" i="1"/>
  <c r="C388" i="1" s="1"/>
  <c r="F388" i="1" s="1"/>
  <c r="C385" i="1"/>
  <c r="F385" i="1" s="1"/>
  <c r="F150" i="1"/>
  <c r="E27" i="1"/>
  <c r="E417" i="1" s="1"/>
  <c r="E424" i="1" s="1"/>
  <c r="AS421" i="1" l="1"/>
  <c r="X418" i="1"/>
  <c r="Z418" i="1" s="1"/>
  <c r="AG422" i="1"/>
  <c r="F390" i="1"/>
  <c r="G414" i="1" s="1"/>
  <c r="X18" i="1"/>
  <c r="Z18" i="1" s="1"/>
  <c r="R7" i="1"/>
  <c r="N424" i="1"/>
  <c r="P424" i="1" s="1"/>
  <c r="R424" i="1"/>
  <c r="Q9" i="1"/>
  <c r="Q7" i="1"/>
  <c r="Q13" i="1"/>
  <c r="Q16" i="1"/>
  <c r="AG16" i="1" s="1"/>
  <c r="Q10" i="1"/>
  <c r="AG10" i="1" s="1"/>
  <c r="Q19" i="1"/>
  <c r="Q26" i="1"/>
  <c r="AG26" i="1" s="1"/>
  <c r="Q14" i="1"/>
  <c r="AG14" i="1" s="1"/>
  <c r="Q11" i="1"/>
  <c r="AG11" i="1" s="1"/>
  <c r="Q20" i="1"/>
  <c r="AG20" i="1" s="1"/>
  <c r="Q17" i="1"/>
  <c r="AG17" i="1" s="1"/>
  <c r="Q24" i="1"/>
  <c r="Q22" i="1"/>
  <c r="Q15" i="1"/>
  <c r="AG15" i="1" s="1"/>
  <c r="Q25" i="1"/>
  <c r="AG25" i="1" s="1"/>
  <c r="Q12" i="1"/>
  <c r="Q23" i="1"/>
  <c r="Q18" i="1"/>
  <c r="Q8" i="1"/>
  <c r="Q21" i="1"/>
  <c r="L394" i="1"/>
  <c r="J380" i="1"/>
  <c r="G18" i="1"/>
  <c r="G12" i="1"/>
  <c r="N409" i="1"/>
  <c r="P409" i="1" s="1"/>
  <c r="N397" i="1"/>
  <c r="P397" i="1" s="1"/>
  <c r="J394" i="1"/>
  <c r="N395" i="1"/>
  <c r="P395" i="1" s="1"/>
  <c r="H394" i="1"/>
  <c r="H412" i="1"/>
  <c r="N412" i="1" s="1"/>
  <c r="P412" i="1" s="1"/>
  <c r="N413" i="1"/>
  <c r="P413" i="1" s="1"/>
  <c r="N410" i="1"/>
  <c r="P410" i="1" s="1"/>
  <c r="L391" i="1"/>
  <c r="H404" i="1"/>
  <c r="N405" i="1"/>
  <c r="P405" i="1" s="1"/>
  <c r="J404" i="1"/>
  <c r="N399" i="1"/>
  <c r="P399" i="1" s="1"/>
  <c r="L404" i="1"/>
  <c r="H400" i="1"/>
  <c r="N400" i="1" s="1"/>
  <c r="P400" i="1" s="1"/>
  <c r="N401" i="1"/>
  <c r="P401" i="1" s="1"/>
  <c r="N393" i="1"/>
  <c r="P393" i="1" s="1"/>
  <c r="L407" i="1"/>
  <c r="J391" i="1"/>
  <c r="N398" i="1"/>
  <c r="P398" i="1" s="1"/>
  <c r="J27" i="1"/>
  <c r="J417" i="1" s="1"/>
  <c r="N406" i="1"/>
  <c r="P406" i="1" s="1"/>
  <c r="N403" i="1"/>
  <c r="P403" i="1" s="1"/>
  <c r="H402" i="1"/>
  <c r="N402" i="1" s="1"/>
  <c r="P402" i="1" s="1"/>
  <c r="J407" i="1"/>
  <c r="H415" i="1"/>
  <c r="N415" i="1" s="1"/>
  <c r="P415" i="1" s="1"/>
  <c r="N416" i="1"/>
  <c r="P416" i="1" s="1"/>
  <c r="H407" i="1"/>
  <c r="N381" i="1"/>
  <c r="P381" i="1" s="1"/>
  <c r="H380" i="1"/>
  <c r="N215" i="1"/>
  <c r="P215" i="1" s="1"/>
  <c r="G25" i="1"/>
  <c r="G7" i="1"/>
  <c r="G17" i="1"/>
  <c r="G15" i="1"/>
  <c r="G13" i="1"/>
  <c r="G16" i="1"/>
  <c r="G14" i="1"/>
  <c r="G8" i="1"/>
  <c r="G21" i="1"/>
  <c r="G19" i="1"/>
  <c r="G9" i="1"/>
  <c r="G26" i="1"/>
  <c r="G11" i="1"/>
  <c r="G24" i="1"/>
  <c r="G22" i="1"/>
  <c r="G10" i="1"/>
  <c r="G20" i="1"/>
  <c r="C380" i="1"/>
  <c r="F380" i="1" s="1"/>
  <c r="G388" i="1" s="1"/>
  <c r="F381" i="1"/>
  <c r="G23" i="1"/>
  <c r="C27" i="1"/>
  <c r="G398" i="1" l="1"/>
  <c r="G399" i="1"/>
  <c r="G413" i="1"/>
  <c r="AI25" i="1"/>
  <c r="AQ25" i="1"/>
  <c r="AS25" i="1" s="1"/>
  <c r="AI15" i="1"/>
  <c r="AQ15" i="1"/>
  <c r="AS15" i="1" s="1"/>
  <c r="AI20" i="1"/>
  <c r="AQ20" i="1"/>
  <c r="AS20" i="1" s="1"/>
  <c r="AI26" i="1"/>
  <c r="AQ26" i="1"/>
  <c r="AS26" i="1" s="1"/>
  <c r="AG418" i="1"/>
  <c r="AI418" i="1" s="1"/>
  <c r="AI11" i="1"/>
  <c r="AQ11" i="1"/>
  <c r="AS11" i="1" s="1"/>
  <c r="AI10" i="1"/>
  <c r="AQ10" i="1"/>
  <c r="AS10" i="1" s="1"/>
  <c r="AI17" i="1"/>
  <c r="AQ17" i="1"/>
  <c r="AS17" i="1" s="1"/>
  <c r="AI14" i="1"/>
  <c r="AQ14" i="1"/>
  <c r="AS14" i="1" s="1"/>
  <c r="AI16" i="1"/>
  <c r="AQ16" i="1"/>
  <c r="AS16" i="1" s="1"/>
  <c r="G405" i="1"/>
  <c r="G415" i="1"/>
  <c r="G394" i="1"/>
  <c r="G412" i="1"/>
  <c r="G395" i="1"/>
  <c r="G404" i="1"/>
  <c r="G401" i="1"/>
  <c r="AG13" i="1"/>
  <c r="AA12" i="1"/>
  <c r="AG12" i="1" s="1"/>
  <c r="AI12" i="1" s="1"/>
  <c r="X424" i="1"/>
  <c r="Z424" i="1" s="1"/>
  <c r="AA424" i="1"/>
  <c r="AG19" i="1"/>
  <c r="AA18" i="1"/>
  <c r="AG18" i="1" s="1"/>
  <c r="AI18" i="1" s="1"/>
  <c r="AG22" i="1"/>
  <c r="AA21" i="1"/>
  <c r="AG21" i="1" s="1"/>
  <c r="AI21" i="1" s="1"/>
  <c r="AA8" i="1"/>
  <c r="AG9" i="1"/>
  <c r="AG24" i="1"/>
  <c r="AA23" i="1"/>
  <c r="AG23" i="1" s="1"/>
  <c r="AI23" i="1" s="1"/>
  <c r="AI422" i="1"/>
  <c r="G403" i="1"/>
  <c r="G411" i="1"/>
  <c r="G400" i="1"/>
  <c r="G391" i="1"/>
  <c r="G408" i="1"/>
  <c r="G416" i="1"/>
  <c r="G407" i="1"/>
  <c r="G397" i="1"/>
  <c r="G402" i="1"/>
  <c r="G406" i="1"/>
  <c r="G392" i="1"/>
  <c r="G409" i="1"/>
  <c r="G396" i="1"/>
  <c r="G410" i="1"/>
  <c r="G390" i="1"/>
  <c r="G393" i="1"/>
  <c r="X7" i="1"/>
  <c r="R417" i="1"/>
  <c r="N380" i="1"/>
  <c r="P380" i="1" s="1"/>
  <c r="G381" i="1"/>
  <c r="L390" i="1"/>
  <c r="N394" i="1"/>
  <c r="P394" i="1" s="1"/>
  <c r="N407" i="1"/>
  <c r="P407" i="1" s="1"/>
  <c r="N27" i="1"/>
  <c r="P27" i="1" s="1"/>
  <c r="G382" i="1"/>
  <c r="G389" i="1"/>
  <c r="J390" i="1"/>
  <c r="N404" i="1"/>
  <c r="P404" i="1" s="1"/>
  <c r="G384" i="1"/>
  <c r="G385" i="1"/>
  <c r="F27" i="1"/>
  <c r="G279" i="1" s="1"/>
  <c r="C417" i="1"/>
  <c r="C424" i="1" s="1"/>
  <c r="F424" i="1" s="1"/>
  <c r="G380" i="1"/>
  <c r="G383" i="1"/>
  <c r="G387" i="1"/>
  <c r="G386" i="1"/>
  <c r="AI13" i="1" l="1"/>
  <c r="AG424" i="1"/>
  <c r="AI424" i="1" s="1"/>
  <c r="AK424" i="1"/>
  <c r="AQ424" i="1" s="1"/>
  <c r="AS424" i="1" s="1"/>
  <c r="AI19" i="1"/>
  <c r="AI24" i="1"/>
  <c r="AI22" i="1"/>
  <c r="AQ422" i="1"/>
  <c r="AO418" i="1"/>
  <c r="AI9" i="1"/>
  <c r="AG8" i="1"/>
  <c r="AI8" i="1" s="1"/>
  <c r="AA7" i="1"/>
  <c r="Q381" i="1"/>
  <c r="Z7" i="1"/>
  <c r="X417" i="1"/>
  <c r="Z417" i="1" s="1"/>
  <c r="N417" i="1"/>
  <c r="P417" i="1" s="1"/>
  <c r="Q380" i="1"/>
  <c r="Q386" i="1"/>
  <c r="Q382" i="1"/>
  <c r="Q385" i="1"/>
  <c r="Q389" i="1"/>
  <c r="Q384" i="1"/>
  <c r="Q383" i="1"/>
  <c r="Q387" i="1"/>
  <c r="Q388" i="1"/>
  <c r="G353" i="1"/>
  <c r="G286" i="1"/>
  <c r="G284" i="1"/>
  <c r="G282" i="1"/>
  <c r="G228" i="1"/>
  <c r="G226" i="1"/>
  <c r="G224" i="1"/>
  <c r="G222" i="1"/>
  <c r="G220" i="1"/>
  <c r="G218" i="1"/>
  <c r="G27" i="1"/>
  <c r="G325" i="1"/>
  <c r="G323" i="1"/>
  <c r="G320" i="1"/>
  <c r="G318" i="1"/>
  <c r="G316" i="1"/>
  <c r="G374" i="1"/>
  <c r="G324" i="1"/>
  <c r="G315" i="1"/>
  <c r="G311" i="1"/>
  <c r="G303" i="1"/>
  <c r="G291" i="1"/>
  <c r="G281" i="1"/>
  <c r="G264" i="1"/>
  <c r="G256" i="1"/>
  <c r="G252" i="1"/>
  <c r="G221" i="1"/>
  <c r="G177" i="1"/>
  <c r="G175" i="1"/>
  <c r="G173" i="1"/>
  <c r="G171" i="1"/>
  <c r="G169" i="1"/>
  <c r="G122" i="1"/>
  <c r="G120" i="1"/>
  <c r="G118" i="1"/>
  <c r="G116" i="1"/>
  <c r="G114" i="1"/>
  <c r="G112" i="1"/>
  <c r="G103" i="1"/>
  <c r="G100" i="1"/>
  <c r="G98" i="1"/>
  <c r="G89" i="1"/>
  <c r="G86" i="1"/>
  <c r="G84" i="1"/>
  <c r="G82" i="1"/>
  <c r="G376" i="1"/>
  <c r="G368" i="1"/>
  <c r="G343" i="1"/>
  <c r="G340" i="1"/>
  <c r="G326" i="1"/>
  <c r="G317" i="1"/>
  <c r="G305" i="1"/>
  <c r="G266" i="1"/>
  <c r="G258" i="1"/>
  <c r="G245" i="1"/>
  <c r="G243" i="1"/>
  <c r="G241" i="1"/>
  <c r="G239" i="1"/>
  <c r="G237" i="1"/>
  <c r="G235" i="1"/>
  <c r="G233" i="1"/>
  <c r="G231" i="1"/>
  <c r="G214" i="1"/>
  <c r="G212" i="1"/>
  <c r="G210" i="1"/>
  <c r="G208" i="1"/>
  <c r="G206" i="1"/>
  <c r="G180" i="1"/>
  <c r="G162" i="1"/>
  <c r="G160" i="1"/>
  <c r="G158" i="1"/>
  <c r="G156" i="1"/>
  <c r="G137" i="1"/>
  <c r="G135" i="1"/>
  <c r="G126" i="1"/>
  <c r="G378" i="1"/>
  <c r="G370" i="1"/>
  <c r="G362" i="1"/>
  <c r="G332" i="1"/>
  <c r="G319" i="1"/>
  <c r="G307" i="1"/>
  <c r="G295" i="1"/>
  <c r="G268" i="1"/>
  <c r="G260" i="1"/>
  <c r="G301" i="1"/>
  <c r="G238" i="1"/>
  <c r="G219" i="1"/>
  <c r="G209" i="1"/>
  <c r="G188" i="1"/>
  <c r="G138" i="1"/>
  <c r="G119" i="1"/>
  <c r="G75" i="1"/>
  <c r="G250" i="1"/>
  <c r="G240" i="1"/>
  <c r="G232" i="1"/>
  <c r="G225" i="1"/>
  <c r="G211" i="1"/>
  <c r="G201" i="1"/>
  <c r="G190" i="1"/>
  <c r="G182" i="1"/>
  <c r="G172" i="1"/>
  <c r="G157" i="1"/>
  <c r="G144" i="1"/>
  <c r="G125" i="1"/>
  <c r="G121" i="1"/>
  <c r="G113" i="1"/>
  <c r="G109" i="1"/>
  <c r="G99" i="1"/>
  <c r="G338" i="1"/>
  <c r="G322" i="1"/>
  <c r="G262" i="1"/>
  <c r="G351" i="1"/>
  <c r="G273" i="1"/>
  <c r="G242" i="1"/>
  <c r="G234" i="1"/>
  <c r="G227" i="1"/>
  <c r="G213" i="1"/>
  <c r="G205" i="1"/>
  <c r="G184" i="1"/>
  <c r="G159" i="1"/>
  <c r="G152" i="1"/>
  <c r="G134" i="1"/>
  <c r="G115" i="1"/>
  <c r="G61" i="1"/>
  <c r="G59" i="1"/>
  <c r="G57" i="1"/>
  <c r="G372" i="1"/>
  <c r="G354" i="1"/>
  <c r="G309" i="1"/>
  <c r="G244" i="1"/>
  <c r="G236" i="1"/>
  <c r="G217" i="1"/>
  <c r="G207" i="1"/>
  <c r="G193" i="1"/>
  <c r="G186" i="1"/>
  <c r="G176" i="1"/>
  <c r="G168" i="1"/>
  <c r="G161" i="1"/>
  <c r="G96" i="1"/>
  <c r="G53" i="1"/>
  <c r="G46" i="1"/>
  <c r="G44" i="1"/>
  <c r="G42" i="1"/>
  <c r="G40" i="1"/>
  <c r="G117" i="1"/>
  <c r="G136" i="1"/>
  <c r="G85" i="1"/>
  <c r="G73" i="1"/>
  <c r="G66" i="1"/>
  <c r="G35" i="1"/>
  <c r="G81" i="1"/>
  <c r="G52" i="1"/>
  <c r="G48" i="1"/>
  <c r="G45" i="1"/>
  <c r="G43" i="1"/>
  <c r="G41" i="1"/>
  <c r="G31" i="1"/>
  <c r="G65" i="1"/>
  <c r="G60" i="1"/>
  <c r="G87" i="1"/>
  <c r="G91" i="1"/>
  <c r="G34" i="1"/>
  <c r="G33" i="1"/>
  <c r="G62" i="1"/>
  <c r="G83" i="1"/>
  <c r="G107" i="1"/>
  <c r="G174" i="1"/>
  <c r="G269" i="1"/>
  <c r="G341" i="1"/>
  <c r="G74" i="1"/>
  <c r="G187" i="1"/>
  <c r="G298" i="1"/>
  <c r="G360" i="1"/>
  <c r="G285" i="1"/>
  <c r="G339" i="1"/>
  <c r="G367" i="1"/>
  <c r="G153" i="1"/>
  <c r="G185" i="1"/>
  <c r="G90" i="1"/>
  <c r="G139" i="1"/>
  <c r="G191" i="1"/>
  <c r="G251" i="1"/>
  <c r="G274" i="1"/>
  <c r="G336" i="1"/>
  <c r="G373" i="1"/>
  <c r="G194" i="1"/>
  <c r="G272" i="1"/>
  <c r="G327" i="1"/>
  <c r="G363" i="1"/>
  <c r="G106" i="1"/>
  <c r="G195" i="1"/>
  <c r="G267" i="1"/>
  <c r="G288" i="1"/>
  <c r="G328" i="1"/>
  <c r="G364" i="1"/>
  <c r="G350" i="1"/>
  <c r="G198" i="1"/>
  <c r="G292" i="1"/>
  <c r="G337" i="1"/>
  <c r="G51" i="1"/>
  <c r="G140" i="1"/>
  <c r="G78" i="1"/>
  <c r="G197" i="1"/>
  <c r="G277" i="1"/>
  <c r="G335" i="1"/>
  <c r="G263" i="1"/>
  <c r="G366" i="1"/>
  <c r="G308" i="1"/>
  <c r="G357" i="1"/>
  <c r="G130" i="1"/>
  <c r="G69" i="1"/>
  <c r="G127" i="1"/>
  <c r="G76" i="1"/>
  <c r="G129" i="1"/>
  <c r="G102" i="1"/>
  <c r="G199" i="1"/>
  <c r="G47" i="1"/>
  <c r="G64" i="1"/>
  <c r="G88" i="1"/>
  <c r="G142" i="1"/>
  <c r="G167" i="1"/>
  <c r="G283" i="1"/>
  <c r="G355" i="1"/>
  <c r="G77" i="1"/>
  <c r="G253" i="1"/>
  <c r="G300" i="1"/>
  <c r="G299" i="1"/>
  <c r="G345" i="1"/>
  <c r="G148" i="1"/>
  <c r="G163" i="1"/>
  <c r="G255" i="1"/>
  <c r="G49" i="1"/>
  <c r="G104" i="1"/>
  <c r="G145" i="1"/>
  <c r="G196" i="1"/>
  <c r="G223" i="1"/>
  <c r="G312" i="1"/>
  <c r="G290" i="1"/>
  <c r="G346" i="1"/>
  <c r="G72" i="1"/>
  <c r="G132" i="1"/>
  <c r="G200" i="1"/>
  <c r="G275" i="1"/>
  <c r="G333" i="1"/>
  <c r="G371" i="1"/>
  <c r="G141" i="1"/>
  <c r="G276" i="1"/>
  <c r="G294" i="1"/>
  <c r="G334" i="1"/>
  <c r="G369" i="1"/>
  <c r="G361" i="1"/>
  <c r="G249" i="1"/>
  <c r="G348" i="1"/>
  <c r="G297" i="1"/>
  <c r="G377" i="1"/>
  <c r="G30" i="1"/>
  <c r="G101" i="1"/>
  <c r="G257" i="1"/>
  <c r="G67" i="1"/>
  <c r="G352" i="1"/>
  <c r="G365" i="1"/>
  <c r="G36" i="1"/>
  <c r="G128" i="1"/>
  <c r="G202" i="1"/>
  <c r="G310" i="1"/>
  <c r="G108" i="1"/>
  <c r="G261" i="1"/>
  <c r="G92" i="1"/>
  <c r="G329" i="1"/>
  <c r="G29" i="1"/>
  <c r="G254" i="1"/>
  <c r="G38" i="1"/>
  <c r="G105" i="1"/>
  <c r="G179" i="1"/>
  <c r="G131" i="1"/>
  <c r="G248" i="1"/>
  <c r="G50" i="1"/>
  <c r="G71" i="1"/>
  <c r="G97" i="1"/>
  <c r="G146" i="1"/>
  <c r="G189" i="1"/>
  <c r="G289" i="1"/>
  <c r="G32" i="1"/>
  <c r="G147" i="1"/>
  <c r="G265" i="1"/>
  <c r="G330" i="1"/>
  <c r="G304" i="1"/>
  <c r="G349" i="1"/>
  <c r="G165" i="1"/>
  <c r="G70" i="1"/>
  <c r="G110" i="1"/>
  <c r="G154" i="1"/>
  <c r="G375" i="1"/>
  <c r="G302" i="1"/>
  <c r="G356" i="1"/>
  <c r="G94" i="1"/>
  <c r="G143" i="1"/>
  <c r="G203" i="1"/>
  <c r="G296" i="1"/>
  <c r="G347" i="1"/>
  <c r="G379" i="1"/>
  <c r="G166" i="1"/>
  <c r="G247" i="1"/>
  <c r="G344" i="1"/>
  <c r="G331" i="1"/>
  <c r="G270" i="1"/>
  <c r="G359" i="1"/>
  <c r="G37" i="1"/>
  <c r="G56" i="1"/>
  <c r="G63" i="1"/>
  <c r="G93" i="1"/>
  <c r="G58" i="1"/>
  <c r="G170" i="1"/>
  <c r="G293" i="1"/>
  <c r="G164" i="1"/>
  <c r="G271" i="1"/>
  <c r="G183" i="1"/>
  <c r="G259" i="1"/>
  <c r="G306" i="1"/>
  <c r="G358" i="1"/>
  <c r="G342" i="1"/>
  <c r="G278" i="1"/>
  <c r="G246" i="1"/>
  <c r="G192" i="1"/>
  <c r="G204" i="1"/>
  <c r="G230" i="1"/>
  <c r="G133" i="1"/>
  <c r="G39" i="1"/>
  <c r="G111" i="1"/>
  <c r="G314" i="1"/>
  <c r="G151" i="1"/>
  <c r="G280" i="1"/>
  <c r="G124" i="1"/>
  <c r="G287" i="1"/>
  <c r="G155" i="1"/>
  <c r="G68" i="1"/>
  <c r="G80" i="1"/>
  <c r="G216" i="1"/>
  <c r="G55" i="1"/>
  <c r="G215" i="1"/>
  <c r="G150" i="1"/>
  <c r="G313" i="1"/>
  <c r="G181" i="1"/>
  <c r="G54" i="1"/>
  <c r="G28" i="1"/>
  <c r="G178" i="1"/>
  <c r="F417" i="1"/>
  <c r="G229" i="1"/>
  <c r="G123" i="1"/>
  <c r="AO23" i="1" l="1"/>
  <c r="AQ23" i="1" s="1"/>
  <c r="AS23" i="1" s="1"/>
  <c r="AQ24" i="1"/>
  <c r="AS24" i="1" s="1"/>
  <c r="AO8" i="1"/>
  <c r="AQ9" i="1"/>
  <c r="AS9" i="1" s="1"/>
  <c r="AO18" i="1"/>
  <c r="AQ18" i="1" s="1"/>
  <c r="AS18" i="1" s="1"/>
  <c r="AQ19" i="1"/>
  <c r="AS19" i="1" s="1"/>
  <c r="AO21" i="1"/>
  <c r="AQ21" i="1" s="1"/>
  <c r="AS21" i="1" s="1"/>
  <c r="AQ22" i="1"/>
  <c r="AS22" i="1" s="1"/>
  <c r="AO12" i="1"/>
  <c r="AQ12" i="1" s="1"/>
  <c r="AS12" i="1" s="1"/>
  <c r="AQ13" i="1"/>
  <c r="AS13" i="1" s="1"/>
  <c r="AS422" i="1"/>
  <c r="AQ418" i="1"/>
  <c r="AS418" i="1" s="1"/>
  <c r="AG7" i="1"/>
  <c r="Q279" i="1"/>
  <c r="AG279" i="1" s="1"/>
  <c r="Q79" i="1"/>
  <c r="AG79" i="1" s="1"/>
  <c r="Q57" i="1"/>
  <c r="AG57" i="1" s="1"/>
  <c r="Q90" i="1"/>
  <c r="AG90" i="1" s="1"/>
  <c r="Q156" i="1"/>
  <c r="Q188" i="1"/>
  <c r="AG188" i="1" s="1"/>
  <c r="Q220" i="1"/>
  <c r="AG220" i="1" s="1"/>
  <c r="Q252" i="1"/>
  <c r="AG252" i="1" s="1"/>
  <c r="Q285" i="1"/>
  <c r="AG285" i="1" s="1"/>
  <c r="Q317" i="1"/>
  <c r="AG317" i="1" s="1"/>
  <c r="Q34" i="1"/>
  <c r="AG34" i="1" s="1"/>
  <c r="Q66" i="1"/>
  <c r="AG66" i="1" s="1"/>
  <c r="Q100" i="1"/>
  <c r="AG100" i="1" s="1"/>
  <c r="Q132" i="1"/>
  <c r="AG132" i="1" s="1"/>
  <c r="Q165" i="1"/>
  <c r="AG165" i="1" s="1"/>
  <c r="Q201" i="1"/>
  <c r="AG201" i="1" s="1"/>
  <c r="Q233" i="1"/>
  <c r="AG233" i="1" s="1"/>
  <c r="Q265" i="1"/>
  <c r="AG265" i="1" s="1"/>
  <c r="Q298" i="1"/>
  <c r="AG298" i="1" s="1"/>
  <c r="Q331" i="1"/>
  <c r="AG331" i="1" s="1"/>
  <c r="Q59" i="1"/>
  <c r="AG59" i="1" s="1"/>
  <c r="Q125" i="1"/>
  <c r="Q198" i="1"/>
  <c r="AG198" i="1" s="1"/>
  <c r="Q262" i="1"/>
  <c r="AG262" i="1" s="1"/>
  <c r="Q328" i="1"/>
  <c r="Q369" i="1"/>
  <c r="AG369" i="1" s="1"/>
  <c r="Q134" i="1"/>
  <c r="Q207" i="1"/>
  <c r="AG207" i="1" s="1"/>
  <c r="Q271" i="1"/>
  <c r="AG271" i="1" s="1"/>
  <c r="Q337" i="1"/>
  <c r="AG337" i="1" s="1"/>
  <c r="Q374" i="1"/>
  <c r="AG374" i="1" s="1"/>
  <c r="Q145" i="1"/>
  <c r="AG145" i="1" s="1"/>
  <c r="Q210" i="1"/>
  <c r="AG210" i="1" s="1"/>
  <c r="Q274" i="1"/>
  <c r="AG274" i="1" s="1"/>
  <c r="Q340" i="1"/>
  <c r="Q375" i="1"/>
  <c r="AG375" i="1" s="1"/>
  <c r="Q81" i="1"/>
  <c r="Q146" i="1"/>
  <c r="AG146" i="1" s="1"/>
  <c r="Q211" i="1"/>
  <c r="AG211" i="1" s="1"/>
  <c r="Q275" i="1"/>
  <c r="AG275" i="1" s="1"/>
  <c r="Q376" i="1"/>
  <c r="AG376" i="1" s="1"/>
  <c r="Q96" i="1"/>
  <c r="AG96" i="1" s="1"/>
  <c r="Q117" i="1"/>
  <c r="AG117" i="1" s="1"/>
  <c r="Q199" i="1"/>
  <c r="AG199" i="1" s="1"/>
  <c r="Q202" i="1"/>
  <c r="AG202" i="1" s="1"/>
  <c r="Q267" i="1"/>
  <c r="AG267" i="1" s="1"/>
  <c r="Q61" i="1"/>
  <c r="AG61" i="1" s="1"/>
  <c r="Q94" i="1"/>
  <c r="AG94" i="1" s="1"/>
  <c r="Q160" i="1"/>
  <c r="AG160" i="1" s="1"/>
  <c r="Q224" i="1"/>
  <c r="AG224" i="1" s="1"/>
  <c r="Q256" i="1"/>
  <c r="AG256" i="1" s="1"/>
  <c r="Q289" i="1"/>
  <c r="AG289" i="1" s="1"/>
  <c r="Q322" i="1"/>
  <c r="AG322" i="1" s="1"/>
  <c r="Q38" i="1"/>
  <c r="AG38" i="1" s="1"/>
  <c r="Q70" i="1"/>
  <c r="Q104" i="1"/>
  <c r="AG104" i="1" s="1"/>
  <c r="Q136" i="1"/>
  <c r="AG136" i="1" s="1"/>
  <c r="Q169" i="1"/>
  <c r="AG169" i="1" s="1"/>
  <c r="Q205" i="1"/>
  <c r="Q237" i="1"/>
  <c r="AG237" i="1" s="1"/>
  <c r="Q302" i="1"/>
  <c r="AG302" i="1" s="1"/>
  <c r="Q335" i="1"/>
  <c r="AG335" i="1" s="1"/>
  <c r="Q67" i="1"/>
  <c r="AG67" i="1" s="1"/>
  <c r="Q206" i="1"/>
  <c r="AG206" i="1" s="1"/>
  <c r="Q270" i="1"/>
  <c r="Q336" i="1"/>
  <c r="AG336" i="1" s="1"/>
  <c r="Q373" i="1"/>
  <c r="AG373" i="1" s="1"/>
  <c r="Q76" i="1"/>
  <c r="AG76" i="1" s="1"/>
  <c r="Q142" i="1"/>
  <c r="AG142" i="1" s="1"/>
  <c r="Q345" i="1"/>
  <c r="AG345" i="1" s="1"/>
  <c r="Q378" i="1"/>
  <c r="AG378" i="1" s="1"/>
  <c r="Q154" i="1"/>
  <c r="AG154" i="1" s="1"/>
  <c r="Q218" i="1"/>
  <c r="AG218" i="1" s="1"/>
  <c r="Q283" i="1"/>
  <c r="AG283" i="1" s="1"/>
  <c r="Q346" i="1"/>
  <c r="AG346" i="1" s="1"/>
  <c r="Q379" i="1"/>
  <c r="AG379" i="1" s="1"/>
  <c r="Q89" i="1"/>
  <c r="Q219" i="1"/>
  <c r="AG219" i="1" s="1"/>
  <c r="Q284" i="1"/>
  <c r="AG284" i="1" s="1"/>
  <c r="Q348" i="1"/>
  <c r="AG348" i="1" s="1"/>
  <c r="Q27" i="1"/>
  <c r="Q152" i="1"/>
  <c r="Q281" i="1"/>
  <c r="Q161" i="1"/>
  <c r="AG161" i="1" s="1"/>
  <c r="Q254" i="1"/>
  <c r="Q329" i="1"/>
  <c r="AG329" i="1" s="1"/>
  <c r="Q371" i="1"/>
  <c r="AG371" i="1" s="1"/>
  <c r="Q372" i="1"/>
  <c r="AG372" i="1" s="1"/>
  <c r="Q33" i="1"/>
  <c r="AG33" i="1" s="1"/>
  <c r="Q65" i="1"/>
  <c r="AG65" i="1" s="1"/>
  <c r="Q99" i="1"/>
  <c r="AG99" i="1" s="1"/>
  <c r="Q131" i="1"/>
  <c r="AG131" i="1" s="1"/>
  <c r="Q164" i="1"/>
  <c r="Q196" i="1"/>
  <c r="AG196" i="1" s="1"/>
  <c r="Q228" i="1"/>
  <c r="AG228" i="1" s="1"/>
  <c r="Q260" i="1"/>
  <c r="AG260" i="1" s="1"/>
  <c r="Q293" i="1"/>
  <c r="AG293" i="1" s="1"/>
  <c r="Q326" i="1"/>
  <c r="AG326" i="1" s="1"/>
  <c r="Q42" i="1"/>
  <c r="AG42" i="1" s="1"/>
  <c r="Q74" i="1"/>
  <c r="AG74" i="1" s="1"/>
  <c r="Q108" i="1"/>
  <c r="AG108" i="1" s="1"/>
  <c r="Q140" i="1"/>
  <c r="Q173" i="1"/>
  <c r="AG173" i="1" s="1"/>
  <c r="Q209" i="1"/>
  <c r="AG209" i="1" s="1"/>
  <c r="Q241" i="1"/>
  <c r="AG241" i="1" s="1"/>
  <c r="Q273" i="1"/>
  <c r="AG273" i="1" s="1"/>
  <c r="Q306" i="1"/>
  <c r="AG306" i="1" s="1"/>
  <c r="Q75" i="1"/>
  <c r="AG75" i="1" s="1"/>
  <c r="Q141" i="1"/>
  <c r="AG141" i="1" s="1"/>
  <c r="Q214" i="1"/>
  <c r="AG214" i="1" s="1"/>
  <c r="Q278" i="1"/>
  <c r="AG278" i="1" s="1"/>
  <c r="Q344" i="1"/>
  <c r="AG344" i="1" s="1"/>
  <c r="Q377" i="1"/>
  <c r="AG377" i="1" s="1"/>
  <c r="Q85" i="1"/>
  <c r="AG85" i="1" s="1"/>
  <c r="Q223" i="1"/>
  <c r="AG223" i="1" s="1"/>
  <c r="Q288" i="1"/>
  <c r="Q350" i="1"/>
  <c r="AG350" i="1" s="1"/>
  <c r="Q31" i="1"/>
  <c r="AG31" i="1" s="1"/>
  <c r="Q162" i="1"/>
  <c r="AG162" i="1" s="1"/>
  <c r="Q226" i="1"/>
  <c r="AG226" i="1" s="1"/>
  <c r="Q291" i="1"/>
  <c r="AG291" i="1" s="1"/>
  <c r="Q351" i="1"/>
  <c r="AG351" i="1" s="1"/>
  <c r="Q32" i="1"/>
  <c r="AG32" i="1" s="1"/>
  <c r="Q98" i="1"/>
  <c r="Q227" i="1"/>
  <c r="AG227" i="1" s="1"/>
  <c r="Q292" i="1"/>
  <c r="AG292" i="1" s="1"/>
  <c r="Q352" i="1"/>
  <c r="Q182" i="1"/>
  <c r="Q184" i="1"/>
  <c r="AG184" i="1" s="1"/>
  <c r="Q216" i="1"/>
  <c r="Q30" i="1"/>
  <c r="Q190" i="1"/>
  <c r="AG190" i="1" s="1"/>
  <c r="Q263" i="1"/>
  <c r="AG263" i="1" s="1"/>
  <c r="Q332" i="1"/>
  <c r="AG332" i="1" s="1"/>
  <c r="Q333" i="1"/>
  <c r="AG333" i="1" s="1"/>
  <c r="Q37" i="1"/>
  <c r="AG37" i="1" s="1"/>
  <c r="Q103" i="1"/>
  <c r="Q135" i="1"/>
  <c r="AG135" i="1" s="1"/>
  <c r="Q168" i="1"/>
  <c r="Q200" i="1"/>
  <c r="AG200" i="1" s="1"/>
  <c r="Q232" i="1"/>
  <c r="AG232" i="1" s="1"/>
  <c r="Q264" i="1"/>
  <c r="AG264" i="1" s="1"/>
  <c r="Q297" i="1"/>
  <c r="AG297" i="1" s="1"/>
  <c r="Q330" i="1"/>
  <c r="AG330" i="1" s="1"/>
  <c r="Q46" i="1"/>
  <c r="AG46" i="1" s="1"/>
  <c r="Q78" i="1"/>
  <c r="AG78" i="1" s="1"/>
  <c r="Q112" i="1"/>
  <c r="Q144" i="1"/>
  <c r="AG144" i="1" s="1"/>
  <c r="Q177" i="1"/>
  <c r="AG177" i="1" s="1"/>
  <c r="Q213" i="1"/>
  <c r="AG213" i="1" s="1"/>
  <c r="Q245" i="1"/>
  <c r="AG245" i="1" s="1"/>
  <c r="Q277" i="1"/>
  <c r="AG277" i="1" s="1"/>
  <c r="Q310" i="1"/>
  <c r="AG310" i="1" s="1"/>
  <c r="Q343" i="1"/>
  <c r="AG343" i="1" s="1"/>
  <c r="Q84" i="1"/>
  <c r="AG84" i="1" s="1"/>
  <c r="Q222" i="1"/>
  <c r="AG222" i="1" s="1"/>
  <c r="Q349" i="1"/>
  <c r="AG349" i="1" s="1"/>
  <c r="Q93" i="1"/>
  <c r="AG93" i="1" s="1"/>
  <c r="Q159" i="1"/>
  <c r="AG159" i="1" s="1"/>
  <c r="Q231" i="1"/>
  <c r="Q296" i="1"/>
  <c r="AG296" i="1" s="1"/>
  <c r="Q354" i="1"/>
  <c r="AG354" i="1" s="1"/>
  <c r="Q105" i="1"/>
  <c r="AG105" i="1" s="1"/>
  <c r="Q170" i="1"/>
  <c r="AG170" i="1" s="1"/>
  <c r="Q234" i="1"/>
  <c r="AG234" i="1" s="1"/>
  <c r="Q299" i="1"/>
  <c r="AG299" i="1" s="1"/>
  <c r="Q40" i="1"/>
  <c r="Q106" i="1"/>
  <c r="AG106" i="1" s="1"/>
  <c r="Q171" i="1"/>
  <c r="AG171" i="1" s="1"/>
  <c r="Q235" i="1"/>
  <c r="AG235" i="1" s="1"/>
  <c r="Q356" i="1"/>
  <c r="Q183" i="1"/>
  <c r="Q53" i="1"/>
  <c r="AG53" i="1" s="1"/>
  <c r="Q62" i="1"/>
  <c r="AG62" i="1" s="1"/>
  <c r="Q294" i="1"/>
  <c r="AG294" i="1" s="1"/>
  <c r="Q319" i="1"/>
  <c r="AG319" i="1" s="1"/>
  <c r="Q370" i="1"/>
  <c r="AG370" i="1" s="1"/>
  <c r="Q72" i="1"/>
  <c r="AG72" i="1" s="1"/>
  <c r="Q41" i="1"/>
  <c r="AG41" i="1" s="1"/>
  <c r="Q73" i="1"/>
  <c r="AG73" i="1" s="1"/>
  <c r="Q107" i="1"/>
  <c r="AG107" i="1" s="1"/>
  <c r="Q172" i="1"/>
  <c r="AG172" i="1" s="1"/>
  <c r="Q236" i="1"/>
  <c r="AG236" i="1" s="1"/>
  <c r="Q268" i="1"/>
  <c r="AG268" i="1" s="1"/>
  <c r="Q301" i="1"/>
  <c r="Q334" i="1"/>
  <c r="AG334" i="1" s="1"/>
  <c r="Q50" i="1"/>
  <c r="AG50" i="1" s="1"/>
  <c r="Q83" i="1"/>
  <c r="AG83" i="1" s="1"/>
  <c r="Q116" i="1"/>
  <c r="AG116" i="1" s="1"/>
  <c r="Q148" i="1"/>
  <c r="AG148" i="1" s="1"/>
  <c r="Q185" i="1"/>
  <c r="AG185" i="1" s="1"/>
  <c r="Q217" i="1"/>
  <c r="Q249" i="1"/>
  <c r="AG249" i="1" s="1"/>
  <c r="Q282" i="1"/>
  <c r="AG282" i="1" s="1"/>
  <c r="Q347" i="1"/>
  <c r="AG347" i="1" s="1"/>
  <c r="Q92" i="1"/>
  <c r="AG92" i="1" s="1"/>
  <c r="Q158" i="1"/>
  <c r="AG158" i="1" s="1"/>
  <c r="Q295" i="1"/>
  <c r="AG295" i="1" s="1"/>
  <c r="Q353" i="1"/>
  <c r="Q36" i="1"/>
  <c r="AG36" i="1" s="1"/>
  <c r="Q239" i="1"/>
  <c r="AG239" i="1" s="1"/>
  <c r="Q304" i="1"/>
  <c r="AG304" i="1" s="1"/>
  <c r="Q358" i="1"/>
  <c r="AG358" i="1" s="1"/>
  <c r="Q113" i="1"/>
  <c r="AG113" i="1" s="1"/>
  <c r="Q242" i="1"/>
  <c r="AG242" i="1" s="1"/>
  <c r="Q307" i="1"/>
  <c r="AG307" i="1" s="1"/>
  <c r="Q359" i="1"/>
  <c r="AG359" i="1" s="1"/>
  <c r="Q48" i="1"/>
  <c r="Q114" i="1"/>
  <c r="AG114" i="1" s="1"/>
  <c r="Q243" i="1"/>
  <c r="AG243" i="1" s="1"/>
  <c r="Q308" i="1"/>
  <c r="AG308" i="1" s="1"/>
  <c r="Q360" i="1"/>
  <c r="AG360" i="1" s="1"/>
  <c r="Q197" i="1"/>
  <c r="AG197" i="1" s="1"/>
  <c r="Q60" i="1"/>
  <c r="AG60" i="1" s="1"/>
  <c r="Q266" i="1"/>
  <c r="AG266" i="1" s="1"/>
  <c r="Q45" i="1"/>
  <c r="AG45" i="1" s="1"/>
  <c r="Q77" i="1"/>
  <c r="AG77" i="1" s="1"/>
  <c r="Q143" i="1"/>
  <c r="AG143" i="1" s="1"/>
  <c r="Q176" i="1"/>
  <c r="AG176" i="1" s="1"/>
  <c r="Q208" i="1"/>
  <c r="AG208" i="1" s="1"/>
  <c r="Q240" i="1"/>
  <c r="AG240" i="1" s="1"/>
  <c r="Q272" i="1"/>
  <c r="AG272" i="1" s="1"/>
  <c r="Q305" i="1"/>
  <c r="AG305" i="1" s="1"/>
  <c r="Q338" i="1"/>
  <c r="AG338" i="1" s="1"/>
  <c r="Q87" i="1"/>
  <c r="AG87" i="1" s="1"/>
  <c r="Q120" i="1"/>
  <c r="AG120" i="1" s="1"/>
  <c r="Q153" i="1"/>
  <c r="AG153" i="1" s="1"/>
  <c r="Q189" i="1"/>
  <c r="AG189" i="1" s="1"/>
  <c r="Q221" i="1"/>
  <c r="AG221" i="1" s="1"/>
  <c r="Q253" i="1"/>
  <c r="AG253" i="1" s="1"/>
  <c r="Q286" i="1"/>
  <c r="AG286" i="1" s="1"/>
  <c r="Q318" i="1"/>
  <c r="AG318" i="1" s="1"/>
  <c r="Q35" i="1"/>
  <c r="AG35" i="1" s="1"/>
  <c r="Q101" i="1"/>
  <c r="AG101" i="1" s="1"/>
  <c r="Q166" i="1"/>
  <c r="AG166" i="1" s="1"/>
  <c r="Q238" i="1"/>
  <c r="AG238" i="1" s="1"/>
  <c r="Q303" i="1"/>
  <c r="AG303" i="1" s="1"/>
  <c r="Q357" i="1"/>
  <c r="AG357" i="1" s="1"/>
  <c r="Q44" i="1"/>
  <c r="AG44" i="1" s="1"/>
  <c r="Q110" i="1"/>
  <c r="AG110" i="1" s="1"/>
  <c r="Q175" i="1"/>
  <c r="AG175" i="1" s="1"/>
  <c r="Q247" i="1"/>
  <c r="Q312" i="1"/>
  <c r="AG312" i="1" s="1"/>
  <c r="Q362" i="1"/>
  <c r="AG362" i="1" s="1"/>
  <c r="Q121" i="1"/>
  <c r="AG121" i="1" s="1"/>
  <c r="Q186" i="1"/>
  <c r="AG186" i="1" s="1"/>
  <c r="Q250" i="1"/>
  <c r="AG250" i="1" s="1"/>
  <c r="Q315" i="1"/>
  <c r="Q363" i="1"/>
  <c r="AG363" i="1" s="1"/>
  <c r="Q56" i="1"/>
  <c r="Q122" i="1"/>
  <c r="AG122" i="1" s="1"/>
  <c r="Q187" i="1"/>
  <c r="AG187" i="1" s="1"/>
  <c r="Q251" i="1"/>
  <c r="AG251" i="1" s="1"/>
  <c r="Q316" i="1"/>
  <c r="AG316" i="1" s="1"/>
  <c r="Q364" i="1"/>
  <c r="AG364" i="1" s="1"/>
  <c r="Q119" i="1"/>
  <c r="AG119" i="1" s="1"/>
  <c r="Q248" i="1"/>
  <c r="AG248" i="1" s="1"/>
  <c r="Q128" i="1"/>
  <c r="Q51" i="1"/>
  <c r="Q126" i="1"/>
  <c r="AG126" i="1" s="1"/>
  <c r="Q137" i="1"/>
  <c r="AG137" i="1" s="1"/>
  <c r="Q203" i="1"/>
  <c r="AG203" i="1" s="1"/>
  <c r="Q49" i="1"/>
  <c r="AG49" i="1" s="1"/>
  <c r="Q82" i="1"/>
  <c r="AG82" i="1" s="1"/>
  <c r="Q115" i="1"/>
  <c r="AG115" i="1" s="1"/>
  <c r="Q147" i="1"/>
  <c r="AG147" i="1" s="1"/>
  <c r="Q180" i="1"/>
  <c r="Q212" i="1"/>
  <c r="AG212" i="1" s="1"/>
  <c r="Q244" i="1"/>
  <c r="AG244" i="1" s="1"/>
  <c r="Q276" i="1"/>
  <c r="AG276" i="1" s="1"/>
  <c r="Q309" i="1"/>
  <c r="AG309" i="1" s="1"/>
  <c r="Q342" i="1"/>
  <c r="Q58" i="1"/>
  <c r="AG58" i="1" s="1"/>
  <c r="Q91" i="1"/>
  <c r="AG91" i="1" s="1"/>
  <c r="Q157" i="1"/>
  <c r="AG157" i="1" s="1"/>
  <c r="Q193" i="1"/>
  <c r="Q225" i="1"/>
  <c r="AG225" i="1" s="1"/>
  <c r="Q257" i="1"/>
  <c r="AG257" i="1" s="1"/>
  <c r="Q290" i="1"/>
  <c r="AG290" i="1" s="1"/>
  <c r="Q323" i="1"/>
  <c r="AG323" i="1" s="1"/>
  <c r="Q43" i="1"/>
  <c r="AG43" i="1" s="1"/>
  <c r="Q109" i="1"/>
  <c r="AG109" i="1" s="1"/>
  <c r="Q174" i="1"/>
  <c r="AG174" i="1" s="1"/>
  <c r="Q311" i="1"/>
  <c r="AG311" i="1" s="1"/>
  <c r="Q361" i="1"/>
  <c r="AG361" i="1" s="1"/>
  <c r="Q52" i="1"/>
  <c r="Q118" i="1"/>
  <c r="AG118" i="1" s="1"/>
  <c r="Q191" i="1"/>
  <c r="AG191" i="1" s="1"/>
  <c r="Q255" i="1"/>
  <c r="Q320" i="1"/>
  <c r="AG320" i="1" s="1"/>
  <c r="Q366" i="1"/>
  <c r="AG366" i="1" s="1"/>
  <c r="Q129" i="1"/>
  <c r="AG129" i="1" s="1"/>
  <c r="Q194" i="1"/>
  <c r="AG194" i="1" s="1"/>
  <c r="Q258" i="1"/>
  <c r="AG258" i="1" s="1"/>
  <c r="Q324" i="1"/>
  <c r="AG324" i="1" s="1"/>
  <c r="Q64" i="1"/>
  <c r="Q130" i="1"/>
  <c r="AG130" i="1" s="1"/>
  <c r="Q195" i="1"/>
  <c r="AG195" i="1" s="1"/>
  <c r="Q259" i="1"/>
  <c r="AG259" i="1" s="1"/>
  <c r="Q325" i="1"/>
  <c r="AG325" i="1" s="1"/>
  <c r="Q368" i="1"/>
  <c r="Q86" i="1"/>
  <c r="AG86" i="1" s="1"/>
  <c r="Q261" i="1"/>
  <c r="AG261" i="1" s="1"/>
  <c r="Q365" i="1"/>
  <c r="AG365" i="1" s="1"/>
  <c r="Q71" i="1"/>
  <c r="AG71" i="1" s="1"/>
  <c r="Q138" i="1"/>
  <c r="AG138" i="1" s="1"/>
  <c r="Q80" i="1"/>
  <c r="Q151" i="1"/>
  <c r="Q63" i="1"/>
  <c r="Q139" i="1"/>
  <c r="Q341" i="1"/>
  <c r="Q339" i="1"/>
  <c r="Q355" i="1"/>
  <c r="Q327" i="1"/>
  <c r="Q287" i="1"/>
  <c r="Q300" i="1"/>
  <c r="Q179" i="1"/>
  <c r="Q88" i="1"/>
  <c r="Q178" i="1"/>
  <c r="Q230" i="1"/>
  <c r="Q155" i="1"/>
  <c r="Q47" i="1"/>
  <c r="Q97" i="1"/>
  <c r="Q269" i="1"/>
  <c r="Q204" i="1"/>
  <c r="Q163" i="1"/>
  <c r="Q192" i="1"/>
  <c r="Q314" i="1"/>
  <c r="Q111" i="1"/>
  <c r="Q29" i="1"/>
  <c r="Q39" i="1"/>
  <c r="Q69" i="1"/>
  <c r="Q167" i="1"/>
  <c r="Q55" i="1"/>
  <c r="Q133" i="1"/>
  <c r="Q280" i="1"/>
  <c r="Q246" i="1"/>
  <c r="Q367" i="1"/>
  <c r="Q127" i="1"/>
  <c r="Q124" i="1"/>
  <c r="Q102" i="1"/>
  <c r="Q150" i="1"/>
  <c r="Q68" i="1"/>
  <c r="Q181" i="1"/>
  <c r="Q229" i="1"/>
  <c r="Q123" i="1"/>
  <c r="Q28" i="1"/>
  <c r="Q54" i="1"/>
  <c r="Q313" i="1"/>
  <c r="Q215" i="1"/>
  <c r="N392" i="1"/>
  <c r="P392" i="1" s="1"/>
  <c r="H391" i="1"/>
  <c r="H390" i="1" s="1"/>
  <c r="AI366" i="1" l="1"/>
  <c r="AQ366" i="1"/>
  <c r="AS366" i="1" s="1"/>
  <c r="AI290" i="1"/>
  <c r="AQ290" i="1"/>
  <c r="AS290" i="1" s="1"/>
  <c r="AI364" i="1"/>
  <c r="AQ364" i="1"/>
  <c r="AS364" i="1" s="1"/>
  <c r="AI166" i="1"/>
  <c r="AQ166" i="1"/>
  <c r="AS166" i="1" s="1"/>
  <c r="AI305" i="1"/>
  <c r="AQ305" i="1"/>
  <c r="AS305" i="1" s="1"/>
  <c r="AI308" i="1"/>
  <c r="AQ308" i="1"/>
  <c r="AS308" i="1" s="1"/>
  <c r="AI347" i="1"/>
  <c r="AQ347" i="1"/>
  <c r="AS347" i="1" s="1"/>
  <c r="AI236" i="1"/>
  <c r="AQ236" i="1"/>
  <c r="AS236" i="1" s="1"/>
  <c r="AI84" i="1"/>
  <c r="AQ84" i="1"/>
  <c r="AS84" i="1" s="1"/>
  <c r="AI333" i="1"/>
  <c r="AQ333" i="1"/>
  <c r="AS333" i="1" s="1"/>
  <c r="AI162" i="1"/>
  <c r="AQ162" i="1"/>
  <c r="AS162" i="1" s="1"/>
  <c r="AI306" i="1"/>
  <c r="AQ306" i="1"/>
  <c r="AS306" i="1" s="1"/>
  <c r="AI228" i="1"/>
  <c r="AQ228" i="1"/>
  <c r="AS228" i="1" s="1"/>
  <c r="AI378" i="1"/>
  <c r="AQ378" i="1"/>
  <c r="AS378" i="1" s="1"/>
  <c r="AI61" i="1"/>
  <c r="AQ61" i="1"/>
  <c r="AS61" i="1" s="1"/>
  <c r="AI374" i="1"/>
  <c r="AQ374" i="1"/>
  <c r="AS374" i="1" s="1"/>
  <c r="AI34" i="1"/>
  <c r="AQ34" i="1"/>
  <c r="AS34" i="1" s="1"/>
  <c r="AI138" i="1"/>
  <c r="AQ138" i="1"/>
  <c r="AS138" i="1" s="1"/>
  <c r="AI86" i="1"/>
  <c r="AQ86" i="1"/>
  <c r="AS86" i="1" s="1"/>
  <c r="AI195" i="1"/>
  <c r="AQ195" i="1"/>
  <c r="AS195" i="1" s="1"/>
  <c r="AI258" i="1"/>
  <c r="AQ258" i="1"/>
  <c r="AS258" i="1" s="1"/>
  <c r="AI320" i="1"/>
  <c r="AQ320" i="1"/>
  <c r="AS320" i="1" s="1"/>
  <c r="AI109" i="1"/>
  <c r="AQ109" i="1"/>
  <c r="AS109" i="1" s="1"/>
  <c r="AI257" i="1"/>
  <c r="AQ257" i="1"/>
  <c r="AS257" i="1" s="1"/>
  <c r="AI91" i="1"/>
  <c r="AQ91" i="1"/>
  <c r="AS91" i="1" s="1"/>
  <c r="AI276" i="1"/>
  <c r="AQ276" i="1"/>
  <c r="AS276" i="1" s="1"/>
  <c r="AI147" i="1"/>
  <c r="AQ147" i="1"/>
  <c r="AS147" i="1" s="1"/>
  <c r="AI203" i="1"/>
  <c r="AQ203" i="1"/>
  <c r="AS203" i="1" s="1"/>
  <c r="AI316" i="1"/>
  <c r="AQ316" i="1"/>
  <c r="AS316" i="1" s="1"/>
  <c r="AI186" i="1"/>
  <c r="AQ186" i="1"/>
  <c r="AS186" i="1" s="1"/>
  <c r="AI357" i="1"/>
  <c r="AQ357" i="1"/>
  <c r="AS357" i="1" s="1"/>
  <c r="AI101" i="1"/>
  <c r="AQ101" i="1"/>
  <c r="AS101" i="1" s="1"/>
  <c r="AI253" i="1"/>
  <c r="AQ253" i="1"/>
  <c r="AS253" i="1" s="1"/>
  <c r="AI120" i="1"/>
  <c r="AQ120" i="1"/>
  <c r="AS120" i="1" s="1"/>
  <c r="AI272" i="1"/>
  <c r="AQ272" i="1"/>
  <c r="AS272" i="1" s="1"/>
  <c r="AI143" i="1"/>
  <c r="AQ143" i="1"/>
  <c r="AS143" i="1" s="1"/>
  <c r="AI60" i="1"/>
  <c r="AQ60" i="1"/>
  <c r="AS60" i="1" s="1"/>
  <c r="AI243" i="1"/>
  <c r="AQ243" i="1"/>
  <c r="AS243" i="1" s="1"/>
  <c r="AI307" i="1"/>
  <c r="AQ307" i="1"/>
  <c r="AS307" i="1" s="1"/>
  <c r="AI304" i="1"/>
  <c r="AQ304" i="1"/>
  <c r="AS304" i="1" s="1"/>
  <c r="AI295" i="1"/>
  <c r="AQ295" i="1"/>
  <c r="AS295" i="1" s="1"/>
  <c r="AI282" i="1"/>
  <c r="AI148" i="1"/>
  <c r="AQ148" i="1"/>
  <c r="AS148" i="1" s="1"/>
  <c r="AI334" i="1"/>
  <c r="AQ334" i="1"/>
  <c r="AS334" i="1" s="1"/>
  <c r="AI172" i="1"/>
  <c r="AQ172" i="1"/>
  <c r="AS172" i="1" s="1"/>
  <c r="AI72" i="1"/>
  <c r="AQ72" i="1"/>
  <c r="AS72" i="1" s="1"/>
  <c r="AI62" i="1"/>
  <c r="AQ62" i="1"/>
  <c r="AS62" i="1" s="1"/>
  <c r="AI235" i="1"/>
  <c r="AQ235" i="1"/>
  <c r="AS235" i="1" s="1"/>
  <c r="AI299" i="1"/>
  <c r="AQ299" i="1"/>
  <c r="AS299" i="1" s="1"/>
  <c r="AI354" i="1"/>
  <c r="AI93" i="1"/>
  <c r="AQ93" i="1"/>
  <c r="AS93" i="1" s="1"/>
  <c r="AI343" i="1"/>
  <c r="AQ343" i="1"/>
  <c r="AS343" i="1" s="1"/>
  <c r="AI213" i="1"/>
  <c r="AQ213" i="1"/>
  <c r="AS213" i="1" s="1"/>
  <c r="AI78" i="1"/>
  <c r="AQ78" i="1"/>
  <c r="AS78" i="1" s="1"/>
  <c r="AI264" i="1"/>
  <c r="AQ264" i="1"/>
  <c r="AS264" i="1" s="1"/>
  <c r="AI135" i="1"/>
  <c r="AQ135" i="1"/>
  <c r="AS135" i="1" s="1"/>
  <c r="AI332" i="1"/>
  <c r="AQ332" i="1"/>
  <c r="AS332" i="1" s="1"/>
  <c r="AI292" i="1"/>
  <c r="AQ292" i="1"/>
  <c r="AS292" i="1" s="1"/>
  <c r="AI351" i="1"/>
  <c r="AQ351" i="1"/>
  <c r="AS351" i="1" s="1"/>
  <c r="AI31" i="1"/>
  <c r="AQ31" i="1"/>
  <c r="AS31" i="1" s="1"/>
  <c r="AI85" i="1"/>
  <c r="AQ85" i="1"/>
  <c r="AS85" i="1" s="1"/>
  <c r="AI214" i="1"/>
  <c r="AQ214" i="1"/>
  <c r="AS214" i="1" s="1"/>
  <c r="AI273" i="1"/>
  <c r="AQ273" i="1"/>
  <c r="AS273" i="1" s="1"/>
  <c r="AI326" i="1"/>
  <c r="AQ326" i="1"/>
  <c r="AS326" i="1" s="1"/>
  <c r="AI196" i="1"/>
  <c r="AQ196" i="1"/>
  <c r="AS196" i="1" s="1"/>
  <c r="AI65" i="1"/>
  <c r="AQ65" i="1"/>
  <c r="AS65" i="1" s="1"/>
  <c r="AI329" i="1"/>
  <c r="AQ329" i="1"/>
  <c r="AS329" i="1" s="1"/>
  <c r="AI219" i="1"/>
  <c r="AQ219" i="1"/>
  <c r="AS219" i="1" s="1"/>
  <c r="AI283" i="1"/>
  <c r="AQ283" i="1"/>
  <c r="AS283" i="1" s="1"/>
  <c r="AI345" i="1"/>
  <c r="AQ345" i="1"/>
  <c r="AS345" i="1" s="1"/>
  <c r="AI336" i="1"/>
  <c r="AQ336" i="1"/>
  <c r="AS336" i="1" s="1"/>
  <c r="AI335" i="1"/>
  <c r="AQ335" i="1"/>
  <c r="AS335" i="1" s="1"/>
  <c r="AI169" i="1"/>
  <c r="AQ169" i="1"/>
  <c r="AS169" i="1" s="1"/>
  <c r="AI38" i="1"/>
  <c r="AQ38" i="1"/>
  <c r="AS38" i="1" s="1"/>
  <c r="AI224" i="1"/>
  <c r="AQ224" i="1"/>
  <c r="AS224" i="1" s="1"/>
  <c r="AI267" i="1"/>
  <c r="AQ267" i="1"/>
  <c r="AS267" i="1" s="1"/>
  <c r="AI96" i="1"/>
  <c r="AQ96" i="1"/>
  <c r="AS96" i="1" s="1"/>
  <c r="AI146" i="1"/>
  <c r="AQ146" i="1"/>
  <c r="AS146" i="1" s="1"/>
  <c r="AI274" i="1"/>
  <c r="AQ274" i="1"/>
  <c r="AS274" i="1" s="1"/>
  <c r="AI337" i="1"/>
  <c r="AQ337" i="1"/>
  <c r="AS337" i="1" s="1"/>
  <c r="AI369" i="1"/>
  <c r="AQ369" i="1"/>
  <c r="AS369" i="1" s="1"/>
  <c r="AI265" i="1"/>
  <c r="AQ265" i="1"/>
  <c r="AS265" i="1" s="1"/>
  <c r="AI132" i="1"/>
  <c r="AQ132" i="1"/>
  <c r="AS132" i="1" s="1"/>
  <c r="AI317" i="1"/>
  <c r="AQ317" i="1"/>
  <c r="AS317" i="1" s="1"/>
  <c r="AI188" i="1"/>
  <c r="AQ188" i="1"/>
  <c r="AS188" i="1" s="1"/>
  <c r="AI79" i="1"/>
  <c r="AQ79" i="1"/>
  <c r="AS79" i="1" s="1"/>
  <c r="AO7" i="1"/>
  <c r="AQ7" i="1" s="1"/>
  <c r="AQ8" i="1"/>
  <c r="AS8" i="1" s="1"/>
  <c r="AI259" i="1"/>
  <c r="AQ259" i="1"/>
  <c r="AS259" i="1" s="1"/>
  <c r="AI174" i="1"/>
  <c r="AQ174" i="1"/>
  <c r="AS174" i="1" s="1"/>
  <c r="AI309" i="1"/>
  <c r="AQ309" i="1"/>
  <c r="AS309" i="1" s="1"/>
  <c r="AI250" i="1"/>
  <c r="AQ250" i="1"/>
  <c r="AS250" i="1" s="1"/>
  <c r="AI44" i="1"/>
  <c r="AQ44" i="1"/>
  <c r="AS44" i="1" s="1"/>
  <c r="AI153" i="1"/>
  <c r="AI266" i="1"/>
  <c r="AQ266" i="1"/>
  <c r="AS266" i="1" s="1"/>
  <c r="AI358" i="1"/>
  <c r="AQ358" i="1"/>
  <c r="AS358" i="1" s="1"/>
  <c r="AI185" i="1"/>
  <c r="AQ185" i="1"/>
  <c r="AS185" i="1" s="1"/>
  <c r="AI294" i="1"/>
  <c r="AQ294" i="1"/>
  <c r="AS294" i="1" s="1"/>
  <c r="AI105" i="1"/>
  <c r="AQ105" i="1"/>
  <c r="AS105" i="1" s="1"/>
  <c r="AI245" i="1"/>
  <c r="AQ245" i="1"/>
  <c r="AS245" i="1" s="1"/>
  <c r="AI223" i="1"/>
  <c r="AQ223" i="1"/>
  <c r="AS223" i="1" s="1"/>
  <c r="AI42" i="1"/>
  <c r="AQ42" i="1"/>
  <c r="AS42" i="1" s="1"/>
  <c r="AI371" i="1"/>
  <c r="AQ371" i="1"/>
  <c r="AS371" i="1" s="1"/>
  <c r="AI346" i="1"/>
  <c r="AQ346" i="1"/>
  <c r="AS346" i="1" s="1"/>
  <c r="AI373" i="1"/>
  <c r="AQ373" i="1"/>
  <c r="AS373" i="1" s="1"/>
  <c r="AI256" i="1"/>
  <c r="AQ256" i="1"/>
  <c r="AS256" i="1" s="1"/>
  <c r="AI117" i="1"/>
  <c r="AQ117" i="1"/>
  <c r="AS117" i="1" s="1"/>
  <c r="AI298" i="1"/>
  <c r="AQ298" i="1"/>
  <c r="AS298" i="1" s="1"/>
  <c r="AI220" i="1"/>
  <c r="AQ220" i="1"/>
  <c r="AS220" i="1" s="1"/>
  <c r="AI71" i="1"/>
  <c r="AQ71" i="1"/>
  <c r="AS71" i="1" s="1"/>
  <c r="AI130" i="1"/>
  <c r="AQ130" i="1"/>
  <c r="AS130" i="1" s="1"/>
  <c r="AI194" i="1"/>
  <c r="AQ194" i="1"/>
  <c r="AS194" i="1" s="1"/>
  <c r="AI361" i="1"/>
  <c r="AQ361" i="1"/>
  <c r="AS361" i="1" s="1"/>
  <c r="AI43" i="1"/>
  <c r="AQ43" i="1"/>
  <c r="AS43" i="1" s="1"/>
  <c r="AI225" i="1"/>
  <c r="AQ225" i="1"/>
  <c r="AS225" i="1" s="1"/>
  <c r="AI58" i="1"/>
  <c r="AQ58" i="1"/>
  <c r="AS58" i="1" s="1"/>
  <c r="AI244" i="1"/>
  <c r="AQ244" i="1"/>
  <c r="AS244" i="1" s="1"/>
  <c r="AI115" i="1"/>
  <c r="AQ115" i="1"/>
  <c r="AS115" i="1" s="1"/>
  <c r="AI137" i="1"/>
  <c r="AQ137" i="1"/>
  <c r="AS137" i="1" s="1"/>
  <c r="AI248" i="1"/>
  <c r="AI251" i="1"/>
  <c r="AQ251" i="1"/>
  <c r="AS251" i="1" s="1"/>
  <c r="AI363" i="1"/>
  <c r="AQ363" i="1"/>
  <c r="AS363" i="1" s="1"/>
  <c r="AI121" i="1"/>
  <c r="AQ121" i="1"/>
  <c r="AS121" i="1" s="1"/>
  <c r="AI175" i="1"/>
  <c r="AQ175" i="1"/>
  <c r="AS175" i="1" s="1"/>
  <c r="AI303" i="1"/>
  <c r="AQ303" i="1"/>
  <c r="AS303" i="1" s="1"/>
  <c r="AI35" i="1"/>
  <c r="AQ35" i="1"/>
  <c r="AS35" i="1" s="1"/>
  <c r="AI221" i="1"/>
  <c r="AQ221" i="1"/>
  <c r="AS221" i="1" s="1"/>
  <c r="AI87" i="1"/>
  <c r="AQ87" i="1"/>
  <c r="AS87" i="1" s="1"/>
  <c r="AI240" i="1"/>
  <c r="AQ240" i="1"/>
  <c r="AS240" i="1" s="1"/>
  <c r="AI77" i="1"/>
  <c r="AQ77" i="1"/>
  <c r="AS77" i="1" s="1"/>
  <c r="AI197" i="1"/>
  <c r="AQ197" i="1"/>
  <c r="AS197" i="1" s="1"/>
  <c r="AI114" i="1"/>
  <c r="AI242" i="1"/>
  <c r="AQ242" i="1"/>
  <c r="AS242" i="1" s="1"/>
  <c r="AI239" i="1"/>
  <c r="AQ239" i="1"/>
  <c r="AS239" i="1" s="1"/>
  <c r="AI158" i="1"/>
  <c r="AQ158" i="1"/>
  <c r="AS158" i="1" s="1"/>
  <c r="AI249" i="1"/>
  <c r="AQ249" i="1"/>
  <c r="AS249" i="1" s="1"/>
  <c r="AI116" i="1"/>
  <c r="AQ116" i="1"/>
  <c r="AS116" i="1" s="1"/>
  <c r="AI107" i="1"/>
  <c r="AQ107" i="1"/>
  <c r="AS107" i="1" s="1"/>
  <c r="AI370" i="1"/>
  <c r="AQ370" i="1"/>
  <c r="AS370" i="1" s="1"/>
  <c r="AI53" i="1"/>
  <c r="AQ53" i="1"/>
  <c r="AS53" i="1" s="1"/>
  <c r="AI171" i="1"/>
  <c r="AQ171" i="1"/>
  <c r="AS171" i="1" s="1"/>
  <c r="AI234" i="1"/>
  <c r="AQ234" i="1"/>
  <c r="AS234" i="1" s="1"/>
  <c r="AI296" i="1"/>
  <c r="AQ296" i="1"/>
  <c r="AS296" i="1" s="1"/>
  <c r="AI349" i="1"/>
  <c r="AQ349" i="1"/>
  <c r="AS349" i="1" s="1"/>
  <c r="AI310" i="1"/>
  <c r="AQ310" i="1"/>
  <c r="AS310" i="1" s="1"/>
  <c r="AI177" i="1"/>
  <c r="AQ177" i="1"/>
  <c r="AS177" i="1" s="1"/>
  <c r="AI46" i="1"/>
  <c r="AQ46" i="1"/>
  <c r="AS46" i="1" s="1"/>
  <c r="AI232" i="1"/>
  <c r="AQ232" i="1"/>
  <c r="AS232" i="1" s="1"/>
  <c r="AI263" i="1"/>
  <c r="AQ263" i="1"/>
  <c r="AS263" i="1" s="1"/>
  <c r="AI184" i="1"/>
  <c r="AI227" i="1"/>
  <c r="AQ227" i="1"/>
  <c r="AS227" i="1" s="1"/>
  <c r="AI291" i="1"/>
  <c r="AQ291" i="1"/>
  <c r="AS291" i="1" s="1"/>
  <c r="AI350" i="1"/>
  <c r="AQ350" i="1"/>
  <c r="AS350" i="1" s="1"/>
  <c r="AI377" i="1"/>
  <c r="AQ377" i="1"/>
  <c r="AS377" i="1" s="1"/>
  <c r="AI141" i="1"/>
  <c r="AI241" i="1"/>
  <c r="AQ241" i="1"/>
  <c r="AS241" i="1" s="1"/>
  <c r="AI108" i="1"/>
  <c r="AQ108" i="1"/>
  <c r="AS108" i="1" s="1"/>
  <c r="AI293" i="1"/>
  <c r="AQ293" i="1"/>
  <c r="AS293" i="1" s="1"/>
  <c r="AI33" i="1"/>
  <c r="AQ33" i="1"/>
  <c r="AS33" i="1" s="1"/>
  <c r="AI218" i="1"/>
  <c r="AQ218" i="1"/>
  <c r="AS218" i="1" s="1"/>
  <c r="AI142" i="1"/>
  <c r="AQ142" i="1"/>
  <c r="AS142" i="1" s="1"/>
  <c r="AI302" i="1"/>
  <c r="AQ302" i="1"/>
  <c r="AS302" i="1" s="1"/>
  <c r="AI136" i="1"/>
  <c r="AQ136" i="1"/>
  <c r="AS136" i="1" s="1"/>
  <c r="AI322" i="1"/>
  <c r="AQ322" i="1"/>
  <c r="AS322" i="1" s="1"/>
  <c r="AI160" i="1"/>
  <c r="AQ160" i="1"/>
  <c r="AS160" i="1" s="1"/>
  <c r="AI202" i="1"/>
  <c r="AQ202" i="1"/>
  <c r="AS202" i="1" s="1"/>
  <c r="AI376" i="1"/>
  <c r="AQ376" i="1"/>
  <c r="AS376" i="1" s="1"/>
  <c r="AI210" i="1"/>
  <c r="AQ210" i="1"/>
  <c r="AS210" i="1" s="1"/>
  <c r="AI271" i="1"/>
  <c r="AQ271" i="1"/>
  <c r="AS271" i="1" s="1"/>
  <c r="AI59" i="1"/>
  <c r="AQ59" i="1"/>
  <c r="AS59" i="1" s="1"/>
  <c r="AI233" i="1"/>
  <c r="AQ233" i="1"/>
  <c r="AS233" i="1" s="1"/>
  <c r="AI100" i="1"/>
  <c r="AI285" i="1"/>
  <c r="AQ285" i="1"/>
  <c r="AS285" i="1" s="1"/>
  <c r="AI279" i="1"/>
  <c r="AQ279" i="1"/>
  <c r="AS279" i="1" s="1"/>
  <c r="AI261" i="1"/>
  <c r="AQ261" i="1"/>
  <c r="AS261" i="1" s="1"/>
  <c r="AI324" i="1"/>
  <c r="AQ324" i="1"/>
  <c r="AS324" i="1" s="1"/>
  <c r="AI118" i="1"/>
  <c r="AQ118" i="1"/>
  <c r="AS118" i="1" s="1"/>
  <c r="AI157" i="1"/>
  <c r="AQ157" i="1"/>
  <c r="AS157" i="1" s="1"/>
  <c r="AI49" i="1"/>
  <c r="AQ49" i="1"/>
  <c r="AS49" i="1" s="1"/>
  <c r="AI122" i="1"/>
  <c r="AQ122" i="1"/>
  <c r="AS122" i="1" s="1"/>
  <c r="AI312" i="1"/>
  <c r="AQ312" i="1"/>
  <c r="AS312" i="1" s="1"/>
  <c r="AI286" i="1"/>
  <c r="AQ286" i="1"/>
  <c r="AS286" i="1" s="1"/>
  <c r="AI176" i="1"/>
  <c r="AQ176" i="1"/>
  <c r="AS176" i="1" s="1"/>
  <c r="AI359" i="1"/>
  <c r="AQ359" i="1"/>
  <c r="AS359" i="1" s="1"/>
  <c r="AI50" i="1"/>
  <c r="AQ50" i="1"/>
  <c r="AS50" i="1" s="1"/>
  <c r="AI41" i="1"/>
  <c r="AI159" i="1"/>
  <c r="AQ159" i="1"/>
  <c r="AS159" i="1" s="1"/>
  <c r="AI297" i="1"/>
  <c r="AQ297" i="1"/>
  <c r="AS297" i="1" s="1"/>
  <c r="AI32" i="1"/>
  <c r="AQ32" i="1"/>
  <c r="AS32" i="1" s="1"/>
  <c r="AI278" i="1"/>
  <c r="AQ278" i="1"/>
  <c r="AS278" i="1" s="1"/>
  <c r="AI173" i="1"/>
  <c r="AQ173" i="1"/>
  <c r="AS173" i="1" s="1"/>
  <c r="AI99" i="1"/>
  <c r="AQ99" i="1"/>
  <c r="AS99" i="1" s="1"/>
  <c r="AI284" i="1"/>
  <c r="AQ284" i="1"/>
  <c r="AS284" i="1" s="1"/>
  <c r="AI67" i="1"/>
  <c r="AQ67" i="1"/>
  <c r="AS67" i="1" s="1"/>
  <c r="AI211" i="1"/>
  <c r="AQ211" i="1"/>
  <c r="AS211" i="1" s="1"/>
  <c r="AI198" i="1"/>
  <c r="AQ198" i="1"/>
  <c r="AS198" i="1" s="1"/>
  <c r="AI165" i="1"/>
  <c r="AQ165" i="1"/>
  <c r="AS165" i="1" s="1"/>
  <c r="AI57" i="1"/>
  <c r="AQ57" i="1"/>
  <c r="AS57" i="1" s="1"/>
  <c r="AI365" i="1"/>
  <c r="AQ365" i="1"/>
  <c r="AS365" i="1" s="1"/>
  <c r="AI325" i="1"/>
  <c r="AQ325" i="1"/>
  <c r="AS325" i="1" s="1"/>
  <c r="AI129" i="1"/>
  <c r="AQ129" i="1"/>
  <c r="AS129" i="1" s="1"/>
  <c r="AI191" i="1"/>
  <c r="AQ191" i="1"/>
  <c r="AS191" i="1" s="1"/>
  <c r="AI311" i="1"/>
  <c r="AQ311" i="1"/>
  <c r="AS311" i="1" s="1"/>
  <c r="AI323" i="1"/>
  <c r="AQ323" i="1"/>
  <c r="AS323" i="1" s="1"/>
  <c r="AI212" i="1"/>
  <c r="AQ212" i="1"/>
  <c r="AS212" i="1" s="1"/>
  <c r="AI82" i="1"/>
  <c r="AQ82" i="1"/>
  <c r="AS82" i="1" s="1"/>
  <c r="AI126" i="1"/>
  <c r="AQ126" i="1"/>
  <c r="AS126" i="1" s="1"/>
  <c r="AI119" i="1"/>
  <c r="AQ119" i="1"/>
  <c r="AS119" i="1" s="1"/>
  <c r="AI187" i="1"/>
  <c r="AQ187" i="1"/>
  <c r="AS187" i="1" s="1"/>
  <c r="AI362" i="1"/>
  <c r="AQ362" i="1"/>
  <c r="AS362" i="1" s="1"/>
  <c r="AI110" i="1"/>
  <c r="AQ110" i="1"/>
  <c r="AS110" i="1" s="1"/>
  <c r="AI238" i="1"/>
  <c r="AQ238" i="1"/>
  <c r="AS238" i="1" s="1"/>
  <c r="AI318" i="1"/>
  <c r="AQ318" i="1"/>
  <c r="AS318" i="1" s="1"/>
  <c r="AI189" i="1"/>
  <c r="AQ189" i="1"/>
  <c r="AS189" i="1" s="1"/>
  <c r="AI338" i="1"/>
  <c r="AQ338" i="1"/>
  <c r="AS338" i="1" s="1"/>
  <c r="AI208" i="1"/>
  <c r="AQ208" i="1"/>
  <c r="AS208" i="1" s="1"/>
  <c r="AI45" i="1"/>
  <c r="AQ45" i="1"/>
  <c r="AS45" i="1" s="1"/>
  <c r="AI360" i="1"/>
  <c r="AQ360" i="1"/>
  <c r="AS360" i="1" s="1"/>
  <c r="AI113" i="1"/>
  <c r="AQ113" i="1"/>
  <c r="AS113" i="1" s="1"/>
  <c r="AI36" i="1"/>
  <c r="AQ36" i="1"/>
  <c r="AS36" i="1" s="1"/>
  <c r="AI92" i="1"/>
  <c r="AQ92" i="1"/>
  <c r="AS92" i="1" s="1"/>
  <c r="AI83" i="1"/>
  <c r="AQ83" i="1"/>
  <c r="AS83" i="1" s="1"/>
  <c r="AI268" i="1"/>
  <c r="AQ268" i="1"/>
  <c r="AS268" i="1" s="1"/>
  <c r="AI73" i="1"/>
  <c r="AQ73" i="1"/>
  <c r="AS73" i="1" s="1"/>
  <c r="AI319" i="1"/>
  <c r="AQ319" i="1"/>
  <c r="AS319" i="1" s="1"/>
  <c r="AI106" i="1"/>
  <c r="AQ106" i="1"/>
  <c r="AS106" i="1" s="1"/>
  <c r="AI170" i="1"/>
  <c r="AQ170" i="1"/>
  <c r="AS170" i="1" s="1"/>
  <c r="AI222" i="1"/>
  <c r="AQ222" i="1"/>
  <c r="AS222" i="1" s="1"/>
  <c r="AI277" i="1"/>
  <c r="AQ277" i="1"/>
  <c r="AS277" i="1" s="1"/>
  <c r="AI144" i="1"/>
  <c r="AQ144" i="1"/>
  <c r="AS144" i="1" s="1"/>
  <c r="AI330" i="1"/>
  <c r="AQ330" i="1"/>
  <c r="AS330" i="1" s="1"/>
  <c r="AI200" i="1"/>
  <c r="AQ200" i="1"/>
  <c r="AS200" i="1" s="1"/>
  <c r="AI37" i="1"/>
  <c r="AQ37" i="1"/>
  <c r="AS37" i="1" s="1"/>
  <c r="AI190" i="1"/>
  <c r="AQ190" i="1"/>
  <c r="AS190" i="1" s="1"/>
  <c r="AI226" i="1"/>
  <c r="AQ226" i="1"/>
  <c r="AS226" i="1" s="1"/>
  <c r="AI344" i="1"/>
  <c r="AQ344" i="1"/>
  <c r="AS344" i="1" s="1"/>
  <c r="AI75" i="1"/>
  <c r="AQ75" i="1"/>
  <c r="AS75" i="1" s="1"/>
  <c r="AI209" i="1"/>
  <c r="AQ209" i="1"/>
  <c r="AS209" i="1" s="1"/>
  <c r="AI74" i="1"/>
  <c r="AQ74" i="1"/>
  <c r="AS74" i="1" s="1"/>
  <c r="AI260" i="1"/>
  <c r="AQ260" i="1"/>
  <c r="AS260" i="1" s="1"/>
  <c r="AI131" i="1"/>
  <c r="AQ131" i="1"/>
  <c r="AS131" i="1" s="1"/>
  <c r="AI372" i="1"/>
  <c r="AQ372" i="1"/>
  <c r="AS372" i="1" s="1"/>
  <c r="AI161" i="1"/>
  <c r="AI348" i="1"/>
  <c r="AQ348" i="1"/>
  <c r="AS348" i="1" s="1"/>
  <c r="AI379" i="1"/>
  <c r="AQ379" i="1"/>
  <c r="AS379" i="1" s="1"/>
  <c r="AI154" i="1"/>
  <c r="AQ154" i="1"/>
  <c r="AS154" i="1" s="1"/>
  <c r="AI76" i="1"/>
  <c r="AQ76" i="1"/>
  <c r="AS76" i="1" s="1"/>
  <c r="AI206" i="1"/>
  <c r="AQ206" i="1"/>
  <c r="AS206" i="1" s="1"/>
  <c r="AI237" i="1"/>
  <c r="AQ237" i="1"/>
  <c r="AS237" i="1" s="1"/>
  <c r="AI104" i="1"/>
  <c r="AQ104" i="1"/>
  <c r="AS104" i="1" s="1"/>
  <c r="AI289" i="1"/>
  <c r="AQ289" i="1"/>
  <c r="AS289" i="1" s="1"/>
  <c r="AI94" i="1"/>
  <c r="AQ94" i="1"/>
  <c r="AS94" i="1" s="1"/>
  <c r="AI199" i="1"/>
  <c r="AQ199" i="1"/>
  <c r="AS199" i="1" s="1"/>
  <c r="AI275" i="1"/>
  <c r="AQ275" i="1"/>
  <c r="AS275" i="1" s="1"/>
  <c r="AI375" i="1"/>
  <c r="AQ375" i="1"/>
  <c r="AS375" i="1" s="1"/>
  <c r="AI145" i="1"/>
  <c r="AQ145" i="1"/>
  <c r="AS145" i="1" s="1"/>
  <c r="AI207" i="1"/>
  <c r="AQ207" i="1"/>
  <c r="AS207" i="1" s="1"/>
  <c r="AI262" i="1"/>
  <c r="AQ262" i="1"/>
  <c r="AS262" i="1" s="1"/>
  <c r="AI331" i="1"/>
  <c r="AQ331" i="1"/>
  <c r="AS331" i="1" s="1"/>
  <c r="AI201" i="1"/>
  <c r="AQ201" i="1"/>
  <c r="AS201" i="1" s="1"/>
  <c r="AI66" i="1"/>
  <c r="AQ66" i="1"/>
  <c r="AS66" i="1" s="1"/>
  <c r="AI252" i="1"/>
  <c r="AQ252" i="1"/>
  <c r="AS252" i="1" s="1"/>
  <c r="AI90" i="1"/>
  <c r="AQ90" i="1"/>
  <c r="AS90" i="1" s="1"/>
  <c r="AG128" i="1"/>
  <c r="AA127" i="1"/>
  <c r="AG127" i="1" s="1"/>
  <c r="AI127" i="1" s="1"/>
  <c r="AG368" i="1"/>
  <c r="AA367" i="1"/>
  <c r="AG367" i="1" s="1"/>
  <c r="AI367" i="1" s="1"/>
  <c r="AG64" i="1"/>
  <c r="AA63" i="1"/>
  <c r="AG63" i="1" s="1"/>
  <c r="AI63" i="1" s="1"/>
  <c r="AG193" i="1"/>
  <c r="AA192" i="1"/>
  <c r="AA341" i="1"/>
  <c r="AG341" i="1" s="1"/>
  <c r="AI341" i="1" s="1"/>
  <c r="AG342" i="1"/>
  <c r="AG315" i="1"/>
  <c r="AA314" i="1"/>
  <c r="AG48" i="1"/>
  <c r="AA47" i="1"/>
  <c r="AG47" i="1" s="1"/>
  <c r="AI47" i="1" s="1"/>
  <c r="AG217" i="1"/>
  <c r="AA216" i="1"/>
  <c r="AG183" i="1"/>
  <c r="AA182" i="1"/>
  <c r="AG231" i="1"/>
  <c r="AA230" i="1"/>
  <c r="AG98" i="1"/>
  <c r="AA97" i="1"/>
  <c r="AG97" i="1" s="1"/>
  <c r="AI97" i="1" s="1"/>
  <c r="AA287" i="1"/>
  <c r="AG287" i="1" s="1"/>
  <c r="AI287" i="1" s="1"/>
  <c r="AG288" i="1"/>
  <c r="AG180" i="1"/>
  <c r="AA179" i="1"/>
  <c r="AG353" i="1"/>
  <c r="AA352" i="1"/>
  <c r="AG352" i="1" s="1"/>
  <c r="AI352" i="1" s="1"/>
  <c r="AG356" i="1"/>
  <c r="AA355" i="1"/>
  <c r="AG355" i="1" s="1"/>
  <c r="AI355" i="1" s="1"/>
  <c r="AG40" i="1"/>
  <c r="AA39" i="1"/>
  <c r="AG39" i="1" s="1"/>
  <c r="AI39" i="1" s="1"/>
  <c r="AA111" i="1"/>
  <c r="AG111" i="1" s="1"/>
  <c r="AI111" i="1" s="1"/>
  <c r="AG112" i="1"/>
  <c r="AG168" i="1"/>
  <c r="AA167" i="1"/>
  <c r="AG167" i="1" s="1"/>
  <c r="AI167" i="1" s="1"/>
  <c r="AG30" i="1"/>
  <c r="AA29" i="1"/>
  <c r="AG281" i="1"/>
  <c r="AA280" i="1"/>
  <c r="AG280" i="1" s="1"/>
  <c r="AI280" i="1" s="1"/>
  <c r="AG205" i="1"/>
  <c r="AA204" i="1"/>
  <c r="AG204" i="1" s="1"/>
  <c r="AI204" i="1" s="1"/>
  <c r="AG70" i="1"/>
  <c r="AA69" i="1"/>
  <c r="AG340" i="1"/>
  <c r="AA339" i="1"/>
  <c r="AG339" i="1" s="1"/>
  <c r="AI339" i="1" s="1"/>
  <c r="AG134" i="1"/>
  <c r="AA133" i="1"/>
  <c r="AG133" i="1" s="1"/>
  <c r="AI133" i="1" s="1"/>
  <c r="AG56" i="1"/>
  <c r="AA55" i="1"/>
  <c r="AG247" i="1"/>
  <c r="AA246" i="1"/>
  <c r="AG246" i="1" s="1"/>
  <c r="AI246" i="1" s="1"/>
  <c r="AG140" i="1"/>
  <c r="AA139" i="1"/>
  <c r="AG139" i="1" s="1"/>
  <c r="AI139" i="1" s="1"/>
  <c r="AG152" i="1"/>
  <c r="AA151" i="1"/>
  <c r="AA124" i="1"/>
  <c r="AG125" i="1"/>
  <c r="AI7" i="1"/>
  <c r="AT24" i="1" s="1"/>
  <c r="AG52" i="1"/>
  <c r="AA51" i="1"/>
  <c r="AG51" i="1" s="1"/>
  <c r="AI51" i="1" s="1"/>
  <c r="AG255" i="1"/>
  <c r="AA254" i="1"/>
  <c r="AG254" i="1" s="1"/>
  <c r="AI254" i="1" s="1"/>
  <c r="AG301" i="1"/>
  <c r="AA300" i="1"/>
  <c r="AG300" i="1" s="1"/>
  <c r="AI300" i="1" s="1"/>
  <c r="AG103" i="1"/>
  <c r="AA102" i="1"/>
  <c r="AG102" i="1" s="1"/>
  <c r="AI102" i="1" s="1"/>
  <c r="AG164" i="1"/>
  <c r="AA163" i="1"/>
  <c r="AG163" i="1" s="1"/>
  <c r="AI163" i="1" s="1"/>
  <c r="AG89" i="1"/>
  <c r="AA88" i="1"/>
  <c r="AG88" i="1" s="1"/>
  <c r="AI88" i="1" s="1"/>
  <c r="AA269" i="1"/>
  <c r="AG269" i="1" s="1"/>
  <c r="AI269" i="1" s="1"/>
  <c r="AG270" i="1"/>
  <c r="AA80" i="1"/>
  <c r="AG80" i="1" s="1"/>
  <c r="AI80" i="1" s="1"/>
  <c r="AG81" i="1"/>
  <c r="AG328" i="1"/>
  <c r="AA327" i="1"/>
  <c r="AG327" i="1" s="1"/>
  <c r="AI327" i="1" s="1"/>
  <c r="AG156" i="1"/>
  <c r="AA155" i="1"/>
  <c r="AG155" i="1" s="1"/>
  <c r="AI155" i="1" s="1"/>
  <c r="N390" i="1"/>
  <c r="P390" i="1" s="1"/>
  <c r="N391" i="1"/>
  <c r="P391" i="1" s="1"/>
  <c r="AI156" i="1" l="1"/>
  <c r="AQ156" i="1"/>
  <c r="AS156" i="1" s="1"/>
  <c r="AI89" i="1"/>
  <c r="AI103" i="1"/>
  <c r="AI255" i="1"/>
  <c r="AI125" i="1"/>
  <c r="AI112" i="1"/>
  <c r="AQ112" i="1"/>
  <c r="AS112" i="1" s="1"/>
  <c r="AI342" i="1"/>
  <c r="AT12" i="1"/>
  <c r="AQ41" i="1"/>
  <c r="AS41" i="1" s="1"/>
  <c r="AQ153" i="1"/>
  <c r="AS153" i="1" s="1"/>
  <c r="AT8" i="1"/>
  <c r="AT16" i="1"/>
  <c r="AT26" i="1"/>
  <c r="AT15" i="1"/>
  <c r="AT11" i="1"/>
  <c r="AT17" i="1"/>
  <c r="AT14" i="1"/>
  <c r="AT20" i="1"/>
  <c r="AT10" i="1"/>
  <c r="AT25" i="1"/>
  <c r="AI247" i="1"/>
  <c r="AQ247" i="1"/>
  <c r="AS247" i="1" s="1"/>
  <c r="AO69" i="1"/>
  <c r="AQ70" i="1"/>
  <c r="AI281" i="1"/>
  <c r="AQ281" i="1"/>
  <c r="AS281" i="1" s="1"/>
  <c r="AI168" i="1"/>
  <c r="AI40" i="1"/>
  <c r="AQ40" i="1"/>
  <c r="AS40" i="1" s="1"/>
  <c r="AI353" i="1"/>
  <c r="AQ353" i="1"/>
  <c r="AS353" i="1" s="1"/>
  <c r="AO216" i="1"/>
  <c r="AQ217" i="1"/>
  <c r="AO192" i="1"/>
  <c r="AQ193" i="1"/>
  <c r="AT18" i="1"/>
  <c r="AO280" i="1"/>
  <c r="AQ280" i="1" s="1"/>
  <c r="AS280" i="1" s="1"/>
  <c r="AQ282" i="1"/>
  <c r="AS282" i="1" s="1"/>
  <c r="AI270" i="1"/>
  <c r="AI180" i="1"/>
  <c r="AI98" i="1"/>
  <c r="AQ98" i="1"/>
  <c r="AS98" i="1" s="1"/>
  <c r="AI183" i="1"/>
  <c r="AQ183" i="1"/>
  <c r="AS183" i="1" s="1"/>
  <c r="AI48" i="1"/>
  <c r="AI64" i="1"/>
  <c r="AO155" i="1"/>
  <c r="AQ155" i="1" s="1"/>
  <c r="AS155" i="1" s="1"/>
  <c r="AQ161" i="1"/>
  <c r="AS161" i="1" s="1"/>
  <c r="AT19" i="1"/>
  <c r="AQ141" i="1"/>
  <c r="AS141" i="1" s="1"/>
  <c r="AT22" i="1"/>
  <c r="AS7" i="1"/>
  <c r="AT7" i="1" s="1"/>
  <c r="AI81" i="1"/>
  <c r="AI152" i="1"/>
  <c r="AQ152" i="1"/>
  <c r="AS152" i="1" s="1"/>
  <c r="AI134" i="1"/>
  <c r="AI231" i="1"/>
  <c r="AI315" i="1"/>
  <c r="AI368" i="1"/>
  <c r="AT9" i="1"/>
  <c r="AO97" i="1"/>
  <c r="AQ97" i="1" s="1"/>
  <c r="AS97" i="1" s="1"/>
  <c r="AQ100" i="1"/>
  <c r="AS100" i="1" s="1"/>
  <c r="AO182" i="1"/>
  <c r="AQ182" i="1" s="1"/>
  <c r="AS182" i="1" s="1"/>
  <c r="AQ184" i="1"/>
  <c r="AS184" i="1" s="1"/>
  <c r="AO111" i="1"/>
  <c r="AQ111" i="1" s="1"/>
  <c r="AS111" i="1" s="1"/>
  <c r="AQ114" i="1"/>
  <c r="AS114" i="1" s="1"/>
  <c r="AQ248" i="1"/>
  <c r="AS248" i="1" s="1"/>
  <c r="AQ354" i="1"/>
  <c r="AS354" i="1" s="1"/>
  <c r="AI140" i="1"/>
  <c r="AQ140" i="1"/>
  <c r="AS140" i="1" s="1"/>
  <c r="AI56" i="1"/>
  <c r="AI340" i="1"/>
  <c r="AI205" i="1"/>
  <c r="AI30" i="1"/>
  <c r="AI356" i="1"/>
  <c r="AI128" i="1"/>
  <c r="AI328" i="1"/>
  <c r="AI164" i="1"/>
  <c r="AI301" i="1"/>
  <c r="AI52" i="1"/>
  <c r="AI288" i="1"/>
  <c r="AT23" i="1"/>
  <c r="AT13" i="1"/>
  <c r="AT21" i="1"/>
  <c r="AJ7" i="1"/>
  <c r="AJ11" i="1"/>
  <c r="AJ25" i="1"/>
  <c r="AJ20" i="1"/>
  <c r="AJ10" i="1"/>
  <c r="AJ17" i="1"/>
  <c r="AJ14" i="1"/>
  <c r="AJ26" i="1"/>
  <c r="AJ16" i="1"/>
  <c r="AJ15" i="1"/>
  <c r="AJ24" i="1"/>
  <c r="AJ12" i="1"/>
  <c r="AJ21" i="1"/>
  <c r="AJ22" i="1"/>
  <c r="AJ19" i="1"/>
  <c r="AJ9" i="1"/>
  <c r="AJ13" i="1"/>
  <c r="AJ18" i="1"/>
  <c r="AJ23" i="1"/>
  <c r="AJ8" i="1"/>
  <c r="AA28" i="1"/>
  <c r="AG29" i="1"/>
  <c r="AI29" i="1" s="1"/>
  <c r="AA181" i="1"/>
  <c r="AG182" i="1"/>
  <c r="AI182" i="1" s="1"/>
  <c r="AA150" i="1"/>
  <c r="AG151" i="1"/>
  <c r="AI151" i="1" s="1"/>
  <c r="AA68" i="1"/>
  <c r="AA229" i="1"/>
  <c r="AG229" i="1" s="1"/>
  <c r="AI229" i="1" s="1"/>
  <c r="AG230" i="1"/>
  <c r="AI230" i="1" s="1"/>
  <c r="AG314" i="1"/>
  <c r="AI314" i="1" s="1"/>
  <c r="AA313" i="1"/>
  <c r="AA54" i="1"/>
  <c r="AG55" i="1"/>
  <c r="AI55" i="1" s="1"/>
  <c r="AA178" i="1"/>
  <c r="AG179" i="1"/>
  <c r="AI179" i="1" s="1"/>
  <c r="AA123" i="1"/>
  <c r="AG124" i="1"/>
  <c r="AI124" i="1" s="1"/>
  <c r="AI70" i="1"/>
  <c r="AG69" i="1"/>
  <c r="AI69" i="1" s="1"/>
  <c r="AI217" i="1"/>
  <c r="AG216" i="1"/>
  <c r="AI193" i="1"/>
  <c r="AG192" i="1"/>
  <c r="AI192" i="1" s="1"/>
  <c r="Q396" i="1"/>
  <c r="Q410" i="1"/>
  <c r="Q409" i="1"/>
  <c r="Q405" i="1"/>
  <c r="Q397" i="1"/>
  <c r="Q399" i="1"/>
  <c r="Q400" i="1"/>
  <c r="Q391" i="1"/>
  <c r="Q416" i="1"/>
  <c r="Q414" i="1"/>
  <c r="Q392" i="1"/>
  <c r="Q403" i="1"/>
  <c r="Q404" i="1"/>
  <c r="Q393" i="1"/>
  <c r="Q395" i="1"/>
  <c r="Q408" i="1"/>
  <c r="Q394" i="1"/>
  <c r="Q412" i="1"/>
  <c r="Q406" i="1"/>
  <c r="Q415" i="1"/>
  <c r="Q390" i="1"/>
  <c r="Q407" i="1"/>
  <c r="Q401" i="1"/>
  <c r="Q413" i="1"/>
  <c r="Q398" i="1"/>
  <c r="Q402" i="1"/>
  <c r="AO246" i="1" l="1"/>
  <c r="AQ246" i="1" s="1"/>
  <c r="AS246" i="1" s="1"/>
  <c r="AO352" i="1"/>
  <c r="AQ352" i="1" s="1"/>
  <c r="AS352" i="1" s="1"/>
  <c r="AO355" i="1"/>
  <c r="AQ355" i="1" s="1"/>
  <c r="AS355" i="1" s="1"/>
  <c r="AQ356" i="1"/>
  <c r="AS356" i="1" s="1"/>
  <c r="AQ205" i="1"/>
  <c r="AS205" i="1" s="1"/>
  <c r="AO204" i="1"/>
  <c r="AQ204" i="1" s="1"/>
  <c r="AS204" i="1" s="1"/>
  <c r="AO55" i="1"/>
  <c r="AQ56" i="1"/>
  <c r="AS56" i="1" s="1"/>
  <c r="AO367" i="1"/>
  <c r="AQ367" i="1" s="1"/>
  <c r="AS367" i="1" s="1"/>
  <c r="AQ368" i="1"/>
  <c r="AS368" i="1" s="1"/>
  <c r="AQ231" i="1"/>
  <c r="AS231" i="1" s="1"/>
  <c r="AO230" i="1"/>
  <c r="AQ216" i="1"/>
  <c r="AS217" i="1"/>
  <c r="AO287" i="1"/>
  <c r="AQ287" i="1" s="1"/>
  <c r="AS287" i="1" s="1"/>
  <c r="AQ288" i="1"/>
  <c r="AS288" i="1" s="1"/>
  <c r="AO300" i="1"/>
  <c r="AQ300" i="1" s="1"/>
  <c r="AS300" i="1" s="1"/>
  <c r="AQ301" i="1"/>
  <c r="AS301" i="1" s="1"/>
  <c r="AO327" i="1"/>
  <c r="AQ327" i="1" s="1"/>
  <c r="AS327" i="1" s="1"/>
  <c r="AQ328" i="1"/>
  <c r="AS328" i="1" s="1"/>
  <c r="AO139" i="1"/>
  <c r="AQ139" i="1" s="1"/>
  <c r="AS139" i="1" s="1"/>
  <c r="AO47" i="1"/>
  <c r="AQ47" i="1" s="1"/>
  <c r="AS47" i="1" s="1"/>
  <c r="AQ48" i="1"/>
  <c r="AS48" i="1" s="1"/>
  <c r="AO269" i="1"/>
  <c r="AQ269" i="1" s="1"/>
  <c r="AS269" i="1" s="1"/>
  <c r="AQ270" i="1"/>
  <c r="AS270" i="1" s="1"/>
  <c r="AO39" i="1"/>
  <c r="AQ39" i="1" s="1"/>
  <c r="AS39" i="1" s="1"/>
  <c r="AO341" i="1"/>
  <c r="AQ341" i="1" s="1"/>
  <c r="AS341" i="1" s="1"/>
  <c r="AQ342" i="1"/>
  <c r="AS342" i="1" s="1"/>
  <c r="AO124" i="1"/>
  <c r="AQ125" i="1"/>
  <c r="AS125" i="1" s="1"/>
  <c r="AO102" i="1"/>
  <c r="AQ102" i="1" s="1"/>
  <c r="AS102" i="1" s="1"/>
  <c r="AQ103" i="1"/>
  <c r="AS103" i="1" s="1"/>
  <c r="AO127" i="1"/>
  <c r="AQ127" i="1" s="1"/>
  <c r="AS127" i="1" s="1"/>
  <c r="AQ128" i="1"/>
  <c r="AS128" i="1" s="1"/>
  <c r="AO29" i="1"/>
  <c r="AQ30" i="1"/>
  <c r="AS30" i="1" s="1"/>
  <c r="AQ340" i="1"/>
  <c r="AS340" i="1" s="1"/>
  <c r="AO339" i="1"/>
  <c r="AQ339" i="1" s="1"/>
  <c r="AS339" i="1" s="1"/>
  <c r="AO314" i="1"/>
  <c r="AQ315" i="1"/>
  <c r="AS315" i="1" s="1"/>
  <c r="AO133" i="1"/>
  <c r="AQ133" i="1" s="1"/>
  <c r="AS133" i="1" s="1"/>
  <c r="AQ134" i="1"/>
  <c r="AS134" i="1" s="1"/>
  <c r="AO80" i="1"/>
  <c r="AQ80" i="1" s="1"/>
  <c r="AS80" i="1" s="1"/>
  <c r="AQ81" i="1"/>
  <c r="AS81" i="1" s="1"/>
  <c r="AS193" i="1"/>
  <c r="AQ192" i="1"/>
  <c r="AS192" i="1" s="1"/>
  <c r="AO167" i="1"/>
  <c r="AQ167" i="1" s="1"/>
  <c r="AS167" i="1" s="1"/>
  <c r="AQ168" i="1"/>
  <c r="AS168" i="1" s="1"/>
  <c r="AQ69" i="1"/>
  <c r="AS69" i="1" s="1"/>
  <c r="AS70" i="1"/>
  <c r="AQ52" i="1"/>
  <c r="AS52" i="1" s="1"/>
  <c r="AO51" i="1"/>
  <c r="AQ51" i="1" s="1"/>
  <c r="AS51" i="1" s="1"/>
  <c r="AO163" i="1"/>
  <c r="AQ163" i="1" s="1"/>
  <c r="AS163" i="1" s="1"/>
  <c r="AQ164" i="1"/>
  <c r="AS164" i="1" s="1"/>
  <c r="AO63" i="1"/>
  <c r="AQ63" i="1" s="1"/>
  <c r="AS63" i="1" s="1"/>
  <c r="AQ64" i="1"/>
  <c r="AS64" i="1" s="1"/>
  <c r="AO179" i="1"/>
  <c r="AQ180" i="1"/>
  <c r="AS180" i="1" s="1"/>
  <c r="AO181" i="1"/>
  <c r="AO151" i="1"/>
  <c r="AO254" i="1"/>
  <c r="AQ254" i="1" s="1"/>
  <c r="AS254" i="1" s="1"/>
  <c r="AQ255" i="1"/>
  <c r="AS255" i="1" s="1"/>
  <c r="AQ89" i="1"/>
  <c r="AS89" i="1" s="1"/>
  <c r="AO88" i="1"/>
  <c r="AQ88" i="1" s="1"/>
  <c r="AS88" i="1" s="1"/>
  <c r="AA215" i="1"/>
  <c r="AA388" i="1" s="1"/>
  <c r="AG388" i="1" s="1"/>
  <c r="AI388" i="1" s="1"/>
  <c r="AA384" i="1"/>
  <c r="AG384" i="1" s="1"/>
  <c r="AI384" i="1" s="1"/>
  <c r="AG123" i="1"/>
  <c r="AI123" i="1" s="1"/>
  <c r="AA382" i="1"/>
  <c r="AG382" i="1" s="1"/>
  <c r="AI382" i="1" s="1"/>
  <c r="AG54" i="1"/>
  <c r="AI54" i="1" s="1"/>
  <c r="AA381" i="1"/>
  <c r="AG28" i="1"/>
  <c r="AI28" i="1" s="1"/>
  <c r="AG313" i="1"/>
  <c r="AI313" i="1" s="1"/>
  <c r="AA389" i="1"/>
  <c r="AG389" i="1" s="1"/>
  <c r="AI389" i="1" s="1"/>
  <c r="AG215" i="1"/>
  <c r="AI215" i="1" s="1"/>
  <c r="AI216" i="1"/>
  <c r="AA385" i="1"/>
  <c r="AG385" i="1" s="1"/>
  <c r="AI385" i="1" s="1"/>
  <c r="AG150" i="1"/>
  <c r="AI150" i="1" s="1"/>
  <c r="AA386" i="1"/>
  <c r="AG386" i="1" s="1"/>
  <c r="AI386" i="1" s="1"/>
  <c r="AG178" i="1"/>
  <c r="AI178" i="1" s="1"/>
  <c r="AA383" i="1"/>
  <c r="AG383" i="1" s="1"/>
  <c r="AI383" i="1" s="1"/>
  <c r="AG68" i="1"/>
  <c r="AI68" i="1" s="1"/>
  <c r="AA387" i="1"/>
  <c r="AG387" i="1" s="1"/>
  <c r="AI387" i="1" s="1"/>
  <c r="AG181" i="1"/>
  <c r="AI181" i="1" s="1"/>
  <c r="AO28" i="1" l="1"/>
  <c r="AQ29" i="1"/>
  <c r="AS29" i="1" s="1"/>
  <c r="AO68" i="1"/>
  <c r="AO54" i="1"/>
  <c r="AQ55" i="1"/>
  <c r="AS55" i="1" s="1"/>
  <c r="AO387" i="1"/>
  <c r="AQ387" i="1" s="1"/>
  <c r="AS387" i="1" s="1"/>
  <c r="AQ181" i="1"/>
  <c r="AS181" i="1" s="1"/>
  <c r="AS216" i="1"/>
  <c r="AO229" i="1"/>
  <c r="AQ230" i="1"/>
  <c r="AS230" i="1" s="1"/>
  <c r="AO150" i="1"/>
  <c r="AQ151" i="1"/>
  <c r="AS151" i="1" s="1"/>
  <c r="AO178" i="1"/>
  <c r="AQ178" i="1" s="1"/>
  <c r="AS178" i="1" s="1"/>
  <c r="AQ179" i="1"/>
  <c r="AS179" i="1" s="1"/>
  <c r="AO313" i="1"/>
  <c r="AQ314" i="1"/>
  <c r="AS314" i="1" s="1"/>
  <c r="AO123" i="1"/>
  <c r="AQ124" i="1"/>
  <c r="AS124" i="1" s="1"/>
  <c r="AA27" i="1"/>
  <c r="AA417" i="1" s="1"/>
  <c r="AG381" i="1"/>
  <c r="AI381" i="1" s="1"/>
  <c r="AA380" i="1"/>
  <c r="AG380" i="1" s="1"/>
  <c r="AI380" i="1" s="1"/>
  <c r="AO384" i="1" l="1"/>
  <c r="AQ384" i="1" s="1"/>
  <c r="AS384" i="1" s="1"/>
  <c r="AT384" i="1" s="1"/>
  <c r="AQ123" i="1"/>
  <c r="AS123" i="1" s="1"/>
  <c r="AT387" i="1"/>
  <c r="AO381" i="1"/>
  <c r="AQ28" i="1"/>
  <c r="AS28" i="1" s="1"/>
  <c r="AJ388" i="1"/>
  <c r="AT386" i="1"/>
  <c r="AO389" i="1"/>
  <c r="AQ389" i="1" s="1"/>
  <c r="AS389" i="1" s="1"/>
  <c r="AT389" i="1" s="1"/>
  <c r="AQ313" i="1"/>
  <c r="AS313" i="1" s="1"/>
  <c r="AQ229" i="1"/>
  <c r="AO215" i="1"/>
  <c r="AO388" i="1" s="1"/>
  <c r="AQ388" i="1" s="1"/>
  <c r="AS388" i="1" s="1"/>
  <c r="AT388" i="1" s="1"/>
  <c r="AO385" i="1"/>
  <c r="AQ385" i="1" s="1"/>
  <c r="AS385" i="1" s="1"/>
  <c r="AT385" i="1" s="1"/>
  <c r="AQ150" i="1"/>
  <c r="AS150" i="1" s="1"/>
  <c r="AO382" i="1"/>
  <c r="AQ382" i="1" s="1"/>
  <c r="AS382" i="1" s="1"/>
  <c r="AT382" i="1" s="1"/>
  <c r="AQ54" i="1"/>
  <c r="AS54" i="1" s="1"/>
  <c r="AO383" i="1"/>
  <c r="AQ383" i="1" s="1"/>
  <c r="AS383" i="1" s="1"/>
  <c r="AQ68" i="1"/>
  <c r="AS68" i="1" s="1"/>
  <c r="AJ381" i="1"/>
  <c r="AJ385" i="1"/>
  <c r="AJ389" i="1"/>
  <c r="AJ382" i="1"/>
  <c r="AJ386" i="1"/>
  <c r="AJ380" i="1"/>
  <c r="AJ384" i="1"/>
  <c r="AJ387" i="1"/>
  <c r="AJ383" i="1"/>
  <c r="AG27" i="1"/>
  <c r="AI27" i="1" s="1"/>
  <c r="AT230" i="1" s="1"/>
  <c r="AT68" i="1" l="1"/>
  <c r="AT383" i="1"/>
  <c r="AT29" i="1"/>
  <c r="AT55" i="1"/>
  <c r="AT313" i="1"/>
  <c r="AT314" i="1"/>
  <c r="AT28" i="1"/>
  <c r="AT216" i="1"/>
  <c r="AT181" i="1"/>
  <c r="AO27" i="1"/>
  <c r="AT179" i="1"/>
  <c r="AT150" i="1"/>
  <c r="AS229" i="1"/>
  <c r="AT229" i="1" s="1"/>
  <c r="AQ215" i="1"/>
  <c r="AS215" i="1" s="1"/>
  <c r="AT215" i="1" s="1"/>
  <c r="AO380" i="1"/>
  <c r="AQ380" i="1" s="1"/>
  <c r="AS380" i="1" s="1"/>
  <c r="AT380" i="1" s="1"/>
  <c r="AQ381" i="1"/>
  <c r="AS381" i="1" s="1"/>
  <c r="AT381" i="1" s="1"/>
  <c r="AT123" i="1"/>
  <c r="AJ149" i="1"/>
  <c r="AT321" i="1"/>
  <c r="AT95" i="1"/>
  <c r="AT149" i="1"/>
  <c r="AT290" i="1"/>
  <c r="AT57" i="1"/>
  <c r="AT278" i="1"/>
  <c r="AT359" i="1"/>
  <c r="AT324" i="1"/>
  <c r="AT42" i="1"/>
  <c r="AT145" i="1"/>
  <c r="AT260" i="1"/>
  <c r="AT73" i="1"/>
  <c r="AT119" i="1"/>
  <c r="AT59" i="1"/>
  <c r="AT377" i="1"/>
  <c r="AT249" i="1"/>
  <c r="AT115" i="1"/>
  <c r="AT146" i="1"/>
  <c r="AT31" i="1"/>
  <c r="AT334" i="1"/>
  <c r="AT120" i="1"/>
  <c r="AT195" i="1"/>
  <c r="AT166" i="1"/>
  <c r="AT289" i="1"/>
  <c r="AT74" i="1"/>
  <c r="AT268" i="1"/>
  <c r="AT126" i="1"/>
  <c r="AT376" i="1"/>
  <c r="AT33" i="1"/>
  <c r="AT350" i="1"/>
  <c r="AT310" i="1"/>
  <c r="AT116" i="1"/>
  <c r="AT240" i="1"/>
  <c r="AT251" i="1"/>
  <c r="AT361" i="1"/>
  <c r="AT274" i="1"/>
  <c r="AT336" i="1"/>
  <c r="AT273" i="1"/>
  <c r="AT264" i="1"/>
  <c r="AT62" i="1"/>
  <c r="AT307" i="1"/>
  <c r="AT357" i="1"/>
  <c r="AT109" i="1"/>
  <c r="AT61" i="1"/>
  <c r="AT347" i="1"/>
  <c r="AT252" i="1"/>
  <c r="AT154" i="1"/>
  <c r="AT144" i="1"/>
  <c r="AT189" i="1"/>
  <c r="AT322" i="1"/>
  <c r="AT107" i="1"/>
  <c r="AT87" i="1"/>
  <c r="AT58" i="1"/>
  <c r="AT337" i="1"/>
  <c r="AT219" i="1"/>
  <c r="AT143" i="1"/>
  <c r="AT138" i="1"/>
  <c r="AT199" i="1"/>
  <c r="AT75" i="1"/>
  <c r="AT92" i="1"/>
  <c r="AT212" i="1"/>
  <c r="AT165" i="1"/>
  <c r="AT32" i="1"/>
  <c r="AT312" i="1"/>
  <c r="AT371" i="1"/>
  <c r="AT266" i="1"/>
  <c r="AT198" i="1"/>
  <c r="AT297" i="1"/>
  <c r="AT286" i="1"/>
  <c r="AT298" i="1"/>
  <c r="AT245" i="1"/>
  <c r="AT94" i="1"/>
  <c r="AT344" i="1"/>
  <c r="AT36" i="1"/>
  <c r="AT323" i="1"/>
  <c r="AT202" i="1"/>
  <c r="AT232" i="1"/>
  <c r="AT77" i="1"/>
  <c r="AT43" i="1"/>
  <c r="AT267" i="1"/>
  <c r="AT135" i="1"/>
  <c r="AT186" i="1"/>
  <c r="AT378" i="1"/>
  <c r="AT90" i="1"/>
  <c r="AT76" i="1"/>
  <c r="AT226" i="1"/>
  <c r="AT113" i="1"/>
  <c r="AT311" i="1"/>
  <c r="AT285" i="1"/>
  <c r="AT160" i="1"/>
  <c r="AT108" i="1"/>
  <c r="AT227" i="1"/>
  <c r="AT296" i="1"/>
  <c r="AT158" i="1"/>
  <c r="AT221" i="1"/>
  <c r="AT137" i="1"/>
  <c r="AT130" i="1"/>
  <c r="AT188" i="1"/>
  <c r="AT96" i="1"/>
  <c r="AT283" i="1"/>
  <c r="AT85" i="1"/>
  <c r="AT213" i="1"/>
  <c r="AT172" i="1"/>
  <c r="AT60" i="1"/>
  <c r="AT316" i="1"/>
  <c r="AT258" i="1"/>
  <c r="AT228" i="1"/>
  <c r="AT305" i="1"/>
  <c r="AT262" i="1"/>
  <c r="AT372" i="1"/>
  <c r="AT106" i="1"/>
  <c r="AT362" i="1"/>
  <c r="AT218" i="1"/>
  <c r="AT239" i="1"/>
  <c r="AT175" i="1"/>
  <c r="AT71" i="1"/>
  <c r="AT38" i="1"/>
  <c r="AT326" i="1"/>
  <c r="AT101" i="1"/>
  <c r="AT374" i="1"/>
  <c r="AT237" i="1"/>
  <c r="AT37" i="1"/>
  <c r="AT45" i="1"/>
  <c r="AT211" i="1"/>
  <c r="AT159" i="1"/>
  <c r="AT49" i="1"/>
  <c r="AT220" i="1"/>
  <c r="AT223" i="1"/>
  <c r="AT44" i="1"/>
  <c r="AT67" i="1"/>
  <c r="AT122" i="1"/>
  <c r="AT256" i="1"/>
  <c r="AT294" i="1"/>
  <c r="AT250" i="1"/>
  <c r="AT206" i="1"/>
  <c r="AT200" i="1"/>
  <c r="AT208" i="1"/>
  <c r="AT325" i="1"/>
  <c r="AT302" i="1"/>
  <c r="AT349" i="1"/>
  <c r="AT35" i="1"/>
  <c r="AT194" i="1"/>
  <c r="AT65" i="1"/>
  <c r="AT343" i="1"/>
  <c r="AT276" i="1"/>
  <c r="AT306" i="1"/>
  <c r="AT331" i="1"/>
  <c r="AT330" i="1"/>
  <c r="AT338" i="1"/>
  <c r="AT129" i="1"/>
  <c r="AT233" i="1"/>
  <c r="AT136" i="1"/>
  <c r="AT263" i="1"/>
  <c r="AT171" i="1"/>
  <c r="AT242" i="1"/>
  <c r="AT303" i="1"/>
  <c r="AT244" i="1"/>
  <c r="AT132" i="1"/>
  <c r="AT224" i="1"/>
  <c r="AT329" i="1"/>
  <c r="AT351" i="1"/>
  <c r="AT93" i="1"/>
  <c r="AT148" i="1"/>
  <c r="AT272" i="1"/>
  <c r="AT147" i="1"/>
  <c r="AT86" i="1"/>
  <c r="AT162" i="1"/>
  <c r="AT364" i="1"/>
  <c r="AT275" i="1"/>
  <c r="AT209" i="1"/>
  <c r="AT83" i="1"/>
  <c r="AT82" i="1"/>
  <c r="AT241" i="1"/>
  <c r="AT177" i="1"/>
  <c r="AT79" i="1"/>
  <c r="AT335" i="1"/>
  <c r="AT292" i="1"/>
  <c r="AT72" i="1"/>
  <c r="AT203" i="1"/>
  <c r="AT236" i="1"/>
  <c r="AT66" i="1"/>
  <c r="AT379" i="1"/>
  <c r="AT277" i="1"/>
  <c r="AT318" i="1"/>
  <c r="AT284" i="1"/>
  <c r="AT50" i="1"/>
  <c r="AT118" i="1"/>
  <c r="AT117" i="1"/>
  <c r="AT105" i="1"/>
  <c r="AT309" i="1"/>
  <c r="AT99" i="1"/>
  <c r="AT157" i="1"/>
  <c r="AT346" i="1"/>
  <c r="AT358" i="1"/>
  <c r="AT174" i="1"/>
  <c r="AT201" i="1"/>
  <c r="AT348" i="1"/>
  <c r="AT222" i="1"/>
  <c r="AT238" i="1"/>
  <c r="AT279" i="1"/>
  <c r="AT293" i="1"/>
  <c r="AT53" i="1"/>
  <c r="AT363" i="1"/>
  <c r="AT317" i="1"/>
  <c r="AT214" i="1"/>
  <c r="AT235" i="1"/>
  <c r="AT243" i="1"/>
  <c r="AT320" i="1"/>
  <c r="AT333" i="1"/>
  <c r="AT375" i="1"/>
  <c r="AT170" i="1"/>
  <c r="AT110" i="1"/>
  <c r="AT365" i="1"/>
  <c r="AT271" i="1"/>
  <c r="AT142" i="1"/>
  <c r="AT46" i="1"/>
  <c r="AT370" i="1"/>
  <c r="AT197" i="1"/>
  <c r="AT121" i="1"/>
  <c r="AT225" i="1"/>
  <c r="AT369" i="1"/>
  <c r="AT169" i="1"/>
  <c r="AT196" i="1"/>
  <c r="AT332" i="1"/>
  <c r="AT299" i="1"/>
  <c r="AT295" i="1"/>
  <c r="AT253" i="1"/>
  <c r="AT91" i="1"/>
  <c r="AT34" i="1"/>
  <c r="AT84" i="1"/>
  <c r="AT366" i="1"/>
  <c r="AT104" i="1"/>
  <c r="AT190" i="1"/>
  <c r="AT360" i="1"/>
  <c r="AT191" i="1"/>
  <c r="AT210" i="1"/>
  <c r="AT291" i="1"/>
  <c r="AT234" i="1"/>
  <c r="AT265" i="1"/>
  <c r="AT345" i="1"/>
  <c r="AT78" i="1"/>
  <c r="AT304" i="1"/>
  <c r="AT257" i="1"/>
  <c r="AT308" i="1"/>
  <c r="AT207" i="1"/>
  <c r="AT131" i="1"/>
  <c r="AT319" i="1"/>
  <c r="AT187" i="1"/>
  <c r="AT173" i="1"/>
  <c r="AT176" i="1"/>
  <c r="AT261" i="1"/>
  <c r="AT373" i="1"/>
  <c r="AT185" i="1"/>
  <c r="AT259" i="1"/>
  <c r="AT248" i="1"/>
  <c r="AT161" i="1"/>
  <c r="AT281" i="1"/>
  <c r="AT98" i="1"/>
  <c r="AT156" i="1"/>
  <c r="AT354" i="1"/>
  <c r="AT353" i="1"/>
  <c r="AT112" i="1"/>
  <c r="AT152" i="1"/>
  <c r="AT41" i="1"/>
  <c r="AT111" i="1"/>
  <c r="AT183" i="1"/>
  <c r="AT40" i="1"/>
  <c r="AT140" i="1"/>
  <c r="AT182" i="1"/>
  <c r="AT114" i="1"/>
  <c r="AT247" i="1"/>
  <c r="AT246" i="1"/>
  <c r="AT155" i="1"/>
  <c r="AT184" i="1"/>
  <c r="AT280" i="1"/>
  <c r="AT153" i="1"/>
  <c r="AT97" i="1"/>
  <c r="AT352" i="1"/>
  <c r="AT141" i="1"/>
  <c r="AT100" i="1"/>
  <c r="AT282" i="1"/>
  <c r="AT89" i="1"/>
  <c r="AT102" i="1"/>
  <c r="AT133" i="1"/>
  <c r="AT39" i="1"/>
  <c r="AT192" i="1"/>
  <c r="AT255" i="1"/>
  <c r="AT70" i="1"/>
  <c r="AT288" i="1"/>
  <c r="AT51" i="1"/>
  <c r="AT342" i="1"/>
  <c r="AT168" i="1"/>
  <c r="AT47" i="1"/>
  <c r="AT64" i="1"/>
  <c r="AT340" i="1"/>
  <c r="AT269" i="1"/>
  <c r="AT327" i="1"/>
  <c r="AT52" i="1"/>
  <c r="AT270" i="1"/>
  <c r="AT81" i="1"/>
  <c r="AT231" i="1"/>
  <c r="AT80" i="1"/>
  <c r="AT287" i="1"/>
  <c r="AT134" i="1"/>
  <c r="AT301" i="1"/>
  <c r="AT254" i="1"/>
  <c r="AT164" i="1"/>
  <c r="AT127" i="1"/>
  <c r="AT300" i="1"/>
  <c r="AT368" i="1"/>
  <c r="AT193" i="1"/>
  <c r="AT217" i="1"/>
  <c r="AT63" i="1"/>
  <c r="AT315" i="1"/>
  <c r="AT139" i="1"/>
  <c r="AT205" i="1"/>
  <c r="AT180" i="1"/>
  <c r="AT56" i="1"/>
  <c r="AT128" i="1"/>
  <c r="AT367" i="1"/>
  <c r="AT167" i="1"/>
  <c r="AT125" i="1"/>
  <c r="AT204" i="1"/>
  <c r="AT103" i="1"/>
  <c r="AT356" i="1"/>
  <c r="AT339" i="1"/>
  <c r="AT355" i="1"/>
  <c r="AT163" i="1"/>
  <c r="AT30" i="1"/>
  <c r="AT328" i="1"/>
  <c r="AT69" i="1"/>
  <c r="AT48" i="1"/>
  <c r="AT341" i="1"/>
  <c r="AT88" i="1"/>
  <c r="AT54" i="1"/>
  <c r="AT151" i="1"/>
  <c r="AT178" i="1"/>
  <c r="AT124" i="1"/>
  <c r="AJ31" i="1"/>
  <c r="AJ35" i="1"/>
  <c r="AJ39" i="1"/>
  <c r="AJ43" i="1"/>
  <c r="AJ47" i="1"/>
  <c r="AJ51" i="1"/>
  <c r="AJ55" i="1"/>
  <c r="AJ59" i="1"/>
  <c r="AJ63" i="1"/>
  <c r="AJ67" i="1"/>
  <c r="AJ71" i="1"/>
  <c r="AJ75" i="1"/>
  <c r="AJ79" i="1"/>
  <c r="AJ83" i="1"/>
  <c r="AJ87" i="1"/>
  <c r="AJ91" i="1"/>
  <c r="AJ95" i="1"/>
  <c r="AJ99" i="1"/>
  <c r="AJ103" i="1"/>
  <c r="AJ107" i="1"/>
  <c r="AJ111" i="1"/>
  <c r="AJ115" i="1"/>
  <c r="AJ119" i="1"/>
  <c r="AJ123" i="1"/>
  <c r="AJ127" i="1"/>
  <c r="AJ131" i="1"/>
  <c r="AJ135" i="1"/>
  <c r="AJ139" i="1"/>
  <c r="AJ143" i="1"/>
  <c r="AJ147" i="1"/>
  <c r="AJ151" i="1"/>
  <c r="AJ155" i="1"/>
  <c r="AJ159" i="1"/>
  <c r="AJ163" i="1"/>
  <c r="AJ167" i="1"/>
  <c r="AJ171" i="1"/>
  <c r="AJ175" i="1"/>
  <c r="AJ179" i="1"/>
  <c r="AJ183" i="1"/>
  <c r="AJ187" i="1"/>
  <c r="AJ191" i="1"/>
  <c r="AJ195" i="1"/>
  <c r="AJ199" i="1"/>
  <c r="AJ203" i="1"/>
  <c r="AJ207" i="1"/>
  <c r="AJ211" i="1"/>
  <c r="AJ219" i="1"/>
  <c r="AJ223" i="1"/>
  <c r="AJ227" i="1"/>
  <c r="AJ231" i="1"/>
  <c r="AJ235" i="1"/>
  <c r="AJ239" i="1"/>
  <c r="AJ243" i="1"/>
  <c r="AJ247" i="1"/>
  <c r="AJ251" i="1"/>
  <c r="AJ255" i="1"/>
  <c r="AJ259" i="1"/>
  <c r="AJ263" i="1"/>
  <c r="AJ267" i="1"/>
  <c r="AJ271" i="1"/>
  <c r="AJ275" i="1"/>
  <c r="AJ279" i="1"/>
  <c r="AJ283" i="1"/>
  <c r="AJ291" i="1"/>
  <c r="AJ295" i="1"/>
  <c r="AJ299" i="1"/>
  <c r="AJ303" i="1"/>
  <c r="AJ307" i="1"/>
  <c r="AJ311" i="1"/>
  <c r="AJ315" i="1"/>
  <c r="AJ319" i="1"/>
  <c r="AJ323" i="1"/>
  <c r="AJ327" i="1"/>
  <c r="AJ331" i="1"/>
  <c r="AJ32" i="1"/>
  <c r="AJ36" i="1"/>
  <c r="AJ40" i="1"/>
  <c r="AJ44" i="1"/>
  <c r="AJ48" i="1"/>
  <c r="AJ52" i="1"/>
  <c r="AJ56" i="1"/>
  <c r="AJ60" i="1"/>
  <c r="AJ64" i="1"/>
  <c r="AJ68" i="1"/>
  <c r="AJ72" i="1"/>
  <c r="AJ76" i="1"/>
  <c r="AJ80" i="1"/>
  <c r="AJ84" i="1"/>
  <c r="AJ88" i="1"/>
  <c r="AJ92" i="1"/>
  <c r="AJ96" i="1"/>
  <c r="AJ100" i="1"/>
  <c r="AJ104" i="1"/>
  <c r="AJ108" i="1"/>
  <c r="AJ112" i="1"/>
  <c r="AJ116" i="1"/>
  <c r="AJ120" i="1"/>
  <c r="AJ124" i="1"/>
  <c r="AJ128" i="1"/>
  <c r="AJ132" i="1"/>
  <c r="AJ136" i="1"/>
  <c r="AJ140" i="1"/>
  <c r="AJ144" i="1"/>
  <c r="AJ148" i="1"/>
  <c r="AJ152" i="1"/>
  <c r="AJ156" i="1"/>
  <c r="AJ160" i="1"/>
  <c r="AJ164" i="1"/>
  <c r="AJ168" i="1"/>
  <c r="AJ172" i="1"/>
  <c r="AJ176" i="1"/>
  <c r="AJ180" i="1"/>
  <c r="AJ184" i="1"/>
  <c r="AJ188" i="1"/>
  <c r="AJ192" i="1"/>
  <c r="AJ196" i="1"/>
  <c r="AJ200" i="1"/>
  <c r="AJ204" i="1"/>
  <c r="AJ208" i="1"/>
  <c r="AJ212" i="1"/>
  <c r="AJ216" i="1"/>
  <c r="AJ220" i="1"/>
  <c r="AJ224" i="1"/>
  <c r="AJ228" i="1"/>
  <c r="AJ232" i="1"/>
  <c r="AJ236" i="1"/>
  <c r="AJ240" i="1"/>
  <c r="AJ244" i="1"/>
  <c r="AJ248" i="1"/>
  <c r="AJ252" i="1"/>
  <c r="AJ256" i="1"/>
  <c r="AJ260" i="1"/>
  <c r="AJ264" i="1"/>
  <c r="AJ268" i="1"/>
  <c r="AJ272" i="1"/>
  <c r="AJ276" i="1"/>
  <c r="AJ280" i="1"/>
  <c r="AJ284" i="1"/>
  <c r="AJ288" i="1"/>
  <c r="AJ296" i="1"/>
  <c r="AJ300" i="1"/>
  <c r="AJ304" i="1"/>
  <c r="AJ308" i="1"/>
  <c r="AJ312" i="1"/>
  <c r="AJ316" i="1"/>
  <c r="AJ320" i="1"/>
  <c r="AJ324" i="1"/>
  <c r="AJ328" i="1"/>
  <c r="AJ30" i="1"/>
  <c r="AJ34" i="1"/>
  <c r="AJ38" i="1"/>
  <c r="AJ42" i="1"/>
  <c r="AJ46" i="1"/>
  <c r="AJ50" i="1"/>
  <c r="AJ54" i="1"/>
  <c r="AJ58" i="1"/>
  <c r="AJ62" i="1"/>
  <c r="AJ66" i="1"/>
  <c r="AJ70" i="1"/>
  <c r="AJ74" i="1"/>
  <c r="AJ78" i="1"/>
  <c r="AJ82" i="1"/>
  <c r="AJ86" i="1"/>
  <c r="AJ90" i="1"/>
  <c r="AJ94" i="1"/>
  <c r="AJ98" i="1"/>
  <c r="AJ102" i="1"/>
  <c r="AJ106" i="1"/>
  <c r="AJ110" i="1"/>
  <c r="AJ114" i="1"/>
  <c r="AJ118" i="1"/>
  <c r="AJ122" i="1"/>
  <c r="AJ126" i="1"/>
  <c r="AJ130" i="1"/>
  <c r="AJ134" i="1"/>
  <c r="AJ138" i="1"/>
  <c r="AJ142" i="1"/>
  <c r="AJ146" i="1"/>
  <c r="AJ150" i="1"/>
  <c r="AJ154" i="1"/>
  <c r="AJ158" i="1"/>
  <c r="AJ162" i="1"/>
  <c r="AJ166" i="1"/>
  <c r="AJ170" i="1"/>
  <c r="AJ174" i="1"/>
  <c r="AJ178" i="1"/>
  <c r="AJ182" i="1"/>
  <c r="AJ186" i="1"/>
  <c r="AJ190" i="1"/>
  <c r="AJ194" i="1"/>
  <c r="AJ198" i="1"/>
  <c r="AJ202" i="1"/>
  <c r="AJ206" i="1"/>
  <c r="AJ210" i="1"/>
  <c r="AJ214" i="1"/>
  <c r="AJ218" i="1"/>
  <c r="AJ222" i="1"/>
  <c r="AJ226" i="1"/>
  <c r="AJ230" i="1"/>
  <c r="AJ234" i="1"/>
  <c r="AJ238" i="1"/>
  <c r="AJ242" i="1"/>
  <c r="AJ246" i="1"/>
  <c r="AJ250" i="1"/>
  <c r="AJ254" i="1"/>
  <c r="AJ258" i="1"/>
  <c r="AJ262" i="1"/>
  <c r="AJ266" i="1"/>
  <c r="AJ270" i="1"/>
  <c r="AJ274" i="1"/>
  <c r="AJ278" i="1"/>
  <c r="AJ282" i="1"/>
  <c r="AJ286" i="1"/>
  <c r="AJ290" i="1"/>
  <c r="AJ41" i="1"/>
  <c r="AJ57" i="1"/>
  <c r="AJ73" i="1"/>
  <c r="AJ89" i="1"/>
  <c r="AJ105" i="1"/>
  <c r="AJ121" i="1"/>
  <c r="AJ137" i="1"/>
  <c r="AJ153" i="1"/>
  <c r="AJ169" i="1"/>
  <c r="AJ185" i="1"/>
  <c r="AJ201" i="1"/>
  <c r="AJ217" i="1"/>
  <c r="AJ233" i="1"/>
  <c r="AJ249" i="1"/>
  <c r="AJ265" i="1"/>
  <c r="AJ281" i="1"/>
  <c r="AJ294" i="1"/>
  <c r="AJ302" i="1"/>
  <c r="AJ310" i="1"/>
  <c r="AJ318" i="1"/>
  <c r="AJ326" i="1"/>
  <c r="AJ333" i="1"/>
  <c r="AJ337" i="1"/>
  <c r="AJ341" i="1"/>
  <c r="AJ345" i="1"/>
  <c r="AJ349" i="1"/>
  <c r="AJ353" i="1"/>
  <c r="AJ357" i="1"/>
  <c r="AJ361" i="1"/>
  <c r="AJ365" i="1"/>
  <c r="AJ369" i="1"/>
  <c r="AJ373" i="1"/>
  <c r="AJ377" i="1"/>
  <c r="AJ27" i="1"/>
  <c r="AJ346" i="1"/>
  <c r="AJ350" i="1"/>
  <c r="AJ354" i="1"/>
  <c r="AJ362" i="1"/>
  <c r="AJ366" i="1"/>
  <c r="AJ370" i="1"/>
  <c r="AJ374" i="1"/>
  <c r="AJ378" i="1"/>
  <c r="AJ53" i="1"/>
  <c r="AJ101" i="1"/>
  <c r="AJ117" i="1"/>
  <c r="AJ197" i="1"/>
  <c r="AJ261" i="1"/>
  <c r="AJ293" i="1"/>
  <c r="AJ309" i="1"/>
  <c r="AJ325" i="1"/>
  <c r="AJ340" i="1"/>
  <c r="AJ348" i="1"/>
  <c r="AJ356" i="1"/>
  <c r="AJ368" i="1"/>
  <c r="AJ28" i="1"/>
  <c r="AJ29" i="1"/>
  <c r="AJ45" i="1"/>
  <c r="AJ61" i="1"/>
  <c r="AJ77" i="1"/>
  <c r="AJ93" i="1"/>
  <c r="AJ109" i="1"/>
  <c r="AJ125" i="1"/>
  <c r="AJ141" i="1"/>
  <c r="AJ157" i="1"/>
  <c r="AJ173" i="1"/>
  <c r="AJ189" i="1"/>
  <c r="AJ205" i="1"/>
  <c r="AJ221" i="1"/>
  <c r="AJ237" i="1"/>
  <c r="AJ253" i="1"/>
  <c r="AJ269" i="1"/>
  <c r="AJ285" i="1"/>
  <c r="AJ297" i="1"/>
  <c r="AJ305" i="1"/>
  <c r="AJ313" i="1"/>
  <c r="AJ321" i="1"/>
  <c r="AJ329" i="1"/>
  <c r="AJ334" i="1"/>
  <c r="AJ338" i="1"/>
  <c r="AJ342" i="1"/>
  <c r="AJ358" i="1"/>
  <c r="AJ85" i="1"/>
  <c r="AJ181" i="1"/>
  <c r="AJ245" i="1"/>
  <c r="AJ301" i="1"/>
  <c r="AJ344" i="1"/>
  <c r="AJ360" i="1"/>
  <c r="AJ376" i="1"/>
  <c r="AJ33" i="1"/>
  <c r="AJ49" i="1"/>
  <c r="AJ65" i="1"/>
  <c r="AJ81" i="1"/>
  <c r="AJ97" i="1"/>
  <c r="AJ113" i="1"/>
  <c r="AJ129" i="1"/>
  <c r="AJ145" i="1"/>
  <c r="AJ161" i="1"/>
  <c r="AJ177" i="1"/>
  <c r="AJ193" i="1"/>
  <c r="AJ209" i="1"/>
  <c r="AJ225" i="1"/>
  <c r="AJ241" i="1"/>
  <c r="AJ257" i="1"/>
  <c r="AJ273" i="1"/>
  <c r="AJ289" i="1"/>
  <c r="AJ298" i="1"/>
  <c r="AJ306" i="1"/>
  <c r="AJ314" i="1"/>
  <c r="AJ322" i="1"/>
  <c r="AJ330" i="1"/>
  <c r="AJ335" i="1"/>
  <c r="AJ339" i="1"/>
  <c r="AJ343" i="1"/>
  <c r="AJ347" i="1"/>
  <c r="AJ351" i="1"/>
  <c r="AJ355" i="1"/>
  <c r="AJ359" i="1"/>
  <c r="AJ363" i="1"/>
  <c r="AJ367" i="1"/>
  <c r="AJ371" i="1"/>
  <c r="AJ375" i="1"/>
  <c r="AJ379" i="1"/>
  <c r="AJ37" i="1"/>
  <c r="AJ69" i="1"/>
  <c r="AJ133" i="1"/>
  <c r="AJ165" i="1"/>
  <c r="AJ213" i="1"/>
  <c r="AJ229" i="1"/>
  <c r="AJ277" i="1"/>
  <c r="AJ317" i="1"/>
  <c r="AJ332" i="1"/>
  <c r="AJ336" i="1"/>
  <c r="AJ352" i="1"/>
  <c r="AJ364" i="1"/>
  <c r="AJ372" i="1"/>
  <c r="AJ292" i="1"/>
  <c r="AJ287" i="1"/>
  <c r="AJ215" i="1"/>
  <c r="AG417" i="1"/>
  <c r="AI417" i="1" s="1"/>
  <c r="AO417" i="1" l="1"/>
  <c r="AQ27" i="1"/>
  <c r="AS27" i="1" l="1"/>
  <c r="AT27" i="1" s="1"/>
  <c r="AQ417" i="1"/>
  <c r="AS417" i="1" s="1"/>
</calcChain>
</file>

<file path=xl/sharedStrings.xml><?xml version="1.0" encoding="utf-8"?>
<sst xmlns="http://schemas.openxmlformats.org/spreadsheetml/2006/main" count="889" uniqueCount="263">
  <si>
    <t>1.pielikums</t>
  </si>
  <si>
    <t xml:space="preserve">Jelgavas novada pašvaldības </t>
  </si>
  <si>
    <t>Klasifikācijas nosaukums</t>
  </si>
  <si>
    <t>Pašvaldības budžets (11;14)</t>
  </si>
  <si>
    <t>Valsts budžets (12)</t>
  </si>
  <si>
    <t>Projektu budžets (13)</t>
  </si>
  <si>
    <t>KOPĀ</t>
  </si>
  <si>
    <t>Īpatsvars, %</t>
  </si>
  <si>
    <t>I.</t>
  </si>
  <si>
    <t>Ieņēmumi</t>
  </si>
  <si>
    <t>1.0.</t>
  </si>
  <si>
    <t>Nodokļu ieņēmumi</t>
  </si>
  <si>
    <t>1.0.0.0.</t>
  </si>
  <si>
    <t>Ienākuma nodokļi</t>
  </si>
  <si>
    <t>4.0.0.0.</t>
  </si>
  <si>
    <t>Īpašuma nodokļi</t>
  </si>
  <si>
    <t>5.0.0.0.</t>
  </si>
  <si>
    <t>Dabas resursu nodoklis</t>
  </si>
  <si>
    <t>2.0.</t>
  </si>
  <si>
    <t>Nenodokļu ieņēmumi</t>
  </si>
  <si>
    <t>8.0.0.0.</t>
  </si>
  <si>
    <t>Ieņēmumi no uzņēmējdarbības un īpašuma</t>
  </si>
  <si>
    <t>9.0.0.0.</t>
  </si>
  <si>
    <t>Valsts (pašvaldību) nodevas un kancelejas nodevas</t>
  </si>
  <si>
    <t>10.0.0.0.</t>
  </si>
  <si>
    <t>Naudas sodi un sankcijas</t>
  </si>
  <si>
    <t>12.0.0.0.</t>
  </si>
  <si>
    <t>Pārējie nenodokļu ieņēmumi</t>
  </si>
  <si>
    <t>13.0.0.0.</t>
  </si>
  <si>
    <t>Ieņēmumi no valsts (pašvaldību) īpašuma iznomāšanas, pārdošanas un no nodokļu pamatparāda kapitalizācijas</t>
  </si>
  <si>
    <t>3.0.</t>
  </si>
  <si>
    <t>Maksas pakalpojumi un citi pašu ieņēmumi</t>
  </si>
  <si>
    <t>21.3.0.0.</t>
  </si>
  <si>
    <t>Ieņēmumi no budžeta iestāžu sniegtajiem maksas pakalpojumiem un citi pašu ieņēmumi</t>
  </si>
  <si>
    <t>21.4.0.0.</t>
  </si>
  <si>
    <t>Pārējie 21.3.0.0.grupā neklasificētie budžeta iestāžu ieņēmumi par budžeta iestāžu sniegtajiem maksas pakalpojumiem un citi pašu ieņēmumi</t>
  </si>
  <si>
    <t>4.0.</t>
  </si>
  <si>
    <t>Ārvalstu finanšu palīdzība</t>
  </si>
  <si>
    <t>21.1.0.0.</t>
  </si>
  <si>
    <t>Budžeta iestādes ieņēmumi no ārvalstu finanšu palīdzības</t>
  </si>
  <si>
    <t>5.0.</t>
  </si>
  <si>
    <t>Transferti</t>
  </si>
  <si>
    <t>17.0.0.0.</t>
  </si>
  <si>
    <t>No valsts budžeta daļēji finansēto atvasināto publisko personu un budžeta nefinansēto iestāžu transferti</t>
  </si>
  <si>
    <t>18.0.0.0.</t>
  </si>
  <si>
    <t>Valsts budžeta transferti</t>
  </si>
  <si>
    <t>19.0.0.0.</t>
  </si>
  <si>
    <t>Pašvaldību budžetu transferti</t>
  </si>
  <si>
    <t>II.</t>
  </si>
  <si>
    <t>IZDEVUMI KOPĀ</t>
  </si>
  <si>
    <t>01.000</t>
  </si>
  <si>
    <t>Vispārējie valdības dienesti</t>
  </si>
  <si>
    <t>01.100</t>
  </si>
  <si>
    <t>Izpildvara, likumdošanas vara, finanšu un fiskālā darbība, ārlietas (Dome, Administrācija, Administratīvā komisija, Pastāvīgās komisijas, Finanšu nodaļa, Iekšējais audits)</t>
  </si>
  <si>
    <t xml:space="preserve">1100  </t>
  </si>
  <si>
    <t>Darba samaksa</t>
  </si>
  <si>
    <t xml:space="preserve">1200  </t>
  </si>
  <si>
    <t>Darba devēja valsts sociālās apdrošināšanas obligātās iemaksas, sociāla rakstura pabalsti un kompensācijas</t>
  </si>
  <si>
    <t>2100</t>
  </si>
  <si>
    <t>Komandējumu un dienestu braucieni</t>
  </si>
  <si>
    <t xml:space="preserve">2200 </t>
  </si>
  <si>
    <t>Pakalpojumi</t>
  </si>
  <si>
    <t xml:space="preserve">2300 </t>
  </si>
  <si>
    <t>Krājumi, materiāli, energoresursi, preces, biroja preces un inventārs</t>
  </si>
  <si>
    <t>2500</t>
  </si>
  <si>
    <t>Budžeta iestāžu nodokļu maksājumi</t>
  </si>
  <si>
    <t>5200</t>
  </si>
  <si>
    <t>Pamatlīdzekļi, ieguldījumu īpašumi un bioloģiskie aktīvi</t>
  </si>
  <si>
    <t>6200</t>
  </si>
  <si>
    <t>Sociālie pabalsti naudā</t>
  </si>
  <si>
    <t>7200</t>
  </si>
  <si>
    <t>Pašvaldību uzturēšanas izdevumu transferti</t>
  </si>
  <si>
    <t>01.300</t>
  </si>
  <si>
    <t>Vispārējas nozīmes dienesti (Personāla daļa, Budžeta plānošanas nodaļa, Kanceleja, Juridiskā nodaļa, Iepirkumu nodaļa)</t>
  </si>
  <si>
    <t>01.600</t>
  </si>
  <si>
    <t>Vēlēšanu komisija</t>
  </si>
  <si>
    <t>01.700</t>
  </si>
  <si>
    <t>Vispārējās valdības sektora (valsts un pašvaldības) parāda darījumi (aizņēmumi)</t>
  </si>
  <si>
    <t>4300</t>
  </si>
  <si>
    <t>Pārējie procentu maksājumi</t>
  </si>
  <si>
    <t>03.000</t>
  </si>
  <si>
    <t>Sabiedriskā kārtība un drošība</t>
  </si>
  <si>
    <t>03.100</t>
  </si>
  <si>
    <t>Policija</t>
  </si>
  <si>
    <t>03.200</t>
  </si>
  <si>
    <t>Ugunsdrošības, ugunsdzēsības, glābšanas un civilās drošības dienesti</t>
  </si>
  <si>
    <t>04.000</t>
  </si>
  <si>
    <t>Ekonomiskā darbība</t>
  </si>
  <si>
    <t>04.100</t>
  </si>
  <si>
    <t>Vispārēja ekonomiska, komerciāla un nodarbinātības darbība (Sabiedriskās attiecības, Uzņēmējdarbības atbalsts, Darba aizsardzības, ugunsdrošības un civilās aizsardzības nodaļa,  algotie pagaidu sabiedriskie darbi, skolēnu nodarbinātība)</t>
  </si>
  <si>
    <t>3200</t>
  </si>
  <si>
    <t>Subsīdijas un dotācijas komersantiem, biedrībām un nodibinājumiem un fiziskām personām</t>
  </si>
  <si>
    <t xml:space="preserve">6400 </t>
  </si>
  <si>
    <t>Pārējie klasifikācijā neminētie maksājumi iedzīvotājiem natūrā un kompensācijas</t>
  </si>
  <si>
    <t>04.200</t>
  </si>
  <si>
    <t>Lauksaimniecība, mežsaimniecība, zivsaimniecība un medniecība (Meliorācijas sistēmu uzturēšana, E-loms)</t>
  </si>
  <si>
    <t>04.400</t>
  </si>
  <si>
    <t>Kalnrūpniecība, rūpniecība un būvniecība (Būvvalde)</t>
  </si>
  <si>
    <t>04.500</t>
  </si>
  <si>
    <t>Transports (Autoceļu fonds )</t>
  </si>
  <si>
    <t xml:space="preserve">9200 </t>
  </si>
  <si>
    <t>Pašvaldību kapitālo izdevumu transferti</t>
  </si>
  <si>
    <t>04.600</t>
  </si>
  <si>
    <t>Sakari (Informācijas tehnoloģiju nodaļa)</t>
  </si>
  <si>
    <t>5100</t>
  </si>
  <si>
    <t>Nemateriālie ieguldījumi</t>
  </si>
  <si>
    <t>04.700</t>
  </si>
  <si>
    <t>Citas nozares (Tūrisms, Projektu nodaļa, Projektu līdzfinansējumi (vairāki mērķi), Rezerves fonds)</t>
  </si>
  <si>
    <t>7700</t>
  </si>
  <si>
    <t>Starptautiskā sadarbība</t>
  </si>
  <si>
    <t>05.000</t>
  </si>
  <si>
    <t>Vides aizsardzība</t>
  </si>
  <si>
    <t>05.100</t>
  </si>
  <si>
    <t>Atkritumu apsaimniekošana (t.sk. DRN, fin.14)</t>
  </si>
  <si>
    <t>05.300</t>
  </si>
  <si>
    <t>Vides piesārņojuma novēršana un samazināšana</t>
  </si>
  <si>
    <t>05.400</t>
  </si>
  <si>
    <t>Bioloģiskās daudzveidības un ainavas aizsardzība</t>
  </si>
  <si>
    <t>05.600</t>
  </si>
  <si>
    <t>Pārējā citur neklasificētā vides aizsardzība (Īpašuma pārvalde-vides aizsardzība, t.sk. DRN, fin.14)</t>
  </si>
  <si>
    <t>06.000</t>
  </si>
  <si>
    <t>Pašvaldības teritoriju un mājokļa apsaimniekošana</t>
  </si>
  <si>
    <t>06.100</t>
  </si>
  <si>
    <t>Mājokļu attīstība (Dzīvojamā fonda apsaimniekošana)</t>
  </si>
  <si>
    <t>06.200</t>
  </si>
  <si>
    <t>Teritoriju attīstība (Stratēģiskās plānošanas nodaļa-teritorijas plānošana)</t>
  </si>
  <si>
    <t>06.400</t>
  </si>
  <si>
    <t>Ielu apgaismošana</t>
  </si>
  <si>
    <t>06.600</t>
  </si>
  <si>
    <t>Pārējā citur neklasificētā pašvaldību teritoriju un mājokļu apsaimniekošanas darbība (Saimnieciskā nodrošinājuma nodaļa, Teritoriju un ēku apsaimniekošana pagastos, Kapsētu apsaimniekošana, Īpašuma pārvaldības nodaļa, Kapitālsabiedrības)</t>
  </si>
  <si>
    <t>07.000</t>
  </si>
  <si>
    <t>Veselība</t>
  </si>
  <si>
    <t>07.200</t>
  </si>
  <si>
    <t>Ambulatorās ārstniecības iestādes</t>
  </si>
  <si>
    <t>08.000</t>
  </si>
  <si>
    <t>Atpūta, kultūra un sports</t>
  </si>
  <si>
    <t>08.100</t>
  </si>
  <si>
    <t>Atpūtas un sporta pasākumi (Sporta centrs)</t>
  </si>
  <si>
    <t>08.200</t>
  </si>
  <si>
    <t>Kultūra (Kultūras pārvalde, Bibliotēkas, Muzeji, Kultūras/Saieta/tautas nami, amatierteātri, kori, deju kolektīvi, vokālie ansambļi, interešu pulciņi)</t>
  </si>
  <si>
    <t>2400</t>
  </si>
  <si>
    <t>Izdevumi periodikas iegādei bibliotēku krājumiem</t>
  </si>
  <si>
    <t>08.600</t>
  </si>
  <si>
    <t>Pārējie citur neklasificētie sporta, atpūtas, kultūras un reliģijas pakalpojumi (Projekti kultūras un sporta attīstībai, dažādi svētki)</t>
  </si>
  <si>
    <t>09.000</t>
  </si>
  <si>
    <t>Izglītība</t>
  </si>
  <si>
    <t>09.100</t>
  </si>
  <si>
    <t xml:space="preserve">Pirmsskolas izglītība </t>
  </si>
  <si>
    <t>09.210</t>
  </si>
  <si>
    <t>Vispārējā izglītība. Pamatizglītība</t>
  </si>
  <si>
    <t>09.2101</t>
  </si>
  <si>
    <t>Vispārējā izglītība. Pamatizglītība - Skolas</t>
  </si>
  <si>
    <t>6300</t>
  </si>
  <si>
    <t>Sociālie pabalsti natūrā</t>
  </si>
  <si>
    <t>09.2102</t>
  </si>
  <si>
    <t>Izglītības sporta bāzes</t>
  </si>
  <si>
    <t>09.220</t>
  </si>
  <si>
    <t xml:space="preserve">Profesionālā izglītība </t>
  </si>
  <si>
    <t>09.510</t>
  </si>
  <si>
    <t>Interešu un profesionālās ievirzes izglītība</t>
  </si>
  <si>
    <t>09.530</t>
  </si>
  <si>
    <t xml:space="preserve">Līmeņos nedefinēta izglītība pieaugušajiem (Mūžizglītība) </t>
  </si>
  <si>
    <t>09.600</t>
  </si>
  <si>
    <t>Izglītības papildu pakalpojumi (Projekti izglītības attīstībai, Skolēnu pārvadājumi un braukšanas maksas kompensācijas)</t>
  </si>
  <si>
    <t>09.800</t>
  </si>
  <si>
    <t>Pārējā citur neklasificētā izglītība (Izglītības pārvalde)</t>
  </si>
  <si>
    <t>10.000</t>
  </si>
  <si>
    <t>Sociālā aizsardzība</t>
  </si>
  <si>
    <t>10.100</t>
  </si>
  <si>
    <t xml:space="preserve">Sociālā aizsardzība darbnespējas gadījumā (Sociālā aizsardzība invaliditātes gadījumā, Sociālo pakalpojumu centri) </t>
  </si>
  <si>
    <t>10.200</t>
  </si>
  <si>
    <t>Atbalsts gados veciem cilvēkiem (Atbalsts gados veciem cilvēkiem-pabalsti, Sociālās mājas, Palīdzība mājās, Dažādi pasākumi)</t>
  </si>
  <si>
    <t>10.300</t>
  </si>
  <si>
    <t>Atbalsts apgādnieka zaudējuma gadījumā (Apbedīšanas pabalsti)</t>
  </si>
  <si>
    <t>10.400</t>
  </si>
  <si>
    <t>Atbalsts ģimenēm ar bērniem (Bāriņtiesa, Atbalsts ģimenēm ar bērniem-pabalsti, Dienas un aktivitāšu centri, Dažādi pasākumi ģimenēm ar bērniem, Bērna piedzimšanas pabalsts, Pabalsts daudzbērnu ģimeņu bērniem)</t>
  </si>
  <si>
    <t>10.500</t>
  </si>
  <si>
    <t>Atbalsts bezdarba gadījumā (Atbalsts bezdarba gadījumā-pabalsti)</t>
  </si>
  <si>
    <t>10.700</t>
  </si>
  <si>
    <t>Pārējais citur neklasificēts atbalsts sociāli atstumtām personām (SARC Eleja Bērnu māja,dzīvoklis Kalnciemā, Krīzes centrs; Norēķini ar pašvaldībām par soc/iestāžu pakalpojumiem, Pārējais atbalsts sociāli atstumtām personām, Higiēnas centrs)</t>
  </si>
  <si>
    <t>10.900</t>
  </si>
  <si>
    <t>Pārējā citur neklasificētā sociālā aizsardzība (Labklājības pārvalde, Sociālais dienests, Atbalsts ārkārtas gadījumos(stihiskās nelaimēs cietušajiem, Atbalsts Ukrainas krīzē cietušajiem, Atbalsts energoresursu sadārdzinājumam,  Projekti sociālās jomas attīstībai)</t>
  </si>
  <si>
    <t>II.1</t>
  </si>
  <si>
    <t>Izdevumi atbilstoši funkcionālajām kategorijām</t>
  </si>
  <si>
    <t>II.2</t>
  </si>
  <si>
    <t>Izdevumi atbilstoši ekonomiskajām kategorijām</t>
  </si>
  <si>
    <t>1000</t>
  </si>
  <si>
    <t>Atlīdzība</t>
  </si>
  <si>
    <t>2000</t>
  </si>
  <si>
    <t>Preces un pakalpojumi</t>
  </si>
  <si>
    <t>3000</t>
  </si>
  <si>
    <t>Subsīdijas un dotācijas</t>
  </si>
  <si>
    <t>4000</t>
  </si>
  <si>
    <t>Procentu izdevumi</t>
  </si>
  <si>
    <t>5000</t>
  </si>
  <si>
    <t>Pamatkapitāla veidošana</t>
  </si>
  <si>
    <t>6000</t>
  </si>
  <si>
    <t>Sociālie pabalsti (t.skaitā maksājumi iedzīvotājiem un kompensācijas)</t>
  </si>
  <si>
    <t>7000</t>
  </si>
  <si>
    <t>Uzturēšanas izdevumu transferti, pašu resursu maksājumi, starptautiskā sadarbība</t>
  </si>
  <si>
    <t>9000</t>
  </si>
  <si>
    <t>Kapitālo izdevumu transferti</t>
  </si>
  <si>
    <t>III.</t>
  </si>
  <si>
    <t>Ieņēmumu pārsniegums (+)
vai deficīts(-)</t>
  </si>
  <si>
    <t>IV.</t>
  </si>
  <si>
    <t>Finansēšana</t>
  </si>
  <si>
    <t>F40020000</t>
  </si>
  <si>
    <t>Aizņēmumi (Saņemtie)</t>
  </si>
  <si>
    <t>Aizņēmumi (Saņemto aizņēmumu atmaksa)</t>
  </si>
  <si>
    <t>F20010000 AS</t>
  </si>
  <si>
    <t>Naudas līdzekļu un noguldījumu atlikums gada sākumā</t>
  </si>
  <si>
    <t>F20010000 AB</t>
  </si>
  <si>
    <t>Naudas līdzekļu un noguldījumu atlikums perioda beigās</t>
  </si>
  <si>
    <t>F22010010/
F22010020</t>
  </si>
  <si>
    <t>Pieprasījuma noguldījumu veikšana/izņemšana starp finansējumiem (t.sk.Projektu līdzfinansējums)</t>
  </si>
  <si>
    <t>Jelgavas novada pašvaldības 2024.gada 22.janvāra</t>
  </si>
  <si>
    <t>saistošajiem noteikumiem Nr.1</t>
  </si>
  <si>
    <t>Plāns kopā
2024.gadam</t>
  </si>
  <si>
    <t>Grozījumi pašvaldības (11;14) budžetam (+/-)
06.2024</t>
  </si>
  <si>
    <t>Grozījumi valsts (12) budžetam (+/-)
06.2024</t>
  </si>
  <si>
    <t>Grozījumi projektu budžetam (+/-)
06.2024</t>
  </si>
  <si>
    <t>Grozījumi kopā (+/-)
06.2024</t>
  </si>
  <si>
    <t>Jelgavas novada pašvaldības 2024.gada 17.jūnija</t>
  </si>
  <si>
    <t>saistošajiem noteikumiem Nr.11</t>
  </si>
  <si>
    <t>Plāns uz 17.06.2024
SN Nr.11
Pašvaldības budžets (11;14)</t>
  </si>
  <si>
    <t>Plāns uz 17.06.2024
SN Nr.11
Valsts budžets (12)</t>
  </si>
  <si>
    <t>Plāns uz 17.06.2024
SN Nr.11
Projektu budžets (13)</t>
  </si>
  <si>
    <t>Plāns uz
17.06.2024
SN Nr.11 KOPĀ</t>
  </si>
  <si>
    <t>Grozījumi pašvaldības (11;14) budžetam (+/-)
10.2024</t>
  </si>
  <si>
    <t>Grozījumi valsts (12) budžetam (+/-)
10.2024</t>
  </si>
  <si>
    <t>Grozījumi projektu budžetam (+/-)
10.2024</t>
  </si>
  <si>
    <t>Grozījumi kopā (+/-)
10.2024</t>
  </si>
  <si>
    <t>6500</t>
  </si>
  <si>
    <t>Kompensācijas, kuras izmaksā fiziskām un juridiskām personām, pamatojoties uz Latvijas tiesu un lēmējiestādes nolēmumiem</t>
  </si>
  <si>
    <t>Precizēts plāns uz 10.2024
KOPĀ</t>
  </si>
  <si>
    <t>F55010013</t>
  </si>
  <si>
    <t>Līdzdalība radniecīgo uzņēmumu kapitālā, kas nav akcijas</t>
  </si>
  <si>
    <t>Precizēts plāns uz 06.2024
KOPĀ</t>
  </si>
  <si>
    <t>Plāns uz 10.2024
SN Nr.24
Pašvaldības budžets (11;14)</t>
  </si>
  <si>
    <t>Plāns uz 10.2024
SN Nr.24
Valsts budžets (12)</t>
  </si>
  <si>
    <t>Plāns uz 10.2024
SN Nr.24
Projektu budžets (13)</t>
  </si>
  <si>
    <t>Grozījumi pašvaldības (11;14) budžetam (+/-)
12.2024</t>
  </si>
  <si>
    <t>Grozījumi valsts (12) budžetam (+/-)
12.2024</t>
  </si>
  <si>
    <t>Grozījumi projektu budžetam (+/-)
12.2024</t>
  </si>
  <si>
    <t>Plāns uz 10.2024
SN Nr.24
KOPĀ</t>
  </si>
  <si>
    <t>Grozījumi kopā (+/-)
12.2024</t>
  </si>
  <si>
    <t>Precizēts plāns uz 12.2024
KOPĀ</t>
  </si>
  <si>
    <t>Jelgavas novada pašvaldības 2024.gada 18.decembra</t>
  </si>
  <si>
    <t>saistošajiem noteikumiem Nr.31</t>
  </si>
  <si>
    <t>Jelgavas novada pašvaldības 2024.gada 30.oktobra</t>
  </si>
  <si>
    <t>saistošajiem noteikumiem Nr.24</t>
  </si>
  <si>
    <t>Plāns uz 12.2024
SN Nr.31
Pašvaldības budžets (11;14)</t>
  </si>
  <si>
    <t>Plāns uz 12.2024
SN Nr.31
Valsts budžets (12)</t>
  </si>
  <si>
    <t>Plāns uz 12.2024
SN Nr.31
Projektu budžets (13)</t>
  </si>
  <si>
    <t>Plāns uz 12.2024
SN Nr.31
KOPĀ</t>
  </si>
  <si>
    <t>Grozījumi kopā (+/-)
2024_01_2025</t>
  </si>
  <si>
    <t>Grozījumi pašvaldības (11;14) budžetam (+/-)
2024_01_2025</t>
  </si>
  <si>
    <t>Grozījumi valsts (12) budžetam (+/-)
2024_01_2025</t>
  </si>
  <si>
    <t>Grozījumi projektu budžetam (+/-)
2024_01_2025</t>
  </si>
  <si>
    <t>Pamatbudžeta ieņēmumu un izdevumu kopsavilkums 2024. gadam, EUR</t>
  </si>
  <si>
    <t>1. pielikums</t>
  </si>
  <si>
    <t>Jelgavas novada pašvaldības 2025. gada 10. janvāra</t>
  </si>
  <si>
    <t>saistošajiem noteikumiem Nr.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</si>
</sst>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_ ;[Red]\-#,##0\ "/>
    <numFmt numFmtId="165" formatCode="#,##0.00_ ;[Red]\-#,##0.00\ "/>
    <numFmt numFmtId="166" formatCode="#,##0.000_ ;[Red]\-#,##0.000\ "/>
  </numFmts>
  <fonts count="11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sz val="11"/>
      <color theme="1"/>
      <name val="Calibri"/>
      <family val="2"/>
      <scheme val="minor"/>
    </font>
    <font>
      <b/>
      <sz val="14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name val="Times New Roman"/>
      <family val="1"/>
      <charset val="186"/>
    </font>
    <font>
      <b/>
      <i/>
      <sz val="10"/>
      <name val="Times New Roman"/>
      <family val="1"/>
      <charset val="186"/>
    </font>
    <font>
      <b/>
      <i/>
      <sz val="11"/>
      <name val="Times New Roman"/>
      <family val="1"/>
      <charset val="186"/>
    </font>
    <font>
      <i/>
      <sz val="10"/>
      <name val="Times New Roman"/>
      <family val="1"/>
      <charset val="186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1" fillId="0" borderId="0"/>
    <xf numFmtId="0" fontId="1" fillId="0" borderId="0"/>
  </cellStyleXfs>
  <cellXfs count="67">
    <xf numFmtId="0" fontId="0" fillId="0" borderId="0" xfId="0"/>
    <xf numFmtId="49" fontId="2" fillId="0" borderId="0" xfId="1" applyNumberFormat="1" applyFont="1"/>
    <xf numFmtId="0" fontId="2" fillId="0" borderId="0" xfId="1" applyFont="1"/>
    <xf numFmtId="0" fontId="2" fillId="0" borderId="0" xfId="2" applyFont="1" applyAlignment="1">
      <alignment horizontal="right"/>
    </xf>
    <xf numFmtId="0" fontId="2" fillId="0" borderId="0" xfId="3" applyFont="1" applyAlignment="1">
      <alignment horizontal="right"/>
    </xf>
    <xf numFmtId="0" fontId="4" fillId="0" borderId="0" xfId="1" applyFont="1"/>
    <xf numFmtId="0" fontId="5" fillId="0" borderId="0" xfId="1" applyFont="1"/>
    <xf numFmtId="0" fontId="6" fillId="0" borderId="3" xfId="1" applyFont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 wrapText="1"/>
    </xf>
    <xf numFmtId="49" fontId="7" fillId="4" borderId="1" xfId="1" applyNumberFormat="1" applyFont="1" applyFill="1" applyBorder="1" applyAlignment="1">
      <alignment horizontal="left"/>
    </xf>
    <xf numFmtId="0" fontId="7" fillId="4" borderId="1" xfId="1" applyFont="1" applyFill="1" applyBorder="1"/>
    <xf numFmtId="164" fontId="7" fillId="4" borderId="3" xfId="1" applyNumberFormat="1" applyFont="1" applyFill="1" applyBorder="1"/>
    <xf numFmtId="49" fontId="7" fillId="5" borderId="3" xfId="4" applyNumberFormat="1" applyFont="1" applyFill="1" applyBorder="1" applyAlignment="1">
      <alignment horizontal="center" wrapText="1"/>
    </xf>
    <xf numFmtId="0" fontId="7" fillId="6" borderId="3" xfId="4" applyFont="1" applyFill="1" applyBorder="1" applyAlignment="1">
      <alignment wrapText="1"/>
    </xf>
    <xf numFmtId="164" fontId="6" fillId="6" borderId="3" xfId="1" applyNumberFormat="1" applyFont="1" applyFill="1" applyBorder="1"/>
    <xf numFmtId="165" fontId="6" fillId="6" borderId="3" xfId="1" applyNumberFormat="1" applyFont="1" applyFill="1" applyBorder="1"/>
    <xf numFmtId="49" fontId="2" fillId="0" borderId="3" xfId="3" applyNumberFormat="1" applyFont="1" applyBorder="1" applyAlignment="1">
      <alignment horizontal="left" wrapText="1"/>
    </xf>
    <xf numFmtId="0" fontId="2" fillId="0" borderId="3" xfId="3" applyFont="1" applyBorder="1" applyAlignment="1">
      <alignment horizontal="left" wrapText="1"/>
    </xf>
    <xf numFmtId="164" fontId="2" fillId="0" borderId="3" xfId="1" applyNumberFormat="1" applyFont="1" applyBorder="1"/>
    <xf numFmtId="164" fontId="6" fillId="3" borderId="3" xfId="1" applyNumberFormat="1" applyFont="1" applyFill="1" applyBorder="1"/>
    <xf numFmtId="165" fontId="6" fillId="3" borderId="3" xfId="1" applyNumberFormat="1" applyFont="1" applyFill="1" applyBorder="1"/>
    <xf numFmtId="0" fontId="7" fillId="5" borderId="3" xfId="4" applyFont="1" applyFill="1" applyBorder="1" applyAlignment="1">
      <alignment wrapText="1"/>
    </xf>
    <xf numFmtId="49" fontId="7" fillId="2" borderId="3" xfId="3" applyNumberFormat="1" applyFont="1" applyFill="1" applyBorder="1" applyAlignment="1">
      <alignment horizontal="left" wrapText="1"/>
    </xf>
    <xf numFmtId="0" fontId="7" fillId="2" borderId="3" xfId="3" applyFont="1" applyFill="1" applyBorder="1" applyAlignment="1">
      <alignment horizontal="left" wrapText="1"/>
    </xf>
    <xf numFmtId="164" fontId="7" fillId="2" borderId="3" xfId="1" applyNumberFormat="1" applyFont="1" applyFill="1" applyBorder="1"/>
    <xf numFmtId="165" fontId="7" fillId="2" borderId="3" xfId="1" applyNumberFormat="1" applyFont="1" applyFill="1" applyBorder="1"/>
    <xf numFmtId="49" fontId="6" fillId="7" borderId="3" xfId="1" applyNumberFormat="1" applyFont="1" applyFill="1" applyBorder="1" applyAlignment="1">
      <alignment horizontal="left"/>
    </xf>
    <xf numFmtId="0" fontId="7" fillId="7" borderId="4" xfId="1" applyFont="1" applyFill="1" applyBorder="1" applyAlignment="1">
      <alignment wrapText="1"/>
    </xf>
    <xf numFmtId="164" fontId="7" fillId="7" borderId="3" xfId="1" applyNumberFormat="1" applyFont="1" applyFill="1" applyBorder="1"/>
    <xf numFmtId="165" fontId="7" fillId="7" borderId="3" xfId="1" applyNumberFormat="1" applyFont="1" applyFill="1" applyBorder="1"/>
    <xf numFmtId="166" fontId="6" fillId="3" borderId="3" xfId="1" applyNumberFormat="1" applyFont="1" applyFill="1" applyBorder="1"/>
    <xf numFmtId="0" fontId="7" fillId="7" borderId="3" xfId="1" applyFont="1" applyFill="1" applyBorder="1" applyAlignment="1">
      <alignment wrapText="1"/>
    </xf>
    <xf numFmtId="0" fontId="7" fillId="7" borderId="3" xfId="1" applyFont="1" applyFill="1" applyBorder="1"/>
    <xf numFmtId="49" fontId="6" fillId="7" borderId="3" xfId="1" applyNumberFormat="1" applyFont="1" applyFill="1" applyBorder="1" applyAlignment="1">
      <alignment horizontal="left" wrapText="1"/>
    </xf>
    <xf numFmtId="0" fontId="7" fillId="7" borderId="5" xfId="1" applyFont="1" applyFill="1" applyBorder="1" applyAlignment="1">
      <alignment wrapText="1"/>
    </xf>
    <xf numFmtId="0" fontId="7" fillId="7" borderId="5" xfId="1" applyFont="1" applyFill="1" applyBorder="1" applyAlignment="1">
      <alignment horizontal="left" vertical="top" wrapText="1"/>
    </xf>
    <xf numFmtId="49" fontId="8" fillId="7" borderId="3" xfId="1" applyNumberFormat="1" applyFont="1" applyFill="1" applyBorder="1" applyAlignment="1">
      <alignment horizontal="left" wrapText="1"/>
    </xf>
    <xf numFmtId="0" fontId="9" fillId="7" borderId="5" xfId="1" applyFont="1" applyFill="1" applyBorder="1" applyAlignment="1">
      <alignment wrapText="1"/>
    </xf>
    <xf numFmtId="164" fontId="9" fillId="7" borderId="3" xfId="1" applyNumberFormat="1" applyFont="1" applyFill="1" applyBorder="1"/>
    <xf numFmtId="49" fontId="6" fillId="7" borderId="3" xfId="3" applyNumberFormat="1" applyFont="1" applyFill="1" applyBorder="1" applyAlignment="1">
      <alignment horizontal="left" wrapText="1"/>
    </xf>
    <xf numFmtId="0" fontId="2" fillId="0" borderId="3" xfId="3" applyFont="1" applyBorder="1" applyAlignment="1">
      <alignment vertical="top" wrapText="1"/>
    </xf>
    <xf numFmtId="0" fontId="7" fillId="4" borderId="3" xfId="1" applyFont="1" applyFill="1" applyBorder="1" applyAlignment="1">
      <alignment vertical="top"/>
    </xf>
    <xf numFmtId="49" fontId="6" fillId="0" borderId="3" xfId="3" applyNumberFormat="1" applyFont="1" applyBorder="1" applyAlignment="1">
      <alignment horizontal="left" wrapText="1"/>
    </xf>
    <xf numFmtId="0" fontId="6" fillId="0" borderId="3" xfId="3" applyFont="1" applyBorder="1" applyAlignment="1">
      <alignment vertical="top" wrapText="1"/>
    </xf>
    <xf numFmtId="164" fontId="6" fillId="0" borderId="3" xfId="1" applyNumberFormat="1" applyFont="1" applyBorder="1"/>
    <xf numFmtId="0" fontId="6" fillId="0" borderId="0" xfId="1" applyFont="1"/>
    <xf numFmtId="49" fontId="10" fillId="0" borderId="3" xfId="3" applyNumberFormat="1" applyFont="1" applyBorder="1" applyAlignment="1">
      <alignment horizontal="left" wrapText="1"/>
    </xf>
    <xf numFmtId="0" fontId="10" fillId="0" borderId="3" xfId="3" applyFont="1" applyBorder="1" applyAlignment="1">
      <alignment vertical="top" wrapText="1"/>
    </xf>
    <xf numFmtId="164" fontId="10" fillId="0" borderId="3" xfId="1" applyNumberFormat="1" applyFont="1" applyBorder="1"/>
    <xf numFmtId="164" fontId="8" fillId="3" borderId="3" xfId="1" applyNumberFormat="1" applyFont="1" applyFill="1" applyBorder="1"/>
    <xf numFmtId="165" fontId="8" fillId="3" borderId="3" xfId="1" applyNumberFormat="1" applyFont="1" applyFill="1" applyBorder="1"/>
    <xf numFmtId="0" fontId="10" fillId="0" borderId="0" xfId="1" applyFont="1"/>
    <xf numFmtId="166" fontId="8" fillId="3" borderId="3" xfId="1" applyNumberFormat="1" applyFont="1" applyFill="1" applyBorder="1"/>
    <xf numFmtId="0" fontId="7" fillId="4" borderId="1" xfId="1" applyFont="1" applyFill="1" applyBorder="1" applyAlignment="1">
      <alignment wrapText="1"/>
    </xf>
    <xf numFmtId="164" fontId="7" fillId="0" borderId="0" xfId="1" applyNumberFormat="1" applyFont="1"/>
    <xf numFmtId="49" fontId="2" fillId="0" borderId="1" xfId="1" applyNumberFormat="1" applyFont="1" applyBorder="1" applyAlignment="1">
      <alignment horizontal="left"/>
    </xf>
    <xf numFmtId="0" fontId="2" fillId="0" borderId="1" xfId="1" applyFont="1" applyBorder="1"/>
    <xf numFmtId="164" fontId="6" fillId="0" borderId="0" xfId="1" applyNumberFormat="1" applyFont="1"/>
    <xf numFmtId="49" fontId="10" fillId="0" borderId="1" xfId="1" applyNumberFormat="1" applyFont="1" applyBorder="1" applyAlignment="1">
      <alignment horizontal="left" wrapText="1"/>
    </xf>
    <xf numFmtId="0" fontId="10" fillId="0" borderId="1" xfId="1" applyFont="1" applyBorder="1" applyAlignment="1">
      <alignment wrapText="1"/>
    </xf>
    <xf numFmtId="164" fontId="8" fillId="0" borderId="3" xfId="1" applyNumberFormat="1" applyFont="1" applyBorder="1"/>
    <xf numFmtId="164" fontId="8" fillId="0" borderId="0" xfId="1" applyNumberFormat="1" applyFont="1"/>
    <xf numFmtId="0" fontId="6" fillId="8" borderId="3" xfId="1" applyFont="1" applyFill="1" applyBorder="1" applyAlignment="1">
      <alignment horizontal="center" vertical="center" wrapText="1"/>
    </xf>
    <xf numFmtId="0" fontId="6" fillId="9" borderId="3" xfId="1" applyFont="1" applyFill="1" applyBorder="1" applyAlignment="1">
      <alignment horizontal="center" vertical="center" wrapText="1"/>
    </xf>
    <xf numFmtId="164" fontId="2" fillId="0" borderId="0" xfId="1" applyNumberFormat="1" applyFont="1"/>
    <xf numFmtId="0" fontId="6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</cellXfs>
  <cellStyles count="5">
    <cellStyle name="Normal" xfId="0" builtinId="0"/>
    <cellStyle name="Normal 10" xfId="4"/>
    <cellStyle name="Normal 2 2 2" xfId="1"/>
    <cellStyle name="Normal 3 4" xfId="3"/>
    <cellStyle name="Normal 3 4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24"/>
  <sheetViews>
    <sheetView tabSelected="1" zoomScale="80" zoomScaleNormal="80" zoomScaleSheetLayoutView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AV1" sqref="AV1"/>
    </sheetView>
  </sheetViews>
  <sheetFormatPr defaultColWidth="9.140625" defaultRowHeight="12.75" x14ac:dyDescent="0.2"/>
  <cols>
    <col min="1" max="1" width="15.5703125" style="1" customWidth="1"/>
    <col min="2" max="2" width="50.42578125" style="2" customWidth="1"/>
    <col min="3" max="3" width="15.85546875" style="2" hidden="1" customWidth="1"/>
    <col min="4" max="5" width="12.28515625" style="2" hidden="1" customWidth="1"/>
    <col min="6" max="7" width="13.28515625" style="2" hidden="1" customWidth="1"/>
    <col min="8" max="9" width="15.85546875" style="2" hidden="1" customWidth="1"/>
    <col min="10" max="13" width="12.28515625" style="2" hidden="1" customWidth="1"/>
    <col min="14" max="14" width="13.28515625" style="2" customWidth="1"/>
    <col min="15" max="15" width="13.28515625" style="2" hidden="1" customWidth="1"/>
    <col min="16" max="16" width="13.28515625" style="2" customWidth="1"/>
    <col min="17" max="17" width="13.28515625" style="2" hidden="1" customWidth="1"/>
    <col min="18" max="19" width="15.85546875" style="2" hidden="1" customWidth="1"/>
    <col min="20" max="23" width="12.28515625" style="2" hidden="1" customWidth="1"/>
    <col min="24" max="26" width="13.28515625" style="2" hidden="1" customWidth="1"/>
    <col min="27" max="27" width="13.5703125" style="2" hidden="1" customWidth="1"/>
    <col min="28" max="28" width="15.85546875" style="2" hidden="1" customWidth="1"/>
    <col min="29" max="32" width="12.28515625" style="2" hidden="1" customWidth="1"/>
    <col min="33" max="33" width="13.28515625" style="2" customWidth="1"/>
    <col min="34" max="34" width="13.28515625" style="2" hidden="1" customWidth="1"/>
    <col min="35" max="35" width="13.28515625" style="2" customWidth="1"/>
    <col min="36" max="36" width="13.28515625" style="2" hidden="1" customWidth="1"/>
    <col min="37" max="37" width="13.5703125" style="2" customWidth="1"/>
    <col min="38" max="38" width="15.85546875" style="2" customWidth="1"/>
    <col min="39" max="42" width="12.28515625" style="2" customWidth="1"/>
    <col min="43" max="46" width="13.28515625" style="2" customWidth="1"/>
    <col min="47" max="16384" width="9.140625" style="2"/>
  </cols>
  <sheetData>
    <row r="1" spans="1:46" ht="12.75" customHeight="1" x14ac:dyDescent="0.3">
      <c r="F1" s="3" t="s">
        <v>0</v>
      </c>
      <c r="G1" s="3"/>
      <c r="Q1" s="3" t="s">
        <v>0</v>
      </c>
      <c r="Z1" s="3" t="s">
        <v>0</v>
      </c>
      <c r="AJ1" s="3" t="s">
        <v>0</v>
      </c>
      <c r="AT1" s="3" t="s">
        <v>260</v>
      </c>
    </row>
    <row r="2" spans="1:46" ht="12.75" customHeight="1" x14ac:dyDescent="0.2">
      <c r="F2" s="4" t="s">
        <v>215</v>
      </c>
      <c r="G2" s="4"/>
      <c r="Q2" s="4" t="s">
        <v>222</v>
      </c>
      <c r="Z2" s="4" t="s">
        <v>249</v>
      </c>
      <c r="AJ2" s="4" t="s">
        <v>247</v>
      </c>
      <c r="AT2" s="4" t="s">
        <v>261</v>
      </c>
    </row>
    <row r="3" spans="1:46" ht="12.75" customHeight="1" x14ac:dyDescent="0.2">
      <c r="F3" s="4" t="s">
        <v>216</v>
      </c>
      <c r="G3" s="4"/>
      <c r="Q3" s="4" t="s">
        <v>223</v>
      </c>
      <c r="Z3" s="4" t="s">
        <v>250</v>
      </c>
      <c r="AJ3" s="4" t="s">
        <v>248</v>
      </c>
      <c r="AT3" s="4" t="s">
        <v>262</v>
      </c>
    </row>
    <row r="4" spans="1:46" ht="18.75" x14ac:dyDescent="0.3">
      <c r="B4" s="5" t="s">
        <v>1</v>
      </c>
      <c r="C4" s="6"/>
      <c r="D4" s="6"/>
      <c r="E4" s="6"/>
      <c r="H4" s="6"/>
      <c r="I4" s="6"/>
      <c r="J4" s="6"/>
      <c r="K4" s="6"/>
      <c r="L4" s="6"/>
      <c r="M4" s="6"/>
      <c r="R4" s="6"/>
      <c r="S4" s="6"/>
      <c r="T4" s="6"/>
      <c r="U4" s="6"/>
      <c r="V4" s="6"/>
      <c r="W4" s="6"/>
      <c r="AA4" s="6"/>
      <c r="AB4" s="6"/>
      <c r="AC4" s="6"/>
      <c r="AD4" s="6"/>
      <c r="AE4" s="6"/>
      <c r="AF4" s="6"/>
      <c r="AK4" s="6"/>
      <c r="AL4" s="6"/>
      <c r="AM4" s="6"/>
      <c r="AN4" s="6"/>
      <c r="AO4" s="6"/>
      <c r="AP4" s="6"/>
    </row>
    <row r="5" spans="1:46" ht="15.75" x14ac:dyDescent="0.25">
      <c r="B5" s="6" t="s">
        <v>259</v>
      </c>
      <c r="C5" s="6"/>
      <c r="D5" s="6"/>
      <c r="E5" s="6"/>
      <c r="H5" s="6"/>
      <c r="I5" s="6"/>
      <c r="J5" s="6"/>
      <c r="K5" s="6"/>
      <c r="L5" s="6"/>
      <c r="M5" s="6"/>
      <c r="R5" s="6"/>
      <c r="S5" s="6"/>
      <c r="T5" s="6"/>
      <c r="U5" s="6"/>
      <c r="V5" s="6"/>
      <c r="W5" s="6"/>
      <c r="AA5" s="6"/>
      <c r="AB5" s="6"/>
      <c r="AC5" s="6"/>
      <c r="AD5" s="6"/>
      <c r="AE5" s="6"/>
      <c r="AF5" s="6"/>
      <c r="AK5" s="6"/>
      <c r="AL5" s="6"/>
      <c r="AM5" s="6"/>
      <c r="AN5" s="6"/>
      <c r="AO5" s="6"/>
      <c r="AP5" s="6"/>
    </row>
    <row r="6" spans="1:46" ht="65.25" customHeight="1" x14ac:dyDescent="0.2">
      <c r="A6" s="65" t="s">
        <v>2</v>
      </c>
      <c r="B6" s="66"/>
      <c r="C6" s="7" t="s">
        <v>3</v>
      </c>
      <c r="D6" s="7" t="s">
        <v>4</v>
      </c>
      <c r="E6" s="7" t="s">
        <v>5</v>
      </c>
      <c r="F6" s="8" t="s">
        <v>6</v>
      </c>
      <c r="G6" s="8" t="s">
        <v>7</v>
      </c>
      <c r="H6" s="7" t="s">
        <v>3</v>
      </c>
      <c r="I6" s="7" t="s">
        <v>218</v>
      </c>
      <c r="J6" s="7" t="s">
        <v>4</v>
      </c>
      <c r="K6" s="7" t="s">
        <v>219</v>
      </c>
      <c r="L6" s="7" t="s">
        <v>5</v>
      </c>
      <c r="M6" s="7" t="s">
        <v>220</v>
      </c>
      <c r="N6" s="8" t="s">
        <v>217</v>
      </c>
      <c r="O6" s="8" t="s">
        <v>221</v>
      </c>
      <c r="P6" s="8" t="s">
        <v>237</v>
      </c>
      <c r="Q6" s="8" t="s">
        <v>7</v>
      </c>
      <c r="R6" s="63" t="s">
        <v>224</v>
      </c>
      <c r="S6" s="62" t="s">
        <v>228</v>
      </c>
      <c r="T6" s="63" t="s">
        <v>225</v>
      </c>
      <c r="U6" s="62" t="s">
        <v>229</v>
      </c>
      <c r="V6" s="63" t="s">
        <v>226</v>
      </c>
      <c r="W6" s="62" t="s">
        <v>230</v>
      </c>
      <c r="X6" s="8" t="s">
        <v>227</v>
      </c>
      <c r="Y6" s="8" t="s">
        <v>231</v>
      </c>
      <c r="Z6" s="8" t="s">
        <v>234</v>
      </c>
      <c r="AA6" s="63" t="s">
        <v>238</v>
      </c>
      <c r="AB6" s="62" t="s">
        <v>241</v>
      </c>
      <c r="AC6" s="63" t="s">
        <v>239</v>
      </c>
      <c r="AD6" s="62" t="s">
        <v>242</v>
      </c>
      <c r="AE6" s="63" t="s">
        <v>240</v>
      </c>
      <c r="AF6" s="62" t="s">
        <v>243</v>
      </c>
      <c r="AG6" s="8" t="s">
        <v>244</v>
      </c>
      <c r="AH6" s="8" t="s">
        <v>245</v>
      </c>
      <c r="AI6" s="8" t="s">
        <v>246</v>
      </c>
      <c r="AJ6" s="8" t="s">
        <v>7</v>
      </c>
      <c r="AK6" s="63" t="s">
        <v>251</v>
      </c>
      <c r="AL6" s="62" t="s">
        <v>256</v>
      </c>
      <c r="AM6" s="63" t="s">
        <v>252</v>
      </c>
      <c r="AN6" s="62" t="s">
        <v>257</v>
      </c>
      <c r="AO6" s="63" t="s">
        <v>253</v>
      </c>
      <c r="AP6" s="62" t="s">
        <v>258</v>
      </c>
      <c r="AQ6" s="8" t="s">
        <v>254</v>
      </c>
      <c r="AR6" s="8" t="s">
        <v>255</v>
      </c>
      <c r="AS6" s="8" t="s">
        <v>246</v>
      </c>
      <c r="AT6" s="8" t="s">
        <v>7</v>
      </c>
    </row>
    <row r="7" spans="1:46" ht="14.25" x14ac:dyDescent="0.2">
      <c r="A7" s="9" t="s">
        <v>8</v>
      </c>
      <c r="B7" s="10" t="s">
        <v>9</v>
      </c>
      <c r="C7" s="11">
        <f>C8+C12+C18+C21+C23</f>
        <v>48813018</v>
      </c>
      <c r="D7" s="11">
        <f t="shared" ref="D7:E7" si="0">D8+D12+D18+D21+D23</f>
        <v>14767659</v>
      </c>
      <c r="E7" s="11">
        <f t="shared" si="0"/>
        <v>3496327</v>
      </c>
      <c r="F7" s="11">
        <f>C7+D7+E7</f>
        <v>67077004</v>
      </c>
      <c r="G7" s="11">
        <f>F7*100/$F$7</f>
        <v>100</v>
      </c>
      <c r="H7" s="11">
        <f>H8+H12+H18+H21+H23</f>
        <v>48813018</v>
      </c>
      <c r="I7" s="11">
        <f>I8+I12+I18+I21+I23</f>
        <v>-2419690</v>
      </c>
      <c r="J7" s="11">
        <f t="shared" ref="J7:L7" si="1">J8+J12+J18+J21+J23</f>
        <v>14767659</v>
      </c>
      <c r="K7" s="11">
        <f t="shared" si="1"/>
        <v>349566</v>
      </c>
      <c r="L7" s="11">
        <f t="shared" si="1"/>
        <v>3496327</v>
      </c>
      <c r="M7" s="11">
        <f>M8+M12+M18+M21+M23</f>
        <v>151250</v>
      </c>
      <c r="N7" s="11">
        <f>H7+J7+L7</f>
        <v>67077004</v>
      </c>
      <c r="O7" s="11">
        <f>I7+K7+M7</f>
        <v>-1918874</v>
      </c>
      <c r="P7" s="11">
        <f>N7+O7</f>
        <v>65158130</v>
      </c>
      <c r="Q7" s="11">
        <f t="shared" ref="Q7:Q26" si="2">P7*100/$P$7</f>
        <v>100</v>
      </c>
      <c r="R7" s="11">
        <f>R8+R12+R18+R21+R23</f>
        <v>46393328</v>
      </c>
      <c r="S7" s="11">
        <f>S8+S12+S18+S21+S23</f>
        <v>865000</v>
      </c>
      <c r="T7" s="11">
        <f t="shared" ref="T7:V7" si="3">T8+T12+T18+T21+T23</f>
        <v>15117225</v>
      </c>
      <c r="U7" s="11">
        <f t="shared" si="3"/>
        <v>0</v>
      </c>
      <c r="V7" s="11">
        <f t="shared" si="3"/>
        <v>3647577</v>
      </c>
      <c r="W7" s="11">
        <f>W8+W12+W18+W21+W23</f>
        <v>0</v>
      </c>
      <c r="X7" s="11">
        <f>R7+T7+V7</f>
        <v>65158130</v>
      </c>
      <c r="Y7" s="11">
        <f>S7+U7+W7</f>
        <v>865000</v>
      </c>
      <c r="Z7" s="11">
        <f>X7+Y7</f>
        <v>66023130</v>
      </c>
      <c r="AA7" s="11">
        <f>AA8+AA12+AA18+AA21+AA23</f>
        <v>47258328</v>
      </c>
      <c r="AB7" s="11">
        <f>AB8+AB12+AB18+AB21+AB23</f>
        <v>205261</v>
      </c>
      <c r="AC7" s="11">
        <f t="shared" ref="AC7:AE7" si="4">AC8+AC12+AC18+AC21+AC23</f>
        <v>15117225</v>
      </c>
      <c r="AD7" s="11">
        <f t="shared" si="4"/>
        <v>996514</v>
      </c>
      <c r="AE7" s="11">
        <f t="shared" si="4"/>
        <v>3647577</v>
      </c>
      <c r="AF7" s="11">
        <f>AF8+AF12+AF18+AF21+AF23</f>
        <v>807391</v>
      </c>
      <c r="AG7" s="11">
        <f>AA7+AC7+AE7</f>
        <v>66023130</v>
      </c>
      <c r="AH7" s="11">
        <f>AB7+AD7+AF7</f>
        <v>2009166</v>
      </c>
      <c r="AI7" s="11">
        <f>AG7+AH7</f>
        <v>68032296</v>
      </c>
      <c r="AJ7" s="11">
        <f>AI7*100/$AI$7</f>
        <v>100</v>
      </c>
      <c r="AK7" s="11">
        <f>AK8+AK12+AK18+AK21+AK23</f>
        <v>47463589</v>
      </c>
      <c r="AL7" s="11">
        <f>AL8+AL12+AL18+AL21+AL23</f>
        <v>0</v>
      </c>
      <c r="AM7" s="11">
        <f t="shared" ref="AM7:AO7" si="5">AM8+AM12+AM18+AM21+AM23</f>
        <v>16113739</v>
      </c>
      <c r="AN7" s="11">
        <f t="shared" si="5"/>
        <v>0</v>
      </c>
      <c r="AO7" s="11">
        <f t="shared" si="5"/>
        <v>4454968</v>
      </c>
      <c r="AP7" s="11">
        <f>AP8+AP12+AP18+AP21+AP23</f>
        <v>0</v>
      </c>
      <c r="AQ7" s="11">
        <f>AK7+AM7+AO7</f>
        <v>68032296</v>
      </c>
      <c r="AR7" s="11">
        <f>AL7+AN7+AP7</f>
        <v>0</v>
      </c>
      <c r="AS7" s="11">
        <f>AQ7+AR7</f>
        <v>68032296</v>
      </c>
      <c r="AT7" s="11">
        <f>AS7*100/$AI$7</f>
        <v>100</v>
      </c>
    </row>
    <row r="8" spans="1:46" ht="14.25" x14ac:dyDescent="0.2">
      <c r="A8" s="12" t="s">
        <v>10</v>
      </c>
      <c r="B8" s="13" t="s">
        <v>11</v>
      </c>
      <c r="C8" s="14">
        <f>SUM(C9:C11)</f>
        <v>34470084</v>
      </c>
      <c r="D8" s="14">
        <f t="shared" ref="D8:E8" si="6">SUM(D9:D10)</f>
        <v>0</v>
      </c>
      <c r="E8" s="14">
        <f t="shared" si="6"/>
        <v>0</v>
      </c>
      <c r="F8" s="14">
        <f t="shared" ref="F8:F78" si="7">C8+D8+E8</f>
        <v>34470084</v>
      </c>
      <c r="G8" s="15">
        <f t="shared" ref="G8:G26" si="8">F8*100/$F$7</f>
        <v>51.388824700638089</v>
      </c>
      <c r="H8" s="14">
        <f>SUM(H9:H11)</f>
        <v>34470084</v>
      </c>
      <c r="I8" s="14">
        <f>SUM(I9:I11)</f>
        <v>52585</v>
      </c>
      <c r="J8" s="14">
        <f t="shared" ref="J8:L8" si="9">SUM(J9:J10)</f>
        <v>0</v>
      </c>
      <c r="K8" s="14"/>
      <c r="L8" s="14">
        <f t="shared" si="9"/>
        <v>0</v>
      </c>
      <c r="M8" s="14"/>
      <c r="N8" s="14">
        <f t="shared" ref="N8:N39" si="10">H8+J8+L8</f>
        <v>34470084</v>
      </c>
      <c r="O8" s="14">
        <f t="shared" ref="O8:O71" si="11">I8+K8+M8</f>
        <v>52585</v>
      </c>
      <c r="P8" s="14">
        <f t="shared" ref="P8:P71" si="12">N8+O8</f>
        <v>34522669</v>
      </c>
      <c r="Q8" s="15">
        <f t="shared" si="2"/>
        <v>52.982903284670691</v>
      </c>
      <c r="R8" s="14">
        <f>SUM(R9:R11)</f>
        <v>34522669</v>
      </c>
      <c r="S8" s="14">
        <f>SUM(S9:S11)</f>
        <v>865000</v>
      </c>
      <c r="T8" s="14">
        <f t="shared" ref="T8" si="13">SUM(T9:T10)</f>
        <v>0</v>
      </c>
      <c r="U8" s="14"/>
      <c r="V8" s="14">
        <f t="shared" ref="V8" si="14">SUM(V9:V10)</f>
        <v>0</v>
      </c>
      <c r="W8" s="14"/>
      <c r="X8" s="14">
        <f t="shared" ref="X8:X71" si="15">R8+T8+V8</f>
        <v>34522669</v>
      </c>
      <c r="Y8" s="14">
        <f t="shared" ref="Y8:Y61" si="16">S8+U8+W8</f>
        <v>865000</v>
      </c>
      <c r="Z8" s="14">
        <f t="shared" ref="Z8:Z71" si="17">X8+Y8</f>
        <v>35387669</v>
      </c>
      <c r="AA8" s="14">
        <f>SUM(AA9:AA11)</f>
        <v>35387669</v>
      </c>
      <c r="AB8" s="14">
        <f>SUM(AB9:AB11)</f>
        <v>0</v>
      </c>
      <c r="AC8" s="14">
        <f t="shared" ref="AC8" si="18">SUM(AC9:AC10)</f>
        <v>0</v>
      </c>
      <c r="AD8" s="14"/>
      <c r="AE8" s="14">
        <f t="shared" ref="AE8" si="19">SUM(AE9:AE10)</f>
        <v>0</v>
      </c>
      <c r="AF8" s="14"/>
      <c r="AG8" s="14">
        <f t="shared" ref="AG8:AG68" si="20">AA8+AC8+AE8</f>
        <v>35387669</v>
      </c>
      <c r="AH8" s="14">
        <f t="shared" ref="AH8:AH61" si="21">AB8+AD8+AF8</f>
        <v>0</v>
      </c>
      <c r="AI8" s="14">
        <f t="shared" ref="AI8:AI71" si="22">AG8+AH8</f>
        <v>35387669</v>
      </c>
      <c r="AJ8" s="15">
        <f t="shared" ref="AJ8:AJ26" si="23">AI8*100/$AI$7</f>
        <v>52.015985172689156</v>
      </c>
      <c r="AK8" s="14">
        <f>SUM(AK9:AK11)</f>
        <v>35387669</v>
      </c>
      <c r="AL8" s="14">
        <f>SUM(AL9:AL11)</f>
        <v>0</v>
      </c>
      <c r="AM8" s="14">
        <f t="shared" ref="AM8" si="24">SUM(AM9:AM10)</f>
        <v>0</v>
      </c>
      <c r="AN8" s="14"/>
      <c r="AO8" s="14">
        <f t="shared" ref="AO8" si="25">SUM(AO9:AO10)</f>
        <v>0</v>
      </c>
      <c r="AP8" s="14"/>
      <c r="AQ8" s="14">
        <f t="shared" ref="AQ8:AQ68" si="26">AK8+AM8+AO8</f>
        <v>35387669</v>
      </c>
      <c r="AR8" s="14">
        <f t="shared" ref="AR8:AR61" si="27">AL8+AN8+AP8</f>
        <v>0</v>
      </c>
      <c r="AS8" s="14">
        <f t="shared" ref="AS8:AS71" si="28">AQ8+AR8</f>
        <v>35387669</v>
      </c>
      <c r="AT8" s="15">
        <f t="shared" ref="AT8:AT26" si="29">AS8*100/$AI$7</f>
        <v>52.015985172689156</v>
      </c>
    </row>
    <row r="9" spans="1:46" x14ac:dyDescent="0.2">
      <c r="A9" s="16" t="s">
        <v>12</v>
      </c>
      <c r="B9" s="17" t="s">
        <v>13</v>
      </c>
      <c r="C9" s="18">
        <v>29856972</v>
      </c>
      <c r="D9" s="18">
        <v>0</v>
      </c>
      <c r="E9" s="18">
        <v>0</v>
      </c>
      <c r="F9" s="19">
        <f t="shared" si="7"/>
        <v>29856972</v>
      </c>
      <c r="G9" s="20">
        <f t="shared" si="8"/>
        <v>44.511487126049936</v>
      </c>
      <c r="H9" s="18">
        <v>29856972</v>
      </c>
      <c r="I9" s="18"/>
      <c r="J9" s="18">
        <v>0</v>
      </c>
      <c r="K9" s="18"/>
      <c r="L9" s="18">
        <v>0</v>
      </c>
      <c r="M9" s="18"/>
      <c r="N9" s="19">
        <f t="shared" si="10"/>
        <v>29856972</v>
      </c>
      <c r="O9" s="19">
        <f t="shared" si="11"/>
        <v>0</v>
      </c>
      <c r="P9" s="19">
        <f t="shared" si="12"/>
        <v>29856972</v>
      </c>
      <c r="Q9" s="20">
        <f t="shared" si="2"/>
        <v>45.822327927458936</v>
      </c>
      <c r="R9" s="18">
        <f>H9+I9</f>
        <v>29856972</v>
      </c>
      <c r="S9" s="18">
        <f>365000+500000</f>
        <v>865000</v>
      </c>
      <c r="T9" s="18">
        <f>J9+K9</f>
        <v>0</v>
      </c>
      <c r="U9" s="18"/>
      <c r="V9" s="18">
        <f>L9+M9</f>
        <v>0</v>
      </c>
      <c r="W9" s="18"/>
      <c r="X9" s="19">
        <f t="shared" si="15"/>
        <v>29856972</v>
      </c>
      <c r="Y9" s="19">
        <f t="shared" si="16"/>
        <v>865000</v>
      </c>
      <c r="Z9" s="19">
        <f t="shared" si="17"/>
        <v>30721972</v>
      </c>
      <c r="AA9" s="18">
        <f>R9+S9</f>
        <v>30721972</v>
      </c>
      <c r="AB9" s="18"/>
      <c r="AC9" s="18">
        <f>T9+U9</f>
        <v>0</v>
      </c>
      <c r="AD9" s="18"/>
      <c r="AE9" s="18">
        <f>V9+W9</f>
        <v>0</v>
      </c>
      <c r="AF9" s="18"/>
      <c r="AG9" s="19">
        <f t="shared" si="20"/>
        <v>30721972</v>
      </c>
      <c r="AH9" s="19">
        <f t="shared" si="21"/>
        <v>0</v>
      </c>
      <c r="AI9" s="19">
        <f t="shared" si="22"/>
        <v>30721972</v>
      </c>
      <c r="AJ9" s="20">
        <f t="shared" si="23"/>
        <v>45.157923231048969</v>
      </c>
      <c r="AK9" s="18">
        <f>AA9+AB9</f>
        <v>30721972</v>
      </c>
      <c r="AL9" s="18"/>
      <c r="AM9" s="18">
        <f>AC9+AD9</f>
        <v>0</v>
      </c>
      <c r="AN9" s="18"/>
      <c r="AO9" s="18">
        <f>AE9+AF9</f>
        <v>0</v>
      </c>
      <c r="AP9" s="18"/>
      <c r="AQ9" s="19">
        <f t="shared" si="26"/>
        <v>30721972</v>
      </c>
      <c r="AR9" s="19">
        <f t="shared" si="27"/>
        <v>0</v>
      </c>
      <c r="AS9" s="19">
        <f t="shared" si="28"/>
        <v>30721972</v>
      </c>
      <c r="AT9" s="20">
        <f t="shared" si="29"/>
        <v>45.157923231048969</v>
      </c>
    </row>
    <row r="10" spans="1:46" x14ac:dyDescent="0.2">
      <c r="A10" s="16" t="s">
        <v>14</v>
      </c>
      <c r="B10" s="17" t="s">
        <v>15</v>
      </c>
      <c r="C10" s="18">
        <v>4123112</v>
      </c>
      <c r="D10" s="18">
        <v>0</v>
      </c>
      <c r="E10" s="18">
        <v>0</v>
      </c>
      <c r="F10" s="19">
        <f t="shared" si="7"/>
        <v>4123112</v>
      </c>
      <c r="G10" s="20">
        <f t="shared" si="8"/>
        <v>6.1468338687279473</v>
      </c>
      <c r="H10" s="18">
        <v>4123112</v>
      </c>
      <c r="I10" s="18">
        <v>52585</v>
      </c>
      <c r="J10" s="18">
        <v>0</v>
      </c>
      <c r="K10" s="18"/>
      <c r="L10" s="18">
        <v>0</v>
      </c>
      <c r="M10" s="18"/>
      <c r="N10" s="19">
        <f t="shared" si="10"/>
        <v>4123112</v>
      </c>
      <c r="O10" s="19">
        <f t="shared" si="11"/>
        <v>52585</v>
      </c>
      <c r="P10" s="19">
        <f t="shared" si="12"/>
        <v>4175697</v>
      </c>
      <c r="Q10" s="20">
        <f t="shared" si="2"/>
        <v>6.4085586863834187</v>
      </c>
      <c r="R10" s="18">
        <f>H10+I10</f>
        <v>4175697</v>
      </c>
      <c r="S10" s="18"/>
      <c r="T10" s="18">
        <f>J10+K10</f>
        <v>0</v>
      </c>
      <c r="U10" s="18"/>
      <c r="V10" s="18">
        <f>L10+M10</f>
        <v>0</v>
      </c>
      <c r="W10" s="18"/>
      <c r="X10" s="19">
        <f t="shared" si="15"/>
        <v>4175697</v>
      </c>
      <c r="Y10" s="19">
        <f t="shared" si="16"/>
        <v>0</v>
      </c>
      <c r="Z10" s="19">
        <f t="shared" si="17"/>
        <v>4175697</v>
      </c>
      <c r="AA10" s="18">
        <f>R10+S10</f>
        <v>4175697</v>
      </c>
      <c r="AB10" s="18"/>
      <c r="AC10" s="18">
        <f t="shared" ref="AC10:AC11" si="30">T10+U10</f>
        <v>0</v>
      </c>
      <c r="AD10" s="18"/>
      <c r="AE10" s="18">
        <f t="shared" ref="AE10:AE11" si="31">V10+W10</f>
        <v>0</v>
      </c>
      <c r="AF10" s="18"/>
      <c r="AG10" s="19">
        <f t="shared" si="20"/>
        <v>4175697</v>
      </c>
      <c r="AH10" s="19">
        <f t="shared" si="21"/>
        <v>0</v>
      </c>
      <c r="AI10" s="19">
        <f t="shared" si="22"/>
        <v>4175697</v>
      </c>
      <c r="AJ10" s="20">
        <f t="shared" si="23"/>
        <v>6.1378157809049982</v>
      </c>
      <c r="AK10" s="18">
        <f t="shared" ref="AK10:AK11" si="32">AA10+AB10</f>
        <v>4175697</v>
      </c>
      <c r="AL10" s="18"/>
      <c r="AM10" s="18">
        <f t="shared" ref="AM10:AM11" si="33">AC10+AD10</f>
        <v>0</v>
      </c>
      <c r="AN10" s="18"/>
      <c r="AO10" s="18">
        <f t="shared" ref="AO10:AO11" si="34">AE10+AF10</f>
        <v>0</v>
      </c>
      <c r="AP10" s="18"/>
      <c r="AQ10" s="19">
        <f t="shared" si="26"/>
        <v>4175697</v>
      </c>
      <c r="AR10" s="19">
        <f t="shared" si="27"/>
        <v>0</v>
      </c>
      <c r="AS10" s="19">
        <f t="shared" si="28"/>
        <v>4175697</v>
      </c>
      <c r="AT10" s="20">
        <f t="shared" si="29"/>
        <v>6.1378157809049982</v>
      </c>
    </row>
    <row r="11" spans="1:46" ht="12.95" x14ac:dyDescent="0.3">
      <c r="A11" s="16" t="s">
        <v>16</v>
      </c>
      <c r="B11" s="17" t="s">
        <v>17</v>
      </c>
      <c r="C11" s="18">
        <v>490000</v>
      </c>
      <c r="D11" s="18">
        <v>0</v>
      </c>
      <c r="E11" s="18">
        <v>0</v>
      </c>
      <c r="F11" s="19">
        <f t="shared" si="7"/>
        <v>490000</v>
      </c>
      <c r="G11" s="20">
        <f t="shared" si="8"/>
        <v>0.73050370586020807</v>
      </c>
      <c r="H11" s="18">
        <v>490000</v>
      </c>
      <c r="I11" s="18"/>
      <c r="J11" s="18">
        <v>0</v>
      </c>
      <c r="K11" s="18"/>
      <c r="L11" s="18">
        <v>0</v>
      </c>
      <c r="M11" s="18"/>
      <c r="N11" s="19">
        <f t="shared" si="10"/>
        <v>490000</v>
      </c>
      <c r="O11" s="19">
        <f t="shared" si="11"/>
        <v>0</v>
      </c>
      <c r="P11" s="19">
        <f t="shared" si="12"/>
        <v>490000</v>
      </c>
      <c r="Q11" s="20">
        <f t="shared" si="2"/>
        <v>0.75201667082833712</v>
      </c>
      <c r="R11" s="18">
        <f>H11+I11</f>
        <v>490000</v>
      </c>
      <c r="S11" s="18"/>
      <c r="T11" s="18">
        <f>J11+K11</f>
        <v>0</v>
      </c>
      <c r="U11" s="18"/>
      <c r="V11" s="18">
        <f>L11+M11</f>
        <v>0</v>
      </c>
      <c r="W11" s="18"/>
      <c r="X11" s="19">
        <f t="shared" si="15"/>
        <v>490000</v>
      </c>
      <c r="Y11" s="19">
        <f t="shared" si="16"/>
        <v>0</v>
      </c>
      <c r="Z11" s="19">
        <f t="shared" si="17"/>
        <v>490000</v>
      </c>
      <c r="AA11" s="18">
        <f>R11+S11</f>
        <v>490000</v>
      </c>
      <c r="AB11" s="18"/>
      <c r="AC11" s="18">
        <f t="shared" si="30"/>
        <v>0</v>
      </c>
      <c r="AD11" s="18"/>
      <c r="AE11" s="18">
        <f t="shared" si="31"/>
        <v>0</v>
      </c>
      <c r="AF11" s="18"/>
      <c r="AG11" s="19">
        <f t="shared" si="20"/>
        <v>490000</v>
      </c>
      <c r="AH11" s="19">
        <f t="shared" si="21"/>
        <v>0</v>
      </c>
      <c r="AI11" s="19">
        <f t="shared" si="22"/>
        <v>490000</v>
      </c>
      <c r="AJ11" s="20">
        <f t="shared" si="23"/>
        <v>0.72024616073518966</v>
      </c>
      <c r="AK11" s="18">
        <f t="shared" si="32"/>
        <v>490000</v>
      </c>
      <c r="AL11" s="18"/>
      <c r="AM11" s="18">
        <f t="shared" si="33"/>
        <v>0</v>
      </c>
      <c r="AN11" s="18"/>
      <c r="AO11" s="18">
        <f t="shared" si="34"/>
        <v>0</v>
      </c>
      <c r="AP11" s="18"/>
      <c r="AQ11" s="19">
        <f t="shared" si="26"/>
        <v>490000</v>
      </c>
      <c r="AR11" s="19">
        <f t="shared" si="27"/>
        <v>0</v>
      </c>
      <c r="AS11" s="19">
        <f t="shared" si="28"/>
        <v>490000</v>
      </c>
      <c r="AT11" s="20">
        <f t="shared" si="29"/>
        <v>0.72024616073518966</v>
      </c>
    </row>
    <row r="12" spans="1:46" ht="14.25" x14ac:dyDescent="0.2">
      <c r="A12" s="12" t="s">
        <v>18</v>
      </c>
      <c r="B12" s="21" t="s">
        <v>19</v>
      </c>
      <c r="C12" s="14">
        <f>SUM(C13:C17)</f>
        <v>5281567</v>
      </c>
      <c r="D12" s="14">
        <f t="shared" ref="D12:E12" si="35">SUM(D13:D17)</f>
        <v>0</v>
      </c>
      <c r="E12" s="14">
        <f t="shared" si="35"/>
        <v>0</v>
      </c>
      <c r="F12" s="14">
        <f t="shared" si="7"/>
        <v>5281567</v>
      </c>
      <c r="G12" s="15">
        <f t="shared" si="8"/>
        <v>7.8738862576509829</v>
      </c>
      <c r="H12" s="14">
        <f>SUM(H13:H17)</f>
        <v>5281567</v>
      </c>
      <c r="I12" s="14">
        <f>SUM(I13:I17)</f>
        <v>-2540500</v>
      </c>
      <c r="J12" s="14">
        <f t="shared" ref="J12:M12" si="36">SUM(J13:J17)</f>
        <v>0</v>
      </c>
      <c r="K12" s="14">
        <f t="shared" si="36"/>
        <v>0</v>
      </c>
      <c r="L12" s="14">
        <f t="shared" si="36"/>
        <v>0</v>
      </c>
      <c r="M12" s="14">
        <f t="shared" si="36"/>
        <v>12</v>
      </c>
      <c r="N12" s="14">
        <f t="shared" si="10"/>
        <v>5281567</v>
      </c>
      <c r="O12" s="14">
        <f t="shared" si="11"/>
        <v>-2540488</v>
      </c>
      <c r="P12" s="14">
        <f t="shared" si="12"/>
        <v>2741079</v>
      </c>
      <c r="Q12" s="15">
        <f t="shared" si="2"/>
        <v>4.2068104164438118</v>
      </c>
      <c r="R12" s="14">
        <f>SUM(R13:R17)</f>
        <v>2741067</v>
      </c>
      <c r="S12" s="14">
        <f>SUM(S13:S17)</f>
        <v>0</v>
      </c>
      <c r="T12" s="14">
        <f t="shared" ref="T12:W12" si="37">SUM(T13:T17)</f>
        <v>0</v>
      </c>
      <c r="U12" s="14">
        <f t="shared" si="37"/>
        <v>0</v>
      </c>
      <c r="V12" s="14">
        <f t="shared" si="37"/>
        <v>12</v>
      </c>
      <c r="W12" s="14">
        <f t="shared" si="37"/>
        <v>0</v>
      </c>
      <c r="X12" s="14">
        <f t="shared" si="15"/>
        <v>2741079</v>
      </c>
      <c r="Y12" s="14">
        <f t="shared" si="16"/>
        <v>0</v>
      </c>
      <c r="Z12" s="14">
        <f t="shared" si="17"/>
        <v>2741079</v>
      </c>
      <c r="AA12" s="14">
        <f>SUM(AA13:AA17)</f>
        <v>2741067</v>
      </c>
      <c r="AB12" s="14">
        <f>SUM(AB13:AB17)</f>
        <v>0</v>
      </c>
      <c r="AC12" s="14">
        <f t="shared" ref="AC12:AF12" si="38">SUM(AC13:AC17)</f>
        <v>0</v>
      </c>
      <c r="AD12" s="14">
        <f t="shared" si="38"/>
        <v>0</v>
      </c>
      <c r="AE12" s="14">
        <f t="shared" si="38"/>
        <v>12</v>
      </c>
      <c r="AF12" s="14">
        <f t="shared" si="38"/>
        <v>5312</v>
      </c>
      <c r="AG12" s="14">
        <f t="shared" si="20"/>
        <v>2741079</v>
      </c>
      <c r="AH12" s="14">
        <f t="shared" si="21"/>
        <v>5312</v>
      </c>
      <c r="AI12" s="14">
        <f t="shared" si="22"/>
        <v>2746391</v>
      </c>
      <c r="AJ12" s="15">
        <f t="shared" si="23"/>
        <v>4.0368930074034246</v>
      </c>
      <c r="AK12" s="14">
        <f>SUM(AK13:AK17)</f>
        <v>2741067</v>
      </c>
      <c r="AL12" s="14">
        <f>SUM(AL13:AL17)</f>
        <v>0</v>
      </c>
      <c r="AM12" s="14">
        <f t="shared" ref="AM12:AP12" si="39">SUM(AM13:AM17)</f>
        <v>0</v>
      </c>
      <c r="AN12" s="14">
        <f t="shared" si="39"/>
        <v>0</v>
      </c>
      <c r="AO12" s="14">
        <f t="shared" si="39"/>
        <v>5324</v>
      </c>
      <c r="AP12" s="14">
        <f t="shared" si="39"/>
        <v>0</v>
      </c>
      <c r="AQ12" s="14">
        <f t="shared" si="26"/>
        <v>2746391</v>
      </c>
      <c r="AR12" s="14">
        <f t="shared" si="27"/>
        <v>0</v>
      </c>
      <c r="AS12" s="14">
        <f t="shared" si="28"/>
        <v>2746391</v>
      </c>
      <c r="AT12" s="15">
        <f t="shared" si="29"/>
        <v>4.0368930074034246</v>
      </c>
    </row>
    <row r="13" spans="1:46" x14ac:dyDescent="0.2">
      <c r="A13" s="16" t="s">
        <v>20</v>
      </c>
      <c r="B13" s="17" t="s">
        <v>21</v>
      </c>
      <c r="C13" s="18">
        <v>9171</v>
      </c>
      <c r="D13" s="18">
        <v>0</v>
      </c>
      <c r="E13" s="18">
        <v>0</v>
      </c>
      <c r="F13" s="19">
        <f t="shared" si="7"/>
        <v>9171</v>
      </c>
      <c r="G13" s="20">
        <f t="shared" si="8"/>
        <v>1.3672345890701976E-2</v>
      </c>
      <c r="H13" s="18">
        <v>9171</v>
      </c>
      <c r="I13" s="18">
        <v>19500</v>
      </c>
      <c r="J13" s="18">
        <v>0</v>
      </c>
      <c r="K13" s="18"/>
      <c r="L13" s="18">
        <v>0</v>
      </c>
      <c r="M13" s="18"/>
      <c r="N13" s="19">
        <f t="shared" si="10"/>
        <v>9171</v>
      </c>
      <c r="O13" s="19">
        <f t="shared" si="11"/>
        <v>19500</v>
      </c>
      <c r="P13" s="19">
        <f t="shared" si="12"/>
        <v>28671</v>
      </c>
      <c r="Q13" s="20">
        <f t="shared" si="2"/>
        <v>4.4002183610855623E-2</v>
      </c>
      <c r="R13" s="18">
        <f>H13+I13</f>
        <v>28671</v>
      </c>
      <c r="S13" s="18"/>
      <c r="T13" s="18">
        <f>J13+K13</f>
        <v>0</v>
      </c>
      <c r="U13" s="18"/>
      <c r="V13" s="18">
        <f>L13+M13</f>
        <v>0</v>
      </c>
      <c r="W13" s="18"/>
      <c r="X13" s="19">
        <f t="shared" si="15"/>
        <v>28671</v>
      </c>
      <c r="Y13" s="19">
        <f t="shared" si="16"/>
        <v>0</v>
      </c>
      <c r="Z13" s="19">
        <f t="shared" si="17"/>
        <v>28671</v>
      </c>
      <c r="AA13" s="18">
        <f>R13+S13</f>
        <v>28671</v>
      </c>
      <c r="AB13" s="18"/>
      <c r="AC13" s="18">
        <f t="shared" ref="AC13:AC17" si="40">T13+U13</f>
        <v>0</v>
      </c>
      <c r="AD13" s="18"/>
      <c r="AE13" s="18">
        <f t="shared" ref="AE13:AE17" si="41">V13+W13</f>
        <v>0</v>
      </c>
      <c r="AF13" s="18"/>
      <c r="AG13" s="19">
        <f t="shared" si="20"/>
        <v>28671</v>
      </c>
      <c r="AH13" s="19">
        <f t="shared" si="21"/>
        <v>0</v>
      </c>
      <c r="AI13" s="19">
        <f t="shared" si="22"/>
        <v>28671</v>
      </c>
      <c r="AJ13" s="20">
        <f t="shared" si="23"/>
        <v>4.2143219743752292E-2</v>
      </c>
      <c r="AK13" s="18">
        <f>AA13+AB13</f>
        <v>28671</v>
      </c>
      <c r="AL13" s="18"/>
      <c r="AM13" s="18">
        <f>AC13+AD13</f>
        <v>0</v>
      </c>
      <c r="AN13" s="18"/>
      <c r="AO13" s="18">
        <f>AE13+AF13</f>
        <v>0</v>
      </c>
      <c r="AP13" s="18"/>
      <c r="AQ13" s="19">
        <f t="shared" si="26"/>
        <v>28671</v>
      </c>
      <c r="AR13" s="19">
        <f t="shared" si="27"/>
        <v>0</v>
      </c>
      <c r="AS13" s="19">
        <f t="shared" si="28"/>
        <v>28671</v>
      </c>
      <c r="AT13" s="20">
        <f t="shared" si="29"/>
        <v>4.2143219743752292E-2</v>
      </c>
    </row>
    <row r="14" spans="1:46" x14ac:dyDescent="0.2">
      <c r="A14" s="16" t="s">
        <v>22</v>
      </c>
      <c r="B14" s="17" t="s">
        <v>23</v>
      </c>
      <c r="C14" s="18">
        <v>32250</v>
      </c>
      <c r="D14" s="18">
        <v>0</v>
      </c>
      <c r="E14" s="18">
        <v>0</v>
      </c>
      <c r="F14" s="19">
        <f t="shared" si="7"/>
        <v>32250</v>
      </c>
      <c r="G14" s="20">
        <f t="shared" si="8"/>
        <v>4.8079070436717775E-2</v>
      </c>
      <c r="H14" s="18">
        <v>32250</v>
      </c>
      <c r="I14" s="18"/>
      <c r="J14" s="18">
        <v>0</v>
      </c>
      <c r="K14" s="18"/>
      <c r="L14" s="18">
        <v>0</v>
      </c>
      <c r="M14" s="18"/>
      <c r="N14" s="19">
        <f t="shared" si="10"/>
        <v>32250</v>
      </c>
      <c r="O14" s="19">
        <f t="shared" si="11"/>
        <v>0</v>
      </c>
      <c r="P14" s="19">
        <f t="shared" si="12"/>
        <v>32250</v>
      </c>
      <c r="Q14" s="20">
        <f t="shared" si="2"/>
        <v>4.949497476370178E-2</v>
      </c>
      <c r="R14" s="18">
        <f>H14+I14</f>
        <v>32250</v>
      </c>
      <c r="S14" s="18"/>
      <c r="T14" s="18">
        <f>J14+K14</f>
        <v>0</v>
      </c>
      <c r="U14" s="18"/>
      <c r="V14" s="18">
        <f>L14+M14</f>
        <v>0</v>
      </c>
      <c r="W14" s="18"/>
      <c r="X14" s="19">
        <f t="shared" si="15"/>
        <v>32250</v>
      </c>
      <c r="Y14" s="19">
        <f t="shared" si="16"/>
        <v>0</v>
      </c>
      <c r="Z14" s="19">
        <f t="shared" si="17"/>
        <v>32250</v>
      </c>
      <c r="AA14" s="18">
        <f>R14+S14</f>
        <v>32250</v>
      </c>
      <c r="AB14" s="18"/>
      <c r="AC14" s="18">
        <f t="shared" si="40"/>
        <v>0</v>
      </c>
      <c r="AD14" s="18"/>
      <c r="AE14" s="18">
        <f t="shared" si="41"/>
        <v>0</v>
      </c>
      <c r="AF14" s="18"/>
      <c r="AG14" s="19">
        <f t="shared" si="20"/>
        <v>32250</v>
      </c>
      <c r="AH14" s="19">
        <f t="shared" si="21"/>
        <v>0</v>
      </c>
      <c r="AI14" s="19">
        <f t="shared" si="22"/>
        <v>32250</v>
      </c>
      <c r="AJ14" s="20">
        <f t="shared" si="23"/>
        <v>4.7403956497367075E-2</v>
      </c>
      <c r="AK14" s="18">
        <f t="shared" ref="AK14:AK17" si="42">AA14+AB14</f>
        <v>32250</v>
      </c>
      <c r="AL14" s="18"/>
      <c r="AM14" s="18">
        <f t="shared" ref="AM14:AM17" si="43">AC14+AD14</f>
        <v>0</v>
      </c>
      <c r="AN14" s="18"/>
      <c r="AO14" s="18">
        <f t="shared" ref="AO14:AO17" si="44">AE14+AF14</f>
        <v>0</v>
      </c>
      <c r="AP14" s="18"/>
      <c r="AQ14" s="19">
        <f t="shared" si="26"/>
        <v>32250</v>
      </c>
      <c r="AR14" s="19">
        <f t="shared" si="27"/>
        <v>0</v>
      </c>
      <c r="AS14" s="19">
        <f t="shared" si="28"/>
        <v>32250</v>
      </c>
      <c r="AT14" s="20">
        <f t="shared" si="29"/>
        <v>4.7403956497367075E-2</v>
      </c>
    </row>
    <row r="15" spans="1:46" ht="12.95" x14ac:dyDescent="0.3">
      <c r="A15" s="16" t="s">
        <v>24</v>
      </c>
      <c r="B15" s="17" t="s">
        <v>25</v>
      </c>
      <c r="C15" s="18">
        <v>13000</v>
      </c>
      <c r="D15" s="18">
        <v>0</v>
      </c>
      <c r="E15" s="18">
        <v>0</v>
      </c>
      <c r="F15" s="19">
        <f t="shared" si="7"/>
        <v>13000</v>
      </c>
      <c r="G15" s="20">
        <f t="shared" si="8"/>
        <v>1.9380710563638173E-2</v>
      </c>
      <c r="H15" s="18">
        <v>13000</v>
      </c>
      <c r="I15" s="18"/>
      <c r="J15" s="18">
        <v>0</v>
      </c>
      <c r="K15" s="18"/>
      <c r="L15" s="18">
        <v>0</v>
      </c>
      <c r="M15" s="18"/>
      <c r="N15" s="19">
        <f t="shared" si="10"/>
        <v>13000</v>
      </c>
      <c r="O15" s="19">
        <f t="shared" si="11"/>
        <v>0</v>
      </c>
      <c r="P15" s="19">
        <f t="shared" si="12"/>
        <v>13000</v>
      </c>
      <c r="Q15" s="20">
        <f t="shared" si="2"/>
        <v>1.995146269544568E-2</v>
      </c>
      <c r="R15" s="18">
        <f>H15+I15</f>
        <v>13000</v>
      </c>
      <c r="S15" s="18"/>
      <c r="T15" s="18">
        <f>J15+K15</f>
        <v>0</v>
      </c>
      <c r="U15" s="18"/>
      <c r="V15" s="18">
        <f>L15+M15</f>
        <v>0</v>
      </c>
      <c r="W15" s="18"/>
      <c r="X15" s="19">
        <f t="shared" si="15"/>
        <v>13000</v>
      </c>
      <c r="Y15" s="19">
        <f t="shared" si="16"/>
        <v>0</v>
      </c>
      <c r="Z15" s="19">
        <f t="shared" si="17"/>
        <v>13000</v>
      </c>
      <c r="AA15" s="18">
        <f>R15+S15</f>
        <v>13000</v>
      </c>
      <c r="AB15" s="18"/>
      <c r="AC15" s="18">
        <f t="shared" si="40"/>
        <v>0</v>
      </c>
      <c r="AD15" s="18"/>
      <c r="AE15" s="18">
        <f t="shared" si="41"/>
        <v>0</v>
      </c>
      <c r="AF15" s="18"/>
      <c r="AG15" s="19">
        <f t="shared" si="20"/>
        <v>13000</v>
      </c>
      <c r="AH15" s="19">
        <f t="shared" si="21"/>
        <v>0</v>
      </c>
      <c r="AI15" s="19">
        <f t="shared" si="22"/>
        <v>13000</v>
      </c>
      <c r="AJ15" s="20">
        <f t="shared" si="23"/>
        <v>1.9108571611341767E-2</v>
      </c>
      <c r="AK15" s="18">
        <f t="shared" si="42"/>
        <v>13000</v>
      </c>
      <c r="AL15" s="18"/>
      <c r="AM15" s="18">
        <f t="shared" si="43"/>
        <v>0</v>
      </c>
      <c r="AN15" s="18"/>
      <c r="AO15" s="18">
        <f t="shared" si="44"/>
        <v>0</v>
      </c>
      <c r="AP15" s="18"/>
      <c r="AQ15" s="19">
        <f t="shared" si="26"/>
        <v>13000</v>
      </c>
      <c r="AR15" s="19">
        <f t="shared" si="27"/>
        <v>0</v>
      </c>
      <c r="AS15" s="19">
        <f t="shared" si="28"/>
        <v>13000</v>
      </c>
      <c r="AT15" s="20">
        <f t="shared" si="29"/>
        <v>1.9108571611341767E-2</v>
      </c>
    </row>
    <row r="16" spans="1:46" x14ac:dyDescent="0.2">
      <c r="A16" s="16" t="s">
        <v>26</v>
      </c>
      <c r="B16" s="17" t="s">
        <v>27</v>
      </c>
      <c r="C16" s="18">
        <v>14630</v>
      </c>
      <c r="D16" s="18">
        <v>0</v>
      </c>
      <c r="E16" s="18">
        <v>0</v>
      </c>
      <c r="F16" s="19">
        <f t="shared" si="7"/>
        <v>14630</v>
      </c>
      <c r="G16" s="20">
        <f t="shared" si="8"/>
        <v>2.18107535035405E-2</v>
      </c>
      <c r="H16" s="18">
        <v>14630</v>
      </c>
      <c r="I16" s="18"/>
      <c r="J16" s="18">
        <v>0</v>
      </c>
      <c r="K16" s="18"/>
      <c r="L16" s="18">
        <v>0</v>
      </c>
      <c r="M16" s="18">
        <v>12</v>
      </c>
      <c r="N16" s="19">
        <f t="shared" si="10"/>
        <v>14630</v>
      </c>
      <c r="O16" s="19">
        <f t="shared" si="11"/>
        <v>12</v>
      </c>
      <c r="P16" s="19">
        <f t="shared" si="12"/>
        <v>14642</v>
      </c>
      <c r="Q16" s="20">
        <f t="shared" si="2"/>
        <v>2.2471485906670433E-2</v>
      </c>
      <c r="R16" s="18">
        <f>H16+I16</f>
        <v>14630</v>
      </c>
      <c r="S16" s="18"/>
      <c r="T16" s="18">
        <f>J16+K16</f>
        <v>0</v>
      </c>
      <c r="U16" s="18"/>
      <c r="V16" s="18">
        <f>L16+M16</f>
        <v>12</v>
      </c>
      <c r="W16" s="18"/>
      <c r="X16" s="19">
        <f t="shared" si="15"/>
        <v>14642</v>
      </c>
      <c r="Y16" s="19">
        <f t="shared" si="16"/>
        <v>0</v>
      </c>
      <c r="Z16" s="19">
        <f t="shared" si="17"/>
        <v>14642</v>
      </c>
      <c r="AA16" s="18">
        <f>R16+S16</f>
        <v>14630</v>
      </c>
      <c r="AB16" s="18"/>
      <c r="AC16" s="18">
        <f t="shared" si="40"/>
        <v>0</v>
      </c>
      <c r="AD16" s="18"/>
      <c r="AE16" s="18">
        <f t="shared" si="41"/>
        <v>12</v>
      </c>
      <c r="AF16" s="18">
        <v>5312</v>
      </c>
      <c r="AG16" s="19">
        <f t="shared" si="20"/>
        <v>14642</v>
      </c>
      <c r="AH16" s="19">
        <f t="shared" si="21"/>
        <v>5312</v>
      </c>
      <c r="AI16" s="19">
        <f t="shared" si="22"/>
        <v>19954</v>
      </c>
      <c r="AJ16" s="20">
        <f t="shared" si="23"/>
        <v>2.9330187533285663E-2</v>
      </c>
      <c r="AK16" s="18">
        <f t="shared" si="42"/>
        <v>14630</v>
      </c>
      <c r="AL16" s="18"/>
      <c r="AM16" s="18">
        <f t="shared" si="43"/>
        <v>0</v>
      </c>
      <c r="AN16" s="18"/>
      <c r="AO16" s="18">
        <f t="shared" si="44"/>
        <v>5324</v>
      </c>
      <c r="AP16" s="18"/>
      <c r="AQ16" s="19">
        <f t="shared" si="26"/>
        <v>19954</v>
      </c>
      <c r="AR16" s="19">
        <f t="shared" si="27"/>
        <v>0</v>
      </c>
      <c r="AS16" s="19">
        <f t="shared" si="28"/>
        <v>19954</v>
      </c>
      <c r="AT16" s="20">
        <f t="shared" si="29"/>
        <v>2.9330187533285663E-2</v>
      </c>
    </row>
    <row r="17" spans="1:46" ht="25.5" x14ac:dyDescent="0.2">
      <c r="A17" s="16" t="s">
        <v>28</v>
      </c>
      <c r="B17" s="17" t="s">
        <v>29</v>
      </c>
      <c r="C17" s="18">
        <v>5212516</v>
      </c>
      <c r="D17" s="18">
        <v>0</v>
      </c>
      <c r="E17" s="18">
        <v>0</v>
      </c>
      <c r="F17" s="19">
        <f t="shared" si="7"/>
        <v>5212516</v>
      </c>
      <c r="G17" s="20">
        <f t="shared" si="8"/>
        <v>7.7709433772563843</v>
      </c>
      <c r="H17" s="18">
        <v>5212516</v>
      </c>
      <c r="I17" s="18">
        <v>-2560000</v>
      </c>
      <c r="J17" s="18">
        <v>0</v>
      </c>
      <c r="K17" s="18"/>
      <c r="L17" s="18">
        <v>0</v>
      </c>
      <c r="M17" s="18"/>
      <c r="N17" s="19">
        <f t="shared" si="10"/>
        <v>5212516</v>
      </c>
      <c r="O17" s="19">
        <f t="shared" si="11"/>
        <v>-2560000</v>
      </c>
      <c r="P17" s="19">
        <f t="shared" si="12"/>
        <v>2652516</v>
      </c>
      <c r="Q17" s="20">
        <f t="shared" si="2"/>
        <v>4.0708903094671376</v>
      </c>
      <c r="R17" s="18">
        <f>H17+I17</f>
        <v>2652516</v>
      </c>
      <c r="S17" s="18"/>
      <c r="T17" s="18">
        <f>J17+K17</f>
        <v>0</v>
      </c>
      <c r="U17" s="18"/>
      <c r="V17" s="18">
        <f>L17+M17</f>
        <v>0</v>
      </c>
      <c r="W17" s="18"/>
      <c r="X17" s="19">
        <f t="shared" si="15"/>
        <v>2652516</v>
      </c>
      <c r="Y17" s="19">
        <f t="shared" si="16"/>
        <v>0</v>
      </c>
      <c r="Z17" s="19">
        <f t="shared" si="17"/>
        <v>2652516</v>
      </c>
      <c r="AA17" s="18">
        <f>R17+S17</f>
        <v>2652516</v>
      </c>
      <c r="AB17" s="18"/>
      <c r="AC17" s="18">
        <f t="shared" si="40"/>
        <v>0</v>
      </c>
      <c r="AD17" s="18"/>
      <c r="AE17" s="18">
        <f t="shared" si="41"/>
        <v>0</v>
      </c>
      <c r="AF17" s="18"/>
      <c r="AG17" s="19">
        <f t="shared" si="20"/>
        <v>2652516</v>
      </c>
      <c r="AH17" s="19">
        <f t="shared" si="21"/>
        <v>0</v>
      </c>
      <c r="AI17" s="19">
        <f t="shared" si="22"/>
        <v>2652516</v>
      </c>
      <c r="AJ17" s="20">
        <f t="shared" si="23"/>
        <v>3.8989070720176784</v>
      </c>
      <c r="AK17" s="18">
        <f t="shared" si="42"/>
        <v>2652516</v>
      </c>
      <c r="AL17" s="18"/>
      <c r="AM17" s="18">
        <f t="shared" si="43"/>
        <v>0</v>
      </c>
      <c r="AN17" s="18"/>
      <c r="AO17" s="18">
        <f t="shared" si="44"/>
        <v>0</v>
      </c>
      <c r="AP17" s="18"/>
      <c r="AQ17" s="19">
        <f t="shared" si="26"/>
        <v>2652516</v>
      </c>
      <c r="AR17" s="19">
        <f t="shared" si="27"/>
        <v>0</v>
      </c>
      <c r="AS17" s="19">
        <f t="shared" si="28"/>
        <v>2652516</v>
      </c>
      <c r="AT17" s="20">
        <f t="shared" si="29"/>
        <v>3.8989070720176784</v>
      </c>
    </row>
    <row r="18" spans="1:46" ht="14.25" x14ac:dyDescent="0.2">
      <c r="A18" s="12" t="s">
        <v>30</v>
      </c>
      <c r="B18" s="21" t="s">
        <v>31</v>
      </c>
      <c r="C18" s="14">
        <f>SUM(C19:C20)</f>
        <v>4742353</v>
      </c>
      <c r="D18" s="14">
        <f t="shared" ref="D18:E18" si="45">SUM(D19:D20)</f>
        <v>18645</v>
      </c>
      <c r="E18" s="14">
        <f t="shared" si="45"/>
        <v>1780</v>
      </c>
      <c r="F18" s="14">
        <f t="shared" si="7"/>
        <v>4762778</v>
      </c>
      <c r="G18" s="15">
        <f t="shared" si="8"/>
        <v>7.1004632228356535</v>
      </c>
      <c r="H18" s="14">
        <f>SUM(H19:H20)</f>
        <v>4742353</v>
      </c>
      <c r="I18" s="14">
        <f>SUM(I19:I20)</f>
        <v>0</v>
      </c>
      <c r="J18" s="14">
        <f t="shared" ref="J18:M18" si="46">SUM(J19:J20)</f>
        <v>18645</v>
      </c>
      <c r="K18" s="14">
        <f t="shared" si="46"/>
        <v>0</v>
      </c>
      <c r="L18" s="14">
        <f t="shared" si="46"/>
        <v>1780</v>
      </c>
      <c r="M18" s="14">
        <f t="shared" si="46"/>
        <v>48496</v>
      </c>
      <c r="N18" s="14">
        <f t="shared" si="10"/>
        <v>4762778</v>
      </c>
      <c r="O18" s="14">
        <f t="shared" si="11"/>
        <v>48496</v>
      </c>
      <c r="P18" s="14">
        <f t="shared" si="12"/>
        <v>4811274</v>
      </c>
      <c r="Q18" s="15">
        <f t="shared" si="2"/>
        <v>7.3839964406590548</v>
      </c>
      <c r="R18" s="14">
        <f>SUM(R19:R20)</f>
        <v>4742353</v>
      </c>
      <c r="S18" s="14">
        <f>SUM(S19:S20)</f>
        <v>0</v>
      </c>
      <c r="T18" s="14">
        <f t="shared" ref="T18:W18" si="47">SUM(T19:T20)</f>
        <v>18645</v>
      </c>
      <c r="U18" s="14">
        <f t="shared" si="47"/>
        <v>0</v>
      </c>
      <c r="V18" s="14">
        <f t="shared" si="47"/>
        <v>50276</v>
      </c>
      <c r="W18" s="14">
        <f t="shared" si="47"/>
        <v>0</v>
      </c>
      <c r="X18" s="14">
        <f t="shared" si="15"/>
        <v>4811274</v>
      </c>
      <c r="Y18" s="14">
        <f t="shared" si="16"/>
        <v>0</v>
      </c>
      <c r="Z18" s="14">
        <f t="shared" si="17"/>
        <v>4811274</v>
      </c>
      <c r="AA18" s="14">
        <f>SUM(AA19:AA20)</f>
        <v>4742353</v>
      </c>
      <c r="AB18" s="14">
        <f>SUM(AB19:AB20)</f>
        <v>42009</v>
      </c>
      <c r="AC18" s="14">
        <f t="shared" ref="AC18:AF18" si="48">SUM(AC19:AC20)</f>
        <v>18645</v>
      </c>
      <c r="AD18" s="14">
        <f t="shared" si="48"/>
        <v>0</v>
      </c>
      <c r="AE18" s="14">
        <f t="shared" si="48"/>
        <v>50276</v>
      </c>
      <c r="AF18" s="14">
        <f t="shared" si="48"/>
        <v>9934</v>
      </c>
      <c r="AG18" s="14">
        <f t="shared" si="20"/>
        <v>4811274</v>
      </c>
      <c r="AH18" s="14">
        <f t="shared" si="21"/>
        <v>51943</v>
      </c>
      <c r="AI18" s="14">
        <f t="shared" si="22"/>
        <v>4863217</v>
      </c>
      <c r="AJ18" s="15">
        <f t="shared" si="23"/>
        <v>7.1483946389226674</v>
      </c>
      <c r="AK18" s="14">
        <f>SUM(AK19:AK20)</f>
        <v>4784362</v>
      </c>
      <c r="AL18" s="14">
        <f>SUM(AL19:AL20)</f>
        <v>0</v>
      </c>
      <c r="AM18" s="14">
        <f t="shared" ref="AM18:AP18" si="49">SUM(AM19:AM20)</f>
        <v>18645</v>
      </c>
      <c r="AN18" s="14">
        <f t="shared" si="49"/>
        <v>0</v>
      </c>
      <c r="AO18" s="14">
        <f t="shared" si="49"/>
        <v>60210</v>
      </c>
      <c r="AP18" s="14">
        <f t="shared" si="49"/>
        <v>0</v>
      </c>
      <c r="AQ18" s="14">
        <f t="shared" si="26"/>
        <v>4863217</v>
      </c>
      <c r="AR18" s="14">
        <f t="shared" si="27"/>
        <v>0</v>
      </c>
      <c r="AS18" s="14">
        <f t="shared" si="28"/>
        <v>4863217</v>
      </c>
      <c r="AT18" s="15">
        <f t="shared" si="29"/>
        <v>7.1483946389226674</v>
      </c>
    </row>
    <row r="19" spans="1:46" ht="25.5" x14ac:dyDescent="0.2">
      <c r="A19" s="16" t="s">
        <v>32</v>
      </c>
      <c r="B19" s="17" t="s">
        <v>33</v>
      </c>
      <c r="C19" s="18">
        <v>4701135</v>
      </c>
      <c r="D19" s="18">
        <v>18645</v>
      </c>
      <c r="E19" s="18">
        <v>0</v>
      </c>
      <c r="F19" s="19">
        <f t="shared" si="7"/>
        <v>4719780</v>
      </c>
      <c r="G19" s="20">
        <f t="shared" si="8"/>
        <v>7.0363607772344752</v>
      </c>
      <c r="H19" s="18">
        <v>4701135</v>
      </c>
      <c r="I19" s="18">
        <v>-8000</v>
      </c>
      <c r="J19" s="18">
        <v>18645</v>
      </c>
      <c r="K19" s="18"/>
      <c r="L19" s="18">
        <v>0</v>
      </c>
      <c r="M19" s="18"/>
      <c r="N19" s="19">
        <f t="shared" si="10"/>
        <v>4719780</v>
      </c>
      <c r="O19" s="19">
        <f t="shared" si="11"/>
        <v>-8000</v>
      </c>
      <c r="P19" s="19">
        <f t="shared" si="12"/>
        <v>4711780</v>
      </c>
      <c r="Q19" s="20">
        <f t="shared" si="2"/>
        <v>7.2313002230113108</v>
      </c>
      <c r="R19" s="18">
        <f>H19+I19</f>
        <v>4693135</v>
      </c>
      <c r="S19" s="18"/>
      <c r="T19" s="18">
        <f>J19+K19</f>
        <v>18645</v>
      </c>
      <c r="U19" s="18"/>
      <c r="V19" s="18">
        <f>L19+M19</f>
        <v>0</v>
      </c>
      <c r="W19" s="18"/>
      <c r="X19" s="19">
        <f t="shared" si="15"/>
        <v>4711780</v>
      </c>
      <c r="Y19" s="19">
        <f t="shared" si="16"/>
        <v>0</v>
      </c>
      <c r="Z19" s="19">
        <f t="shared" si="17"/>
        <v>4711780</v>
      </c>
      <c r="AA19" s="18">
        <f>R19+S19</f>
        <v>4693135</v>
      </c>
      <c r="AB19" s="18">
        <v>42009</v>
      </c>
      <c r="AC19" s="18">
        <f t="shared" ref="AC19:AC20" si="50">T19+U19</f>
        <v>18645</v>
      </c>
      <c r="AD19" s="18"/>
      <c r="AE19" s="18">
        <f t="shared" ref="AE19:AE20" si="51">V19+W19</f>
        <v>0</v>
      </c>
      <c r="AF19" s="18"/>
      <c r="AG19" s="19">
        <f t="shared" si="20"/>
        <v>4711780</v>
      </c>
      <c r="AH19" s="19">
        <f t="shared" si="21"/>
        <v>42009</v>
      </c>
      <c r="AI19" s="19">
        <f t="shared" si="22"/>
        <v>4753789</v>
      </c>
      <c r="AJ19" s="20">
        <f t="shared" si="23"/>
        <v>6.9875475024391358</v>
      </c>
      <c r="AK19" s="18">
        <f>AA19+AB19</f>
        <v>4735144</v>
      </c>
      <c r="AL19" s="18"/>
      <c r="AM19" s="18">
        <f>AC19+AD19</f>
        <v>18645</v>
      </c>
      <c r="AN19" s="18"/>
      <c r="AO19" s="18">
        <f>AE19+AF19</f>
        <v>0</v>
      </c>
      <c r="AP19" s="18"/>
      <c r="AQ19" s="19">
        <f t="shared" si="26"/>
        <v>4753789</v>
      </c>
      <c r="AR19" s="19">
        <f t="shared" si="27"/>
        <v>0</v>
      </c>
      <c r="AS19" s="19">
        <f t="shared" si="28"/>
        <v>4753789</v>
      </c>
      <c r="AT19" s="20">
        <f t="shared" si="29"/>
        <v>6.9875475024391358</v>
      </c>
    </row>
    <row r="20" spans="1:46" ht="38.25" x14ac:dyDescent="0.2">
      <c r="A20" s="16" t="s">
        <v>34</v>
      </c>
      <c r="B20" s="17" t="s">
        <v>35</v>
      </c>
      <c r="C20" s="18">
        <f>6218+35000</f>
        <v>41218</v>
      </c>
      <c r="D20" s="18">
        <v>0</v>
      </c>
      <c r="E20" s="18">
        <v>1780</v>
      </c>
      <c r="F20" s="19">
        <f t="shared" si="7"/>
        <v>42998</v>
      </c>
      <c r="G20" s="20">
        <f t="shared" si="8"/>
        <v>6.4102445601178018E-2</v>
      </c>
      <c r="H20" s="18">
        <f>6218+35000</f>
        <v>41218</v>
      </c>
      <c r="I20" s="18">
        <v>8000</v>
      </c>
      <c r="J20" s="18">
        <v>0</v>
      </c>
      <c r="K20" s="18"/>
      <c r="L20" s="18">
        <v>1780</v>
      </c>
      <c r="M20" s="18">
        <v>48496</v>
      </c>
      <c r="N20" s="19">
        <f t="shared" si="10"/>
        <v>42998</v>
      </c>
      <c r="O20" s="19">
        <f t="shared" si="11"/>
        <v>56496</v>
      </c>
      <c r="P20" s="19">
        <f t="shared" si="12"/>
        <v>99494</v>
      </c>
      <c r="Q20" s="20">
        <f t="shared" si="2"/>
        <v>0.15269621764774405</v>
      </c>
      <c r="R20" s="18">
        <f>H20+I20</f>
        <v>49218</v>
      </c>
      <c r="S20" s="18"/>
      <c r="T20" s="18">
        <f>J20+K20</f>
        <v>0</v>
      </c>
      <c r="U20" s="18"/>
      <c r="V20" s="18">
        <f>L20+M20</f>
        <v>50276</v>
      </c>
      <c r="W20" s="18"/>
      <c r="X20" s="19">
        <f t="shared" si="15"/>
        <v>99494</v>
      </c>
      <c r="Y20" s="19">
        <f t="shared" si="16"/>
        <v>0</v>
      </c>
      <c r="Z20" s="19">
        <f t="shared" si="17"/>
        <v>99494</v>
      </c>
      <c r="AA20" s="18">
        <f>R20+S20</f>
        <v>49218</v>
      </c>
      <c r="AB20" s="18"/>
      <c r="AC20" s="18">
        <f t="shared" si="50"/>
        <v>0</v>
      </c>
      <c r="AD20" s="18"/>
      <c r="AE20" s="18">
        <f t="shared" si="51"/>
        <v>50276</v>
      </c>
      <c r="AF20" s="18">
        <v>9934</v>
      </c>
      <c r="AG20" s="19">
        <f t="shared" si="20"/>
        <v>99494</v>
      </c>
      <c r="AH20" s="19">
        <f t="shared" si="21"/>
        <v>9934</v>
      </c>
      <c r="AI20" s="19">
        <f t="shared" si="22"/>
        <v>109428</v>
      </c>
      <c r="AJ20" s="20">
        <f t="shared" si="23"/>
        <v>0.1608471364835313</v>
      </c>
      <c r="AK20" s="18">
        <f>AA20+AB20</f>
        <v>49218</v>
      </c>
      <c r="AL20" s="18"/>
      <c r="AM20" s="18">
        <f>AC20+AD20</f>
        <v>0</v>
      </c>
      <c r="AN20" s="18"/>
      <c r="AO20" s="18">
        <f>AE20+AF20</f>
        <v>60210</v>
      </c>
      <c r="AP20" s="18"/>
      <c r="AQ20" s="19">
        <f t="shared" si="26"/>
        <v>109428</v>
      </c>
      <c r="AR20" s="19">
        <f t="shared" si="27"/>
        <v>0</v>
      </c>
      <c r="AS20" s="19">
        <f t="shared" si="28"/>
        <v>109428</v>
      </c>
      <c r="AT20" s="20">
        <f t="shared" si="29"/>
        <v>0.1608471364835313</v>
      </c>
    </row>
    <row r="21" spans="1:46" ht="14.25" x14ac:dyDescent="0.2">
      <c r="A21" s="12" t="s">
        <v>36</v>
      </c>
      <c r="B21" s="21" t="s">
        <v>37</v>
      </c>
      <c r="C21" s="14">
        <f>SUM(C22)</f>
        <v>0</v>
      </c>
      <c r="D21" s="14">
        <f t="shared" ref="D21:E21" si="52">SUM(D22)</f>
        <v>0</v>
      </c>
      <c r="E21" s="14">
        <f t="shared" si="52"/>
        <v>183483</v>
      </c>
      <c r="F21" s="14">
        <f t="shared" si="7"/>
        <v>183483</v>
      </c>
      <c r="G21" s="15">
        <f t="shared" si="8"/>
        <v>0.27354083971907867</v>
      </c>
      <c r="H21" s="14">
        <f>SUM(H22)</f>
        <v>0</v>
      </c>
      <c r="I21" s="14">
        <f>SUM(I22)</f>
        <v>0</v>
      </c>
      <c r="J21" s="14">
        <f t="shared" ref="J21:M21" si="53">SUM(J22)</f>
        <v>0</v>
      </c>
      <c r="K21" s="14">
        <f t="shared" si="53"/>
        <v>0</v>
      </c>
      <c r="L21" s="14">
        <f t="shared" si="53"/>
        <v>183483</v>
      </c>
      <c r="M21" s="14">
        <f t="shared" si="53"/>
        <v>-48428</v>
      </c>
      <c r="N21" s="14">
        <f t="shared" si="10"/>
        <v>183483</v>
      </c>
      <c r="O21" s="14">
        <f t="shared" si="11"/>
        <v>-48428</v>
      </c>
      <c r="P21" s="14">
        <f t="shared" si="12"/>
        <v>135055</v>
      </c>
      <c r="Q21" s="15">
        <f t="shared" si="2"/>
        <v>0.20727267648718586</v>
      </c>
      <c r="R21" s="14">
        <f>SUM(R22)</f>
        <v>0</v>
      </c>
      <c r="S21" s="14">
        <f>SUM(S22)</f>
        <v>0</v>
      </c>
      <c r="T21" s="14">
        <f t="shared" ref="T21:W21" si="54">SUM(T22)</f>
        <v>0</v>
      </c>
      <c r="U21" s="14">
        <f t="shared" si="54"/>
        <v>0</v>
      </c>
      <c r="V21" s="14">
        <f t="shared" si="54"/>
        <v>135055</v>
      </c>
      <c r="W21" s="14">
        <f t="shared" si="54"/>
        <v>0</v>
      </c>
      <c r="X21" s="14">
        <f t="shared" si="15"/>
        <v>135055</v>
      </c>
      <c r="Y21" s="14">
        <f t="shared" si="16"/>
        <v>0</v>
      </c>
      <c r="Z21" s="14">
        <f t="shared" si="17"/>
        <v>135055</v>
      </c>
      <c r="AA21" s="14">
        <f>SUM(AA22)</f>
        <v>0</v>
      </c>
      <c r="AB21" s="14">
        <f>SUM(AB22)</f>
        <v>0</v>
      </c>
      <c r="AC21" s="14">
        <f t="shared" ref="AC21:AF21" si="55">SUM(AC22)</f>
        <v>0</v>
      </c>
      <c r="AD21" s="14">
        <f t="shared" si="55"/>
        <v>0</v>
      </c>
      <c r="AE21" s="14">
        <f t="shared" si="55"/>
        <v>135055</v>
      </c>
      <c r="AF21" s="14">
        <f t="shared" si="55"/>
        <v>15614</v>
      </c>
      <c r="AG21" s="14">
        <f t="shared" si="20"/>
        <v>135055</v>
      </c>
      <c r="AH21" s="14">
        <f t="shared" si="21"/>
        <v>15614</v>
      </c>
      <c r="AI21" s="14">
        <f t="shared" si="22"/>
        <v>150669</v>
      </c>
      <c r="AJ21" s="15">
        <f t="shared" si="23"/>
        <v>0.22146687508532711</v>
      </c>
      <c r="AK21" s="14">
        <f>SUM(AK22)</f>
        <v>0</v>
      </c>
      <c r="AL21" s="14">
        <f>SUM(AL22)</f>
        <v>0</v>
      </c>
      <c r="AM21" s="14">
        <f t="shared" ref="AM21:AP21" si="56">SUM(AM22)</f>
        <v>0</v>
      </c>
      <c r="AN21" s="14">
        <f t="shared" si="56"/>
        <v>0</v>
      </c>
      <c r="AO21" s="14">
        <f t="shared" si="56"/>
        <v>150669</v>
      </c>
      <c r="AP21" s="14">
        <f t="shared" si="56"/>
        <v>0</v>
      </c>
      <c r="AQ21" s="14">
        <f t="shared" si="26"/>
        <v>150669</v>
      </c>
      <c r="AR21" s="14">
        <f t="shared" si="27"/>
        <v>0</v>
      </c>
      <c r="AS21" s="14">
        <f t="shared" si="28"/>
        <v>150669</v>
      </c>
      <c r="AT21" s="15">
        <f t="shared" si="29"/>
        <v>0.22146687508532711</v>
      </c>
    </row>
    <row r="22" spans="1:46" x14ac:dyDescent="0.2">
      <c r="A22" s="16" t="s">
        <v>38</v>
      </c>
      <c r="B22" s="17" t="s">
        <v>39</v>
      </c>
      <c r="C22" s="18">
        <v>0</v>
      </c>
      <c r="D22" s="18">
        <v>0</v>
      </c>
      <c r="E22" s="18">
        <v>183483</v>
      </c>
      <c r="F22" s="19">
        <f t="shared" si="7"/>
        <v>183483</v>
      </c>
      <c r="G22" s="20">
        <f t="shared" si="8"/>
        <v>0.27354083971907867</v>
      </c>
      <c r="H22" s="18">
        <v>0</v>
      </c>
      <c r="I22" s="18"/>
      <c r="J22" s="18">
        <v>0</v>
      </c>
      <c r="K22" s="18"/>
      <c r="L22" s="18">
        <v>183483</v>
      </c>
      <c r="M22" s="18">
        <v>-48428</v>
      </c>
      <c r="N22" s="19">
        <f t="shared" si="10"/>
        <v>183483</v>
      </c>
      <c r="O22" s="19">
        <f t="shared" si="11"/>
        <v>-48428</v>
      </c>
      <c r="P22" s="19">
        <f t="shared" si="12"/>
        <v>135055</v>
      </c>
      <c r="Q22" s="20">
        <f t="shared" si="2"/>
        <v>0.20727267648718586</v>
      </c>
      <c r="R22" s="18">
        <f>H22+I22</f>
        <v>0</v>
      </c>
      <c r="S22" s="18"/>
      <c r="T22" s="18">
        <f>J22+K22</f>
        <v>0</v>
      </c>
      <c r="U22" s="18"/>
      <c r="V22" s="18">
        <f>L22+M22</f>
        <v>135055</v>
      </c>
      <c r="W22" s="18"/>
      <c r="X22" s="19">
        <f t="shared" si="15"/>
        <v>135055</v>
      </c>
      <c r="Y22" s="19">
        <f t="shared" si="16"/>
        <v>0</v>
      </c>
      <c r="Z22" s="19">
        <f t="shared" si="17"/>
        <v>135055</v>
      </c>
      <c r="AA22" s="18">
        <f>R22+S22</f>
        <v>0</v>
      </c>
      <c r="AB22" s="18"/>
      <c r="AC22" s="18">
        <f>T22+U22</f>
        <v>0</v>
      </c>
      <c r="AD22" s="18"/>
      <c r="AE22" s="18">
        <f>V22+W22</f>
        <v>135055</v>
      </c>
      <c r="AF22" s="18">
        <v>15614</v>
      </c>
      <c r="AG22" s="19">
        <f t="shared" si="20"/>
        <v>135055</v>
      </c>
      <c r="AH22" s="19">
        <f t="shared" si="21"/>
        <v>15614</v>
      </c>
      <c r="AI22" s="19">
        <f t="shared" si="22"/>
        <v>150669</v>
      </c>
      <c r="AJ22" s="20">
        <f t="shared" si="23"/>
        <v>0.22146687508532711</v>
      </c>
      <c r="AK22" s="18">
        <f>AA22+AB22</f>
        <v>0</v>
      </c>
      <c r="AL22" s="18"/>
      <c r="AM22" s="18">
        <f>AC22+AD22</f>
        <v>0</v>
      </c>
      <c r="AN22" s="18"/>
      <c r="AO22" s="18">
        <f>AE22+AF22</f>
        <v>150669</v>
      </c>
      <c r="AP22" s="18"/>
      <c r="AQ22" s="19">
        <f t="shared" si="26"/>
        <v>150669</v>
      </c>
      <c r="AR22" s="19">
        <f t="shared" si="27"/>
        <v>0</v>
      </c>
      <c r="AS22" s="19">
        <f t="shared" si="28"/>
        <v>150669</v>
      </c>
      <c r="AT22" s="20">
        <f t="shared" si="29"/>
        <v>0.22146687508532711</v>
      </c>
    </row>
    <row r="23" spans="1:46" ht="14.1" x14ac:dyDescent="0.3">
      <c r="A23" s="12" t="s">
        <v>40</v>
      </c>
      <c r="B23" s="21" t="s">
        <v>41</v>
      </c>
      <c r="C23" s="14">
        <f>SUM(C24:C26)</f>
        <v>4319014</v>
      </c>
      <c r="D23" s="14">
        <f t="shared" ref="D23:E23" si="57">SUM(D24:D26)</f>
        <v>14749014</v>
      </c>
      <c r="E23" s="14">
        <f t="shared" si="57"/>
        <v>3311064</v>
      </c>
      <c r="F23" s="14">
        <f t="shared" si="7"/>
        <v>22379092</v>
      </c>
      <c r="G23" s="15">
        <f t="shared" si="8"/>
        <v>33.363284979156198</v>
      </c>
      <c r="H23" s="14">
        <f>SUM(H24:H26)</f>
        <v>4319014</v>
      </c>
      <c r="I23" s="14">
        <f>SUM(I24:I26)</f>
        <v>68225</v>
      </c>
      <c r="J23" s="14">
        <f t="shared" ref="J23:M23" si="58">SUM(J24:J26)</f>
        <v>14749014</v>
      </c>
      <c r="K23" s="14">
        <f t="shared" si="58"/>
        <v>349566</v>
      </c>
      <c r="L23" s="14">
        <f t="shared" si="58"/>
        <v>3311064</v>
      </c>
      <c r="M23" s="14">
        <f t="shared" si="58"/>
        <v>151170</v>
      </c>
      <c r="N23" s="14">
        <f t="shared" si="10"/>
        <v>22379092</v>
      </c>
      <c r="O23" s="14">
        <f t="shared" si="11"/>
        <v>568961</v>
      </c>
      <c r="P23" s="14">
        <f t="shared" si="12"/>
        <v>22948053</v>
      </c>
      <c r="Q23" s="15">
        <f t="shared" si="2"/>
        <v>35.219017181739254</v>
      </c>
      <c r="R23" s="14">
        <f>SUM(R24:R26)</f>
        <v>4387239</v>
      </c>
      <c r="S23" s="14">
        <f>SUM(S24:S26)</f>
        <v>0</v>
      </c>
      <c r="T23" s="14">
        <f t="shared" ref="T23:W23" si="59">SUM(T24:T26)</f>
        <v>15098580</v>
      </c>
      <c r="U23" s="14">
        <f t="shared" si="59"/>
        <v>0</v>
      </c>
      <c r="V23" s="14">
        <f t="shared" si="59"/>
        <v>3462234</v>
      </c>
      <c r="W23" s="14">
        <f t="shared" si="59"/>
        <v>0</v>
      </c>
      <c r="X23" s="14">
        <f t="shared" si="15"/>
        <v>22948053</v>
      </c>
      <c r="Y23" s="14">
        <f t="shared" si="16"/>
        <v>0</v>
      </c>
      <c r="Z23" s="14">
        <f t="shared" si="17"/>
        <v>22948053</v>
      </c>
      <c r="AA23" s="14">
        <f>SUM(AA24:AA26)</f>
        <v>4387239</v>
      </c>
      <c r="AB23" s="14">
        <f>SUM(AB24:AB26)</f>
        <v>163252</v>
      </c>
      <c r="AC23" s="14">
        <f t="shared" ref="AC23:AF23" si="60">SUM(AC24:AC26)</f>
        <v>15098580</v>
      </c>
      <c r="AD23" s="14">
        <f t="shared" si="60"/>
        <v>996514</v>
      </c>
      <c r="AE23" s="14">
        <f t="shared" si="60"/>
        <v>3462234</v>
      </c>
      <c r="AF23" s="14">
        <f t="shared" si="60"/>
        <v>776531</v>
      </c>
      <c r="AG23" s="14">
        <f t="shared" si="20"/>
        <v>22948053</v>
      </c>
      <c r="AH23" s="14">
        <f t="shared" si="21"/>
        <v>1936297</v>
      </c>
      <c r="AI23" s="14">
        <f t="shared" si="22"/>
        <v>24884350</v>
      </c>
      <c r="AJ23" s="15">
        <f t="shared" si="23"/>
        <v>36.577260305899422</v>
      </c>
      <c r="AK23" s="14">
        <f>SUM(AK24:AK26)</f>
        <v>4550491</v>
      </c>
      <c r="AL23" s="14">
        <f>SUM(AL24:AL26)</f>
        <v>0</v>
      </c>
      <c r="AM23" s="14">
        <f t="shared" ref="AM23:AP23" si="61">SUM(AM24:AM26)</f>
        <v>16095094</v>
      </c>
      <c r="AN23" s="14">
        <f t="shared" si="61"/>
        <v>0</v>
      </c>
      <c r="AO23" s="14">
        <f t="shared" si="61"/>
        <v>4238765</v>
      </c>
      <c r="AP23" s="14">
        <f t="shared" si="61"/>
        <v>0</v>
      </c>
      <c r="AQ23" s="14">
        <f t="shared" si="26"/>
        <v>24884350</v>
      </c>
      <c r="AR23" s="14">
        <f t="shared" si="27"/>
        <v>0</v>
      </c>
      <c r="AS23" s="14">
        <f t="shared" si="28"/>
        <v>24884350</v>
      </c>
      <c r="AT23" s="15">
        <f t="shared" si="29"/>
        <v>36.577260305899422</v>
      </c>
    </row>
    <row r="24" spans="1:46" ht="25.5" x14ac:dyDescent="0.2">
      <c r="A24" s="16" t="s">
        <v>42</v>
      </c>
      <c r="B24" s="17" t="s">
        <v>43</v>
      </c>
      <c r="C24" s="18">
        <v>0</v>
      </c>
      <c r="D24" s="18">
        <v>0</v>
      </c>
      <c r="E24" s="18">
        <v>39262</v>
      </c>
      <c r="F24" s="19">
        <f t="shared" si="7"/>
        <v>39262</v>
      </c>
      <c r="G24" s="20">
        <f t="shared" si="8"/>
        <v>5.8532727549966301E-2</v>
      </c>
      <c r="H24" s="18">
        <v>0</v>
      </c>
      <c r="I24" s="18"/>
      <c r="J24" s="18">
        <v>0</v>
      </c>
      <c r="K24" s="18"/>
      <c r="L24" s="18">
        <v>39262</v>
      </c>
      <c r="M24" s="18"/>
      <c r="N24" s="19">
        <f t="shared" si="10"/>
        <v>39262</v>
      </c>
      <c r="O24" s="19">
        <f t="shared" si="11"/>
        <v>0</v>
      </c>
      <c r="P24" s="19">
        <f t="shared" si="12"/>
        <v>39262</v>
      </c>
      <c r="Q24" s="20">
        <f t="shared" si="2"/>
        <v>6.0256486796045249E-2</v>
      </c>
      <c r="R24" s="18">
        <f>H24+I24</f>
        <v>0</v>
      </c>
      <c r="S24" s="18"/>
      <c r="T24" s="18">
        <f>J24+K24</f>
        <v>0</v>
      </c>
      <c r="U24" s="18"/>
      <c r="V24" s="18">
        <f>L24+M24</f>
        <v>39262</v>
      </c>
      <c r="W24" s="18"/>
      <c r="X24" s="19">
        <f t="shared" si="15"/>
        <v>39262</v>
      </c>
      <c r="Y24" s="19">
        <f t="shared" si="16"/>
        <v>0</v>
      </c>
      <c r="Z24" s="19">
        <f t="shared" si="17"/>
        <v>39262</v>
      </c>
      <c r="AA24" s="18">
        <f>R24+S24</f>
        <v>0</v>
      </c>
      <c r="AB24" s="18"/>
      <c r="AC24" s="18">
        <f t="shared" ref="AC24:AC26" si="62">T24+U24</f>
        <v>0</v>
      </c>
      <c r="AD24" s="18"/>
      <c r="AE24" s="18">
        <f t="shared" ref="AE24:AE26" si="63">V24+W24</f>
        <v>39262</v>
      </c>
      <c r="AF24" s="18">
        <v>-12800</v>
      </c>
      <c r="AG24" s="19">
        <f t="shared" si="20"/>
        <v>39262</v>
      </c>
      <c r="AH24" s="19">
        <f t="shared" si="21"/>
        <v>-12800</v>
      </c>
      <c r="AI24" s="19">
        <f t="shared" si="22"/>
        <v>26462</v>
      </c>
      <c r="AJ24" s="20">
        <f t="shared" si="23"/>
        <v>3.8896232459948138E-2</v>
      </c>
      <c r="AK24" s="18">
        <f t="shared" ref="AK24:AK26" si="64">AA24+AB24</f>
        <v>0</v>
      </c>
      <c r="AL24" s="18"/>
      <c r="AM24" s="18">
        <f t="shared" ref="AM24:AM26" si="65">AC24+AD24</f>
        <v>0</v>
      </c>
      <c r="AN24" s="18"/>
      <c r="AO24" s="18">
        <f t="shared" ref="AO24:AO26" si="66">AE24+AF24</f>
        <v>26462</v>
      </c>
      <c r="AP24" s="18"/>
      <c r="AQ24" s="19">
        <f t="shared" si="26"/>
        <v>26462</v>
      </c>
      <c r="AR24" s="19">
        <f t="shared" si="27"/>
        <v>0</v>
      </c>
      <c r="AS24" s="19">
        <f t="shared" si="28"/>
        <v>26462</v>
      </c>
      <c r="AT24" s="20">
        <f t="shared" si="29"/>
        <v>3.8896232459948138E-2</v>
      </c>
    </row>
    <row r="25" spans="1:46" x14ac:dyDescent="0.2">
      <c r="A25" s="16" t="s">
        <v>44</v>
      </c>
      <c r="B25" s="17" t="s">
        <v>45</v>
      </c>
      <c r="C25" s="18">
        <v>3199709</v>
      </c>
      <c r="D25" s="18">
        <v>14749014</v>
      </c>
      <c r="E25" s="18">
        <v>3271802</v>
      </c>
      <c r="F25" s="19">
        <f t="shared" si="7"/>
        <v>21220525</v>
      </c>
      <c r="G25" s="20">
        <f t="shared" si="8"/>
        <v>31.636065617957534</v>
      </c>
      <c r="H25" s="18">
        <v>3199709</v>
      </c>
      <c r="I25" s="18">
        <v>68225</v>
      </c>
      <c r="J25" s="18">
        <v>14749014</v>
      </c>
      <c r="K25" s="18">
        <f>194626+154940</f>
        <v>349566</v>
      </c>
      <c r="L25" s="18">
        <v>3271802</v>
      </c>
      <c r="M25" s="18">
        <v>151170</v>
      </c>
      <c r="N25" s="19">
        <f t="shared" si="10"/>
        <v>21220525</v>
      </c>
      <c r="O25" s="19">
        <f t="shared" si="11"/>
        <v>568961</v>
      </c>
      <c r="P25" s="19">
        <f t="shared" si="12"/>
        <v>21789486</v>
      </c>
      <c r="Q25" s="20">
        <f t="shared" si="2"/>
        <v>33.440932083225839</v>
      </c>
      <c r="R25" s="18">
        <f>H25+I25</f>
        <v>3267934</v>
      </c>
      <c r="S25" s="18"/>
      <c r="T25" s="18">
        <f>J25+K25</f>
        <v>15098580</v>
      </c>
      <c r="U25" s="18"/>
      <c r="V25" s="18">
        <f>L25+M25</f>
        <v>3422972</v>
      </c>
      <c r="W25" s="18"/>
      <c r="X25" s="19">
        <f t="shared" si="15"/>
        <v>21789486</v>
      </c>
      <c r="Y25" s="19">
        <f t="shared" si="16"/>
        <v>0</v>
      </c>
      <c r="Z25" s="19">
        <f t="shared" si="17"/>
        <v>21789486</v>
      </c>
      <c r="AA25" s="18">
        <f>R25+S25</f>
        <v>3267934</v>
      </c>
      <c r="AB25" s="18">
        <v>47220</v>
      </c>
      <c r="AC25" s="18">
        <f t="shared" si="62"/>
        <v>15098580</v>
      </c>
      <c r="AD25" s="18">
        <v>996514</v>
      </c>
      <c r="AE25" s="18">
        <f t="shared" si="63"/>
        <v>3422972</v>
      </c>
      <c r="AF25" s="18">
        <v>789331</v>
      </c>
      <c r="AG25" s="19">
        <f t="shared" si="20"/>
        <v>21789486</v>
      </c>
      <c r="AH25" s="19">
        <f t="shared" si="21"/>
        <v>1833065</v>
      </c>
      <c r="AI25" s="19">
        <f t="shared" si="22"/>
        <v>23622551</v>
      </c>
      <c r="AJ25" s="20">
        <f t="shared" si="23"/>
        <v>34.722554417390235</v>
      </c>
      <c r="AK25" s="18">
        <f t="shared" si="64"/>
        <v>3315154</v>
      </c>
      <c r="AL25" s="18"/>
      <c r="AM25" s="18">
        <f t="shared" si="65"/>
        <v>16095094</v>
      </c>
      <c r="AN25" s="18"/>
      <c r="AO25" s="18">
        <f t="shared" si="66"/>
        <v>4212303</v>
      </c>
      <c r="AP25" s="18"/>
      <c r="AQ25" s="19">
        <f t="shared" si="26"/>
        <v>23622551</v>
      </c>
      <c r="AR25" s="19">
        <f t="shared" si="27"/>
        <v>0</v>
      </c>
      <c r="AS25" s="19">
        <f t="shared" si="28"/>
        <v>23622551</v>
      </c>
      <c r="AT25" s="20">
        <f t="shared" si="29"/>
        <v>34.722554417390235</v>
      </c>
    </row>
    <row r="26" spans="1:46" x14ac:dyDescent="0.2">
      <c r="A26" s="16" t="s">
        <v>46</v>
      </c>
      <c r="B26" s="17" t="s">
        <v>47</v>
      </c>
      <c r="C26" s="18">
        <v>1119305</v>
      </c>
      <c r="D26" s="18">
        <v>0</v>
      </c>
      <c r="E26" s="18">
        <v>0</v>
      </c>
      <c r="F26" s="19">
        <f t="shared" si="7"/>
        <v>1119305</v>
      </c>
      <c r="G26" s="20">
        <f t="shared" si="8"/>
        <v>1.6686866336486943</v>
      </c>
      <c r="H26" s="18">
        <v>1119305</v>
      </c>
      <c r="I26" s="18"/>
      <c r="J26" s="18">
        <v>0</v>
      </c>
      <c r="K26" s="18"/>
      <c r="L26" s="18">
        <v>0</v>
      </c>
      <c r="M26" s="18"/>
      <c r="N26" s="19">
        <f t="shared" si="10"/>
        <v>1119305</v>
      </c>
      <c r="O26" s="19">
        <f t="shared" si="11"/>
        <v>0</v>
      </c>
      <c r="P26" s="19">
        <f t="shared" si="12"/>
        <v>1119305</v>
      </c>
      <c r="Q26" s="20">
        <f t="shared" si="2"/>
        <v>1.7178286117173713</v>
      </c>
      <c r="R26" s="18">
        <f>H26+I26</f>
        <v>1119305</v>
      </c>
      <c r="S26" s="18"/>
      <c r="T26" s="18">
        <f>J26+K26</f>
        <v>0</v>
      </c>
      <c r="U26" s="18"/>
      <c r="V26" s="18">
        <f>L26+M26</f>
        <v>0</v>
      </c>
      <c r="W26" s="18"/>
      <c r="X26" s="19">
        <f t="shared" si="15"/>
        <v>1119305</v>
      </c>
      <c r="Y26" s="19">
        <f t="shared" si="16"/>
        <v>0</v>
      </c>
      <c r="Z26" s="19">
        <f t="shared" si="17"/>
        <v>1119305</v>
      </c>
      <c r="AA26" s="18">
        <f>R26+S26</f>
        <v>1119305</v>
      </c>
      <c r="AB26" s="18">
        <v>116032</v>
      </c>
      <c r="AC26" s="18">
        <f t="shared" si="62"/>
        <v>0</v>
      </c>
      <c r="AD26" s="18"/>
      <c r="AE26" s="18">
        <f t="shared" si="63"/>
        <v>0</v>
      </c>
      <c r="AF26" s="18"/>
      <c r="AG26" s="19">
        <f t="shared" si="20"/>
        <v>1119305</v>
      </c>
      <c r="AH26" s="19">
        <f t="shared" si="21"/>
        <v>116032</v>
      </c>
      <c r="AI26" s="19">
        <f t="shared" si="22"/>
        <v>1235337</v>
      </c>
      <c r="AJ26" s="20">
        <f t="shared" si="23"/>
        <v>1.8158096560492387</v>
      </c>
      <c r="AK26" s="18">
        <f t="shared" si="64"/>
        <v>1235337</v>
      </c>
      <c r="AL26" s="18"/>
      <c r="AM26" s="18">
        <f t="shared" si="65"/>
        <v>0</v>
      </c>
      <c r="AN26" s="18"/>
      <c r="AO26" s="18">
        <f t="shared" si="66"/>
        <v>0</v>
      </c>
      <c r="AP26" s="18"/>
      <c r="AQ26" s="19">
        <f t="shared" si="26"/>
        <v>1235337</v>
      </c>
      <c r="AR26" s="19">
        <f t="shared" si="27"/>
        <v>0</v>
      </c>
      <c r="AS26" s="19">
        <f t="shared" si="28"/>
        <v>1235337</v>
      </c>
      <c r="AT26" s="20">
        <f t="shared" si="29"/>
        <v>1.8158096560492387</v>
      </c>
    </row>
    <row r="27" spans="1:46" ht="14.25" x14ac:dyDescent="0.2">
      <c r="A27" s="9" t="s">
        <v>48</v>
      </c>
      <c r="B27" s="10" t="s">
        <v>49</v>
      </c>
      <c r="C27" s="11">
        <f>C28+C54+C68+C123+C150+C181+C215+C313+C178</f>
        <v>55842310</v>
      </c>
      <c r="D27" s="11">
        <f>D28+D54+D68+D123+D150+D181+D215+D313+D178</f>
        <v>16049709</v>
      </c>
      <c r="E27" s="11">
        <f>E28+E54+E68+E123+E150+E181+E215+E313+E178</f>
        <v>11475328</v>
      </c>
      <c r="F27" s="11">
        <f t="shared" si="7"/>
        <v>83367347</v>
      </c>
      <c r="G27" s="11">
        <f>F27*100/$F$27</f>
        <v>100</v>
      </c>
      <c r="H27" s="11">
        <f t="shared" ref="H27:M27" si="67">H28+H54+H68+H123+H150+H181+H215+H313+H178</f>
        <v>55842310</v>
      </c>
      <c r="I27" s="11">
        <f t="shared" si="67"/>
        <v>-1166980</v>
      </c>
      <c r="J27" s="11">
        <f t="shared" si="67"/>
        <v>16049709</v>
      </c>
      <c r="K27" s="11">
        <f t="shared" si="67"/>
        <v>349566</v>
      </c>
      <c r="L27" s="11">
        <f t="shared" si="67"/>
        <v>11475328</v>
      </c>
      <c r="M27" s="11">
        <f t="shared" si="67"/>
        <v>151250</v>
      </c>
      <c r="N27" s="11">
        <f t="shared" si="10"/>
        <v>83367347</v>
      </c>
      <c r="O27" s="11">
        <f t="shared" si="11"/>
        <v>-666164</v>
      </c>
      <c r="P27" s="11">
        <f t="shared" si="12"/>
        <v>82701183</v>
      </c>
      <c r="Q27" s="11">
        <f t="shared" ref="Q27:Q58" si="68">P27*100/$P$27</f>
        <v>100</v>
      </c>
      <c r="R27" s="11">
        <f t="shared" ref="R27:W27" si="69">R28+R54+R68+R123+R150+R181+R215+R313+R178</f>
        <v>54675330</v>
      </c>
      <c r="S27" s="11">
        <f t="shared" si="69"/>
        <v>383231</v>
      </c>
      <c r="T27" s="11">
        <f t="shared" si="69"/>
        <v>16399275</v>
      </c>
      <c r="U27" s="11">
        <f t="shared" si="69"/>
        <v>0</v>
      </c>
      <c r="V27" s="11">
        <f t="shared" si="69"/>
        <v>11626578</v>
      </c>
      <c r="W27" s="11">
        <f t="shared" si="69"/>
        <v>0</v>
      </c>
      <c r="X27" s="11">
        <f t="shared" si="15"/>
        <v>82701183</v>
      </c>
      <c r="Y27" s="11">
        <f t="shared" si="16"/>
        <v>383231</v>
      </c>
      <c r="Z27" s="11">
        <f t="shared" si="17"/>
        <v>83084414</v>
      </c>
      <c r="AA27" s="11">
        <f t="shared" ref="AA27:AF27" si="70">AA28+AA54+AA68+AA123+AA150+AA181+AA215+AA313+AA178</f>
        <v>55058561</v>
      </c>
      <c r="AB27" s="11">
        <f t="shared" si="70"/>
        <v>205261</v>
      </c>
      <c r="AC27" s="11">
        <f t="shared" si="70"/>
        <v>16399275</v>
      </c>
      <c r="AD27" s="11">
        <f t="shared" si="70"/>
        <v>996514</v>
      </c>
      <c r="AE27" s="11">
        <f t="shared" si="70"/>
        <v>11626578</v>
      </c>
      <c r="AF27" s="11">
        <f t="shared" si="70"/>
        <v>0</v>
      </c>
      <c r="AG27" s="11">
        <f t="shared" si="20"/>
        <v>83084414</v>
      </c>
      <c r="AH27" s="11">
        <f t="shared" si="21"/>
        <v>1201775</v>
      </c>
      <c r="AI27" s="11">
        <f t="shared" si="22"/>
        <v>84286189</v>
      </c>
      <c r="AJ27" s="11">
        <f>AI27*100/$AI$27</f>
        <v>100</v>
      </c>
      <c r="AK27" s="11">
        <f t="shared" ref="AK27:AP27" si="71">AK28+AK54+AK68+AK123+AK150+AK181+AK215+AK313+AK178</f>
        <v>55263822</v>
      </c>
      <c r="AL27" s="11">
        <f t="shared" si="71"/>
        <v>0</v>
      </c>
      <c r="AM27" s="11">
        <f t="shared" si="71"/>
        <v>17395789</v>
      </c>
      <c r="AN27" s="11">
        <f t="shared" si="71"/>
        <v>0</v>
      </c>
      <c r="AO27" s="11">
        <f t="shared" si="71"/>
        <v>11626578</v>
      </c>
      <c r="AP27" s="11">
        <f t="shared" si="71"/>
        <v>0</v>
      </c>
      <c r="AQ27" s="11">
        <f t="shared" si="26"/>
        <v>84286189</v>
      </c>
      <c r="AR27" s="11">
        <f t="shared" si="27"/>
        <v>0</v>
      </c>
      <c r="AS27" s="11">
        <f t="shared" si="28"/>
        <v>84286189</v>
      </c>
      <c r="AT27" s="11">
        <f>AS27*100/$AI$27</f>
        <v>100</v>
      </c>
    </row>
    <row r="28" spans="1:46" ht="14.25" x14ac:dyDescent="0.2">
      <c r="A28" s="22" t="s">
        <v>50</v>
      </c>
      <c r="B28" s="23" t="s">
        <v>51</v>
      </c>
      <c r="C28" s="24">
        <f>C29+C39+C51+C47</f>
        <v>4321932</v>
      </c>
      <c r="D28" s="24">
        <f t="shared" ref="D28:E28" si="72">D29+D39+D51+D47</f>
        <v>34321</v>
      </c>
      <c r="E28" s="24">
        <f t="shared" si="72"/>
        <v>0</v>
      </c>
      <c r="F28" s="24">
        <f t="shared" si="7"/>
        <v>4356253</v>
      </c>
      <c r="G28" s="25">
        <f t="shared" ref="G28:G93" si="73">F28*100/$F$27</f>
        <v>5.2253707917561538</v>
      </c>
      <c r="H28" s="24">
        <f>H29+H39+H51+H47</f>
        <v>4321932</v>
      </c>
      <c r="I28" s="24">
        <f>I29+I39+I51+I47</f>
        <v>-106858</v>
      </c>
      <c r="J28" s="24">
        <f t="shared" ref="J28:M28" si="74">J29+J39+J51+J47</f>
        <v>34321</v>
      </c>
      <c r="K28" s="24">
        <f t="shared" si="74"/>
        <v>112873</v>
      </c>
      <c r="L28" s="24">
        <f t="shared" si="74"/>
        <v>0</v>
      </c>
      <c r="M28" s="24">
        <f t="shared" si="74"/>
        <v>0</v>
      </c>
      <c r="N28" s="24">
        <f t="shared" si="10"/>
        <v>4356253</v>
      </c>
      <c r="O28" s="24">
        <f t="shared" si="11"/>
        <v>6015</v>
      </c>
      <c r="P28" s="24">
        <f t="shared" si="12"/>
        <v>4362268</v>
      </c>
      <c r="Q28" s="25">
        <f t="shared" si="68"/>
        <v>5.2747347036136105</v>
      </c>
      <c r="R28" s="24">
        <f>R29+R39+R51+R47</f>
        <v>4215074</v>
      </c>
      <c r="S28" s="24">
        <f>S29+S39+S51+S47</f>
        <v>50000</v>
      </c>
      <c r="T28" s="24">
        <f t="shared" ref="T28:W28" si="75">T29+T39+T51+T47</f>
        <v>147194</v>
      </c>
      <c r="U28" s="24">
        <f t="shared" si="75"/>
        <v>0</v>
      </c>
      <c r="V28" s="24">
        <f t="shared" si="75"/>
        <v>0</v>
      </c>
      <c r="W28" s="24">
        <f t="shared" si="75"/>
        <v>0</v>
      </c>
      <c r="X28" s="24">
        <f t="shared" si="15"/>
        <v>4362268</v>
      </c>
      <c r="Y28" s="24">
        <f t="shared" si="16"/>
        <v>50000</v>
      </c>
      <c r="Z28" s="24">
        <f t="shared" si="17"/>
        <v>4412268</v>
      </c>
      <c r="AA28" s="24">
        <f>AA29+AA39+AA51+AA47</f>
        <v>4265074</v>
      </c>
      <c r="AB28" s="24">
        <f>AB29+AB39+AB51+AB47</f>
        <v>-1460</v>
      </c>
      <c r="AC28" s="24">
        <f t="shared" ref="AC28:AF28" si="76">AC29+AC39+AC51+AC47</f>
        <v>147194</v>
      </c>
      <c r="AD28" s="24">
        <f t="shared" si="76"/>
        <v>0</v>
      </c>
      <c r="AE28" s="24">
        <f t="shared" si="76"/>
        <v>0</v>
      </c>
      <c r="AF28" s="24">
        <f t="shared" si="76"/>
        <v>0</v>
      </c>
      <c r="AG28" s="24">
        <f t="shared" si="20"/>
        <v>4412268</v>
      </c>
      <c r="AH28" s="24">
        <f t="shared" si="21"/>
        <v>-1460</v>
      </c>
      <c r="AI28" s="24">
        <f t="shared" si="22"/>
        <v>4410808</v>
      </c>
      <c r="AJ28" s="25">
        <f>AI28*100/$AI$27</f>
        <v>5.2331325598313621</v>
      </c>
      <c r="AK28" s="24">
        <f>AK29+AK39+AK51+AK47</f>
        <v>4263614</v>
      </c>
      <c r="AL28" s="24">
        <f>AL29+AL39+AL51+AL47</f>
        <v>0</v>
      </c>
      <c r="AM28" s="24">
        <f t="shared" ref="AM28:AP28" si="77">AM29+AM39+AM51+AM47</f>
        <v>147194</v>
      </c>
      <c r="AN28" s="24">
        <f t="shared" si="77"/>
        <v>0</v>
      </c>
      <c r="AO28" s="24">
        <f t="shared" si="77"/>
        <v>0</v>
      </c>
      <c r="AP28" s="24">
        <f t="shared" si="77"/>
        <v>0</v>
      </c>
      <c r="AQ28" s="24">
        <f t="shared" si="26"/>
        <v>4410808</v>
      </c>
      <c r="AR28" s="24">
        <f t="shared" si="27"/>
        <v>0</v>
      </c>
      <c r="AS28" s="24">
        <f t="shared" si="28"/>
        <v>4410808</v>
      </c>
      <c r="AT28" s="25">
        <f>AS28*100/$AI$27</f>
        <v>5.2331325598313621</v>
      </c>
    </row>
    <row r="29" spans="1:46" ht="57" x14ac:dyDescent="0.2">
      <c r="A29" s="26" t="s">
        <v>52</v>
      </c>
      <c r="B29" s="27" t="s">
        <v>53</v>
      </c>
      <c r="C29" s="28">
        <f>SUM(C30:C38)</f>
        <v>2055215</v>
      </c>
      <c r="D29" s="28">
        <f t="shared" ref="D29:E29" si="78">SUM(D30:D38)</f>
        <v>0</v>
      </c>
      <c r="E29" s="28">
        <f t="shared" si="78"/>
        <v>0</v>
      </c>
      <c r="F29" s="28">
        <f t="shared" si="7"/>
        <v>2055215</v>
      </c>
      <c r="G29" s="29">
        <f t="shared" si="73"/>
        <v>2.4652517729753352</v>
      </c>
      <c r="H29" s="28">
        <f>SUM(H30:H38)</f>
        <v>2055215</v>
      </c>
      <c r="I29" s="28">
        <f>SUM(I30:I38)</f>
        <v>-72039</v>
      </c>
      <c r="J29" s="28">
        <f t="shared" ref="J29:M29" si="79">SUM(J30:J38)</f>
        <v>0</v>
      </c>
      <c r="K29" s="28">
        <f t="shared" si="79"/>
        <v>0</v>
      </c>
      <c r="L29" s="28">
        <f t="shared" si="79"/>
        <v>0</v>
      </c>
      <c r="M29" s="28">
        <f t="shared" si="79"/>
        <v>0</v>
      </c>
      <c r="N29" s="28">
        <f t="shared" si="10"/>
        <v>2055215</v>
      </c>
      <c r="O29" s="28">
        <f t="shared" si="11"/>
        <v>-72039</v>
      </c>
      <c r="P29" s="28">
        <f t="shared" si="12"/>
        <v>1983176</v>
      </c>
      <c r="Q29" s="29">
        <f t="shared" si="68"/>
        <v>2.3980019729584763</v>
      </c>
      <c r="R29" s="28">
        <f>SUM(R30:R38)</f>
        <v>1983176</v>
      </c>
      <c r="S29" s="28">
        <f>SUM(S30:S38)</f>
        <v>5000</v>
      </c>
      <c r="T29" s="28">
        <f t="shared" ref="T29:W29" si="80">SUM(T30:T38)</f>
        <v>0</v>
      </c>
      <c r="U29" s="28">
        <f t="shared" si="80"/>
        <v>0</v>
      </c>
      <c r="V29" s="28">
        <f t="shared" si="80"/>
        <v>0</v>
      </c>
      <c r="W29" s="28">
        <f t="shared" si="80"/>
        <v>0</v>
      </c>
      <c r="X29" s="28">
        <f t="shared" si="15"/>
        <v>1983176</v>
      </c>
      <c r="Y29" s="28">
        <f t="shared" si="16"/>
        <v>5000</v>
      </c>
      <c r="Z29" s="28">
        <f t="shared" si="17"/>
        <v>1988176</v>
      </c>
      <c r="AA29" s="28">
        <f>SUM(AA30:AA38)</f>
        <v>1988176</v>
      </c>
      <c r="AB29" s="28">
        <f>SUM(AB30:AB38)</f>
        <v>-18450</v>
      </c>
      <c r="AC29" s="28">
        <f t="shared" ref="AC29:AF29" si="81">SUM(AC30:AC38)</f>
        <v>0</v>
      </c>
      <c r="AD29" s="28">
        <f t="shared" si="81"/>
        <v>0</v>
      </c>
      <c r="AE29" s="28">
        <f t="shared" si="81"/>
        <v>0</v>
      </c>
      <c r="AF29" s="28">
        <f t="shared" si="81"/>
        <v>0</v>
      </c>
      <c r="AG29" s="28">
        <f t="shared" si="20"/>
        <v>1988176</v>
      </c>
      <c r="AH29" s="28">
        <f t="shared" si="21"/>
        <v>-18450</v>
      </c>
      <c r="AI29" s="28">
        <f t="shared" si="22"/>
        <v>1969726</v>
      </c>
      <c r="AJ29" s="29">
        <f t="shared" ref="AJ29:AJ92" si="82">AI29*100/$AI$27</f>
        <v>2.336949888670373</v>
      </c>
      <c r="AK29" s="28">
        <f>SUM(AK30:AK38)</f>
        <v>1969726</v>
      </c>
      <c r="AL29" s="28">
        <f>SUM(AL30:AL38)</f>
        <v>0</v>
      </c>
      <c r="AM29" s="28">
        <f t="shared" ref="AM29:AP29" si="83">SUM(AM30:AM38)</f>
        <v>0</v>
      </c>
      <c r="AN29" s="28">
        <f t="shared" si="83"/>
        <v>0</v>
      </c>
      <c r="AO29" s="28">
        <f t="shared" si="83"/>
        <v>0</v>
      </c>
      <c r="AP29" s="28">
        <f t="shared" si="83"/>
        <v>0</v>
      </c>
      <c r="AQ29" s="28">
        <f t="shared" si="26"/>
        <v>1969726</v>
      </c>
      <c r="AR29" s="28">
        <f t="shared" si="27"/>
        <v>0</v>
      </c>
      <c r="AS29" s="28">
        <f t="shared" si="28"/>
        <v>1969726</v>
      </c>
      <c r="AT29" s="29">
        <f t="shared" ref="AT29:AT92" si="84">AS29*100/$AI$27</f>
        <v>2.336949888670373</v>
      </c>
    </row>
    <row r="30" spans="1:46" ht="12.95" x14ac:dyDescent="0.3">
      <c r="A30" s="16" t="s">
        <v>54</v>
      </c>
      <c r="B30" s="17" t="s">
        <v>55</v>
      </c>
      <c r="C30" s="18">
        <v>1374514</v>
      </c>
      <c r="D30" s="18">
        <v>0</v>
      </c>
      <c r="E30" s="18">
        <v>0</v>
      </c>
      <c r="F30" s="19">
        <f t="shared" si="7"/>
        <v>1374514</v>
      </c>
      <c r="G30" s="30">
        <f t="shared" si="73"/>
        <v>1.6487438421184255</v>
      </c>
      <c r="H30" s="18">
        <v>1374514</v>
      </c>
      <c r="I30" s="18">
        <v>-51408</v>
      </c>
      <c r="J30" s="18">
        <v>0</v>
      </c>
      <c r="K30" s="18"/>
      <c r="L30" s="18">
        <v>0</v>
      </c>
      <c r="M30" s="18"/>
      <c r="N30" s="19">
        <f t="shared" si="10"/>
        <v>1374514</v>
      </c>
      <c r="O30" s="19">
        <f t="shared" si="11"/>
        <v>-51408</v>
      </c>
      <c r="P30" s="19">
        <f t="shared" si="12"/>
        <v>1323106</v>
      </c>
      <c r="Q30" s="30">
        <f t="shared" si="68"/>
        <v>1.5998634505627325</v>
      </c>
      <c r="R30" s="18">
        <f t="shared" ref="R30:R38" si="85">H30+I30</f>
        <v>1323106</v>
      </c>
      <c r="S30" s="18"/>
      <c r="T30" s="18">
        <f t="shared" ref="T30:T38" si="86">J30+K30</f>
        <v>0</v>
      </c>
      <c r="U30" s="18"/>
      <c r="V30" s="18">
        <f t="shared" ref="V30:V38" si="87">L30+M30</f>
        <v>0</v>
      </c>
      <c r="W30" s="18"/>
      <c r="X30" s="19">
        <f t="shared" si="15"/>
        <v>1323106</v>
      </c>
      <c r="Y30" s="19">
        <f t="shared" si="16"/>
        <v>0</v>
      </c>
      <c r="Z30" s="19">
        <f t="shared" si="17"/>
        <v>1323106</v>
      </c>
      <c r="AA30" s="18">
        <f t="shared" ref="AA30:AA38" si="88">R30+S30</f>
        <v>1323106</v>
      </c>
      <c r="AB30" s="18">
        <v>-27500</v>
      </c>
      <c r="AC30" s="18">
        <f t="shared" ref="AC30:AC38" si="89">T30+U30</f>
        <v>0</v>
      </c>
      <c r="AD30" s="18"/>
      <c r="AE30" s="18">
        <f t="shared" ref="AE30:AE38" si="90">V30+W30</f>
        <v>0</v>
      </c>
      <c r="AF30" s="18"/>
      <c r="AG30" s="19">
        <f t="shared" si="20"/>
        <v>1323106</v>
      </c>
      <c r="AH30" s="19">
        <f t="shared" si="21"/>
        <v>-27500</v>
      </c>
      <c r="AI30" s="19">
        <f t="shared" si="22"/>
        <v>1295606</v>
      </c>
      <c r="AJ30" s="30">
        <f t="shared" si="82"/>
        <v>1.5371510034698568</v>
      </c>
      <c r="AK30" s="18">
        <f t="shared" ref="AK30:AK38" si="91">AA30+AB30</f>
        <v>1295606</v>
      </c>
      <c r="AL30" s="18"/>
      <c r="AM30" s="18">
        <f t="shared" ref="AM30:AM38" si="92">AC30+AD30</f>
        <v>0</v>
      </c>
      <c r="AN30" s="18"/>
      <c r="AO30" s="18">
        <f t="shared" ref="AO30:AO38" si="93">AE30+AF30</f>
        <v>0</v>
      </c>
      <c r="AP30" s="18"/>
      <c r="AQ30" s="19">
        <f t="shared" si="26"/>
        <v>1295606</v>
      </c>
      <c r="AR30" s="19">
        <f t="shared" si="27"/>
        <v>0</v>
      </c>
      <c r="AS30" s="19">
        <f t="shared" si="28"/>
        <v>1295606</v>
      </c>
      <c r="AT30" s="30">
        <f t="shared" si="84"/>
        <v>1.5371510034698568</v>
      </c>
    </row>
    <row r="31" spans="1:46" ht="25.5" x14ac:dyDescent="0.2">
      <c r="A31" s="16" t="s">
        <v>56</v>
      </c>
      <c r="B31" s="17" t="s">
        <v>57</v>
      </c>
      <c r="C31" s="18">
        <v>402677</v>
      </c>
      <c r="D31" s="18">
        <v>0</v>
      </c>
      <c r="E31" s="18">
        <v>0</v>
      </c>
      <c r="F31" s="19">
        <f t="shared" si="7"/>
        <v>402677</v>
      </c>
      <c r="G31" s="30">
        <f t="shared" si="73"/>
        <v>0.48301525056326911</v>
      </c>
      <c r="H31" s="18">
        <v>402677</v>
      </c>
      <c r="I31" s="18">
        <v>-12127</v>
      </c>
      <c r="J31" s="18">
        <v>0</v>
      </c>
      <c r="K31" s="18"/>
      <c r="L31" s="18">
        <v>0</v>
      </c>
      <c r="M31" s="18"/>
      <c r="N31" s="19">
        <f t="shared" si="10"/>
        <v>402677</v>
      </c>
      <c r="O31" s="19">
        <f t="shared" si="11"/>
        <v>-12127</v>
      </c>
      <c r="P31" s="19">
        <f t="shared" si="12"/>
        <v>390550</v>
      </c>
      <c r="Q31" s="30">
        <f t="shared" si="68"/>
        <v>0.47224233781516767</v>
      </c>
      <c r="R31" s="18">
        <f t="shared" si="85"/>
        <v>390550</v>
      </c>
      <c r="S31" s="18"/>
      <c r="T31" s="18">
        <f t="shared" si="86"/>
        <v>0</v>
      </c>
      <c r="U31" s="18"/>
      <c r="V31" s="18">
        <f t="shared" si="87"/>
        <v>0</v>
      </c>
      <c r="W31" s="18"/>
      <c r="X31" s="19">
        <f t="shared" si="15"/>
        <v>390550</v>
      </c>
      <c r="Y31" s="19">
        <f t="shared" si="16"/>
        <v>0</v>
      </c>
      <c r="Z31" s="19">
        <f t="shared" si="17"/>
        <v>390550</v>
      </c>
      <c r="AA31" s="18">
        <f t="shared" si="88"/>
        <v>390550</v>
      </c>
      <c r="AB31" s="18"/>
      <c r="AC31" s="18">
        <f t="shared" si="89"/>
        <v>0</v>
      </c>
      <c r="AD31" s="18"/>
      <c r="AE31" s="18">
        <f t="shared" si="90"/>
        <v>0</v>
      </c>
      <c r="AF31" s="18"/>
      <c r="AG31" s="19">
        <f t="shared" si="20"/>
        <v>390550</v>
      </c>
      <c r="AH31" s="19">
        <f t="shared" si="21"/>
        <v>0</v>
      </c>
      <c r="AI31" s="19">
        <f t="shared" si="22"/>
        <v>390550</v>
      </c>
      <c r="AJ31" s="30">
        <f t="shared" si="82"/>
        <v>0.46336179703177705</v>
      </c>
      <c r="AK31" s="18">
        <f t="shared" si="91"/>
        <v>390550</v>
      </c>
      <c r="AL31" s="18"/>
      <c r="AM31" s="18">
        <f t="shared" si="92"/>
        <v>0</v>
      </c>
      <c r="AN31" s="18"/>
      <c r="AO31" s="18">
        <f t="shared" si="93"/>
        <v>0</v>
      </c>
      <c r="AP31" s="18"/>
      <c r="AQ31" s="19">
        <f t="shared" si="26"/>
        <v>390550</v>
      </c>
      <c r="AR31" s="19">
        <f t="shared" si="27"/>
        <v>0</v>
      </c>
      <c r="AS31" s="19">
        <f t="shared" si="28"/>
        <v>390550</v>
      </c>
      <c r="AT31" s="30">
        <f t="shared" si="84"/>
        <v>0.46336179703177705</v>
      </c>
    </row>
    <row r="32" spans="1:46" x14ac:dyDescent="0.2">
      <c r="A32" s="16" t="s">
        <v>58</v>
      </c>
      <c r="B32" s="17" t="s">
        <v>59</v>
      </c>
      <c r="C32" s="18">
        <v>12550</v>
      </c>
      <c r="D32" s="18">
        <v>0</v>
      </c>
      <c r="E32" s="18">
        <v>0</v>
      </c>
      <c r="F32" s="19">
        <f t="shared" si="7"/>
        <v>12550</v>
      </c>
      <c r="G32" s="30">
        <f t="shared" si="73"/>
        <v>1.5053855558099984E-2</v>
      </c>
      <c r="H32" s="18">
        <v>12550</v>
      </c>
      <c r="I32" s="18">
        <v>-9975</v>
      </c>
      <c r="J32" s="18">
        <v>0</v>
      </c>
      <c r="K32" s="18"/>
      <c r="L32" s="18">
        <v>0</v>
      </c>
      <c r="M32" s="18"/>
      <c r="N32" s="19">
        <f t="shared" si="10"/>
        <v>12550</v>
      </c>
      <c r="O32" s="19">
        <f t="shared" si="11"/>
        <v>-9975</v>
      </c>
      <c r="P32" s="19">
        <f t="shared" si="12"/>
        <v>2575</v>
      </c>
      <c r="Q32" s="30">
        <f t="shared" si="68"/>
        <v>3.1136193057842956E-3</v>
      </c>
      <c r="R32" s="18">
        <f t="shared" si="85"/>
        <v>2575</v>
      </c>
      <c r="S32" s="18"/>
      <c r="T32" s="18">
        <f t="shared" si="86"/>
        <v>0</v>
      </c>
      <c r="U32" s="18"/>
      <c r="V32" s="18">
        <f t="shared" si="87"/>
        <v>0</v>
      </c>
      <c r="W32" s="18"/>
      <c r="X32" s="19">
        <f t="shared" si="15"/>
        <v>2575</v>
      </c>
      <c r="Y32" s="19">
        <f t="shared" si="16"/>
        <v>0</v>
      </c>
      <c r="Z32" s="19">
        <f t="shared" si="17"/>
        <v>2575</v>
      </c>
      <c r="AA32" s="18">
        <f t="shared" si="88"/>
        <v>2575</v>
      </c>
      <c r="AB32" s="18"/>
      <c r="AC32" s="18">
        <f t="shared" si="89"/>
        <v>0</v>
      </c>
      <c r="AD32" s="18"/>
      <c r="AE32" s="18">
        <f t="shared" si="90"/>
        <v>0</v>
      </c>
      <c r="AF32" s="18"/>
      <c r="AG32" s="19">
        <f t="shared" si="20"/>
        <v>2575</v>
      </c>
      <c r="AH32" s="19">
        <f t="shared" si="21"/>
        <v>0</v>
      </c>
      <c r="AI32" s="19">
        <f t="shared" si="22"/>
        <v>2575</v>
      </c>
      <c r="AJ32" s="30">
        <f t="shared" si="82"/>
        <v>3.0550675390009626E-3</v>
      </c>
      <c r="AK32" s="18">
        <f t="shared" si="91"/>
        <v>2575</v>
      </c>
      <c r="AL32" s="18"/>
      <c r="AM32" s="18">
        <f t="shared" si="92"/>
        <v>0</v>
      </c>
      <c r="AN32" s="18"/>
      <c r="AO32" s="18">
        <f t="shared" si="93"/>
        <v>0</v>
      </c>
      <c r="AP32" s="18"/>
      <c r="AQ32" s="19">
        <f t="shared" si="26"/>
        <v>2575</v>
      </c>
      <c r="AR32" s="19">
        <f t="shared" si="27"/>
        <v>0</v>
      </c>
      <c r="AS32" s="19">
        <f t="shared" si="28"/>
        <v>2575</v>
      </c>
      <c r="AT32" s="30">
        <f t="shared" si="84"/>
        <v>3.0550675390009626E-3</v>
      </c>
    </row>
    <row r="33" spans="1:46" ht="12.95" x14ac:dyDescent="0.3">
      <c r="A33" s="16" t="s">
        <v>60</v>
      </c>
      <c r="B33" s="17" t="s">
        <v>61</v>
      </c>
      <c r="C33" s="18">
        <v>96563</v>
      </c>
      <c r="D33" s="18">
        <v>0</v>
      </c>
      <c r="E33" s="18">
        <v>0</v>
      </c>
      <c r="F33" s="19">
        <f t="shared" si="7"/>
        <v>96563</v>
      </c>
      <c r="G33" s="30">
        <f t="shared" si="73"/>
        <v>0.11582832304835129</v>
      </c>
      <c r="H33" s="18">
        <v>96563</v>
      </c>
      <c r="I33" s="18">
        <v>2228</v>
      </c>
      <c r="J33" s="18">
        <v>0</v>
      </c>
      <c r="K33" s="18"/>
      <c r="L33" s="18">
        <v>0</v>
      </c>
      <c r="M33" s="18"/>
      <c r="N33" s="19">
        <f t="shared" si="10"/>
        <v>96563</v>
      </c>
      <c r="O33" s="19">
        <f t="shared" si="11"/>
        <v>2228</v>
      </c>
      <c r="P33" s="19">
        <f t="shared" si="12"/>
        <v>98791</v>
      </c>
      <c r="Q33" s="30">
        <f t="shared" si="68"/>
        <v>0.11945536498552868</v>
      </c>
      <c r="R33" s="18">
        <f t="shared" si="85"/>
        <v>98791</v>
      </c>
      <c r="S33" s="18">
        <v>5000</v>
      </c>
      <c r="T33" s="18">
        <f t="shared" si="86"/>
        <v>0</v>
      </c>
      <c r="U33" s="18"/>
      <c r="V33" s="18">
        <f t="shared" si="87"/>
        <v>0</v>
      </c>
      <c r="W33" s="18"/>
      <c r="X33" s="19">
        <f t="shared" si="15"/>
        <v>98791</v>
      </c>
      <c r="Y33" s="19">
        <f t="shared" si="16"/>
        <v>5000</v>
      </c>
      <c r="Z33" s="19">
        <f t="shared" si="17"/>
        <v>103791</v>
      </c>
      <c r="AA33" s="18">
        <f t="shared" si="88"/>
        <v>103791</v>
      </c>
      <c r="AB33" s="18">
        <v>-87</v>
      </c>
      <c r="AC33" s="18">
        <f t="shared" si="89"/>
        <v>0</v>
      </c>
      <c r="AD33" s="18"/>
      <c r="AE33" s="18">
        <f t="shared" si="90"/>
        <v>0</v>
      </c>
      <c r="AF33" s="18"/>
      <c r="AG33" s="19">
        <f t="shared" si="20"/>
        <v>103791</v>
      </c>
      <c r="AH33" s="19">
        <f t="shared" si="21"/>
        <v>-87</v>
      </c>
      <c r="AI33" s="19">
        <f t="shared" si="22"/>
        <v>103704</v>
      </c>
      <c r="AJ33" s="30">
        <f t="shared" si="82"/>
        <v>0.12303795109303138</v>
      </c>
      <c r="AK33" s="18">
        <f t="shared" si="91"/>
        <v>103704</v>
      </c>
      <c r="AL33" s="18"/>
      <c r="AM33" s="18">
        <f t="shared" si="92"/>
        <v>0</v>
      </c>
      <c r="AN33" s="18"/>
      <c r="AO33" s="18">
        <f t="shared" si="93"/>
        <v>0</v>
      </c>
      <c r="AP33" s="18"/>
      <c r="AQ33" s="19">
        <f t="shared" si="26"/>
        <v>103704</v>
      </c>
      <c r="AR33" s="19">
        <f t="shared" si="27"/>
        <v>0</v>
      </c>
      <c r="AS33" s="19">
        <f t="shared" si="28"/>
        <v>103704</v>
      </c>
      <c r="AT33" s="30">
        <f t="shared" si="84"/>
        <v>0.12303795109303138</v>
      </c>
    </row>
    <row r="34" spans="1:46" ht="25.5" x14ac:dyDescent="0.2">
      <c r="A34" s="16" t="s">
        <v>62</v>
      </c>
      <c r="B34" s="17" t="s">
        <v>63</v>
      </c>
      <c r="C34" s="18">
        <v>13129</v>
      </c>
      <c r="D34" s="18">
        <v>0</v>
      </c>
      <c r="E34" s="18">
        <v>0</v>
      </c>
      <c r="F34" s="19">
        <f t="shared" si="7"/>
        <v>13129</v>
      </c>
      <c r="G34" s="30">
        <f t="shared" si="73"/>
        <v>1.5748372081457743E-2</v>
      </c>
      <c r="H34" s="18">
        <v>13129</v>
      </c>
      <c r="I34" s="18">
        <v>-548</v>
      </c>
      <c r="J34" s="18">
        <v>0</v>
      </c>
      <c r="K34" s="18"/>
      <c r="L34" s="18">
        <v>0</v>
      </c>
      <c r="M34" s="18"/>
      <c r="N34" s="19">
        <f t="shared" si="10"/>
        <v>13129</v>
      </c>
      <c r="O34" s="19">
        <f t="shared" si="11"/>
        <v>-548</v>
      </c>
      <c r="P34" s="19">
        <f t="shared" si="12"/>
        <v>12581</v>
      </c>
      <c r="Q34" s="30">
        <f t="shared" si="68"/>
        <v>1.5212599800416398E-2</v>
      </c>
      <c r="R34" s="18">
        <f t="shared" si="85"/>
        <v>12581</v>
      </c>
      <c r="S34" s="18"/>
      <c r="T34" s="18">
        <f t="shared" si="86"/>
        <v>0</v>
      </c>
      <c r="U34" s="18"/>
      <c r="V34" s="18">
        <f t="shared" si="87"/>
        <v>0</v>
      </c>
      <c r="W34" s="18"/>
      <c r="X34" s="19">
        <f t="shared" si="15"/>
        <v>12581</v>
      </c>
      <c r="Y34" s="19">
        <f t="shared" si="16"/>
        <v>0</v>
      </c>
      <c r="Z34" s="19">
        <f t="shared" si="17"/>
        <v>12581</v>
      </c>
      <c r="AA34" s="18">
        <f t="shared" si="88"/>
        <v>12581</v>
      </c>
      <c r="AB34" s="18">
        <v>347</v>
      </c>
      <c r="AC34" s="18">
        <f t="shared" si="89"/>
        <v>0</v>
      </c>
      <c r="AD34" s="18"/>
      <c r="AE34" s="18">
        <f t="shared" si="90"/>
        <v>0</v>
      </c>
      <c r="AF34" s="18"/>
      <c r="AG34" s="19">
        <f t="shared" si="20"/>
        <v>12581</v>
      </c>
      <c r="AH34" s="19">
        <f t="shared" si="21"/>
        <v>347</v>
      </c>
      <c r="AI34" s="19">
        <f t="shared" si="22"/>
        <v>12928</v>
      </c>
      <c r="AJ34" s="30">
        <f t="shared" si="82"/>
        <v>1.5338218696778426E-2</v>
      </c>
      <c r="AK34" s="18">
        <f t="shared" si="91"/>
        <v>12928</v>
      </c>
      <c r="AL34" s="18"/>
      <c r="AM34" s="18">
        <f t="shared" si="92"/>
        <v>0</v>
      </c>
      <c r="AN34" s="18"/>
      <c r="AO34" s="18">
        <f t="shared" si="93"/>
        <v>0</v>
      </c>
      <c r="AP34" s="18"/>
      <c r="AQ34" s="19">
        <f t="shared" si="26"/>
        <v>12928</v>
      </c>
      <c r="AR34" s="19">
        <f t="shared" si="27"/>
        <v>0</v>
      </c>
      <c r="AS34" s="19">
        <f t="shared" si="28"/>
        <v>12928</v>
      </c>
      <c r="AT34" s="30">
        <f t="shared" si="84"/>
        <v>1.5338218696778426E-2</v>
      </c>
    </row>
    <row r="35" spans="1:46" x14ac:dyDescent="0.2">
      <c r="A35" s="16" t="s">
        <v>64</v>
      </c>
      <c r="B35" s="17" t="s">
        <v>65</v>
      </c>
      <c r="C35" s="18">
        <v>1470</v>
      </c>
      <c r="D35" s="18">
        <v>0</v>
      </c>
      <c r="E35" s="18">
        <v>0</v>
      </c>
      <c r="F35" s="19">
        <f t="shared" si="7"/>
        <v>1470</v>
      </c>
      <c r="G35" s="30">
        <f t="shared" si="73"/>
        <v>1.7632802924627071E-3</v>
      </c>
      <c r="H35" s="18">
        <v>1470</v>
      </c>
      <c r="I35" s="18">
        <v>-209</v>
      </c>
      <c r="J35" s="18">
        <v>0</v>
      </c>
      <c r="K35" s="18"/>
      <c r="L35" s="18">
        <v>0</v>
      </c>
      <c r="M35" s="18"/>
      <c r="N35" s="19">
        <f t="shared" si="10"/>
        <v>1470</v>
      </c>
      <c r="O35" s="19">
        <f t="shared" si="11"/>
        <v>-209</v>
      </c>
      <c r="P35" s="19">
        <f t="shared" si="12"/>
        <v>1261</v>
      </c>
      <c r="Q35" s="30">
        <f t="shared" si="68"/>
        <v>1.5247665804248532E-3</v>
      </c>
      <c r="R35" s="18">
        <f t="shared" si="85"/>
        <v>1261</v>
      </c>
      <c r="S35" s="18"/>
      <c r="T35" s="18">
        <f t="shared" si="86"/>
        <v>0</v>
      </c>
      <c r="U35" s="18"/>
      <c r="V35" s="18">
        <f t="shared" si="87"/>
        <v>0</v>
      </c>
      <c r="W35" s="18"/>
      <c r="X35" s="19">
        <f t="shared" si="15"/>
        <v>1261</v>
      </c>
      <c r="Y35" s="19">
        <f t="shared" si="16"/>
        <v>0</v>
      </c>
      <c r="Z35" s="19">
        <f t="shared" si="17"/>
        <v>1261</v>
      </c>
      <c r="AA35" s="18">
        <f t="shared" si="88"/>
        <v>1261</v>
      </c>
      <c r="AB35" s="18"/>
      <c r="AC35" s="18">
        <f t="shared" si="89"/>
        <v>0</v>
      </c>
      <c r="AD35" s="18"/>
      <c r="AE35" s="18">
        <f t="shared" si="90"/>
        <v>0</v>
      </c>
      <c r="AF35" s="18"/>
      <c r="AG35" s="19">
        <f t="shared" si="20"/>
        <v>1261</v>
      </c>
      <c r="AH35" s="19">
        <f t="shared" si="21"/>
        <v>0</v>
      </c>
      <c r="AI35" s="19">
        <f t="shared" si="22"/>
        <v>1261</v>
      </c>
      <c r="AJ35" s="30">
        <f t="shared" si="82"/>
        <v>1.4960932686136753E-3</v>
      </c>
      <c r="AK35" s="18">
        <f t="shared" si="91"/>
        <v>1261</v>
      </c>
      <c r="AL35" s="18"/>
      <c r="AM35" s="18">
        <f t="shared" si="92"/>
        <v>0</v>
      </c>
      <c r="AN35" s="18"/>
      <c r="AO35" s="18">
        <f t="shared" si="93"/>
        <v>0</v>
      </c>
      <c r="AP35" s="18"/>
      <c r="AQ35" s="19">
        <f t="shared" si="26"/>
        <v>1261</v>
      </c>
      <c r="AR35" s="19">
        <f t="shared" si="27"/>
        <v>0</v>
      </c>
      <c r="AS35" s="19">
        <f t="shared" si="28"/>
        <v>1261</v>
      </c>
      <c r="AT35" s="30">
        <f t="shared" si="84"/>
        <v>1.4960932686136753E-3</v>
      </c>
    </row>
    <row r="36" spans="1:46" x14ac:dyDescent="0.2">
      <c r="A36" s="16" t="s">
        <v>66</v>
      </c>
      <c r="B36" s="17" t="s">
        <v>67</v>
      </c>
      <c r="C36" s="18">
        <v>5960</v>
      </c>
      <c r="D36" s="18">
        <v>0</v>
      </c>
      <c r="E36" s="18">
        <v>0</v>
      </c>
      <c r="F36" s="19">
        <f t="shared" si="7"/>
        <v>5960</v>
      </c>
      <c r="G36" s="30">
        <f t="shared" si="73"/>
        <v>7.1490820020936978E-3</v>
      </c>
      <c r="H36" s="18">
        <v>5960</v>
      </c>
      <c r="I36" s="18">
        <v>0</v>
      </c>
      <c r="J36" s="18">
        <v>0</v>
      </c>
      <c r="K36" s="18"/>
      <c r="L36" s="18">
        <v>0</v>
      </c>
      <c r="M36" s="18"/>
      <c r="N36" s="19">
        <f t="shared" si="10"/>
        <v>5960</v>
      </c>
      <c r="O36" s="19">
        <f t="shared" si="11"/>
        <v>0</v>
      </c>
      <c r="P36" s="19">
        <f t="shared" si="12"/>
        <v>5960</v>
      </c>
      <c r="Q36" s="30">
        <f t="shared" si="68"/>
        <v>7.2066683737764667E-3</v>
      </c>
      <c r="R36" s="18">
        <f t="shared" si="85"/>
        <v>5960</v>
      </c>
      <c r="S36" s="18"/>
      <c r="T36" s="18">
        <f t="shared" si="86"/>
        <v>0</v>
      </c>
      <c r="U36" s="18"/>
      <c r="V36" s="18">
        <f t="shared" si="87"/>
        <v>0</v>
      </c>
      <c r="W36" s="18"/>
      <c r="X36" s="19">
        <f t="shared" si="15"/>
        <v>5960</v>
      </c>
      <c r="Y36" s="19">
        <f t="shared" si="16"/>
        <v>0</v>
      </c>
      <c r="Z36" s="19">
        <f t="shared" si="17"/>
        <v>5960</v>
      </c>
      <c r="AA36" s="18">
        <f t="shared" si="88"/>
        <v>5960</v>
      </c>
      <c r="AB36" s="18">
        <v>390</v>
      </c>
      <c r="AC36" s="18">
        <f t="shared" si="89"/>
        <v>0</v>
      </c>
      <c r="AD36" s="18"/>
      <c r="AE36" s="18">
        <f t="shared" si="90"/>
        <v>0</v>
      </c>
      <c r="AF36" s="18"/>
      <c r="AG36" s="19">
        <f t="shared" si="20"/>
        <v>5960</v>
      </c>
      <c r="AH36" s="19">
        <f t="shared" si="21"/>
        <v>390</v>
      </c>
      <c r="AI36" s="19">
        <f t="shared" si="22"/>
        <v>6350</v>
      </c>
      <c r="AJ36" s="30">
        <f t="shared" si="82"/>
        <v>7.5338558728761601E-3</v>
      </c>
      <c r="AK36" s="18">
        <f t="shared" si="91"/>
        <v>6350</v>
      </c>
      <c r="AL36" s="18"/>
      <c r="AM36" s="18">
        <f t="shared" si="92"/>
        <v>0</v>
      </c>
      <c r="AN36" s="18"/>
      <c r="AO36" s="18">
        <f t="shared" si="93"/>
        <v>0</v>
      </c>
      <c r="AP36" s="18"/>
      <c r="AQ36" s="19">
        <f t="shared" si="26"/>
        <v>6350</v>
      </c>
      <c r="AR36" s="19">
        <f t="shared" si="27"/>
        <v>0</v>
      </c>
      <c r="AS36" s="19">
        <f t="shared" si="28"/>
        <v>6350</v>
      </c>
      <c r="AT36" s="30">
        <f t="shared" si="84"/>
        <v>7.5338558728761601E-3</v>
      </c>
    </row>
    <row r="37" spans="1:46" x14ac:dyDescent="0.2">
      <c r="A37" s="16" t="s">
        <v>68</v>
      </c>
      <c r="B37" s="17" t="s">
        <v>69</v>
      </c>
      <c r="C37" s="18">
        <v>36828</v>
      </c>
      <c r="D37" s="18">
        <v>0</v>
      </c>
      <c r="E37" s="18">
        <v>0</v>
      </c>
      <c r="F37" s="19">
        <f t="shared" si="7"/>
        <v>36828</v>
      </c>
      <c r="G37" s="30">
        <f t="shared" si="73"/>
        <v>4.4175569123004479E-2</v>
      </c>
      <c r="H37" s="18">
        <v>36828</v>
      </c>
      <c r="I37" s="18"/>
      <c r="J37" s="18">
        <v>0</v>
      </c>
      <c r="K37" s="18"/>
      <c r="L37" s="18">
        <v>0</v>
      </c>
      <c r="M37" s="18"/>
      <c r="N37" s="19">
        <f t="shared" si="10"/>
        <v>36828</v>
      </c>
      <c r="O37" s="19">
        <f t="shared" si="11"/>
        <v>0</v>
      </c>
      <c r="P37" s="19">
        <f t="shared" si="12"/>
        <v>36828</v>
      </c>
      <c r="Q37" s="30">
        <f t="shared" si="68"/>
        <v>4.4531406521718074E-2</v>
      </c>
      <c r="R37" s="18">
        <f t="shared" si="85"/>
        <v>36828</v>
      </c>
      <c r="S37" s="18"/>
      <c r="T37" s="18">
        <f t="shared" si="86"/>
        <v>0</v>
      </c>
      <c r="U37" s="18"/>
      <c r="V37" s="18">
        <f t="shared" si="87"/>
        <v>0</v>
      </c>
      <c r="W37" s="18"/>
      <c r="X37" s="19">
        <f t="shared" si="15"/>
        <v>36828</v>
      </c>
      <c r="Y37" s="19">
        <f t="shared" si="16"/>
        <v>0</v>
      </c>
      <c r="Z37" s="19">
        <f t="shared" si="17"/>
        <v>36828</v>
      </c>
      <c r="AA37" s="18">
        <f t="shared" si="88"/>
        <v>36828</v>
      </c>
      <c r="AB37" s="18">
        <v>8400</v>
      </c>
      <c r="AC37" s="18">
        <f t="shared" si="89"/>
        <v>0</v>
      </c>
      <c r="AD37" s="18"/>
      <c r="AE37" s="18">
        <f t="shared" si="90"/>
        <v>0</v>
      </c>
      <c r="AF37" s="18"/>
      <c r="AG37" s="19">
        <f t="shared" si="20"/>
        <v>36828</v>
      </c>
      <c r="AH37" s="19">
        <f t="shared" si="21"/>
        <v>8400</v>
      </c>
      <c r="AI37" s="19">
        <f t="shared" si="22"/>
        <v>45228</v>
      </c>
      <c r="AJ37" s="30">
        <f t="shared" si="82"/>
        <v>5.3660036758809919E-2</v>
      </c>
      <c r="AK37" s="18">
        <f t="shared" si="91"/>
        <v>45228</v>
      </c>
      <c r="AL37" s="18"/>
      <c r="AM37" s="18">
        <f t="shared" si="92"/>
        <v>0</v>
      </c>
      <c r="AN37" s="18"/>
      <c r="AO37" s="18">
        <f t="shared" si="93"/>
        <v>0</v>
      </c>
      <c r="AP37" s="18"/>
      <c r="AQ37" s="19">
        <f t="shared" si="26"/>
        <v>45228</v>
      </c>
      <c r="AR37" s="19">
        <f t="shared" si="27"/>
        <v>0</v>
      </c>
      <c r="AS37" s="19">
        <f t="shared" si="28"/>
        <v>45228</v>
      </c>
      <c r="AT37" s="30">
        <f t="shared" si="84"/>
        <v>5.3660036758809919E-2</v>
      </c>
    </row>
    <row r="38" spans="1:46" x14ac:dyDescent="0.2">
      <c r="A38" s="16" t="s">
        <v>70</v>
      </c>
      <c r="B38" s="17" t="s">
        <v>71</v>
      </c>
      <c r="C38" s="18">
        <v>111524</v>
      </c>
      <c r="D38" s="18">
        <v>0</v>
      </c>
      <c r="E38" s="18">
        <v>0</v>
      </c>
      <c r="F38" s="19">
        <f t="shared" si="7"/>
        <v>111524</v>
      </c>
      <c r="G38" s="30">
        <f t="shared" si="73"/>
        <v>0.13377419818817071</v>
      </c>
      <c r="H38" s="18">
        <v>111524</v>
      </c>
      <c r="I38" s="18"/>
      <c r="J38" s="18">
        <v>0</v>
      </c>
      <c r="K38" s="18"/>
      <c r="L38" s="18">
        <v>0</v>
      </c>
      <c r="M38" s="18"/>
      <c r="N38" s="19">
        <f t="shared" si="10"/>
        <v>111524</v>
      </c>
      <c r="O38" s="19">
        <f t="shared" si="11"/>
        <v>0</v>
      </c>
      <c r="P38" s="19">
        <f t="shared" si="12"/>
        <v>111524</v>
      </c>
      <c r="Q38" s="30">
        <f t="shared" si="68"/>
        <v>0.13485175901292731</v>
      </c>
      <c r="R38" s="18">
        <f t="shared" si="85"/>
        <v>111524</v>
      </c>
      <c r="S38" s="18"/>
      <c r="T38" s="18">
        <f t="shared" si="86"/>
        <v>0</v>
      </c>
      <c r="U38" s="18"/>
      <c r="V38" s="18">
        <f t="shared" si="87"/>
        <v>0</v>
      </c>
      <c r="W38" s="18"/>
      <c r="X38" s="19">
        <f t="shared" si="15"/>
        <v>111524</v>
      </c>
      <c r="Y38" s="19">
        <f t="shared" si="16"/>
        <v>0</v>
      </c>
      <c r="Z38" s="19">
        <f t="shared" si="17"/>
        <v>111524</v>
      </c>
      <c r="AA38" s="18">
        <f t="shared" si="88"/>
        <v>111524</v>
      </c>
      <c r="AB38" s="18"/>
      <c r="AC38" s="18">
        <f t="shared" si="89"/>
        <v>0</v>
      </c>
      <c r="AD38" s="18"/>
      <c r="AE38" s="18">
        <f t="shared" si="90"/>
        <v>0</v>
      </c>
      <c r="AF38" s="18"/>
      <c r="AG38" s="19">
        <f t="shared" si="20"/>
        <v>111524</v>
      </c>
      <c r="AH38" s="19">
        <f t="shared" si="21"/>
        <v>0</v>
      </c>
      <c r="AI38" s="19">
        <f t="shared" si="22"/>
        <v>111524</v>
      </c>
      <c r="AJ38" s="30">
        <f t="shared" si="82"/>
        <v>0.13231586493962849</v>
      </c>
      <c r="AK38" s="18">
        <f t="shared" si="91"/>
        <v>111524</v>
      </c>
      <c r="AL38" s="18"/>
      <c r="AM38" s="18">
        <f t="shared" si="92"/>
        <v>0</v>
      </c>
      <c r="AN38" s="18"/>
      <c r="AO38" s="18">
        <f t="shared" si="93"/>
        <v>0</v>
      </c>
      <c r="AP38" s="18"/>
      <c r="AQ38" s="19">
        <f t="shared" si="26"/>
        <v>111524</v>
      </c>
      <c r="AR38" s="19">
        <f t="shared" si="27"/>
        <v>0</v>
      </c>
      <c r="AS38" s="19">
        <f t="shared" si="28"/>
        <v>111524</v>
      </c>
      <c r="AT38" s="30">
        <f t="shared" si="84"/>
        <v>0.13231586493962849</v>
      </c>
    </row>
    <row r="39" spans="1:46" ht="42.75" x14ac:dyDescent="0.2">
      <c r="A39" s="26" t="s">
        <v>72</v>
      </c>
      <c r="B39" s="31" t="s">
        <v>73</v>
      </c>
      <c r="C39" s="28">
        <f>SUM(C40:C46)</f>
        <v>1094122</v>
      </c>
      <c r="D39" s="28">
        <f t="shared" ref="D39:E39" si="94">SUM(D40:D46)</f>
        <v>28316</v>
      </c>
      <c r="E39" s="28">
        <f t="shared" si="94"/>
        <v>0</v>
      </c>
      <c r="F39" s="28">
        <f t="shared" si="7"/>
        <v>1122438</v>
      </c>
      <c r="G39" s="29">
        <f t="shared" si="73"/>
        <v>1.3463760577627593</v>
      </c>
      <c r="H39" s="28">
        <f>SUM(H40:H46)</f>
        <v>1094122</v>
      </c>
      <c r="I39" s="28">
        <f>SUM(I40:I46)</f>
        <v>-34819</v>
      </c>
      <c r="J39" s="28">
        <f t="shared" ref="J39:M39" si="95">SUM(J40:J46)</f>
        <v>28316</v>
      </c>
      <c r="K39" s="28">
        <f t="shared" si="95"/>
        <v>0</v>
      </c>
      <c r="L39" s="28">
        <f t="shared" si="95"/>
        <v>0</v>
      </c>
      <c r="M39" s="28">
        <f t="shared" si="95"/>
        <v>0</v>
      </c>
      <c r="N39" s="28">
        <f t="shared" si="10"/>
        <v>1122438</v>
      </c>
      <c r="O39" s="28">
        <f t="shared" si="11"/>
        <v>-34819</v>
      </c>
      <c r="P39" s="28">
        <f t="shared" si="12"/>
        <v>1087619</v>
      </c>
      <c r="Q39" s="29">
        <f t="shared" si="68"/>
        <v>1.3151190352379845</v>
      </c>
      <c r="R39" s="28">
        <f>SUM(R40:R46)</f>
        <v>1059303</v>
      </c>
      <c r="S39" s="28">
        <f>SUM(S40:S46)</f>
        <v>0</v>
      </c>
      <c r="T39" s="28">
        <f t="shared" ref="T39:W39" si="96">SUM(T40:T46)</f>
        <v>28316</v>
      </c>
      <c r="U39" s="28">
        <f t="shared" si="96"/>
        <v>0</v>
      </c>
      <c r="V39" s="28">
        <f t="shared" si="96"/>
        <v>0</v>
      </c>
      <c r="W39" s="28">
        <f t="shared" si="96"/>
        <v>0</v>
      </c>
      <c r="X39" s="28">
        <f t="shared" si="15"/>
        <v>1087619</v>
      </c>
      <c r="Y39" s="28">
        <f t="shared" si="16"/>
        <v>0</v>
      </c>
      <c r="Z39" s="28">
        <f t="shared" si="17"/>
        <v>1087619</v>
      </c>
      <c r="AA39" s="28">
        <f>SUM(AA40:AA46)</f>
        <v>1059303</v>
      </c>
      <c r="AB39" s="28">
        <f>SUM(AB40:AB46)</f>
        <v>16990</v>
      </c>
      <c r="AC39" s="28">
        <f t="shared" ref="AC39:AF39" si="97">SUM(AC40:AC46)</f>
        <v>28316</v>
      </c>
      <c r="AD39" s="28">
        <f t="shared" si="97"/>
        <v>0</v>
      </c>
      <c r="AE39" s="28">
        <f t="shared" si="97"/>
        <v>0</v>
      </c>
      <c r="AF39" s="28">
        <f t="shared" si="97"/>
        <v>0</v>
      </c>
      <c r="AG39" s="28">
        <f t="shared" si="20"/>
        <v>1087619</v>
      </c>
      <c r="AH39" s="28">
        <f t="shared" si="21"/>
        <v>16990</v>
      </c>
      <c r="AI39" s="28">
        <f t="shared" si="22"/>
        <v>1104609</v>
      </c>
      <c r="AJ39" s="29">
        <f t="shared" si="82"/>
        <v>1.3105456695876949</v>
      </c>
      <c r="AK39" s="28">
        <f>SUM(AK40:AK46)</f>
        <v>1076293</v>
      </c>
      <c r="AL39" s="28">
        <f>SUM(AL40:AL46)</f>
        <v>0</v>
      </c>
      <c r="AM39" s="28">
        <f t="shared" ref="AM39:AP39" si="98">SUM(AM40:AM46)</f>
        <v>28316</v>
      </c>
      <c r="AN39" s="28">
        <f t="shared" si="98"/>
        <v>0</v>
      </c>
      <c r="AO39" s="28">
        <f t="shared" si="98"/>
        <v>0</v>
      </c>
      <c r="AP39" s="28">
        <f t="shared" si="98"/>
        <v>0</v>
      </c>
      <c r="AQ39" s="28">
        <f t="shared" si="26"/>
        <v>1104609</v>
      </c>
      <c r="AR39" s="28">
        <f t="shared" si="27"/>
        <v>0</v>
      </c>
      <c r="AS39" s="28">
        <f t="shared" si="28"/>
        <v>1104609</v>
      </c>
      <c r="AT39" s="29">
        <f t="shared" si="84"/>
        <v>1.3105456695876949</v>
      </c>
    </row>
    <row r="40" spans="1:46" ht="12.95" x14ac:dyDescent="0.3">
      <c r="A40" s="16" t="s">
        <v>54</v>
      </c>
      <c r="B40" s="17" t="s">
        <v>55</v>
      </c>
      <c r="C40" s="18">
        <v>788765</v>
      </c>
      <c r="D40" s="18">
        <v>18737</v>
      </c>
      <c r="E40" s="18">
        <v>0</v>
      </c>
      <c r="F40" s="19">
        <f t="shared" si="7"/>
        <v>807502</v>
      </c>
      <c r="G40" s="30">
        <f t="shared" si="73"/>
        <v>0.96860704947225917</v>
      </c>
      <c r="H40" s="18">
        <v>788765</v>
      </c>
      <c r="I40" s="18">
        <v>-22600</v>
      </c>
      <c r="J40" s="18">
        <v>18737</v>
      </c>
      <c r="K40" s="18"/>
      <c r="L40" s="18">
        <v>0</v>
      </c>
      <c r="M40" s="18"/>
      <c r="N40" s="19">
        <f t="shared" ref="N40:N71" si="99">H40+J40+L40</f>
        <v>807502</v>
      </c>
      <c r="O40" s="19">
        <f t="shared" si="11"/>
        <v>-22600</v>
      </c>
      <c r="P40" s="19">
        <f t="shared" si="12"/>
        <v>784902</v>
      </c>
      <c r="Q40" s="30">
        <f t="shared" si="68"/>
        <v>0.9490819496499826</v>
      </c>
      <c r="R40" s="18">
        <f t="shared" ref="R40:R46" si="100">H40+I40</f>
        <v>766165</v>
      </c>
      <c r="S40" s="18"/>
      <c r="T40" s="18">
        <f t="shared" ref="T40:T46" si="101">J40+K40</f>
        <v>18737</v>
      </c>
      <c r="U40" s="18"/>
      <c r="V40" s="18">
        <f t="shared" ref="V40:V46" si="102">L40+M40</f>
        <v>0</v>
      </c>
      <c r="W40" s="18"/>
      <c r="X40" s="19">
        <f t="shared" si="15"/>
        <v>784902</v>
      </c>
      <c r="Y40" s="19">
        <f t="shared" si="16"/>
        <v>0</v>
      </c>
      <c r="Z40" s="19">
        <f t="shared" si="17"/>
        <v>784902</v>
      </c>
      <c r="AA40" s="18">
        <f>R40+S40</f>
        <v>766165</v>
      </c>
      <c r="AB40" s="18">
        <v>-3000</v>
      </c>
      <c r="AC40" s="18">
        <f t="shared" ref="AC40:AC46" si="103">T40+U40</f>
        <v>18737</v>
      </c>
      <c r="AD40" s="18"/>
      <c r="AE40" s="18">
        <f t="shared" ref="AE40:AE46" si="104">V40+W40</f>
        <v>0</v>
      </c>
      <c r="AF40" s="18"/>
      <c r="AG40" s="19">
        <f t="shared" si="20"/>
        <v>784902</v>
      </c>
      <c r="AH40" s="19">
        <f t="shared" si="21"/>
        <v>-3000</v>
      </c>
      <c r="AI40" s="19">
        <f t="shared" si="22"/>
        <v>781902</v>
      </c>
      <c r="AJ40" s="30">
        <f t="shared" si="82"/>
        <v>0.92767511412812842</v>
      </c>
      <c r="AK40" s="18">
        <f t="shared" ref="AK40:AK46" si="105">AA40+AB40</f>
        <v>763165</v>
      </c>
      <c r="AL40" s="18"/>
      <c r="AM40" s="18">
        <f t="shared" ref="AM40:AM46" si="106">AC40+AD40</f>
        <v>18737</v>
      </c>
      <c r="AN40" s="18">
        <v>83</v>
      </c>
      <c r="AO40" s="18">
        <f t="shared" ref="AO40:AO46" si="107">AE40+AF40</f>
        <v>0</v>
      </c>
      <c r="AP40" s="18"/>
      <c r="AQ40" s="19">
        <f t="shared" si="26"/>
        <v>781902</v>
      </c>
      <c r="AR40" s="19">
        <f t="shared" si="27"/>
        <v>83</v>
      </c>
      <c r="AS40" s="19">
        <f t="shared" si="28"/>
        <v>781985</v>
      </c>
      <c r="AT40" s="30">
        <f t="shared" si="84"/>
        <v>0.92777358814977384</v>
      </c>
    </row>
    <row r="41" spans="1:46" ht="25.5" x14ac:dyDescent="0.2">
      <c r="A41" s="16" t="s">
        <v>56</v>
      </c>
      <c r="B41" s="17" t="s">
        <v>57</v>
      </c>
      <c r="C41" s="18">
        <v>236545</v>
      </c>
      <c r="D41" s="18">
        <v>4573</v>
      </c>
      <c r="E41" s="18">
        <v>0</v>
      </c>
      <c r="F41" s="19">
        <f t="shared" si="7"/>
        <v>241118</v>
      </c>
      <c r="G41" s="30">
        <f t="shared" si="73"/>
        <v>0.28922354935919936</v>
      </c>
      <c r="H41" s="18">
        <v>236545</v>
      </c>
      <c r="I41" s="18">
        <v>-5332</v>
      </c>
      <c r="J41" s="18">
        <v>4573</v>
      </c>
      <c r="K41" s="18"/>
      <c r="L41" s="18">
        <v>0</v>
      </c>
      <c r="M41" s="18"/>
      <c r="N41" s="19">
        <f t="shared" si="99"/>
        <v>241118</v>
      </c>
      <c r="O41" s="19">
        <f t="shared" si="11"/>
        <v>-5332</v>
      </c>
      <c r="P41" s="19">
        <f t="shared" si="12"/>
        <v>235786</v>
      </c>
      <c r="Q41" s="30">
        <f t="shared" si="68"/>
        <v>0.28510595791598292</v>
      </c>
      <c r="R41" s="18">
        <f t="shared" si="100"/>
        <v>231213</v>
      </c>
      <c r="S41" s="18"/>
      <c r="T41" s="18">
        <f t="shared" si="101"/>
        <v>4573</v>
      </c>
      <c r="U41" s="18"/>
      <c r="V41" s="18">
        <f t="shared" si="102"/>
        <v>0</v>
      </c>
      <c r="W41" s="18"/>
      <c r="X41" s="19">
        <f t="shared" si="15"/>
        <v>235786</v>
      </c>
      <c r="Y41" s="19">
        <f t="shared" si="16"/>
        <v>0</v>
      </c>
      <c r="Z41" s="19">
        <f t="shared" si="17"/>
        <v>235786</v>
      </c>
      <c r="AA41" s="18">
        <f t="shared" ref="AA41:AA53" si="108">R41+S41</f>
        <v>231213</v>
      </c>
      <c r="AB41" s="18">
        <v>20000</v>
      </c>
      <c r="AC41" s="18">
        <f t="shared" si="103"/>
        <v>4573</v>
      </c>
      <c r="AD41" s="18"/>
      <c r="AE41" s="18">
        <f t="shared" si="104"/>
        <v>0</v>
      </c>
      <c r="AF41" s="18"/>
      <c r="AG41" s="19">
        <f t="shared" si="20"/>
        <v>235786</v>
      </c>
      <c r="AH41" s="19">
        <f t="shared" si="21"/>
        <v>20000</v>
      </c>
      <c r="AI41" s="19">
        <f t="shared" si="22"/>
        <v>255786</v>
      </c>
      <c r="AJ41" s="30">
        <f t="shared" si="82"/>
        <v>0.30347320603141753</v>
      </c>
      <c r="AK41" s="18">
        <f t="shared" si="105"/>
        <v>251213</v>
      </c>
      <c r="AL41" s="18"/>
      <c r="AM41" s="18">
        <f t="shared" si="106"/>
        <v>4573</v>
      </c>
      <c r="AN41" s="18">
        <v>124</v>
      </c>
      <c r="AO41" s="18">
        <f t="shared" si="107"/>
        <v>0</v>
      </c>
      <c r="AP41" s="18"/>
      <c r="AQ41" s="19">
        <f t="shared" si="26"/>
        <v>255786</v>
      </c>
      <c r="AR41" s="19">
        <f t="shared" si="27"/>
        <v>124</v>
      </c>
      <c r="AS41" s="19">
        <f t="shared" si="28"/>
        <v>255910</v>
      </c>
      <c r="AT41" s="30">
        <f t="shared" si="84"/>
        <v>0.30362032384688792</v>
      </c>
    </row>
    <row r="42" spans="1:46" x14ac:dyDescent="0.2">
      <c r="A42" s="16" t="s">
        <v>58</v>
      </c>
      <c r="B42" s="17" t="s">
        <v>59</v>
      </c>
      <c r="C42" s="18">
        <v>1900</v>
      </c>
      <c r="D42" s="18">
        <v>0</v>
      </c>
      <c r="E42" s="18">
        <v>0</v>
      </c>
      <c r="F42" s="19">
        <f t="shared" si="7"/>
        <v>1900</v>
      </c>
      <c r="G42" s="30">
        <f t="shared" si="73"/>
        <v>2.279069765768125E-3</v>
      </c>
      <c r="H42" s="18">
        <v>1900</v>
      </c>
      <c r="I42" s="18">
        <v>-1400</v>
      </c>
      <c r="J42" s="18">
        <v>0</v>
      </c>
      <c r="K42" s="18"/>
      <c r="L42" s="18">
        <v>0</v>
      </c>
      <c r="M42" s="18"/>
      <c r="N42" s="19">
        <f t="shared" si="99"/>
        <v>1900</v>
      </c>
      <c r="O42" s="19">
        <f t="shared" si="11"/>
        <v>-1400</v>
      </c>
      <c r="P42" s="19">
        <f t="shared" si="12"/>
        <v>500</v>
      </c>
      <c r="Q42" s="30">
        <f t="shared" si="68"/>
        <v>6.045862729678244E-4</v>
      </c>
      <c r="R42" s="18">
        <f t="shared" si="100"/>
        <v>500</v>
      </c>
      <c r="S42" s="18"/>
      <c r="T42" s="18">
        <f t="shared" si="101"/>
        <v>0</v>
      </c>
      <c r="U42" s="18"/>
      <c r="V42" s="18">
        <f t="shared" si="102"/>
        <v>0</v>
      </c>
      <c r="W42" s="18"/>
      <c r="X42" s="19">
        <f t="shared" si="15"/>
        <v>500</v>
      </c>
      <c r="Y42" s="19">
        <f t="shared" si="16"/>
        <v>0</v>
      </c>
      <c r="Z42" s="19">
        <f t="shared" si="17"/>
        <v>500</v>
      </c>
      <c r="AA42" s="18">
        <f t="shared" si="108"/>
        <v>500</v>
      </c>
      <c r="AB42" s="18"/>
      <c r="AC42" s="18">
        <f t="shared" si="103"/>
        <v>0</v>
      </c>
      <c r="AD42" s="18"/>
      <c r="AE42" s="18">
        <f t="shared" si="104"/>
        <v>0</v>
      </c>
      <c r="AF42" s="18"/>
      <c r="AG42" s="19">
        <f t="shared" si="20"/>
        <v>500</v>
      </c>
      <c r="AH42" s="19">
        <f t="shared" si="21"/>
        <v>0</v>
      </c>
      <c r="AI42" s="19">
        <f t="shared" si="22"/>
        <v>500</v>
      </c>
      <c r="AJ42" s="30">
        <f t="shared" si="82"/>
        <v>5.9321699786426456E-4</v>
      </c>
      <c r="AK42" s="18">
        <f t="shared" si="105"/>
        <v>500</v>
      </c>
      <c r="AL42" s="18"/>
      <c r="AM42" s="18">
        <f t="shared" si="106"/>
        <v>0</v>
      </c>
      <c r="AN42" s="18"/>
      <c r="AO42" s="18">
        <f t="shared" si="107"/>
        <v>0</v>
      </c>
      <c r="AP42" s="18"/>
      <c r="AQ42" s="19">
        <f t="shared" si="26"/>
        <v>500</v>
      </c>
      <c r="AR42" s="19">
        <f t="shared" si="27"/>
        <v>0</v>
      </c>
      <c r="AS42" s="19">
        <f t="shared" si="28"/>
        <v>500</v>
      </c>
      <c r="AT42" s="30">
        <f t="shared" si="84"/>
        <v>5.9321699786426456E-4</v>
      </c>
    </row>
    <row r="43" spans="1:46" ht="12.95" x14ac:dyDescent="0.3">
      <c r="A43" s="16" t="s">
        <v>60</v>
      </c>
      <c r="B43" s="17" t="s">
        <v>61</v>
      </c>
      <c r="C43" s="18">
        <v>50570</v>
      </c>
      <c r="D43" s="18">
        <v>0</v>
      </c>
      <c r="E43" s="18">
        <v>0</v>
      </c>
      <c r="F43" s="19">
        <f t="shared" si="7"/>
        <v>50570</v>
      </c>
      <c r="G43" s="30">
        <f t="shared" si="73"/>
        <v>6.0659241081523201E-2</v>
      </c>
      <c r="H43" s="18">
        <v>50570</v>
      </c>
      <c r="I43" s="18">
        <v>-4964</v>
      </c>
      <c r="J43" s="18">
        <v>0</v>
      </c>
      <c r="K43" s="18"/>
      <c r="L43" s="18">
        <v>0</v>
      </c>
      <c r="M43" s="18"/>
      <c r="N43" s="19">
        <f t="shared" si="99"/>
        <v>50570</v>
      </c>
      <c r="O43" s="19">
        <f t="shared" si="11"/>
        <v>-4964</v>
      </c>
      <c r="P43" s="19">
        <f t="shared" si="12"/>
        <v>45606</v>
      </c>
      <c r="Q43" s="30">
        <f t="shared" si="68"/>
        <v>5.5145523129941199E-2</v>
      </c>
      <c r="R43" s="18">
        <f t="shared" si="100"/>
        <v>45606</v>
      </c>
      <c r="S43" s="18"/>
      <c r="T43" s="18">
        <f t="shared" si="101"/>
        <v>0</v>
      </c>
      <c r="U43" s="18"/>
      <c r="V43" s="18">
        <f t="shared" si="102"/>
        <v>0</v>
      </c>
      <c r="W43" s="18"/>
      <c r="X43" s="19">
        <f t="shared" si="15"/>
        <v>45606</v>
      </c>
      <c r="Y43" s="19">
        <f t="shared" si="16"/>
        <v>0</v>
      </c>
      <c r="Z43" s="19">
        <f t="shared" si="17"/>
        <v>45606</v>
      </c>
      <c r="AA43" s="18">
        <f t="shared" si="108"/>
        <v>45606</v>
      </c>
      <c r="AB43" s="18">
        <v>-556</v>
      </c>
      <c r="AC43" s="18">
        <f t="shared" si="103"/>
        <v>0</v>
      </c>
      <c r="AD43" s="18"/>
      <c r="AE43" s="18">
        <f t="shared" si="104"/>
        <v>0</v>
      </c>
      <c r="AF43" s="18"/>
      <c r="AG43" s="19">
        <f t="shared" si="20"/>
        <v>45606</v>
      </c>
      <c r="AH43" s="19">
        <f t="shared" si="21"/>
        <v>-556</v>
      </c>
      <c r="AI43" s="19">
        <f t="shared" si="22"/>
        <v>45050</v>
      </c>
      <c r="AJ43" s="30">
        <f t="shared" si="82"/>
        <v>5.3448851507570234E-2</v>
      </c>
      <c r="AK43" s="18">
        <f t="shared" si="105"/>
        <v>45050</v>
      </c>
      <c r="AL43" s="18"/>
      <c r="AM43" s="18">
        <f t="shared" si="106"/>
        <v>0</v>
      </c>
      <c r="AN43" s="18"/>
      <c r="AO43" s="18">
        <f t="shared" si="107"/>
        <v>0</v>
      </c>
      <c r="AP43" s="18"/>
      <c r="AQ43" s="19">
        <f t="shared" si="26"/>
        <v>45050</v>
      </c>
      <c r="AR43" s="19">
        <f t="shared" si="27"/>
        <v>0</v>
      </c>
      <c r="AS43" s="19">
        <f t="shared" si="28"/>
        <v>45050</v>
      </c>
      <c r="AT43" s="30">
        <f t="shared" si="84"/>
        <v>5.3448851507570234E-2</v>
      </c>
    </row>
    <row r="44" spans="1:46" ht="25.5" x14ac:dyDescent="0.2">
      <c r="A44" s="16" t="s">
        <v>62</v>
      </c>
      <c r="B44" s="17" t="s">
        <v>63</v>
      </c>
      <c r="C44" s="18">
        <v>9542</v>
      </c>
      <c r="D44" s="18">
        <v>5006</v>
      </c>
      <c r="E44" s="18">
        <v>0</v>
      </c>
      <c r="F44" s="19">
        <f t="shared" si="7"/>
        <v>14548</v>
      </c>
      <c r="G44" s="30">
        <f t="shared" si="73"/>
        <v>1.7450477343365623E-2</v>
      </c>
      <c r="H44" s="18">
        <v>9542</v>
      </c>
      <c r="I44" s="18">
        <v>-440</v>
      </c>
      <c r="J44" s="18">
        <v>5006</v>
      </c>
      <c r="K44" s="18"/>
      <c r="L44" s="18">
        <v>0</v>
      </c>
      <c r="M44" s="18"/>
      <c r="N44" s="19">
        <f t="shared" si="99"/>
        <v>14548</v>
      </c>
      <c r="O44" s="19">
        <f t="shared" si="11"/>
        <v>-440</v>
      </c>
      <c r="P44" s="19">
        <f t="shared" si="12"/>
        <v>14108</v>
      </c>
      <c r="Q44" s="30">
        <f t="shared" si="68"/>
        <v>1.7059006278060132E-2</v>
      </c>
      <c r="R44" s="18">
        <f t="shared" si="100"/>
        <v>9102</v>
      </c>
      <c r="S44" s="18"/>
      <c r="T44" s="18">
        <f t="shared" si="101"/>
        <v>5006</v>
      </c>
      <c r="U44" s="18"/>
      <c r="V44" s="18">
        <f t="shared" si="102"/>
        <v>0</v>
      </c>
      <c r="W44" s="18"/>
      <c r="X44" s="19">
        <f t="shared" si="15"/>
        <v>14108</v>
      </c>
      <c r="Y44" s="19">
        <f t="shared" si="16"/>
        <v>0</v>
      </c>
      <c r="Z44" s="19">
        <f t="shared" si="17"/>
        <v>14108</v>
      </c>
      <c r="AA44" s="18">
        <f t="shared" si="108"/>
        <v>9102</v>
      </c>
      <c r="AB44" s="18">
        <v>556</v>
      </c>
      <c r="AC44" s="18">
        <f t="shared" si="103"/>
        <v>5006</v>
      </c>
      <c r="AD44" s="18"/>
      <c r="AE44" s="18">
        <f t="shared" si="104"/>
        <v>0</v>
      </c>
      <c r="AF44" s="18"/>
      <c r="AG44" s="19">
        <f t="shared" si="20"/>
        <v>14108</v>
      </c>
      <c r="AH44" s="19">
        <f t="shared" si="21"/>
        <v>556</v>
      </c>
      <c r="AI44" s="19">
        <f t="shared" si="22"/>
        <v>14664</v>
      </c>
      <c r="AJ44" s="30">
        <f t="shared" si="82"/>
        <v>1.7397868113363153E-2</v>
      </c>
      <c r="AK44" s="18">
        <f t="shared" si="105"/>
        <v>9658</v>
      </c>
      <c r="AL44" s="18"/>
      <c r="AM44" s="18">
        <f t="shared" si="106"/>
        <v>5006</v>
      </c>
      <c r="AN44" s="18">
        <v>-207</v>
      </c>
      <c r="AO44" s="18">
        <f t="shared" si="107"/>
        <v>0</v>
      </c>
      <c r="AP44" s="18"/>
      <c r="AQ44" s="19">
        <f t="shared" si="26"/>
        <v>14664</v>
      </c>
      <c r="AR44" s="19">
        <f t="shared" si="27"/>
        <v>-207</v>
      </c>
      <c r="AS44" s="19">
        <f t="shared" si="28"/>
        <v>14457</v>
      </c>
      <c r="AT44" s="30">
        <f t="shared" si="84"/>
        <v>1.7152276276247345E-2</v>
      </c>
    </row>
    <row r="45" spans="1:46" x14ac:dyDescent="0.2">
      <c r="A45" s="16" t="s">
        <v>64</v>
      </c>
      <c r="B45" s="17" t="s">
        <v>65</v>
      </c>
      <c r="C45" s="18">
        <v>700</v>
      </c>
      <c r="D45" s="18">
        <v>0</v>
      </c>
      <c r="E45" s="18">
        <v>0</v>
      </c>
      <c r="F45" s="19">
        <f t="shared" si="7"/>
        <v>700</v>
      </c>
      <c r="G45" s="30">
        <f t="shared" si="73"/>
        <v>8.3965728212509873E-4</v>
      </c>
      <c r="H45" s="18">
        <v>700</v>
      </c>
      <c r="I45" s="18"/>
      <c r="J45" s="18">
        <v>0</v>
      </c>
      <c r="K45" s="18"/>
      <c r="L45" s="18">
        <v>0</v>
      </c>
      <c r="M45" s="18"/>
      <c r="N45" s="19">
        <f t="shared" si="99"/>
        <v>700</v>
      </c>
      <c r="O45" s="19">
        <f t="shared" si="11"/>
        <v>0</v>
      </c>
      <c r="P45" s="19">
        <f t="shared" si="12"/>
        <v>700</v>
      </c>
      <c r="Q45" s="30">
        <f t="shared" si="68"/>
        <v>8.4642078215495416E-4</v>
      </c>
      <c r="R45" s="18">
        <f t="shared" si="100"/>
        <v>700</v>
      </c>
      <c r="S45" s="18"/>
      <c r="T45" s="18">
        <f t="shared" si="101"/>
        <v>0</v>
      </c>
      <c r="U45" s="18"/>
      <c r="V45" s="18">
        <f t="shared" si="102"/>
        <v>0</v>
      </c>
      <c r="W45" s="18"/>
      <c r="X45" s="19">
        <f t="shared" si="15"/>
        <v>700</v>
      </c>
      <c r="Y45" s="19">
        <f t="shared" si="16"/>
        <v>0</v>
      </c>
      <c r="Z45" s="19">
        <f t="shared" si="17"/>
        <v>700</v>
      </c>
      <c r="AA45" s="18">
        <f t="shared" si="108"/>
        <v>700</v>
      </c>
      <c r="AB45" s="18"/>
      <c r="AC45" s="18">
        <f t="shared" si="103"/>
        <v>0</v>
      </c>
      <c r="AD45" s="18"/>
      <c r="AE45" s="18">
        <f t="shared" si="104"/>
        <v>0</v>
      </c>
      <c r="AF45" s="18"/>
      <c r="AG45" s="19">
        <f t="shared" si="20"/>
        <v>700</v>
      </c>
      <c r="AH45" s="19">
        <f t="shared" si="21"/>
        <v>0</v>
      </c>
      <c r="AI45" s="19">
        <f t="shared" si="22"/>
        <v>700</v>
      </c>
      <c r="AJ45" s="30">
        <f t="shared" si="82"/>
        <v>8.305037970099704E-4</v>
      </c>
      <c r="AK45" s="18">
        <f t="shared" si="105"/>
        <v>700</v>
      </c>
      <c r="AL45" s="18"/>
      <c r="AM45" s="18">
        <f t="shared" si="106"/>
        <v>0</v>
      </c>
      <c r="AN45" s="18"/>
      <c r="AO45" s="18">
        <f t="shared" si="107"/>
        <v>0</v>
      </c>
      <c r="AP45" s="18"/>
      <c r="AQ45" s="19">
        <f t="shared" si="26"/>
        <v>700</v>
      </c>
      <c r="AR45" s="19">
        <f t="shared" si="27"/>
        <v>0</v>
      </c>
      <c r="AS45" s="19">
        <f t="shared" si="28"/>
        <v>700</v>
      </c>
      <c r="AT45" s="30">
        <f t="shared" si="84"/>
        <v>8.305037970099704E-4</v>
      </c>
    </row>
    <row r="46" spans="1:46" x14ac:dyDescent="0.2">
      <c r="A46" s="16" t="s">
        <v>66</v>
      </c>
      <c r="B46" s="17" t="s">
        <v>67</v>
      </c>
      <c r="C46" s="18">
        <v>6100</v>
      </c>
      <c r="D46" s="18">
        <v>0</v>
      </c>
      <c r="E46" s="18">
        <v>0</v>
      </c>
      <c r="F46" s="19">
        <f t="shared" si="7"/>
        <v>6100</v>
      </c>
      <c r="G46" s="30">
        <f t="shared" si="73"/>
        <v>7.3170134585187167E-3</v>
      </c>
      <c r="H46" s="18">
        <v>6100</v>
      </c>
      <c r="I46" s="18">
        <v>-83</v>
      </c>
      <c r="J46" s="18">
        <v>0</v>
      </c>
      <c r="K46" s="18"/>
      <c r="L46" s="18">
        <v>0</v>
      </c>
      <c r="M46" s="18"/>
      <c r="N46" s="19">
        <f t="shared" si="99"/>
        <v>6100</v>
      </c>
      <c r="O46" s="19">
        <f t="shared" si="11"/>
        <v>-83</v>
      </c>
      <c r="P46" s="19">
        <f t="shared" si="12"/>
        <v>6017</v>
      </c>
      <c r="Q46" s="30">
        <f t="shared" si="68"/>
        <v>7.2755912088947987E-3</v>
      </c>
      <c r="R46" s="18">
        <f t="shared" si="100"/>
        <v>6017</v>
      </c>
      <c r="S46" s="18"/>
      <c r="T46" s="18">
        <f t="shared" si="101"/>
        <v>0</v>
      </c>
      <c r="U46" s="18"/>
      <c r="V46" s="18">
        <f t="shared" si="102"/>
        <v>0</v>
      </c>
      <c r="W46" s="18"/>
      <c r="X46" s="19">
        <f t="shared" si="15"/>
        <v>6017</v>
      </c>
      <c r="Y46" s="19">
        <f t="shared" si="16"/>
        <v>0</v>
      </c>
      <c r="Z46" s="19">
        <f t="shared" si="17"/>
        <v>6017</v>
      </c>
      <c r="AA46" s="18">
        <f t="shared" si="108"/>
        <v>6017</v>
      </c>
      <c r="AB46" s="18">
        <v>-10</v>
      </c>
      <c r="AC46" s="18">
        <f t="shared" si="103"/>
        <v>0</v>
      </c>
      <c r="AD46" s="18"/>
      <c r="AE46" s="18">
        <f t="shared" si="104"/>
        <v>0</v>
      </c>
      <c r="AF46" s="18"/>
      <c r="AG46" s="19">
        <f t="shared" si="20"/>
        <v>6017</v>
      </c>
      <c r="AH46" s="19">
        <f t="shared" si="21"/>
        <v>-10</v>
      </c>
      <c r="AI46" s="19">
        <f t="shared" si="22"/>
        <v>6007</v>
      </c>
      <c r="AJ46" s="30">
        <f t="shared" si="82"/>
        <v>7.1269090123412746E-3</v>
      </c>
      <c r="AK46" s="18">
        <f t="shared" si="105"/>
        <v>6007</v>
      </c>
      <c r="AL46" s="18"/>
      <c r="AM46" s="18">
        <f t="shared" si="106"/>
        <v>0</v>
      </c>
      <c r="AN46" s="18"/>
      <c r="AO46" s="18">
        <f t="shared" si="107"/>
        <v>0</v>
      </c>
      <c r="AP46" s="18"/>
      <c r="AQ46" s="19">
        <f t="shared" si="26"/>
        <v>6007</v>
      </c>
      <c r="AR46" s="19">
        <f t="shared" si="27"/>
        <v>0</v>
      </c>
      <c r="AS46" s="19">
        <f t="shared" si="28"/>
        <v>6007</v>
      </c>
      <c r="AT46" s="30">
        <f t="shared" si="84"/>
        <v>7.1269090123412746E-3</v>
      </c>
    </row>
    <row r="47" spans="1:46" ht="14.25" x14ac:dyDescent="0.2">
      <c r="A47" s="26" t="s">
        <v>74</v>
      </c>
      <c r="B47" s="31" t="s">
        <v>75</v>
      </c>
      <c r="C47" s="28">
        <f>SUM(C48:C50)</f>
        <v>0</v>
      </c>
      <c r="D47" s="28">
        <f>SUM(D48:D50)</f>
        <v>6005</v>
      </c>
      <c r="E47" s="28">
        <f>SUM(E48:E50)</f>
        <v>0</v>
      </c>
      <c r="F47" s="28">
        <f t="shared" si="7"/>
        <v>6005</v>
      </c>
      <c r="G47" s="29">
        <f t="shared" si="73"/>
        <v>7.2030599702303105E-3</v>
      </c>
      <c r="H47" s="28">
        <f t="shared" ref="H47:M47" si="109">SUM(H48:H50)</f>
        <v>0</v>
      </c>
      <c r="I47" s="28">
        <f t="shared" si="109"/>
        <v>0</v>
      </c>
      <c r="J47" s="28">
        <f t="shared" si="109"/>
        <v>6005</v>
      </c>
      <c r="K47" s="28">
        <f t="shared" si="109"/>
        <v>112873</v>
      </c>
      <c r="L47" s="28">
        <f t="shared" si="109"/>
        <v>0</v>
      </c>
      <c r="M47" s="28">
        <f t="shared" si="109"/>
        <v>0</v>
      </c>
      <c r="N47" s="28">
        <f t="shared" si="99"/>
        <v>6005</v>
      </c>
      <c r="O47" s="28">
        <f t="shared" si="11"/>
        <v>112873</v>
      </c>
      <c r="P47" s="28">
        <f t="shared" si="12"/>
        <v>118878</v>
      </c>
      <c r="Q47" s="29">
        <f t="shared" si="68"/>
        <v>0.14374401391573807</v>
      </c>
      <c r="R47" s="28">
        <f t="shared" ref="R47:W47" si="110">SUM(R48:R50)</f>
        <v>0</v>
      </c>
      <c r="S47" s="28">
        <f t="shared" si="110"/>
        <v>0</v>
      </c>
      <c r="T47" s="28">
        <f t="shared" si="110"/>
        <v>118878</v>
      </c>
      <c r="U47" s="28">
        <f t="shared" si="110"/>
        <v>0</v>
      </c>
      <c r="V47" s="28">
        <f t="shared" si="110"/>
        <v>0</v>
      </c>
      <c r="W47" s="28">
        <f t="shared" si="110"/>
        <v>0</v>
      </c>
      <c r="X47" s="28">
        <f t="shared" si="15"/>
        <v>118878</v>
      </c>
      <c r="Y47" s="28">
        <f t="shared" si="16"/>
        <v>0</v>
      </c>
      <c r="Z47" s="28">
        <f t="shared" si="17"/>
        <v>118878</v>
      </c>
      <c r="AA47" s="28">
        <f t="shared" ref="AA47:AF47" si="111">SUM(AA48:AA50)</f>
        <v>0</v>
      </c>
      <c r="AB47" s="28">
        <f t="shared" si="111"/>
        <v>0</v>
      </c>
      <c r="AC47" s="28">
        <f t="shared" si="111"/>
        <v>118878</v>
      </c>
      <c r="AD47" s="28">
        <f t="shared" si="111"/>
        <v>0</v>
      </c>
      <c r="AE47" s="28">
        <f t="shared" si="111"/>
        <v>0</v>
      </c>
      <c r="AF47" s="28">
        <f t="shared" si="111"/>
        <v>0</v>
      </c>
      <c r="AG47" s="28">
        <f t="shared" si="20"/>
        <v>118878</v>
      </c>
      <c r="AH47" s="28">
        <f t="shared" si="21"/>
        <v>0</v>
      </c>
      <c r="AI47" s="28">
        <f t="shared" si="22"/>
        <v>118878</v>
      </c>
      <c r="AJ47" s="29">
        <f t="shared" si="82"/>
        <v>0.14104090054421609</v>
      </c>
      <c r="AK47" s="28">
        <f t="shared" ref="AK47:AP47" si="112">SUM(AK48:AK50)</f>
        <v>0</v>
      </c>
      <c r="AL47" s="28">
        <f t="shared" si="112"/>
        <v>0</v>
      </c>
      <c r="AM47" s="28">
        <f t="shared" si="112"/>
        <v>118878</v>
      </c>
      <c r="AN47" s="28">
        <f t="shared" si="112"/>
        <v>0</v>
      </c>
      <c r="AO47" s="28">
        <f t="shared" si="112"/>
        <v>0</v>
      </c>
      <c r="AP47" s="28">
        <f t="shared" si="112"/>
        <v>0</v>
      </c>
      <c r="AQ47" s="28">
        <f t="shared" si="26"/>
        <v>118878</v>
      </c>
      <c r="AR47" s="28">
        <f t="shared" si="27"/>
        <v>0</v>
      </c>
      <c r="AS47" s="28">
        <f t="shared" si="28"/>
        <v>118878</v>
      </c>
      <c r="AT47" s="29">
        <f t="shared" si="84"/>
        <v>0.14104090054421609</v>
      </c>
    </row>
    <row r="48" spans="1:46" ht="12.95" x14ac:dyDescent="0.3">
      <c r="A48" s="16" t="s">
        <v>54</v>
      </c>
      <c r="B48" s="17" t="s">
        <v>55</v>
      </c>
      <c r="C48" s="18">
        <v>0</v>
      </c>
      <c r="D48" s="18">
        <v>4050</v>
      </c>
      <c r="E48" s="18">
        <v>0</v>
      </c>
      <c r="F48" s="19">
        <f t="shared" si="7"/>
        <v>4050</v>
      </c>
      <c r="G48" s="30">
        <f t="shared" si="73"/>
        <v>4.8580171322952139E-3</v>
      </c>
      <c r="H48" s="18">
        <v>0</v>
      </c>
      <c r="I48" s="18"/>
      <c r="J48" s="18">
        <v>4050</v>
      </c>
      <c r="K48" s="18">
        <v>85377</v>
      </c>
      <c r="L48" s="18">
        <v>0</v>
      </c>
      <c r="M48" s="18"/>
      <c r="N48" s="19">
        <f t="shared" si="99"/>
        <v>4050</v>
      </c>
      <c r="O48" s="19">
        <f t="shared" si="11"/>
        <v>85377</v>
      </c>
      <c r="P48" s="19">
        <f t="shared" si="12"/>
        <v>89427</v>
      </c>
      <c r="Q48" s="30">
        <f t="shared" si="68"/>
        <v>0.10813267326538727</v>
      </c>
      <c r="R48" s="18">
        <f>H48+I48</f>
        <v>0</v>
      </c>
      <c r="S48" s="18"/>
      <c r="T48" s="18">
        <f>J48+K48</f>
        <v>89427</v>
      </c>
      <c r="U48" s="18"/>
      <c r="V48" s="18">
        <f>L48+M48</f>
        <v>0</v>
      </c>
      <c r="W48" s="18"/>
      <c r="X48" s="19">
        <f t="shared" si="15"/>
        <v>89427</v>
      </c>
      <c r="Y48" s="19">
        <f t="shared" si="16"/>
        <v>0</v>
      </c>
      <c r="Z48" s="19">
        <f t="shared" si="17"/>
        <v>89427</v>
      </c>
      <c r="AA48" s="18">
        <f t="shared" si="108"/>
        <v>0</v>
      </c>
      <c r="AB48" s="18"/>
      <c r="AC48" s="18">
        <f t="shared" ref="AC48:AC50" si="113">T48+U48</f>
        <v>89427</v>
      </c>
      <c r="AD48" s="18">
        <v>1523</v>
      </c>
      <c r="AE48" s="18">
        <f t="shared" ref="AE48:AE50" si="114">V48+W48</f>
        <v>0</v>
      </c>
      <c r="AF48" s="18"/>
      <c r="AG48" s="19">
        <f t="shared" si="20"/>
        <v>89427</v>
      </c>
      <c r="AH48" s="19">
        <f t="shared" si="21"/>
        <v>1523</v>
      </c>
      <c r="AI48" s="19">
        <f t="shared" si="22"/>
        <v>90950</v>
      </c>
      <c r="AJ48" s="30">
        <f t="shared" si="82"/>
        <v>0.10790617191150972</v>
      </c>
      <c r="AK48" s="18">
        <f t="shared" ref="AK48:AK50" si="115">AA48+AB48</f>
        <v>0</v>
      </c>
      <c r="AL48" s="18"/>
      <c r="AM48" s="18">
        <f t="shared" ref="AM48:AM50" si="116">AC48+AD48</f>
        <v>90950</v>
      </c>
      <c r="AN48" s="18"/>
      <c r="AO48" s="18">
        <f t="shared" ref="AO48:AO50" si="117">AE48+AF48</f>
        <v>0</v>
      </c>
      <c r="AP48" s="18"/>
      <c r="AQ48" s="19">
        <f t="shared" si="26"/>
        <v>90950</v>
      </c>
      <c r="AR48" s="19">
        <f t="shared" si="27"/>
        <v>0</v>
      </c>
      <c r="AS48" s="19">
        <f t="shared" si="28"/>
        <v>90950</v>
      </c>
      <c r="AT48" s="30">
        <f t="shared" si="84"/>
        <v>0.10790617191150972</v>
      </c>
    </row>
    <row r="49" spans="1:46" ht="25.5" x14ac:dyDescent="0.2">
      <c r="A49" s="16" t="s">
        <v>56</v>
      </c>
      <c r="B49" s="17" t="s">
        <v>57</v>
      </c>
      <c r="C49" s="18">
        <v>0</v>
      </c>
      <c r="D49" s="18">
        <v>955</v>
      </c>
      <c r="E49" s="18">
        <v>0</v>
      </c>
      <c r="F49" s="19">
        <f t="shared" si="7"/>
        <v>955</v>
      </c>
      <c r="G49" s="30">
        <f t="shared" si="73"/>
        <v>1.1455324348992417E-3</v>
      </c>
      <c r="H49" s="18">
        <v>0</v>
      </c>
      <c r="I49" s="18"/>
      <c r="J49" s="18">
        <v>955</v>
      </c>
      <c r="K49" s="18">
        <v>20124</v>
      </c>
      <c r="L49" s="18">
        <v>0</v>
      </c>
      <c r="M49" s="18"/>
      <c r="N49" s="19">
        <f t="shared" si="99"/>
        <v>955</v>
      </c>
      <c r="O49" s="19">
        <f t="shared" si="11"/>
        <v>20124</v>
      </c>
      <c r="P49" s="19">
        <f t="shared" si="12"/>
        <v>21079</v>
      </c>
      <c r="Q49" s="30">
        <f t="shared" si="68"/>
        <v>2.5488148095777541E-2</v>
      </c>
      <c r="R49" s="18">
        <f>H49+I49</f>
        <v>0</v>
      </c>
      <c r="S49" s="18"/>
      <c r="T49" s="18">
        <f>J49+K49</f>
        <v>21079</v>
      </c>
      <c r="U49" s="18"/>
      <c r="V49" s="18">
        <f>L49+M49</f>
        <v>0</v>
      </c>
      <c r="W49" s="18"/>
      <c r="X49" s="19">
        <f t="shared" si="15"/>
        <v>21079</v>
      </c>
      <c r="Y49" s="19">
        <f t="shared" si="16"/>
        <v>0</v>
      </c>
      <c r="Z49" s="19">
        <f t="shared" si="17"/>
        <v>21079</v>
      </c>
      <c r="AA49" s="18">
        <f t="shared" si="108"/>
        <v>0</v>
      </c>
      <c r="AB49" s="18"/>
      <c r="AC49" s="18">
        <f t="shared" si="113"/>
        <v>21079</v>
      </c>
      <c r="AD49" s="18">
        <v>81</v>
      </c>
      <c r="AE49" s="18">
        <f t="shared" si="114"/>
        <v>0</v>
      </c>
      <c r="AF49" s="18"/>
      <c r="AG49" s="19">
        <f t="shared" si="20"/>
        <v>21079</v>
      </c>
      <c r="AH49" s="19">
        <f t="shared" si="21"/>
        <v>81</v>
      </c>
      <c r="AI49" s="19">
        <f t="shared" si="22"/>
        <v>21160</v>
      </c>
      <c r="AJ49" s="30">
        <f t="shared" si="82"/>
        <v>2.5104943349615678E-2</v>
      </c>
      <c r="AK49" s="18">
        <f t="shared" si="115"/>
        <v>0</v>
      </c>
      <c r="AL49" s="18"/>
      <c r="AM49" s="18">
        <f t="shared" si="116"/>
        <v>21160</v>
      </c>
      <c r="AN49" s="18"/>
      <c r="AO49" s="18">
        <f t="shared" si="117"/>
        <v>0</v>
      </c>
      <c r="AP49" s="18"/>
      <c r="AQ49" s="19">
        <f t="shared" si="26"/>
        <v>21160</v>
      </c>
      <c r="AR49" s="19">
        <f t="shared" si="27"/>
        <v>0</v>
      </c>
      <c r="AS49" s="19">
        <f t="shared" si="28"/>
        <v>21160</v>
      </c>
      <c r="AT49" s="30">
        <f t="shared" si="84"/>
        <v>2.5104943349615678E-2</v>
      </c>
    </row>
    <row r="50" spans="1:46" ht="25.5" x14ac:dyDescent="0.2">
      <c r="A50" s="16" t="s">
        <v>62</v>
      </c>
      <c r="B50" s="17" t="s">
        <v>63</v>
      </c>
      <c r="C50" s="18">
        <v>0</v>
      </c>
      <c r="D50" s="18">
        <v>1000</v>
      </c>
      <c r="E50" s="18">
        <v>0</v>
      </c>
      <c r="F50" s="19">
        <f t="shared" si="7"/>
        <v>1000</v>
      </c>
      <c r="G50" s="30">
        <f t="shared" si="73"/>
        <v>1.1995104030358553E-3</v>
      </c>
      <c r="H50" s="18">
        <v>0</v>
      </c>
      <c r="I50" s="18"/>
      <c r="J50" s="18">
        <v>1000</v>
      </c>
      <c r="K50" s="18">
        <v>7372</v>
      </c>
      <c r="L50" s="18">
        <v>0</v>
      </c>
      <c r="M50" s="18"/>
      <c r="N50" s="19">
        <f t="shared" si="99"/>
        <v>1000</v>
      </c>
      <c r="O50" s="19">
        <f t="shared" si="11"/>
        <v>7372</v>
      </c>
      <c r="P50" s="19">
        <f t="shared" si="12"/>
        <v>8372</v>
      </c>
      <c r="Q50" s="30">
        <f t="shared" si="68"/>
        <v>1.0123192554573252E-2</v>
      </c>
      <c r="R50" s="18">
        <f>H50+I50</f>
        <v>0</v>
      </c>
      <c r="S50" s="18"/>
      <c r="T50" s="18">
        <f>J50+K50</f>
        <v>8372</v>
      </c>
      <c r="U50" s="18"/>
      <c r="V50" s="18">
        <f>L50+M50</f>
        <v>0</v>
      </c>
      <c r="W50" s="18"/>
      <c r="X50" s="19">
        <f t="shared" si="15"/>
        <v>8372</v>
      </c>
      <c r="Y50" s="19">
        <f t="shared" si="16"/>
        <v>0</v>
      </c>
      <c r="Z50" s="19">
        <f t="shared" si="17"/>
        <v>8372</v>
      </c>
      <c r="AA50" s="18">
        <f t="shared" si="108"/>
        <v>0</v>
      </c>
      <c r="AB50" s="18"/>
      <c r="AC50" s="18">
        <f t="shared" si="113"/>
        <v>8372</v>
      </c>
      <c r="AD50" s="18">
        <v>-1604</v>
      </c>
      <c r="AE50" s="18">
        <f t="shared" si="114"/>
        <v>0</v>
      </c>
      <c r="AF50" s="18"/>
      <c r="AG50" s="19">
        <f t="shared" si="20"/>
        <v>8372</v>
      </c>
      <c r="AH50" s="19">
        <f t="shared" si="21"/>
        <v>-1604</v>
      </c>
      <c r="AI50" s="19">
        <f t="shared" si="22"/>
        <v>6768</v>
      </c>
      <c r="AJ50" s="30">
        <f t="shared" si="82"/>
        <v>8.0297852830906857E-3</v>
      </c>
      <c r="AK50" s="18">
        <f t="shared" si="115"/>
        <v>0</v>
      </c>
      <c r="AL50" s="18"/>
      <c r="AM50" s="18">
        <f t="shared" si="116"/>
        <v>6768</v>
      </c>
      <c r="AN50" s="18"/>
      <c r="AO50" s="18">
        <f t="shared" si="117"/>
        <v>0</v>
      </c>
      <c r="AP50" s="18"/>
      <c r="AQ50" s="19">
        <f t="shared" si="26"/>
        <v>6768</v>
      </c>
      <c r="AR50" s="19">
        <f t="shared" si="27"/>
        <v>0</v>
      </c>
      <c r="AS50" s="19">
        <f t="shared" si="28"/>
        <v>6768</v>
      </c>
      <c r="AT50" s="30">
        <f t="shared" si="84"/>
        <v>8.0297852830906857E-3</v>
      </c>
    </row>
    <row r="51" spans="1:46" ht="28.5" x14ac:dyDescent="0.2">
      <c r="A51" s="26" t="s">
        <v>76</v>
      </c>
      <c r="B51" s="31" t="s">
        <v>77</v>
      </c>
      <c r="C51" s="28">
        <f>C52+C53</f>
        <v>1172595</v>
      </c>
      <c r="D51" s="28">
        <f t="shared" ref="D51:E51" si="118">D52+D53</f>
        <v>0</v>
      </c>
      <c r="E51" s="28">
        <f t="shared" si="118"/>
        <v>0</v>
      </c>
      <c r="F51" s="28">
        <f t="shared" si="7"/>
        <v>1172595</v>
      </c>
      <c r="G51" s="29">
        <f t="shared" si="73"/>
        <v>1.4065399010478288</v>
      </c>
      <c r="H51" s="28">
        <f>H52+H53</f>
        <v>1172595</v>
      </c>
      <c r="I51" s="28">
        <f>I52+I53</f>
        <v>0</v>
      </c>
      <c r="J51" s="28">
        <f t="shared" ref="J51:M51" si="119">J52+J53</f>
        <v>0</v>
      </c>
      <c r="K51" s="28">
        <f t="shared" si="119"/>
        <v>0</v>
      </c>
      <c r="L51" s="28">
        <f t="shared" si="119"/>
        <v>0</v>
      </c>
      <c r="M51" s="28">
        <f t="shared" si="119"/>
        <v>0</v>
      </c>
      <c r="N51" s="28">
        <f t="shared" si="99"/>
        <v>1172595</v>
      </c>
      <c r="O51" s="28">
        <f t="shared" si="11"/>
        <v>0</v>
      </c>
      <c r="P51" s="28">
        <f t="shared" si="12"/>
        <v>1172595</v>
      </c>
      <c r="Q51" s="29">
        <f t="shared" si="68"/>
        <v>1.4178696815014122</v>
      </c>
      <c r="R51" s="28">
        <f>R52+R53</f>
        <v>1172595</v>
      </c>
      <c r="S51" s="28">
        <f>S52+S53</f>
        <v>45000</v>
      </c>
      <c r="T51" s="28">
        <f t="shared" ref="T51:W51" si="120">T52+T53</f>
        <v>0</v>
      </c>
      <c r="U51" s="28">
        <f t="shared" si="120"/>
        <v>0</v>
      </c>
      <c r="V51" s="28">
        <f t="shared" si="120"/>
        <v>0</v>
      </c>
      <c r="W51" s="28">
        <f t="shared" si="120"/>
        <v>0</v>
      </c>
      <c r="X51" s="28">
        <f t="shared" si="15"/>
        <v>1172595</v>
      </c>
      <c r="Y51" s="28">
        <f t="shared" si="16"/>
        <v>45000</v>
      </c>
      <c r="Z51" s="28">
        <f t="shared" si="17"/>
        <v>1217595</v>
      </c>
      <c r="AA51" s="28">
        <f>AA52+AA53</f>
        <v>1217595</v>
      </c>
      <c r="AB51" s="28">
        <f>AB52+AB53</f>
        <v>0</v>
      </c>
      <c r="AC51" s="28">
        <f t="shared" ref="AC51:AF51" si="121">AC52+AC53</f>
        <v>0</v>
      </c>
      <c r="AD51" s="28">
        <f t="shared" si="121"/>
        <v>0</v>
      </c>
      <c r="AE51" s="28">
        <f t="shared" si="121"/>
        <v>0</v>
      </c>
      <c r="AF51" s="28">
        <f t="shared" si="121"/>
        <v>0</v>
      </c>
      <c r="AG51" s="28">
        <f t="shared" si="20"/>
        <v>1217595</v>
      </c>
      <c r="AH51" s="28">
        <f t="shared" si="21"/>
        <v>0</v>
      </c>
      <c r="AI51" s="28">
        <f t="shared" si="22"/>
        <v>1217595</v>
      </c>
      <c r="AJ51" s="29">
        <f t="shared" si="82"/>
        <v>1.4445961010290784</v>
      </c>
      <c r="AK51" s="28">
        <f>AK52+AK53</f>
        <v>1217595</v>
      </c>
      <c r="AL51" s="28">
        <f>AL52+AL53</f>
        <v>0</v>
      </c>
      <c r="AM51" s="28">
        <f t="shared" ref="AM51:AP51" si="122">AM52+AM53</f>
        <v>0</v>
      </c>
      <c r="AN51" s="28">
        <f t="shared" si="122"/>
        <v>0</v>
      </c>
      <c r="AO51" s="28">
        <f t="shared" si="122"/>
        <v>0</v>
      </c>
      <c r="AP51" s="28">
        <f t="shared" si="122"/>
        <v>0</v>
      </c>
      <c r="AQ51" s="28">
        <f t="shared" si="26"/>
        <v>1217595</v>
      </c>
      <c r="AR51" s="28">
        <f t="shared" si="27"/>
        <v>0</v>
      </c>
      <c r="AS51" s="28">
        <f t="shared" si="28"/>
        <v>1217595</v>
      </c>
      <c r="AT51" s="29">
        <f t="shared" si="84"/>
        <v>1.4445961010290784</v>
      </c>
    </row>
    <row r="52" spans="1:46" ht="12.95" x14ac:dyDescent="0.3">
      <c r="A52" s="16" t="s">
        <v>60</v>
      </c>
      <c r="B52" s="17" t="s">
        <v>61</v>
      </c>
      <c r="C52" s="18">
        <v>34475</v>
      </c>
      <c r="D52" s="18">
        <v>0</v>
      </c>
      <c r="E52" s="18">
        <v>0</v>
      </c>
      <c r="F52" s="19">
        <f t="shared" si="7"/>
        <v>34475</v>
      </c>
      <c r="G52" s="30">
        <f t="shared" si="73"/>
        <v>4.1353121144661109E-2</v>
      </c>
      <c r="H52" s="18">
        <v>34475</v>
      </c>
      <c r="I52" s="18"/>
      <c r="J52" s="18">
        <v>0</v>
      </c>
      <c r="K52" s="18"/>
      <c r="L52" s="18">
        <v>0</v>
      </c>
      <c r="M52" s="18"/>
      <c r="N52" s="19">
        <f t="shared" si="99"/>
        <v>34475</v>
      </c>
      <c r="O52" s="19">
        <f t="shared" si="11"/>
        <v>0</v>
      </c>
      <c r="P52" s="19">
        <f t="shared" si="12"/>
        <v>34475</v>
      </c>
      <c r="Q52" s="30">
        <f t="shared" si="68"/>
        <v>4.1686223521131494E-2</v>
      </c>
      <c r="R52" s="18">
        <f>H52+I52</f>
        <v>34475</v>
      </c>
      <c r="S52" s="18"/>
      <c r="T52" s="18">
        <f>J52+K52</f>
        <v>0</v>
      </c>
      <c r="U52" s="18"/>
      <c r="V52" s="18">
        <f>L52+M52</f>
        <v>0</v>
      </c>
      <c r="W52" s="18"/>
      <c r="X52" s="19">
        <f t="shared" si="15"/>
        <v>34475</v>
      </c>
      <c r="Y52" s="19">
        <f t="shared" si="16"/>
        <v>0</v>
      </c>
      <c r="Z52" s="19">
        <f t="shared" si="17"/>
        <v>34475</v>
      </c>
      <c r="AA52" s="18">
        <f t="shared" si="108"/>
        <v>34475</v>
      </c>
      <c r="AB52" s="18"/>
      <c r="AC52" s="18">
        <f t="shared" ref="AC52:AC53" si="123">T52+U52</f>
        <v>0</v>
      </c>
      <c r="AD52" s="18"/>
      <c r="AE52" s="18">
        <f t="shared" ref="AE52:AE53" si="124">V52+W52</f>
        <v>0</v>
      </c>
      <c r="AF52" s="18"/>
      <c r="AG52" s="19">
        <f t="shared" si="20"/>
        <v>34475</v>
      </c>
      <c r="AH52" s="19">
        <f t="shared" si="21"/>
        <v>0</v>
      </c>
      <c r="AI52" s="19">
        <f t="shared" si="22"/>
        <v>34475</v>
      </c>
      <c r="AJ52" s="30">
        <f t="shared" si="82"/>
        <v>4.090231200274104E-2</v>
      </c>
      <c r="AK52" s="18">
        <f t="shared" ref="AK52:AK53" si="125">AA52+AB52</f>
        <v>34475</v>
      </c>
      <c r="AL52" s="18"/>
      <c r="AM52" s="18">
        <f t="shared" ref="AM52:AM53" si="126">AC52+AD52</f>
        <v>0</v>
      </c>
      <c r="AN52" s="18"/>
      <c r="AO52" s="18">
        <f t="shared" ref="AO52:AO53" si="127">AE52+AF52</f>
        <v>0</v>
      </c>
      <c r="AP52" s="18"/>
      <c r="AQ52" s="19">
        <f t="shared" si="26"/>
        <v>34475</v>
      </c>
      <c r="AR52" s="19">
        <f t="shared" si="27"/>
        <v>0</v>
      </c>
      <c r="AS52" s="19">
        <f t="shared" si="28"/>
        <v>34475</v>
      </c>
      <c r="AT52" s="30">
        <f t="shared" si="84"/>
        <v>4.090231200274104E-2</v>
      </c>
    </row>
    <row r="53" spans="1:46" x14ac:dyDescent="0.2">
      <c r="A53" s="16" t="s">
        <v>78</v>
      </c>
      <c r="B53" s="17" t="s">
        <v>79</v>
      </c>
      <c r="C53" s="18">
        <v>1138120</v>
      </c>
      <c r="D53" s="18">
        <v>0</v>
      </c>
      <c r="E53" s="18">
        <v>0</v>
      </c>
      <c r="F53" s="19">
        <f t="shared" si="7"/>
        <v>1138120</v>
      </c>
      <c r="G53" s="30">
        <f t="shared" si="73"/>
        <v>1.3651867799031676</v>
      </c>
      <c r="H53" s="18">
        <v>1138120</v>
      </c>
      <c r="I53" s="18"/>
      <c r="J53" s="18">
        <v>0</v>
      </c>
      <c r="K53" s="18"/>
      <c r="L53" s="18">
        <v>0</v>
      </c>
      <c r="M53" s="18"/>
      <c r="N53" s="19">
        <f t="shared" si="99"/>
        <v>1138120</v>
      </c>
      <c r="O53" s="19">
        <f t="shared" si="11"/>
        <v>0</v>
      </c>
      <c r="P53" s="19">
        <f t="shared" si="12"/>
        <v>1138120</v>
      </c>
      <c r="Q53" s="30">
        <f t="shared" si="68"/>
        <v>1.3761834579802807</v>
      </c>
      <c r="R53" s="18">
        <f>H53+I53</f>
        <v>1138120</v>
      </c>
      <c r="S53" s="18">
        <v>45000</v>
      </c>
      <c r="T53" s="18">
        <f>J53+K53</f>
        <v>0</v>
      </c>
      <c r="U53" s="18"/>
      <c r="V53" s="18">
        <f>L53+M53</f>
        <v>0</v>
      </c>
      <c r="W53" s="18"/>
      <c r="X53" s="19">
        <f t="shared" si="15"/>
        <v>1138120</v>
      </c>
      <c r="Y53" s="19">
        <f t="shared" si="16"/>
        <v>45000</v>
      </c>
      <c r="Z53" s="19">
        <f t="shared" si="17"/>
        <v>1183120</v>
      </c>
      <c r="AA53" s="18">
        <f t="shared" si="108"/>
        <v>1183120</v>
      </c>
      <c r="AB53" s="18"/>
      <c r="AC53" s="18">
        <f t="shared" si="123"/>
        <v>0</v>
      </c>
      <c r="AD53" s="18"/>
      <c r="AE53" s="18">
        <f t="shared" si="124"/>
        <v>0</v>
      </c>
      <c r="AF53" s="18"/>
      <c r="AG53" s="19">
        <f t="shared" si="20"/>
        <v>1183120</v>
      </c>
      <c r="AH53" s="19">
        <f t="shared" si="21"/>
        <v>0</v>
      </c>
      <c r="AI53" s="19">
        <f t="shared" si="22"/>
        <v>1183120</v>
      </c>
      <c r="AJ53" s="30">
        <f t="shared" si="82"/>
        <v>1.4036937890263375</v>
      </c>
      <c r="AK53" s="18">
        <f t="shared" si="125"/>
        <v>1183120</v>
      </c>
      <c r="AL53" s="18"/>
      <c r="AM53" s="18">
        <f t="shared" si="126"/>
        <v>0</v>
      </c>
      <c r="AN53" s="18"/>
      <c r="AO53" s="18">
        <f t="shared" si="127"/>
        <v>0</v>
      </c>
      <c r="AP53" s="18"/>
      <c r="AQ53" s="19">
        <f t="shared" si="26"/>
        <v>1183120</v>
      </c>
      <c r="AR53" s="19">
        <f t="shared" si="27"/>
        <v>0</v>
      </c>
      <c r="AS53" s="19">
        <f t="shared" si="28"/>
        <v>1183120</v>
      </c>
      <c r="AT53" s="30">
        <f t="shared" si="84"/>
        <v>1.4036937890263375</v>
      </c>
    </row>
    <row r="54" spans="1:46" ht="14.25" x14ac:dyDescent="0.2">
      <c r="A54" s="22" t="s">
        <v>80</v>
      </c>
      <c r="B54" s="23" t="s">
        <v>81</v>
      </c>
      <c r="C54" s="24">
        <f>C55+C63</f>
        <v>714525</v>
      </c>
      <c r="D54" s="24">
        <f t="shared" ref="D54:E54" si="128">D55+D63</f>
        <v>0</v>
      </c>
      <c r="E54" s="24">
        <f t="shared" si="128"/>
        <v>15000</v>
      </c>
      <c r="F54" s="24">
        <f t="shared" si="7"/>
        <v>729525</v>
      </c>
      <c r="G54" s="25">
        <f t="shared" si="73"/>
        <v>0.8750728267747323</v>
      </c>
      <c r="H54" s="24">
        <f>H55+H63</f>
        <v>714525</v>
      </c>
      <c r="I54" s="24">
        <f>I55+I63</f>
        <v>-15574</v>
      </c>
      <c r="J54" s="24">
        <f t="shared" ref="J54:M54" si="129">J55+J63</f>
        <v>0</v>
      </c>
      <c r="K54" s="24">
        <f t="shared" si="129"/>
        <v>0</v>
      </c>
      <c r="L54" s="24">
        <f t="shared" si="129"/>
        <v>15000</v>
      </c>
      <c r="M54" s="24">
        <f t="shared" si="129"/>
        <v>-10000</v>
      </c>
      <c r="N54" s="24">
        <f t="shared" si="99"/>
        <v>729525</v>
      </c>
      <c r="O54" s="24">
        <f t="shared" si="11"/>
        <v>-25574</v>
      </c>
      <c r="P54" s="24">
        <f t="shared" si="12"/>
        <v>703951</v>
      </c>
      <c r="Q54" s="25">
        <f t="shared" si="68"/>
        <v>0.85119822288394598</v>
      </c>
      <c r="R54" s="24">
        <f>R55+R63</f>
        <v>698951</v>
      </c>
      <c r="S54" s="24">
        <f>S55+S63</f>
        <v>0</v>
      </c>
      <c r="T54" s="24">
        <f t="shared" ref="T54:W54" si="130">T55+T63</f>
        <v>0</v>
      </c>
      <c r="U54" s="24">
        <f t="shared" si="130"/>
        <v>0</v>
      </c>
      <c r="V54" s="24">
        <f t="shared" si="130"/>
        <v>5000</v>
      </c>
      <c r="W54" s="24">
        <f t="shared" si="130"/>
        <v>0</v>
      </c>
      <c r="X54" s="24">
        <f t="shared" si="15"/>
        <v>703951</v>
      </c>
      <c r="Y54" s="24">
        <f t="shared" si="16"/>
        <v>0</v>
      </c>
      <c r="Z54" s="24">
        <f t="shared" si="17"/>
        <v>703951</v>
      </c>
      <c r="AA54" s="24">
        <f>AA55+AA63</f>
        <v>698951</v>
      </c>
      <c r="AB54" s="24">
        <f>AB55+AB63</f>
        <v>5011</v>
      </c>
      <c r="AC54" s="24">
        <f t="shared" ref="AC54:AF54" si="131">AC55+AC63</f>
        <v>0</v>
      </c>
      <c r="AD54" s="24">
        <f t="shared" si="131"/>
        <v>0</v>
      </c>
      <c r="AE54" s="24">
        <f t="shared" si="131"/>
        <v>5000</v>
      </c>
      <c r="AF54" s="24">
        <f t="shared" si="131"/>
        <v>0</v>
      </c>
      <c r="AG54" s="24">
        <f t="shared" si="20"/>
        <v>703951</v>
      </c>
      <c r="AH54" s="24">
        <f t="shared" si="21"/>
        <v>5011</v>
      </c>
      <c r="AI54" s="24">
        <f t="shared" si="22"/>
        <v>708962</v>
      </c>
      <c r="AJ54" s="25">
        <f t="shared" si="82"/>
        <v>0.84113661847968946</v>
      </c>
      <c r="AK54" s="24">
        <f>AK55+AK63</f>
        <v>703962</v>
      </c>
      <c r="AL54" s="24">
        <f>AL55+AL63</f>
        <v>0</v>
      </c>
      <c r="AM54" s="24">
        <f t="shared" ref="AM54:AP54" si="132">AM55+AM63</f>
        <v>0</v>
      </c>
      <c r="AN54" s="24">
        <f t="shared" si="132"/>
        <v>0</v>
      </c>
      <c r="AO54" s="24">
        <f t="shared" si="132"/>
        <v>5000</v>
      </c>
      <c r="AP54" s="24">
        <f t="shared" si="132"/>
        <v>0</v>
      </c>
      <c r="AQ54" s="24">
        <f t="shared" si="26"/>
        <v>708962</v>
      </c>
      <c r="AR54" s="24">
        <f t="shared" si="27"/>
        <v>0</v>
      </c>
      <c r="AS54" s="24">
        <f t="shared" si="28"/>
        <v>708962</v>
      </c>
      <c r="AT54" s="25">
        <f t="shared" si="84"/>
        <v>0.84113661847968946</v>
      </c>
    </row>
    <row r="55" spans="1:46" ht="14.1" x14ac:dyDescent="0.3">
      <c r="A55" s="26" t="s">
        <v>82</v>
      </c>
      <c r="B55" s="32" t="s">
        <v>83</v>
      </c>
      <c r="C55" s="28">
        <f>SUM(C56:C62)</f>
        <v>626050</v>
      </c>
      <c r="D55" s="28">
        <f t="shared" ref="D55:E55" si="133">SUM(D56:D62)</f>
        <v>0</v>
      </c>
      <c r="E55" s="28">
        <f t="shared" si="133"/>
        <v>15000</v>
      </c>
      <c r="F55" s="28">
        <f t="shared" si="7"/>
        <v>641050</v>
      </c>
      <c r="G55" s="29">
        <f t="shared" si="73"/>
        <v>0.76894614386613502</v>
      </c>
      <c r="H55" s="28">
        <f>SUM(H56:H62)</f>
        <v>626050</v>
      </c>
      <c r="I55" s="28">
        <f>SUM(I56:I62)</f>
        <v>-15574</v>
      </c>
      <c r="J55" s="28">
        <f t="shared" ref="J55:M55" si="134">SUM(J56:J62)</f>
        <v>0</v>
      </c>
      <c r="K55" s="28">
        <f t="shared" si="134"/>
        <v>0</v>
      </c>
      <c r="L55" s="28">
        <f t="shared" si="134"/>
        <v>15000</v>
      </c>
      <c r="M55" s="28">
        <f t="shared" si="134"/>
        <v>-10000</v>
      </c>
      <c r="N55" s="28">
        <f t="shared" si="99"/>
        <v>641050</v>
      </c>
      <c r="O55" s="28">
        <f t="shared" si="11"/>
        <v>-25574</v>
      </c>
      <c r="P55" s="28">
        <f t="shared" si="12"/>
        <v>615476</v>
      </c>
      <c r="Q55" s="29">
        <f t="shared" si="68"/>
        <v>0.7442166818822894</v>
      </c>
      <c r="R55" s="28">
        <f>SUM(R56:R62)</f>
        <v>610476</v>
      </c>
      <c r="S55" s="28">
        <f>SUM(S56:S62)</f>
        <v>0</v>
      </c>
      <c r="T55" s="28">
        <f t="shared" ref="T55:W55" si="135">SUM(T56:T62)</f>
        <v>0</v>
      </c>
      <c r="U55" s="28">
        <f t="shared" si="135"/>
        <v>0</v>
      </c>
      <c r="V55" s="28">
        <f t="shared" si="135"/>
        <v>5000</v>
      </c>
      <c r="W55" s="28">
        <f t="shared" si="135"/>
        <v>0</v>
      </c>
      <c r="X55" s="28">
        <f t="shared" si="15"/>
        <v>615476</v>
      </c>
      <c r="Y55" s="28">
        <f t="shared" si="16"/>
        <v>0</v>
      </c>
      <c r="Z55" s="28">
        <f t="shared" si="17"/>
        <v>615476</v>
      </c>
      <c r="AA55" s="28">
        <f>SUM(AA56:AA62)</f>
        <v>610476</v>
      </c>
      <c r="AB55" s="28">
        <f>SUM(AB56:AB62)</f>
        <v>5011</v>
      </c>
      <c r="AC55" s="28">
        <f t="shared" ref="AC55:AF55" si="136">SUM(AC56:AC62)</f>
        <v>0</v>
      </c>
      <c r="AD55" s="28">
        <f t="shared" si="136"/>
        <v>0</v>
      </c>
      <c r="AE55" s="28">
        <f t="shared" si="136"/>
        <v>5000</v>
      </c>
      <c r="AF55" s="28">
        <f t="shared" si="136"/>
        <v>0</v>
      </c>
      <c r="AG55" s="28">
        <f t="shared" si="20"/>
        <v>615476</v>
      </c>
      <c r="AH55" s="28">
        <f t="shared" si="21"/>
        <v>5011</v>
      </c>
      <c r="AI55" s="28">
        <f t="shared" si="22"/>
        <v>620487</v>
      </c>
      <c r="AJ55" s="29">
        <f t="shared" si="82"/>
        <v>0.73616687070760789</v>
      </c>
      <c r="AK55" s="28">
        <f>SUM(AK56:AK62)</f>
        <v>615487</v>
      </c>
      <c r="AL55" s="28">
        <f>SUM(AL56:AL62)</f>
        <v>0</v>
      </c>
      <c r="AM55" s="28">
        <f t="shared" ref="AM55:AP55" si="137">SUM(AM56:AM62)</f>
        <v>0</v>
      </c>
      <c r="AN55" s="28">
        <f t="shared" si="137"/>
        <v>0</v>
      </c>
      <c r="AO55" s="28">
        <f t="shared" si="137"/>
        <v>5000</v>
      </c>
      <c r="AP55" s="28">
        <f t="shared" si="137"/>
        <v>0</v>
      </c>
      <c r="AQ55" s="28">
        <f t="shared" si="26"/>
        <v>620487</v>
      </c>
      <c r="AR55" s="28">
        <f t="shared" si="27"/>
        <v>0</v>
      </c>
      <c r="AS55" s="28">
        <f t="shared" si="28"/>
        <v>620487</v>
      </c>
      <c r="AT55" s="29">
        <f t="shared" si="84"/>
        <v>0.73616687070760789</v>
      </c>
    </row>
    <row r="56" spans="1:46" ht="12.95" x14ac:dyDescent="0.3">
      <c r="A56" s="16" t="s">
        <v>54</v>
      </c>
      <c r="B56" s="17" t="s">
        <v>55</v>
      </c>
      <c r="C56" s="18">
        <v>360793</v>
      </c>
      <c r="D56" s="18">
        <v>0</v>
      </c>
      <c r="E56" s="18">
        <v>0</v>
      </c>
      <c r="F56" s="19">
        <f t="shared" si="7"/>
        <v>360793</v>
      </c>
      <c r="G56" s="30">
        <f t="shared" si="73"/>
        <v>0.43277495684251532</v>
      </c>
      <c r="H56" s="18">
        <v>360793</v>
      </c>
      <c r="I56" s="18">
        <v>-4975</v>
      </c>
      <c r="J56" s="18">
        <v>0</v>
      </c>
      <c r="K56" s="18"/>
      <c r="L56" s="18">
        <v>0</v>
      </c>
      <c r="M56" s="18"/>
      <c r="N56" s="19">
        <f t="shared" si="99"/>
        <v>360793</v>
      </c>
      <c r="O56" s="19">
        <f t="shared" si="11"/>
        <v>-4975</v>
      </c>
      <c r="P56" s="19">
        <f t="shared" si="12"/>
        <v>355818</v>
      </c>
      <c r="Q56" s="30">
        <f t="shared" si="68"/>
        <v>0.43024535694973071</v>
      </c>
      <c r="R56" s="18">
        <f t="shared" ref="R56:R62" si="138">H56+I56</f>
        <v>355818</v>
      </c>
      <c r="S56" s="18"/>
      <c r="T56" s="18">
        <f t="shared" ref="T56:T62" si="139">J56+K56</f>
        <v>0</v>
      </c>
      <c r="U56" s="18"/>
      <c r="V56" s="18">
        <f t="shared" ref="V56:V62" si="140">L56+M56</f>
        <v>0</v>
      </c>
      <c r="W56" s="18"/>
      <c r="X56" s="19">
        <f t="shared" si="15"/>
        <v>355818</v>
      </c>
      <c r="Y56" s="19">
        <f t="shared" si="16"/>
        <v>0</v>
      </c>
      <c r="Z56" s="19">
        <f t="shared" si="17"/>
        <v>355818</v>
      </c>
      <c r="AA56" s="18">
        <f t="shared" ref="AA56:AA62" si="141">R56+S56</f>
        <v>355818</v>
      </c>
      <c r="AB56" s="18">
        <v>-1000</v>
      </c>
      <c r="AC56" s="18">
        <f t="shared" ref="AC56:AC62" si="142">T56+U56</f>
        <v>0</v>
      </c>
      <c r="AD56" s="18"/>
      <c r="AE56" s="18">
        <f t="shared" ref="AE56:AE62" si="143">V56+W56</f>
        <v>0</v>
      </c>
      <c r="AF56" s="18"/>
      <c r="AG56" s="19">
        <f t="shared" si="20"/>
        <v>355818</v>
      </c>
      <c r="AH56" s="19">
        <f t="shared" si="21"/>
        <v>-1000</v>
      </c>
      <c r="AI56" s="19">
        <f t="shared" si="22"/>
        <v>354818</v>
      </c>
      <c r="AJ56" s="30">
        <f t="shared" si="82"/>
        <v>0.42096813749640527</v>
      </c>
      <c r="AK56" s="18">
        <f t="shared" ref="AK56:AK62" si="144">AA56+AB56</f>
        <v>354818</v>
      </c>
      <c r="AL56" s="18"/>
      <c r="AM56" s="18">
        <f t="shared" ref="AM56:AM62" si="145">AC56+AD56</f>
        <v>0</v>
      </c>
      <c r="AN56" s="18"/>
      <c r="AO56" s="18">
        <f t="shared" ref="AO56:AO62" si="146">AE56+AF56</f>
        <v>0</v>
      </c>
      <c r="AP56" s="18"/>
      <c r="AQ56" s="19">
        <f t="shared" si="26"/>
        <v>354818</v>
      </c>
      <c r="AR56" s="19">
        <f t="shared" si="27"/>
        <v>0</v>
      </c>
      <c r="AS56" s="19">
        <f t="shared" si="28"/>
        <v>354818</v>
      </c>
      <c r="AT56" s="30">
        <f t="shared" si="84"/>
        <v>0.42096813749640527</v>
      </c>
    </row>
    <row r="57" spans="1:46" ht="25.5" x14ac:dyDescent="0.2">
      <c r="A57" s="16" t="s">
        <v>56</v>
      </c>
      <c r="B57" s="17" t="s">
        <v>57</v>
      </c>
      <c r="C57" s="18">
        <v>135080</v>
      </c>
      <c r="D57" s="18">
        <v>0</v>
      </c>
      <c r="E57" s="18">
        <v>0</v>
      </c>
      <c r="F57" s="19">
        <f t="shared" si="7"/>
        <v>135080</v>
      </c>
      <c r="G57" s="30">
        <f t="shared" si="73"/>
        <v>0.16202986524208332</v>
      </c>
      <c r="H57" s="18">
        <v>135080</v>
      </c>
      <c r="I57" s="18">
        <v>-1174</v>
      </c>
      <c r="J57" s="18">
        <v>0</v>
      </c>
      <c r="K57" s="18"/>
      <c r="L57" s="18">
        <v>0</v>
      </c>
      <c r="M57" s="18"/>
      <c r="N57" s="19">
        <f t="shared" si="99"/>
        <v>135080</v>
      </c>
      <c r="O57" s="19">
        <f t="shared" si="11"/>
        <v>-1174</v>
      </c>
      <c r="P57" s="19">
        <f t="shared" si="12"/>
        <v>133906</v>
      </c>
      <c r="Q57" s="30">
        <f t="shared" si="68"/>
        <v>0.16191545893605899</v>
      </c>
      <c r="R57" s="18">
        <f t="shared" si="138"/>
        <v>133906</v>
      </c>
      <c r="S57" s="18"/>
      <c r="T57" s="18">
        <f t="shared" si="139"/>
        <v>0</v>
      </c>
      <c r="U57" s="18"/>
      <c r="V57" s="18">
        <f t="shared" si="140"/>
        <v>0</v>
      </c>
      <c r="W57" s="18"/>
      <c r="X57" s="19">
        <f t="shared" si="15"/>
        <v>133906</v>
      </c>
      <c r="Y57" s="19">
        <f t="shared" si="16"/>
        <v>0</v>
      </c>
      <c r="Z57" s="19">
        <f t="shared" si="17"/>
        <v>133906</v>
      </c>
      <c r="AA57" s="18">
        <f t="shared" si="141"/>
        <v>133906</v>
      </c>
      <c r="AB57" s="18">
        <v>6000</v>
      </c>
      <c r="AC57" s="18">
        <f t="shared" si="142"/>
        <v>0</v>
      </c>
      <c r="AD57" s="18"/>
      <c r="AE57" s="18">
        <f t="shared" si="143"/>
        <v>0</v>
      </c>
      <c r="AF57" s="18"/>
      <c r="AG57" s="19">
        <f t="shared" si="20"/>
        <v>133906</v>
      </c>
      <c r="AH57" s="19">
        <f t="shared" si="21"/>
        <v>6000</v>
      </c>
      <c r="AI57" s="19">
        <f t="shared" si="22"/>
        <v>139906</v>
      </c>
      <c r="AJ57" s="30">
        <f t="shared" si="82"/>
        <v>0.16598923460639559</v>
      </c>
      <c r="AK57" s="18">
        <f t="shared" si="144"/>
        <v>139906</v>
      </c>
      <c r="AL57" s="18"/>
      <c r="AM57" s="18">
        <f t="shared" si="145"/>
        <v>0</v>
      </c>
      <c r="AN57" s="18"/>
      <c r="AO57" s="18">
        <f t="shared" si="146"/>
        <v>0</v>
      </c>
      <c r="AP57" s="18"/>
      <c r="AQ57" s="19">
        <f t="shared" si="26"/>
        <v>139906</v>
      </c>
      <c r="AR57" s="19">
        <f t="shared" si="27"/>
        <v>0</v>
      </c>
      <c r="AS57" s="19">
        <f t="shared" si="28"/>
        <v>139906</v>
      </c>
      <c r="AT57" s="30">
        <f t="shared" si="84"/>
        <v>0.16598923460639559</v>
      </c>
    </row>
    <row r="58" spans="1:46" x14ac:dyDescent="0.2">
      <c r="A58" s="16" t="s">
        <v>58</v>
      </c>
      <c r="B58" s="17" t="s">
        <v>59</v>
      </c>
      <c r="C58" s="18">
        <v>680</v>
      </c>
      <c r="D58" s="18">
        <v>0</v>
      </c>
      <c r="E58" s="18">
        <v>0</v>
      </c>
      <c r="F58" s="19">
        <f t="shared" si="7"/>
        <v>680</v>
      </c>
      <c r="G58" s="30">
        <f t="shared" si="73"/>
        <v>8.1566707406438154E-4</v>
      </c>
      <c r="H58" s="18">
        <v>680</v>
      </c>
      <c r="I58" s="18">
        <v>-425</v>
      </c>
      <c r="J58" s="18">
        <v>0</v>
      </c>
      <c r="K58" s="18"/>
      <c r="L58" s="18">
        <v>0</v>
      </c>
      <c r="M58" s="18"/>
      <c r="N58" s="19">
        <f t="shared" si="99"/>
        <v>680</v>
      </c>
      <c r="O58" s="19">
        <f t="shared" si="11"/>
        <v>-425</v>
      </c>
      <c r="P58" s="19">
        <f t="shared" si="12"/>
        <v>255</v>
      </c>
      <c r="Q58" s="30">
        <f t="shared" si="68"/>
        <v>3.0833899921359046E-4</v>
      </c>
      <c r="R58" s="18">
        <f t="shared" si="138"/>
        <v>255</v>
      </c>
      <c r="S58" s="18"/>
      <c r="T58" s="18">
        <f t="shared" si="139"/>
        <v>0</v>
      </c>
      <c r="U58" s="18"/>
      <c r="V58" s="18">
        <f t="shared" si="140"/>
        <v>0</v>
      </c>
      <c r="W58" s="18"/>
      <c r="X58" s="19">
        <f t="shared" si="15"/>
        <v>255</v>
      </c>
      <c r="Y58" s="19">
        <f t="shared" si="16"/>
        <v>0</v>
      </c>
      <c r="Z58" s="19">
        <f t="shared" si="17"/>
        <v>255</v>
      </c>
      <c r="AA58" s="18">
        <f t="shared" si="141"/>
        <v>255</v>
      </c>
      <c r="AB58" s="18"/>
      <c r="AC58" s="18">
        <f t="shared" si="142"/>
        <v>0</v>
      </c>
      <c r="AD58" s="18"/>
      <c r="AE58" s="18">
        <f t="shared" si="143"/>
        <v>0</v>
      </c>
      <c r="AF58" s="18"/>
      <c r="AG58" s="19">
        <f t="shared" si="20"/>
        <v>255</v>
      </c>
      <c r="AH58" s="19">
        <f t="shared" si="21"/>
        <v>0</v>
      </c>
      <c r="AI58" s="19">
        <f t="shared" si="22"/>
        <v>255</v>
      </c>
      <c r="AJ58" s="30">
        <f t="shared" si="82"/>
        <v>3.0254066891077493E-4</v>
      </c>
      <c r="AK58" s="18">
        <f t="shared" si="144"/>
        <v>255</v>
      </c>
      <c r="AL58" s="18"/>
      <c r="AM58" s="18">
        <f t="shared" si="145"/>
        <v>0</v>
      </c>
      <c r="AN58" s="18"/>
      <c r="AO58" s="18">
        <f t="shared" si="146"/>
        <v>0</v>
      </c>
      <c r="AP58" s="18"/>
      <c r="AQ58" s="19">
        <f t="shared" si="26"/>
        <v>255</v>
      </c>
      <c r="AR58" s="19">
        <f t="shared" si="27"/>
        <v>0</v>
      </c>
      <c r="AS58" s="19">
        <f t="shared" si="28"/>
        <v>255</v>
      </c>
      <c r="AT58" s="30">
        <f t="shared" si="84"/>
        <v>3.0254066891077493E-4</v>
      </c>
    </row>
    <row r="59" spans="1:46" ht="12.95" x14ac:dyDescent="0.3">
      <c r="A59" s="16" t="s">
        <v>60</v>
      </c>
      <c r="B59" s="17" t="s">
        <v>61</v>
      </c>
      <c r="C59" s="18">
        <v>50201</v>
      </c>
      <c r="D59" s="18">
        <v>0</v>
      </c>
      <c r="E59" s="18">
        <v>0</v>
      </c>
      <c r="F59" s="19">
        <f t="shared" si="7"/>
        <v>50201</v>
      </c>
      <c r="G59" s="30">
        <f t="shared" si="73"/>
        <v>6.021662174280297E-2</v>
      </c>
      <c r="H59" s="18">
        <v>50201</v>
      </c>
      <c r="I59" s="18"/>
      <c r="J59" s="18">
        <v>0</v>
      </c>
      <c r="K59" s="18"/>
      <c r="L59" s="18">
        <v>0</v>
      </c>
      <c r="M59" s="18"/>
      <c r="N59" s="19">
        <f t="shared" si="99"/>
        <v>50201</v>
      </c>
      <c r="O59" s="19">
        <f t="shared" si="11"/>
        <v>0</v>
      </c>
      <c r="P59" s="19">
        <f t="shared" si="12"/>
        <v>50201</v>
      </c>
      <c r="Q59" s="30">
        <f t="shared" ref="Q59:Q90" si="147">P59*100/$P$27</f>
        <v>6.0701670978515504E-2</v>
      </c>
      <c r="R59" s="18">
        <f t="shared" si="138"/>
        <v>50201</v>
      </c>
      <c r="S59" s="18"/>
      <c r="T59" s="18">
        <f t="shared" si="139"/>
        <v>0</v>
      </c>
      <c r="U59" s="18"/>
      <c r="V59" s="18">
        <f t="shared" si="140"/>
        <v>0</v>
      </c>
      <c r="W59" s="18"/>
      <c r="X59" s="19">
        <f t="shared" si="15"/>
        <v>50201</v>
      </c>
      <c r="Y59" s="19">
        <f t="shared" si="16"/>
        <v>0</v>
      </c>
      <c r="Z59" s="19">
        <f t="shared" si="17"/>
        <v>50201</v>
      </c>
      <c r="AA59" s="18">
        <f t="shared" si="141"/>
        <v>50201</v>
      </c>
      <c r="AB59" s="18">
        <v>10000</v>
      </c>
      <c r="AC59" s="18">
        <f t="shared" si="142"/>
        <v>0</v>
      </c>
      <c r="AD59" s="18"/>
      <c r="AE59" s="18">
        <f t="shared" si="143"/>
        <v>0</v>
      </c>
      <c r="AF59" s="18"/>
      <c r="AG59" s="19">
        <f t="shared" si="20"/>
        <v>50201</v>
      </c>
      <c r="AH59" s="19">
        <f t="shared" si="21"/>
        <v>10000</v>
      </c>
      <c r="AI59" s="19">
        <f t="shared" si="22"/>
        <v>60201</v>
      </c>
      <c r="AJ59" s="30">
        <f t="shared" si="82"/>
        <v>7.1424512976853177E-2</v>
      </c>
      <c r="AK59" s="18">
        <f t="shared" si="144"/>
        <v>60201</v>
      </c>
      <c r="AL59" s="18"/>
      <c r="AM59" s="18">
        <f t="shared" si="145"/>
        <v>0</v>
      </c>
      <c r="AN59" s="18"/>
      <c r="AO59" s="18">
        <f t="shared" si="146"/>
        <v>0</v>
      </c>
      <c r="AP59" s="18"/>
      <c r="AQ59" s="19">
        <f t="shared" si="26"/>
        <v>60201</v>
      </c>
      <c r="AR59" s="19">
        <f t="shared" si="27"/>
        <v>0</v>
      </c>
      <c r="AS59" s="19">
        <f t="shared" si="28"/>
        <v>60201</v>
      </c>
      <c r="AT59" s="30">
        <f t="shared" si="84"/>
        <v>7.1424512976853177E-2</v>
      </c>
    </row>
    <row r="60" spans="1:46" ht="25.5" x14ac:dyDescent="0.2">
      <c r="A60" s="16" t="s">
        <v>62</v>
      </c>
      <c r="B60" s="17" t="s">
        <v>63</v>
      </c>
      <c r="C60" s="18">
        <v>75386</v>
      </c>
      <c r="D60" s="18">
        <v>0</v>
      </c>
      <c r="E60" s="18">
        <v>0</v>
      </c>
      <c r="F60" s="19">
        <f t="shared" si="7"/>
        <v>75386</v>
      </c>
      <c r="G60" s="30">
        <f t="shared" si="73"/>
        <v>9.0426291243260987E-2</v>
      </c>
      <c r="H60" s="18">
        <v>75386</v>
      </c>
      <c r="I60" s="18">
        <v>-9000</v>
      </c>
      <c r="J60" s="18">
        <v>0</v>
      </c>
      <c r="K60" s="18"/>
      <c r="L60" s="18">
        <v>0</v>
      </c>
      <c r="M60" s="18"/>
      <c r="N60" s="19">
        <f t="shared" si="99"/>
        <v>75386</v>
      </c>
      <c r="O60" s="19">
        <f t="shared" si="11"/>
        <v>-9000</v>
      </c>
      <c r="P60" s="19">
        <f t="shared" si="12"/>
        <v>66386</v>
      </c>
      <c r="Q60" s="30">
        <f t="shared" si="147"/>
        <v>8.0272128634483977E-2</v>
      </c>
      <c r="R60" s="18">
        <f t="shared" si="138"/>
        <v>66386</v>
      </c>
      <c r="S60" s="18"/>
      <c r="T60" s="18">
        <f t="shared" si="139"/>
        <v>0</v>
      </c>
      <c r="U60" s="18"/>
      <c r="V60" s="18">
        <f t="shared" si="140"/>
        <v>0</v>
      </c>
      <c r="W60" s="18"/>
      <c r="X60" s="19">
        <f t="shared" si="15"/>
        <v>66386</v>
      </c>
      <c r="Y60" s="19">
        <f t="shared" si="16"/>
        <v>0</v>
      </c>
      <c r="Z60" s="19">
        <f t="shared" si="17"/>
        <v>66386</v>
      </c>
      <c r="AA60" s="18">
        <f t="shared" si="141"/>
        <v>66386</v>
      </c>
      <c r="AB60" s="18">
        <v>-10000</v>
      </c>
      <c r="AC60" s="18">
        <f t="shared" si="142"/>
        <v>0</v>
      </c>
      <c r="AD60" s="18"/>
      <c r="AE60" s="18">
        <f t="shared" si="143"/>
        <v>0</v>
      </c>
      <c r="AF60" s="18"/>
      <c r="AG60" s="19">
        <f t="shared" si="20"/>
        <v>66386</v>
      </c>
      <c r="AH60" s="19">
        <f t="shared" si="21"/>
        <v>-10000</v>
      </c>
      <c r="AI60" s="19">
        <f t="shared" si="22"/>
        <v>56386</v>
      </c>
      <c r="AJ60" s="30">
        <f t="shared" si="82"/>
        <v>6.6898267283148849E-2</v>
      </c>
      <c r="AK60" s="18">
        <f t="shared" si="144"/>
        <v>56386</v>
      </c>
      <c r="AL60" s="18"/>
      <c r="AM60" s="18">
        <f t="shared" si="145"/>
        <v>0</v>
      </c>
      <c r="AN60" s="18"/>
      <c r="AO60" s="18">
        <f t="shared" si="146"/>
        <v>0</v>
      </c>
      <c r="AP60" s="18"/>
      <c r="AQ60" s="19">
        <f t="shared" si="26"/>
        <v>56386</v>
      </c>
      <c r="AR60" s="19">
        <f t="shared" si="27"/>
        <v>0</v>
      </c>
      <c r="AS60" s="19">
        <f t="shared" si="28"/>
        <v>56386</v>
      </c>
      <c r="AT60" s="30">
        <f t="shared" si="84"/>
        <v>6.6898267283148849E-2</v>
      </c>
    </row>
    <row r="61" spans="1:46" x14ac:dyDescent="0.2">
      <c r="A61" s="16" t="s">
        <v>64</v>
      </c>
      <c r="B61" s="17" t="s">
        <v>65</v>
      </c>
      <c r="C61" s="18">
        <v>1450</v>
      </c>
      <c r="D61" s="18">
        <v>0</v>
      </c>
      <c r="E61" s="18">
        <v>0</v>
      </c>
      <c r="F61" s="19">
        <f t="shared" si="7"/>
        <v>1450</v>
      </c>
      <c r="G61" s="30">
        <f t="shared" si="73"/>
        <v>1.7392900844019901E-3</v>
      </c>
      <c r="H61" s="18">
        <v>1450</v>
      </c>
      <c r="I61" s="18"/>
      <c r="J61" s="18">
        <v>0</v>
      </c>
      <c r="K61" s="18"/>
      <c r="L61" s="18">
        <v>0</v>
      </c>
      <c r="M61" s="18"/>
      <c r="N61" s="19">
        <f t="shared" si="99"/>
        <v>1450</v>
      </c>
      <c r="O61" s="19">
        <f t="shared" si="11"/>
        <v>0</v>
      </c>
      <c r="P61" s="19">
        <f t="shared" si="12"/>
        <v>1450</v>
      </c>
      <c r="Q61" s="30">
        <f t="shared" si="147"/>
        <v>1.7533001916066908E-3</v>
      </c>
      <c r="R61" s="18">
        <f t="shared" si="138"/>
        <v>1450</v>
      </c>
      <c r="S61" s="18"/>
      <c r="T61" s="18">
        <f t="shared" si="139"/>
        <v>0</v>
      </c>
      <c r="U61" s="18"/>
      <c r="V61" s="18">
        <f t="shared" si="140"/>
        <v>0</v>
      </c>
      <c r="W61" s="18"/>
      <c r="X61" s="19">
        <f t="shared" si="15"/>
        <v>1450</v>
      </c>
      <c r="Y61" s="19">
        <f t="shared" si="16"/>
        <v>0</v>
      </c>
      <c r="Z61" s="19">
        <f t="shared" si="17"/>
        <v>1450</v>
      </c>
      <c r="AA61" s="18">
        <f t="shared" si="141"/>
        <v>1450</v>
      </c>
      <c r="AB61" s="18"/>
      <c r="AC61" s="18">
        <f t="shared" si="142"/>
        <v>0</v>
      </c>
      <c r="AD61" s="18"/>
      <c r="AE61" s="18">
        <f t="shared" si="143"/>
        <v>0</v>
      </c>
      <c r="AF61" s="18"/>
      <c r="AG61" s="19">
        <f t="shared" si="20"/>
        <v>1450</v>
      </c>
      <c r="AH61" s="19">
        <f t="shared" si="21"/>
        <v>0</v>
      </c>
      <c r="AI61" s="19">
        <f t="shared" si="22"/>
        <v>1450</v>
      </c>
      <c r="AJ61" s="30">
        <f t="shared" si="82"/>
        <v>1.7203292938063673E-3</v>
      </c>
      <c r="AK61" s="18">
        <f t="shared" si="144"/>
        <v>1450</v>
      </c>
      <c r="AL61" s="18"/>
      <c r="AM61" s="18">
        <f t="shared" si="145"/>
        <v>0</v>
      </c>
      <c r="AN61" s="18"/>
      <c r="AO61" s="18">
        <f t="shared" si="146"/>
        <v>0</v>
      </c>
      <c r="AP61" s="18"/>
      <c r="AQ61" s="19">
        <f t="shared" si="26"/>
        <v>1450</v>
      </c>
      <c r="AR61" s="19">
        <f t="shared" si="27"/>
        <v>0</v>
      </c>
      <c r="AS61" s="19">
        <f t="shared" si="28"/>
        <v>1450</v>
      </c>
      <c r="AT61" s="30">
        <f t="shared" si="84"/>
        <v>1.7203292938063673E-3</v>
      </c>
    </row>
    <row r="62" spans="1:46" x14ac:dyDescent="0.2">
      <c r="A62" s="16" t="s">
        <v>66</v>
      </c>
      <c r="B62" s="17" t="s">
        <v>67</v>
      </c>
      <c r="C62" s="18">
        <v>2460</v>
      </c>
      <c r="D62" s="18">
        <v>0</v>
      </c>
      <c r="E62" s="18">
        <v>15000</v>
      </c>
      <c r="F62" s="19">
        <f t="shared" si="7"/>
        <v>17460</v>
      </c>
      <c r="G62" s="30">
        <f t="shared" si="73"/>
        <v>2.0943451637006033E-2</v>
      </c>
      <c r="H62" s="18">
        <v>2460</v>
      </c>
      <c r="I62" s="18"/>
      <c r="J62" s="18">
        <v>0</v>
      </c>
      <c r="K62" s="18"/>
      <c r="L62" s="18">
        <v>15000</v>
      </c>
      <c r="M62" s="18">
        <v>-10000</v>
      </c>
      <c r="N62" s="19">
        <f t="shared" si="99"/>
        <v>17460</v>
      </c>
      <c r="O62" s="19">
        <f>I62+K62+M62</f>
        <v>-10000</v>
      </c>
      <c r="P62" s="19">
        <f t="shared" si="12"/>
        <v>7460</v>
      </c>
      <c r="Q62" s="30">
        <f t="shared" si="147"/>
        <v>9.0204271926799407E-3</v>
      </c>
      <c r="R62" s="18">
        <f t="shared" si="138"/>
        <v>2460</v>
      </c>
      <c r="S62" s="18"/>
      <c r="T62" s="18">
        <f t="shared" si="139"/>
        <v>0</v>
      </c>
      <c r="U62" s="18"/>
      <c r="V62" s="18">
        <f t="shared" si="140"/>
        <v>5000</v>
      </c>
      <c r="W62" s="18"/>
      <c r="X62" s="19">
        <f t="shared" si="15"/>
        <v>7460</v>
      </c>
      <c r="Y62" s="19">
        <f>S62+U62+W62</f>
        <v>0</v>
      </c>
      <c r="Z62" s="19">
        <f t="shared" si="17"/>
        <v>7460</v>
      </c>
      <c r="AA62" s="18">
        <f t="shared" si="141"/>
        <v>2460</v>
      </c>
      <c r="AB62" s="18">
        <v>11</v>
      </c>
      <c r="AC62" s="18">
        <f t="shared" si="142"/>
        <v>0</v>
      </c>
      <c r="AD62" s="18"/>
      <c r="AE62" s="18">
        <f t="shared" si="143"/>
        <v>5000</v>
      </c>
      <c r="AF62" s="18"/>
      <c r="AG62" s="19">
        <f t="shared" si="20"/>
        <v>7460</v>
      </c>
      <c r="AH62" s="19">
        <f>AB62+AD62+AF62</f>
        <v>11</v>
      </c>
      <c r="AI62" s="19">
        <f t="shared" si="22"/>
        <v>7471</v>
      </c>
      <c r="AJ62" s="30">
        <f t="shared" si="82"/>
        <v>8.8638483820878411E-3</v>
      </c>
      <c r="AK62" s="18">
        <f t="shared" si="144"/>
        <v>2471</v>
      </c>
      <c r="AL62" s="18"/>
      <c r="AM62" s="18">
        <f t="shared" si="145"/>
        <v>0</v>
      </c>
      <c r="AN62" s="18"/>
      <c r="AO62" s="18">
        <f t="shared" si="146"/>
        <v>5000</v>
      </c>
      <c r="AP62" s="18"/>
      <c r="AQ62" s="19">
        <f t="shared" si="26"/>
        <v>7471</v>
      </c>
      <c r="AR62" s="19">
        <f>AL62+AN62+AP62</f>
        <v>0</v>
      </c>
      <c r="AS62" s="19">
        <f t="shared" si="28"/>
        <v>7471</v>
      </c>
      <c r="AT62" s="30">
        <f t="shared" si="84"/>
        <v>8.8638483820878411E-3</v>
      </c>
    </row>
    <row r="63" spans="1:46" ht="28.5" customHeight="1" x14ac:dyDescent="0.2">
      <c r="A63" s="26" t="s">
        <v>84</v>
      </c>
      <c r="B63" s="31" t="s">
        <v>85</v>
      </c>
      <c r="C63" s="28">
        <f>SUM(C64:C67)</f>
        <v>88475</v>
      </c>
      <c r="D63" s="28">
        <f t="shared" ref="D63:E63" si="148">SUM(D64:D67)</f>
        <v>0</v>
      </c>
      <c r="E63" s="28">
        <f t="shared" si="148"/>
        <v>0</v>
      </c>
      <c r="F63" s="28">
        <f t="shared" si="7"/>
        <v>88475</v>
      </c>
      <c r="G63" s="29">
        <f t="shared" si="73"/>
        <v>0.10612668290859729</v>
      </c>
      <c r="H63" s="28">
        <f>SUM(H64:H67)</f>
        <v>88475</v>
      </c>
      <c r="I63" s="28">
        <f>SUM(I64:I67)</f>
        <v>0</v>
      </c>
      <c r="J63" s="28">
        <f t="shared" ref="J63:M63" si="149">SUM(J64:J67)</f>
        <v>0</v>
      </c>
      <c r="K63" s="28">
        <f t="shared" si="149"/>
        <v>0</v>
      </c>
      <c r="L63" s="28">
        <f t="shared" si="149"/>
        <v>0</v>
      </c>
      <c r="M63" s="28">
        <f t="shared" si="149"/>
        <v>0</v>
      </c>
      <c r="N63" s="28">
        <f t="shared" si="99"/>
        <v>88475</v>
      </c>
      <c r="O63" s="28">
        <f t="shared" si="11"/>
        <v>0</v>
      </c>
      <c r="P63" s="28">
        <f t="shared" si="12"/>
        <v>88475</v>
      </c>
      <c r="Q63" s="29">
        <f t="shared" si="147"/>
        <v>0.10698154100165654</v>
      </c>
      <c r="R63" s="28">
        <f>SUM(R64:R67)</f>
        <v>88475</v>
      </c>
      <c r="S63" s="28">
        <f>SUM(S64:S67)</f>
        <v>0</v>
      </c>
      <c r="T63" s="28">
        <f t="shared" ref="T63:W63" si="150">SUM(T64:T67)</f>
        <v>0</v>
      </c>
      <c r="U63" s="28">
        <f t="shared" si="150"/>
        <v>0</v>
      </c>
      <c r="V63" s="28">
        <f t="shared" si="150"/>
        <v>0</v>
      </c>
      <c r="W63" s="28">
        <f t="shared" si="150"/>
        <v>0</v>
      </c>
      <c r="X63" s="28">
        <f t="shared" si="15"/>
        <v>88475</v>
      </c>
      <c r="Y63" s="28">
        <f t="shared" ref="Y63:Y127" si="151">S63+U63+W63</f>
        <v>0</v>
      </c>
      <c r="Z63" s="28">
        <f t="shared" si="17"/>
        <v>88475</v>
      </c>
      <c r="AA63" s="28">
        <f>SUM(AA64:AA67)</f>
        <v>88475</v>
      </c>
      <c r="AB63" s="28">
        <f>SUM(AB64:AB67)</f>
        <v>0</v>
      </c>
      <c r="AC63" s="28">
        <f t="shared" ref="AC63:AF63" si="152">SUM(AC64:AC67)</f>
        <v>0</v>
      </c>
      <c r="AD63" s="28">
        <f t="shared" si="152"/>
        <v>0</v>
      </c>
      <c r="AE63" s="28">
        <f t="shared" si="152"/>
        <v>0</v>
      </c>
      <c r="AF63" s="28">
        <f t="shared" si="152"/>
        <v>0</v>
      </c>
      <c r="AG63" s="28">
        <f t="shared" si="20"/>
        <v>88475</v>
      </c>
      <c r="AH63" s="28">
        <f t="shared" ref="AH63:AH127" si="153">AB63+AD63+AF63</f>
        <v>0</v>
      </c>
      <c r="AI63" s="28">
        <f t="shared" si="22"/>
        <v>88475</v>
      </c>
      <c r="AJ63" s="29">
        <f t="shared" si="82"/>
        <v>0.10496974777208161</v>
      </c>
      <c r="AK63" s="28">
        <f>SUM(AK64:AK67)</f>
        <v>88475</v>
      </c>
      <c r="AL63" s="28">
        <f>SUM(AL64:AL67)</f>
        <v>0</v>
      </c>
      <c r="AM63" s="28">
        <f t="shared" ref="AM63:AP63" si="154">SUM(AM64:AM67)</f>
        <v>0</v>
      </c>
      <c r="AN63" s="28">
        <f t="shared" si="154"/>
        <v>0</v>
      </c>
      <c r="AO63" s="28">
        <f t="shared" si="154"/>
        <v>0</v>
      </c>
      <c r="AP63" s="28">
        <f t="shared" si="154"/>
        <v>0</v>
      </c>
      <c r="AQ63" s="28">
        <f t="shared" si="26"/>
        <v>88475</v>
      </c>
      <c r="AR63" s="28">
        <f t="shared" ref="AR63:AR90" si="155">AL63+AN63+AP63</f>
        <v>0</v>
      </c>
      <c r="AS63" s="28">
        <f t="shared" si="28"/>
        <v>88475</v>
      </c>
      <c r="AT63" s="29">
        <f t="shared" si="84"/>
        <v>0.10496974777208161</v>
      </c>
    </row>
    <row r="64" spans="1:46" ht="12.95" x14ac:dyDescent="0.3">
      <c r="A64" s="16" t="s">
        <v>60</v>
      </c>
      <c r="B64" s="17" t="s">
        <v>61</v>
      </c>
      <c r="C64" s="18">
        <v>0</v>
      </c>
      <c r="D64" s="18">
        <v>0</v>
      </c>
      <c r="E64" s="18">
        <v>0</v>
      </c>
      <c r="F64" s="19">
        <f t="shared" si="7"/>
        <v>0</v>
      </c>
      <c r="G64" s="30">
        <f t="shared" si="73"/>
        <v>0</v>
      </c>
      <c r="H64" s="18">
        <v>0</v>
      </c>
      <c r="I64" s="18"/>
      <c r="J64" s="18">
        <v>0</v>
      </c>
      <c r="K64" s="18"/>
      <c r="L64" s="18">
        <v>0</v>
      </c>
      <c r="M64" s="18"/>
      <c r="N64" s="19">
        <f t="shared" si="99"/>
        <v>0</v>
      </c>
      <c r="O64" s="19">
        <f t="shared" si="11"/>
        <v>0</v>
      </c>
      <c r="P64" s="19">
        <f t="shared" si="12"/>
        <v>0</v>
      </c>
      <c r="Q64" s="30">
        <f t="shared" si="147"/>
        <v>0</v>
      </c>
      <c r="R64" s="18">
        <f>H64+I64</f>
        <v>0</v>
      </c>
      <c r="S64" s="18"/>
      <c r="T64" s="18">
        <f>J64+K64</f>
        <v>0</v>
      </c>
      <c r="U64" s="18"/>
      <c r="V64" s="18">
        <f>L64+M64</f>
        <v>0</v>
      </c>
      <c r="W64" s="18"/>
      <c r="X64" s="19">
        <f t="shared" si="15"/>
        <v>0</v>
      </c>
      <c r="Y64" s="19">
        <f t="shared" si="151"/>
        <v>0</v>
      </c>
      <c r="Z64" s="19">
        <f t="shared" si="17"/>
        <v>0</v>
      </c>
      <c r="AA64" s="18">
        <f t="shared" ref="AA64:AA67" si="156">R64+S64</f>
        <v>0</v>
      </c>
      <c r="AB64" s="18">
        <v>3959</v>
      </c>
      <c r="AC64" s="18">
        <f t="shared" ref="AC64:AC67" si="157">T64+U64</f>
        <v>0</v>
      </c>
      <c r="AD64" s="18"/>
      <c r="AE64" s="18">
        <f t="shared" ref="AE64:AE67" si="158">V64+W64</f>
        <v>0</v>
      </c>
      <c r="AF64" s="18"/>
      <c r="AG64" s="19">
        <f t="shared" si="20"/>
        <v>0</v>
      </c>
      <c r="AH64" s="19">
        <f t="shared" si="153"/>
        <v>3959</v>
      </c>
      <c r="AI64" s="19">
        <f t="shared" si="22"/>
        <v>3959</v>
      </c>
      <c r="AJ64" s="30">
        <f t="shared" si="82"/>
        <v>4.6970921890892468E-3</v>
      </c>
      <c r="AK64" s="18">
        <f t="shared" ref="AK64:AK67" si="159">AA64+AB64</f>
        <v>3959</v>
      </c>
      <c r="AL64" s="18"/>
      <c r="AM64" s="18">
        <f t="shared" ref="AM64:AM67" si="160">AC64+AD64</f>
        <v>0</v>
      </c>
      <c r="AN64" s="18"/>
      <c r="AO64" s="18">
        <f t="shared" ref="AO64:AO67" si="161">AE64+AF64</f>
        <v>0</v>
      </c>
      <c r="AP64" s="18"/>
      <c r="AQ64" s="19">
        <f t="shared" si="26"/>
        <v>3959</v>
      </c>
      <c r="AR64" s="19">
        <f t="shared" si="155"/>
        <v>0</v>
      </c>
      <c r="AS64" s="19">
        <f t="shared" si="28"/>
        <v>3959</v>
      </c>
      <c r="AT64" s="30">
        <f t="shared" si="84"/>
        <v>4.6970921890892468E-3</v>
      </c>
    </row>
    <row r="65" spans="1:46" ht="25.5" x14ac:dyDescent="0.2">
      <c r="A65" s="16" t="s">
        <v>62</v>
      </c>
      <c r="B65" s="17" t="s">
        <v>63</v>
      </c>
      <c r="C65" s="18">
        <v>2525</v>
      </c>
      <c r="D65" s="18">
        <v>0</v>
      </c>
      <c r="E65" s="18">
        <v>0</v>
      </c>
      <c r="F65" s="19">
        <f t="shared" si="7"/>
        <v>2525</v>
      </c>
      <c r="G65" s="30">
        <f t="shared" si="73"/>
        <v>3.0287637676655347E-3</v>
      </c>
      <c r="H65" s="18">
        <v>2525</v>
      </c>
      <c r="I65" s="18"/>
      <c r="J65" s="18">
        <v>0</v>
      </c>
      <c r="K65" s="18"/>
      <c r="L65" s="18">
        <v>0</v>
      </c>
      <c r="M65" s="18"/>
      <c r="N65" s="19">
        <f t="shared" si="99"/>
        <v>2525</v>
      </c>
      <c r="O65" s="19">
        <f t="shared" si="11"/>
        <v>0</v>
      </c>
      <c r="P65" s="19">
        <f t="shared" si="12"/>
        <v>2525</v>
      </c>
      <c r="Q65" s="30">
        <f t="shared" si="147"/>
        <v>3.0531606784875132E-3</v>
      </c>
      <c r="R65" s="18">
        <f>H65+I65</f>
        <v>2525</v>
      </c>
      <c r="S65" s="18"/>
      <c r="T65" s="18">
        <f>J65+K65</f>
        <v>0</v>
      </c>
      <c r="U65" s="18"/>
      <c r="V65" s="18">
        <f>L65+M65</f>
        <v>0</v>
      </c>
      <c r="W65" s="18"/>
      <c r="X65" s="19">
        <f t="shared" si="15"/>
        <v>2525</v>
      </c>
      <c r="Y65" s="19">
        <f t="shared" si="151"/>
        <v>0</v>
      </c>
      <c r="Z65" s="19">
        <f t="shared" si="17"/>
        <v>2525</v>
      </c>
      <c r="AA65" s="18">
        <f t="shared" si="156"/>
        <v>2525</v>
      </c>
      <c r="AB65" s="18">
        <v>3000</v>
      </c>
      <c r="AC65" s="18">
        <f t="shared" si="157"/>
        <v>0</v>
      </c>
      <c r="AD65" s="18"/>
      <c r="AE65" s="18">
        <f t="shared" si="158"/>
        <v>0</v>
      </c>
      <c r="AF65" s="18"/>
      <c r="AG65" s="19">
        <f t="shared" si="20"/>
        <v>2525</v>
      </c>
      <c r="AH65" s="19">
        <f t="shared" si="153"/>
        <v>3000</v>
      </c>
      <c r="AI65" s="19">
        <f t="shared" si="22"/>
        <v>5525</v>
      </c>
      <c r="AJ65" s="30">
        <f t="shared" si="82"/>
        <v>6.5550478264001233E-3</v>
      </c>
      <c r="AK65" s="18">
        <f t="shared" si="159"/>
        <v>5525</v>
      </c>
      <c r="AL65" s="18"/>
      <c r="AM65" s="18">
        <f t="shared" si="160"/>
        <v>0</v>
      </c>
      <c r="AN65" s="18"/>
      <c r="AO65" s="18">
        <f t="shared" si="161"/>
        <v>0</v>
      </c>
      <c r="AP65" s="18"/>
      <c r="AQ65" s="19">
        <f t="shared" si="26"/>
        <v>5525</v>
      </c>
      <c r="AR65" s="19">
        <f t="shared" si="155"/>
        <v>0</v>
      </c>
      <c r="AS65" s="19">
        <f t="shared" si="28"/>
        <v>5525</v>
      </c>
      <c r="AT65" s="30">
        <f t="shared" si="84"/>
        <v>6.5550478264001233E-3</v>
      </c>
    </row>
    <row r="66" spans="1:46" x14ac:dyDescent="0.2">
      <c r="A66" s="16" t="s">
        <v>66</v>
      </c>
      <c r="B66" s="17" t="s">
        <v>67</v>
      </c>
      <c r="C66" s="18">
        <v>70450</v>
      </c>
      <c r="D66" s="18">
        <v>0</v>
      </c>
      <c r="E66" s="18">
        <v>0</v>
      </c>
      <c r="F66" s="19">
        <f t="shared" si="7"/>
        <v>70450</v>
      </c>
      <c r="G66" s="30">
        <f t="shared" si="73"/>
        <v>8.4505507893876008E-2</v>
      </c>
      <c r="H66" s="18">
        <v>70450</v>
      </c>
      <c r="I66" s="18"/>
      <c r="J66" s="18">
        <v>0</v>
      </c>
      <c r="K66" s="18"/>
      <c r="L66" s="18">
        <v>0</v>
      </c>
      <c r="M66" s="18"/>
      <c r="N66" s="19">
        <f t="shared" si="99"/>
        <v>70450</v>
      </c>
      <c r="O66" s="19">
        <f t="shared" si="11"/>
        <v>0</v>
      </c>
      <c r="P66" s="19">
        <f t="shared" si="12"/>
        <v>70450</v>
      </c>
      <c r="Q66" s="30">
        <f t="shared" si="147"/>
        <v>8.5186205861166459E-2</v>
      </c>
      <c r="R66" s="18">
        <f>H66+I66</f>
        <v>70450</v>
      </c>
      <c r="S66" s="18"/>
      <c r="T66" s="18">
        <f>J66+K66</f>
        <v>0</v>
      </c>
      <c r="U66" s="18"/>
      <c r="V66" s="18">
        <f>L66+M66</f>
        <v>0</v>
      </c>
      <c r="W66" s="18"/>
      <c r="X66" s="19">
        <f t="shared" si="15"/>
        <v>70450</v>
      </c>
      <c r="Y66" s="19">
        <f t="shared" si="151"/>
        <v>0</v>
      </c>
      <c r="Z66" s="19">
        <f t="shared" si="17"/>
        <v>70450</v>
      </c>
      <c r="AA66" s="18">
        <f t="shared" si="156"/>
        <v>70450</v>
      </c>
      <c r="AB66" s="18">
        <v>-6959</v>
      </c>
      <c r="AC66" s="18">
        <f t="shared" si="157"/>
        <v>0</v>
      </c>
      <c r="AD66" s="18"/>
      <c r="AE66" s="18">
        <f t="shared" si="158"/>
        <v>0</v>
      </c>
      <c r="AF66" s="18"/>
      <c r="AG66" s="19">
        <f t="shared" si="20"/>
        <v>70450</v>
      </c>
      <c r="AH66" s="19">
        <f t="shared" si="153"/>
        <v>-6959</v>
      </c>
      <c r="AI66" s="19">
        <f t="shared" si="22"/>
        <v>63491</v>
      </c>
      <c r="AJ66" s="30">
        <f t="shared" si="82"/>
        <v>7.532788082280005E-2</v>
      </c>
      <c r="AK66" s="18">
        <f t="shared" si="159"/>
        <v>63491</v>
      </c>
      <c r="AL66" s="18"/>
      <c r="AM66" s="18">
        <f t="shared" si="160"/>
        <v>0</v>
      </c>
      <c r="AN66" s="18"/>
      <c r="AO66" s="18">
        <f t="shared" si="161"/>
        <v>0</v>
      </c>
      <c r="AP66" s="18"/>
      <c r="AQ66" s="19">
        <f t="shared" si="26"/>
        <v>63491</v>
      </c>
      <c r="AR66" s="19">
        <f t="shared" si="155"/>
        <v>0</v>
      </c>
      <c r="AS66" s="19">
        <f t="shared" si="28"/>
        <v>63491</v>
      </c>
      <c r="AT66" s="30">
        <f t="shared" si="84"/>
        <v>7.532788082280005E-2</v>
      </c>
    </row>
    <row r="67" spans="1:46" x14ac:dyDescent="0.2">
      <c r="A67" s="16" t="s">
        <v>70</v>
      </c>
      <c r="B67" s="17" t="s">
        <v>71</v>
      </c>
      <c r="C67" s="18">
        <v>15500</v>
      </c>
      <c r="D67" s="18">
        <v>0</v>
      </c>
      <c r="E67" s="18">
        <v>0</v>
      </c>
      <c r="F67" s="19">
        <f t="shared" si="7"/>
        <v>15500</v>
      </c>
      <c r="G67" s="30">
        <f t="shared" si="73"/>
        <v>1.8592411247055757E-2</v>
      </c>
      <c r="H67" s="18">
        <v>15500</v>
      </c>
      <c r="I67" s="18"/>
      <c r="J67" s="18">
        <v>0</v>
      </c>
      <c r="K67" s="18"/>
      <c r="L67" s="18">
        <v>0</v>
      </c>
      <c r="M67" s="18"/>
      <c r="N67" s="19">
        <f t="shared" si="99"/>
        <v>15500</v>
      </c>
      <c r="O67" s="19">
        <f t="shared" si="11"/>
        <v>0</v>
      </c>
      <c r="P67" s="19">
        <f t="shared" si="12"/>
        <v>15500</v>
      </c>
      <c r="Q67" s="30">
        <f t="shared" si="147"/>
        <v>1.8742174462002558E-2</v>
      </c>
      <c r="R67" s="18">
        <f>H67+I67</f>
        <v>15500</v>
      </c>
      <c r="S67" s="18"/>
      <c r="T67" s="18">
        <f>J67+K67</f>
        <v>0</v>
      </c>
      <c r="U67" s="18"/>
      <c r="V67" s="18">
        <f>L67+M67</f>
        <v>0</v>
      </c>
      <c r="W67" s="18"/>
      <c r="X67" s="19">
        <f t="shared" si="15"/>
        <v>15500</v>
      </c>
      <c r="Y67" s="19">
        <f t="shared" si="151"/>
        <v>0</v>
      </c>
      <c r="Z67" s="19">
        <f t="shared" si="17"/>
        <v>15500</v>
      </c>
      <c r="AA67" s="18">
        <f t="shared" si="156"/>
        <v>15500</v>
      </c>
      <c r="AB67" s="18"/>
      <c r="AC67" s="18">
        <f t="shared" si="157"/>
        <v>0</v>
      </c>
      <c r="AD67" s="18"/>
      <c r="AE67" s="18">
        <f t="shared" si="158"/>
        <v>0</v>
      </c>
      <c r="AF67" s="18"/>
      <c r="AG67" s="19">
        <f t="shared" si="20"/>
        <v>15500</v>
      </c>
      <c r="AH67" s="19">
        <f t="shared" si="153"/>
        <v>0</v>
      </c>
      <c r="AI67" s="19">
        <f t="shared" si="22"/>
        <v>15500</v>
      </c>
      <c r="AJ67" s="30">
        <f t="shared" si="82"/>
        <v>1.8389726933792202E-2</v>
      </c>
      <c r="AK67" s="18">
        <f t="shared" si="159"/>
        <v>15500</v>
      </c>
      <c r="AL67" s="18"/>
      <c r="AM67" s="18">
        <f t="shared" si="160"/>
        <v>0</v>
      </c>
      <c r="AN67" s="18"/>
      <c r="AO67" s="18">
        <f t="shared" si="161"/>
        <v>0</v>
      </c>
      <c r="AP67" s="18"/>
      <c r="AQ67" s="19">
        <f t="shared" si="26"/>
        <v>15500</v>
      </c>
      <c r="AR67" s="19">
        <f t="shared" si="155"/>
        <v>0</v>
      </c>
      <c r="AS67" s="19">
        <f t="shared" si="28"/>
        <v>15500</v>
      </c>
      <c r="AT67" s="30">
        <f t="shared" si="84"/>
        <v>1.8389726933792202E-2</v>
      </c>
    </row>
    <row r="68" spans="1:46" ht="14.25" x14ac:dyDescent="0.2">
      <c r="A68" s="22" t="s">
        <v>86</v>
      </c>
      <c r="B68" s="23" t="s">
        <v>87</v>
      </c>
      <c r="C68" s="24">
        <f>C69+C80+C88+C97+C102+C111</f>
        <v>4934045</v>
      </c>
      <c r="D68" s="24">
        <f t="shared" ref="D68:E68" si="162">D69+D80+D88+D97+D102+D111</f>
        <v>1393940</v>
      </c>
      <c r="E68" s="24">
        <f t="shared" si="162"/>
        <v>8703827</v>
      </c>
      <c r="F68" s="24">
        <f t="shared" si="7"/>
        <v>15031812</v>
      </c>
      <c r="G68" s="25">
        <f t="shared" si="73"/>
        <v>18.030814870479205</v>
      </c>
      <c r="H68" s="24">
        <f>H69+H80+H88+H97+H102+H111</f>
        <v>4934045</v>
      </c>
      <c r="I68" s="24">
        <f>I69+I80+I88+I97+I102+I111</f>
        <v>188510</v>
      </c>
      <c r="J68" s="24">
        <f t="shared" ref="J68:M68" si="163">J69+J80+J88+J97+J102+J111</f>
        <v>1393940</v>
      </c>
      <c r="K68" s="24">
        <f t="shared" si="163"/>
        <v>0</v>
      </c>
      <c r="L68" s="24">
        <f t="shared" si="163"/>
        <v>8703827</v>
      </c>
      <c r="M68" s="24">
        <f t="shared" si="163"/>
        <v>10000</v>
      </c>
      <c r="N68" s="24">
        <f t="shared" si="99"/>
        <v>15031812</v>
      </c>
      <c r="O68" s="24">
        <f t="shared" si="11"/>
        <v>198510</v>
      </c>
      <c r="P68" s="24">
        <f t="shared" si="12"/>
        <v>15230322</v>
      </c>
      <c r="Q68" s="25">
        <f t="shared" si="147"/>
        <v>18.416087228159721</v>
      </c>
      <c r="R68" s="24">
        <f>R69+R80+R88+R97+R102+R111</f>
        <v>5122555</v>
      </c>
      <c r="S68" s="24">
        <f>S69+S80+S88+S97+S102+S111</f>
        <v>283307</v>
      </c>
      <c r="T68" s="24">
        <f t="shared" ref="T68:W68" si="164">T69+T80+T88+T97+T102+T111</f>
        <v>1393940</v>
      </c>
      <c r="U68" s="24">
        <f t="shared" si="164"/>
        <v>0</v>
      </c>
      <c r="V68" s="24">
        <f t="shared" si="164"/>
        <v>8713827</v>
      </c>
      <c r="W68" s="24">
        <f t="shared" si="164"/>
        <v>0</v>
      </c>
      <c r="X68" s="24">
        <f t="shared" si="15"/>
        <v>15230322</v>
      </c>
      <c r="Y68" s="24">
        <f t="shared" si="151"/>
        <v>283307</v>
      </c>
      <c r="Z68" s="24">
        <f t="shared" si="17"/>
        <v>15513629</v>
      </c>
      <c r="AA68" s="24">
        <f>AA69+AA80+AA88+AA97+AA102+AA111</f>
        <v>5405862</v>
      </c>
      <c r="AB68" s="24">
        <f>AB69+AB80+AB88+AB97+AB102+AB111</f>
        <v>-185854</v>
      </c>
      <c r="AC68" s="24">
        <f t="shared" ref="AC68:AF68" si="165">AC69+AC80+AC88+AC97+AC102+AC111</f>
        <v>1393940</v>
      </c>
      <c r="AD68" s="24">
        <f t="shared" si="165"/>
        <v>0</v>
      </c>
      <c r="AE68" s="24">
        <f t="shared" si="165"/>
        <v>8713827</v>
      </c>
      <c r="AF68" s="24">
        <f t="shared" si="165"/>
        <v>-14397</v>
      </c>
      <c r="AG68" s="24">
        <f t="shared" si="20"/>
        <v>15513629</v>
      </c>
      <c r="AH68" s="24">
        <f t="shared" si="153"/>
        <v>-200251</v>
      </c>
      <c r="AI68" s="24">
        <f t="shared" si="22"/>
        <v>15313378</v>
      </c>
      <c r="AJ68" s="25">
        <f t="shared" si="82"/>
        <v>18.168312248641353</v>
      </c>
      <c r="AK68" s="24">
        <f>AK69+AK80+AK88+AK97+AK102+AK111</f>
        <v>5220008</v>
      </c>
      <c r="AL68" s="24">
        <f>AL69+AL80+AL88+AL97+AL102+AL111</f>
        <v>0</v>
      </c>
      <c r="AM68" s="24">
        <f t="shared" ref="AM68:AP68" si="166">AM69+AM80+AM88+AM97+AM102+AM111</f>
        <v>1393940</v>
      </c>
      <c r="AN68" s="24">
        <f t="shared" si="166"/>
        <v>0</v>
      </c>
      <c r="AO68" s="24">
        <f t="shared" si="166"/>
        <v>8699430</v>
      </c>
      <c r="AP68" s="24">
        <f t="shared" si="166"/>
        <v>0</v>
      </c>
      <c r="AQ68" s="24">
        <f t="shared" si="26"/>
        <v>15313378</v>
      </c>
      <c r="AR68" s="24">
        <f t="shared" si="155"/>
        <v>0</v>
      </c>
      <c r="AS68" s="24">
        <f t="shared" si="28"/>
        <v>15313378</v>
      </c>
      <c r="AT68" s="25">
        <f t="shared" si="84"/>
        <v>18.168312248641353</v>
      </c>
    </row>
    <row r="69" spans="1:46" ht="85.5" x14ac:dyDescent="0.2">
      <c r="A69" s="33" t="s">
        <v>88</v>
      </c>
      <c r="B69" s="31" t="s">
        <v>89</v>
      </c>
      <c r="C69" s="28">
        <f>SUM(C70:C78)</f>
        <v>709249</v>
      </c>
      <c r="D69" s="28">
        <f t="shared" ref="D69:E69" si="167">SUM(D70:D78)</f>
        <v>0</v>
      </c>
      <c r="E69" s="28">
        <f t="shared" si="167"/>
        <v>198028</v>
      </c>
      <c r="F69" s="28">
        <f t="shared" si="7"/>
        <v>907277</v>
      </c>
      <c r="G69" s="29">
        <f t="shared" si="73"/>
        <v>1.0882881999351617</v>
      </c>
      <c r="H69" s="28">
        <f>SUM(H70:H78)</f>
        <v>709249</v>
      </c>
      <c r="I69" s="28">
        <f>SUM(I70:I79)</f>
        <v>-40640</v>
      </c>
      <c r="J69" s="28">
        <f t="shared" ref="J69:M69" si="168">SUM(J70:J78)</f>
        <v>0</v>
      </c>
      <c r="K69" s="28">
        <f t="shared" si="168"/>
        <v>0</v>
      </c>
      <c r="L69" s="28">
        <f t="shared" si="168"/>
        <v>198028</v>
      </c>
      <c r="M69" s="28">
        <f t="shared" si="168"/>
        <v>0</v>
      </c>
      <c r="N69" s="28">
        <f t="shared" si="99"/>
        <v>907277</v>
      </c>
      <c r="O69" s="28">
        <f t="shared" si="11"/>
        <v>-40640</v>
      </c>
      <c r="P69" s="28">
        <f t="shared" si="12"/>
        <v>866637</v>
      </c>
      <c r="Q69" s="29">
        <f t="shared" si="147"/>
        <v>1.0479136676920329</v>
      </c>
      <c r="R69" s="28">
        <f>SUM(R70:R79)</f>
        <v>668609</v>
      </c>
      <c r="S69" s="28">
        <f t="shared" ref="S69:X69" si="169">SUM(S70:S79)</f>
        <v>0</v>
      </c>
      <c r="T69" s="28">
        <f t="shared" si="169"/>
        <v>0</v>
      </c>
      <c r="U69" s="28">
        <f t="shared" si="169"/>
        <v>0</v>
      </c>
      <c r="V69" s="28">
        <f t="shared" si="169"/>
        <v>198028</v>
      </c>
      <c r="W69" s="28">
        <f t="shared" si="169"/>
        <v>0</v>
      </c>
      <c r="X69" s="28">
        <f t="shared" si="169"/>
        <v>866637</v>
      </c>
      <c r="Y69" s="28">
        <f t="shared" si="151"/>
        <v>0</v>
      </c>
      <c r="Z69" s="28">
        <f t="shared" si="17"/>
        <v>866637</v>
      </c>
      <c r="AA69" s="28">
        <f>SUM(AA70:AA79)</f>
        <v>668609</v>
      </c>
      <c r="AB69" s="28">
        <f t="shared" ref="AB69:AG69" si="170">SUM(AB70:AB79)</f>
        <v>-9947</v>
      </c>
      <c r="AC69" s="28">
        <f t="shared" si="170"/>
        <v>0</v>
      </c>
      <c r="AD69" s="28">
        <f t="shared" si="170"/>
        <v>0</v>
      </c>
      <c r="AE69" s="28">
        <f t="shared" si="170"/>
        <v>198028</v>
      </c>
      <c r="AF69" s="28">
        <f t="shared" si="170"/>
        <v>0</v>
      </c>
      <c r="AG69" s="28">
        <f t="shared" si="170"/>
        <v>866637</v>
      </c>
      <c r="AH69" s="28">
        <f t="shared" si="153"/>
        <v>-9947</v>
      </c>
      <c r="AI69" s="28">
        <f t="shared" si="22"/>
        <v>856690</v>
      </c>
      <c r="AJ69" s="29">
        <f t="shared" si="82"/>
        <v>1.0164061398006736</v>
      </c>
      <c r="AK69" s="28">
        <f>SUM(AK70:AK79)</f>
        <v>658662</v>
      </c>
      <c r="AL69" s="28">
        <f t="shared" ref="AL69:AQ69" si="171">SUM(AL70:AL79)</f>
        <v>0</v>
      </c>
      <c r="AM69" s="28">
        <f t="shared" si="171"/>
        <v>0</v>
      </c>
      <c r="AN69" s="28">
        <f t="shared" si="171"/>
        <v>0</v>
      </c>
      <c r="AO69" s="28">
        <f t="shared" si="171"/>
        <v>198028</v>
      </c>
      <c r="AP69" s="28">
        <f t="shared" si="171"/>
        <v>0</v>
      </c>
      <c r="AQ69" s="28">
        <f t="shared" si="171"/>
        <v>856690</v>
      </c>
      <c r="AR69" s="28">
        <f t="shared" si="155"/>
        <v>0</v>
      </c>
      <c r="AS69" s="28">
        <f t="shared" si="28"/>
        <v>856690</v>
      </c>
      <c r="AT69" s="29">
        <f t="shared" si="84"/>
        <v>1.0164061398006736</v>
      </c>
    </row>
    <row r="70" spans="1:46" ht="12.95" x14ac:dyDescent="0.3">
      <c r="A70" s="16" t="s">
        <v>54</v>
      </c>
      <c r="B70" s="17" t="s">
        <v>55</v>
      </c>
      <c r="C70" s="18">
        <v>318249</v>
      </c>
      <c r="D70" s="18">
        <v>0</v>
      </c>
      <c r="E70" s="18">
        <v>158898</v>
      </c>
      <c r="F70" s="19">
        <f t="shared" si="7"/>
        <v>477147</v>
      </c>
      <c r="G70" s="30">
        <f t="shared" si="73"/>
        <v>0.57234279027734924</v>
      </c>
      <c r="H70" s="18">
        <v>318249</v>
      </c>
      <c r="I70" s="18">
        <v>-2864</v>
      </c>
      <c r="J70" s="18">
        <v>0</v>
      </c>
      <c r="K70" s="18"/>
      <c r="L70" s="18">
        <v>158898</v>
      </c>
      <c r="M70" s="18"/>
      <c r="N70" s="19">
        <f t="shared" si="99"/>
        <v>477147</v>
      </c>
      <c r="O70" s="19">
        <f t="shared" si="11"/>
        <v>-2864</v>
      </c>
      <c r="P70" s="19">
        <f t="shared" si="12"/>
        <v>474283</v>
      </c>
      <c r="Q70" s="30">
        <f t="shared" si="147"/>
        <v>0.57348998260399731</v>
      </c>
      <c r="R70" s="18">
        <f t="shared" ref="R70:R79" si="172">H70+I70</f>
        <v>315385</v>
      </c>
      <c r="S70" s="18"/>
      <c r="T70" s="18">
        <f t="shared" ref="T70:T79" si="173">J70+K70</f>
        <v>0</v>
      </c>
      <c r="U70" s="18"/>
      <c r="V70" s="18">
        <f t="shared" ref="V70:V79" si="174">L70+M70</f>
        <v>158898</v>
      </c>
      <c r="W70" s="18"/>
      <c r="X70" s="19">
        <f t="shared" si="15"/>
        <v>474283</v>
      </c>
      <c r="Y70" s="19">
        <f t="shared" si="151"/>
        <v>0</v>
      </c>
      <c r="Z70" s="19">
        <f t="shared" si="17"/>
        <v>474283</v>
      </c>
      <c r="AA70" s="18">
        <f t="shared" ref="AA70:AA79" si="175">R70+S70</f>
        <v>315385</v>
      </c>
      <c r="AB70" s="18">
        <v>-10000</v>
      </c>
      <c r="AC70" s="18">
        <f t="shared" ref="AC70:AC79" si="176">T70+U70</f>
        <v>0</v>
      </c>
      <c r="AD70" s="18"/>
      <c r="AE70" s="18">
        <f t="shared" ref="AE70:AE79" si="177">V70+W70</f>
        <v>158898</v>
      </c>
      <c r="AF70" s="18"/>
      <c r="AG70" s="19">
        <f t="shared" ref="AG70:AG134" si="178">AA70+AC70+AE70</f>
        <v>474283</v>
      </c>
      <c r="AH70" s="19">
        <f t="shared" si="153"/>
        <v>-10000</v>
      </c>
      <c r="AI70" s="19">
        <f t="shared" si="22"/>
        <v>464283</v>
      </c>
      <c r="AJ70" s="30">
        <f t="shared" si="82"/>
        <v>0.55084113483882868</v>
      </c>
      <c r="AK70" s="18">
        <f t="shared" ref="AK70:AK79" si="179">AA70+AB70</f>
        <v>305385</v>
      </c>
      <c r="AL70" s="18"/>
      <c r="AM70" s="18">
        <f t="shared" ref="AM70:AM79" si="180">AC70+AD70</f>
        <v>0</v>
      </c>
      <c r="AN70" s="18"/>
      <c r="AO70" s="18">
        <f t="shared" ref="AO70:AO79" si="181">AE70+AF70</f>
        <v>158898</v>
      </c>
      <c r="AP70" s="18"/>
      <c r="AQ70" s="19">
        <f t="shared" ref="AQ70:AQ134" si="182">AK70+AM70+AO70</f>
        <v>464283</v>
      </c>
      <c r="AR70" s="19">
        <f t="shared" si="155"/>
        <v>0</v>
      </c>
      <c r="AS70" s="19">
        <f t="shared" si="28"/>
        <v>464283</v>
      </c>
      <c r="AT70" s="30">
        <f t="shared" si="84"/>
        <v>0.55084113483882868</v>
      </c>
    </row>
    <row r="71" spans="1:46" ht="25.5" x14ac:dyDescent="0.2">
      <c r="A71" s="16" t="s">
        <v>56</v>
      </c>
      <c r="B71" s="17" t="s">
        <v>57</v>
      </c>
      <c r="C71" s="18">
        <v>115003</v>
      </c>
      <c r="D71" s="18">
        <v>0</v>
      </c>
      <c r="E71" s="18">
        <v>37481</v>
      </c>
      <c r="F71" s="19">
        <f t="shared" si="7"/>
        <v>152484</v>
      </c>
      <c r="G71" s="30">
        <f t="shared" si="73"/>
        <v>0.18290614429651936</v>
      </c>
      <c r="H71" s="18">
        <v>115003</v>
      </c>
      <c r="I71" s="18">
        <v>-676</v>
      </c>
      <c r="J71" s="18">
        <v>0</v>
      </c>
      <c r="K71" s="18"/>
      <c r="L71" s="18">
        <v>37481</v>
      </c>
      <c r="M71" s="18"/>
      <c r="N71" s="19">
        <f t="shared" si="99"/>
        <v>152484</v>
      </c>
      <c r="O71" s="19">
        <f t="shared" si="11"/>
        <v>-676</v>
      </c>
      <c r="P71" s="19">
        <f t="shared" si="12"/>
        <v>151808</v>
      </c>
      <c r="Q71" s="30">
        <f t="shared" si="147"/>
        <v>0.18356206585339899</v>
      </c>
      <c r="R71" s="18">
        <f t="shared" si="172"/>
        <v>114327</v>
      </c>
      <c r="S71" s="18"/>
      <c r="T71" s="18">
        <f t="shared" si="173"/>
        <v>0</v>
      </c>
      <c r="U71" s="18"/>
      <c r="V71" s="18">
        <f t="shared" si="174"/>
        <v>37481</v>
      </c>
      <c r="W71" s="18"/>
      <c r="X71" s="19">
        <f t="shared" si="15"/>
        <v>151808</v>
      </c>
      <c r="Y71" s="19">
        <f t="shared" si="151"/>
        <v>0</v>
      </c>
      <c r="Z71" s="19">
        <f t="shared" si="17"/>
        <v>151808</v>
      </c>
      <c r="AA71" s="18">
        <f t="shared" si="175"/>
        <v>114327</v>
      </c>
      <c r="AB71" s="18"/>
      <c r="AC71" s="18">
        <f t="shared" si="176"/>
        <v>0</v>
      </c>
      <c r="AD71" s="18"/>
      <c r="AE71" s="18">
        <f t="shared" si="177"/>
        <v>37481</v>
      </c>
      <c r="AF71" s="18"/>
      <c r="AG71" s="19">
        <f t="shared" si="178"/>
        <v>151808</v>
      </c>
      <c r="AH71" s="19">
        <f t="shared" si="153"/>
        <v>0</v>
      </c>
      <c r="AI71" s="19">
        <f t="shared" si="22"/>
        <v>151808</v>
      </c>
      <c r="AJ71" s="30">
        <f t="shared" si="82"/>
        <v>0.18011017202355656</v>
      </c>
      <c r="AK71" s="18">
        <f t="shared" si="179"/>
        <v>114327</v>
      </c>
      <c r="AL71" s="18"/>
      <c r="AM71" s="18">
        <f t="shared" si="180"/>
        <v>0</v>
      </c>
      <c r="AN71" s="18"/>
      <c r="AO71" s="18">
        <f t="shared" si="181"/>
        <v>37481</v>
      </c>
      <c r="AP71" s="18"/>
      <c r="AQ71" s="19">
        <f t="shared" si="182"/>
        <v>151808</v>
      </c>
      <c r="AR71" s="19">
        <f t="shared" si="155"/>
        <v>0</v>
      </c>
      <c r="AS71" s="19">
        <f t="shared" si="28"/>
        <v>151808</v>
      </c>
      <c r="AT71" s="30">
        <f t="shared" si="84"/>
        <v>0.18011017202355656</v>
      </c>
    </row>
    <row r="72" spans="1:46" x14ac:dyDescent="0.2">
      <c r="A72" s="16" t="s">
        <v>58</v>
      </c>
      <c r="B72" s="17" t="s">
        <v>59</v>
      </c>
      <c r="C72" s="18">
        <v>96</v>
      </c>
      <c r="D72" s="18">
        <v>0</v>
      </c>
      <c r="E72" s="18">
        <v>0</v>
      </c>
      <c r="F72" s="19">
        <f t="shared" si="7"/>
        <v>96</v>
      </c>
      <c r="G72" s="30">
        <f t="shared" si="73"/>
        <v>1.1515299869144211E-4</v>
      </c>
      <c r="H72" s="18">
        <v>96</v>
      </c>
      <c r="I72" s="18">
        <v>0</v>
      </c>
      <c r="J72" s="18">
        <v>0</v>
      </c>
      <c r="K72" s="18"/>
      <c r="L72" s="18">
        <v>0</v>
      </c>
      <c r="M72" s="18"/>
      <c r="N72" s="19">
        <f t="shared" ref="N72:N105" si="183">H72+J72+L72</f>
        <v>96</v>
      </c>
      <c r="O72" s="19">
        <f t="shared" ref="O72:O137" si="184">I72+K72+M72</f>
        <v>0</v>
      </c>
      <c r="P72" s="19">
        <f t="shared" ref="P72:P137" si="185">N72+O72</f>
        <v>96</v>
      </c>
      <c r="Q72" s="30">
        <f t="shared" si="147"/>
        <v>1.1608056440982229E-4</v>
      </c>
      <c r="R72" s="18">
        <f t="shared" si="172"/>
        <v>96</v>
      </c>
      <c r="S72" s="18"/>
      <c r="T72" s="18">
        <f t="shared" si="173"/>
        <v>0</v>
      </c>
      <c r="U72" s="18"/>
      <c r="V72" s="18">
        <f t="shared" si="174"/>
        <v>0</v>
      </c>
      <c r="W72" s="18"/>
      <c r="X72" s="19">
        <f t="shared" ref="X72:X136" si="186">R72+T72+V72</f>
        <v>96</v>
      </c>
      <c r="Y72" s="19">
        <f t="shared" si="151"/>
        <v>0</v>
      </c>
      <c r="Z72" s="19">
        <f t="shared" ref="Z72:Z137" si="187">X72+Y72</f>
        <v>96</v>
      </c>
      <c r="AA72" s="18">
        <f t="shared" si="175"/>
        <v>96</v>
      </c>
      <c r="AB72" s="18"/>
      <c r="AC72" s="18">
        <f t="shared" si="176"/>
        <v>0</v>
      </c>
      <c r="AD72" s="18"/>
      <c r="AE72" s="18">
        <f t="shared" si="177"/>
        <v>0</v>
      </c>
      <c r="AF72" s="18"/>
      <c r="AG72" s="19">
        <f t="shared" si="178"/>
        <v>96</v>
      </c>
      <c r="AH72" s="19">
        <f t="shared" si="153"/>
        <v>0</v>
      </c>
      <c r="AI72" s="19">
        <f t="shared" ref="AI72:AI137" si="188">AG72+AH72</f>
        <v>96</v>
      </c>
      <c r="AJ72" s="30">
        <f t="shared" si="82"/>
        <v>1.138976635899388E-4</v>
      </c>
      <c r="AK72" s="18">
        <f t="shared" si="179"/>
        <v>96</v>
      </c>
      <c r="AL72" s="18"/>
      <c r="AM72" s="18">
        <f t="shared" si="180"/>
        <v>0</v>
      </c>
      <c r="AN72" s="18"/>
      <c r="AO72" s="18">
        <f t="shared" si="181"/>
        <v>0</v>
      </c>
      <c r="AP72" s="18"/>
      <c r="AQ72" s="19">
        <f t="shared" si="182"/>
        <v>96</v>
      </c>
      <c r="AR72" s="19">
        <f t="shared" si="155"/>
        <v>0</v>
      </c>
      <c r="AS72" s="19">
        <f t="shared" ref="AS72:AS137" si="189">AQ72+AR72</f>
        <v>96</v>
      </c>
      <c r="AT72" s="30">
        <f t="shared" si="84"/>
        <v>1.138976635899388E-4</v>
      </c>
    </row>
    <row r="73" spans="1:46" ht="12.95" x14ac:dyDescent="0.3">
      <c r="A73" s="16" t="s">
        <v>60</v>
      </c>
      <c r="B73" s="17" t="s">
        <v>61</v>
      </c>
      <c r="C73" s="18">
        <v>169837</v>
      </c>
      <c r="D73" s="18">
        <v>0</v>
      </c>
      <c r="E73" s="18">
        <v>149</v>
      </c>
      <c r="F73" s="19">
        <f t="shared" si="7"/>
        <v>169986</v>
      </c>
      <c r="G73" s="30">
        <f t="shared" si="73"/>
        <v>0.2038999753704529</v>
      </c>
      <c r="H73" s="18">
        <v>169837</v>
      </c>
      <c r="I73" s="18">
        <f>-5345-33600</f>
        <v>-38945</v>
      </c>
      <c r="J73" s="18">
        <v>0</v>
      </c>
      <c r="K73" s="18"/>
      <c r="L73" s="18">
        <v>149</v>
      </c>
      <c r="M73" s="18"/>
      <c r="N73" s="19">
        <f t="shared" si="183"/>
        <v>169986</v>
      </c>
      <c r="O73" s="19">
        <f t="shared" si="184"/>
        <v>-38945</v>
      </c>
      <c r="P73" s="19">
        <f t="shared" si="185"/>
        <v>131041</v>
      </c>
      <c r="Q73" s="30">
        <f t="shared" si="147"/>
        <v>0.15845117959195335</v>
      </c>
      <c r="R73" s="18">
        <f t="shared" si="172"/>
        <v>130892</v>
      </c>
      <c r="S73" s="18"/>
      <c r="T73" s="18">
        <f t="shared" si="173"/>
        <v>0</v>
      </c>
      <c r="U73" s="18"/>
      <c r="V73" s="18">
        <f t="shared" si="174"/>
        <v>149</v>
      </c>
      <c r="W73" s="18"/>
      <c r="X73" s="19">
        <f t="shared" si="186"/>
        <v>131041</v>
      </c>
      <c r="Y73" s="19">
        <f t="shared" si="151"/>
        <v>0</v>
      </c>
      <c r="Z73" s="19">
        <f t="shared" si="187"/>
        <v>131041</v>
      </c>
      <c r="AA73" s="18">
        <f t="shared" si="175"/>
        <v>130892</v>
      </c>
      <c r="AB73" s="18"/>
      <c r="AC73" s="18">
        <f t="shared" si="176"/>
        <v>0</v>
      </c>
      <c r="AD73" s="18"/>
      <c r="AE73" s="18">
        <f t="shared" si="177"/>
        <v>149</v>
      </c>
      <c r="AF73" s="18"/>
      <c r="AG73" s="19">
        <f t="shared" si="178"/>
        <v>131041</v>
      </c>
      <c r="AH73" s="19">
        <f t="shared" si="153"/>
        <v>0</v>
      </c>
      <c r="AI73" s="19">
        <f t="shared" si="188"/>
        <v>131041</v>
      </c>
      <c r="AJ73" s="30">
        <f t="shared" si="82"/>
        <v>0.15547149723426218</v>
      </c>
      <c r="AK73" s="18">
        <f t="shared" si="179"/>
        <v>130892</v>
      </c>
      <c r="AL73" s="18"/>
      <c r="AM73" s="18">
        <f t="shared" si="180"/>
        <v>0</v>
      </c>
      <c r="AN73" s="18"/>
      <c r="AO73" s="18">
        <f t="shared" si="181"/>
        <v>149</v>
      </c>
      <c r="AP73" s="18"/>
      <c r="AQ73" s="19">
        <f t="shared" si="182"/>
        <v>131041</v>
      </c>
      <c r="AR73" s="19">
        <f t="shared" si="155"/>
        <v>0</v>
      </c>
      <c r="AS73" s="19">
        <f t="shared" si="189"/>
        <v>131041</v>
      </c>
      <c r="AT73" s="30">
        <f t="shared" si="84"/>
        <v>0.15547149723426218</v>
      </c>
    </row>
    <row r="74" spans="1:46" ht="25.5" x14ac:dyDescent="0.2">
      <c r="A74" s="16" t="s">
        <v>62</v>
      </c>
      <c r="B74" s="17" t="s">
        <v>63</v>
      </c>
      <c r="C74" s="18">
        <v>77554</v>
      </c>
      <c r="D74" s="18">
        <v>0</v>
      </c>
      <c r="E74" s="18">
        <v>0</v>
      </c>
      <c r="F74" s="19">
        <f t="shared" si="7"/>
        <v>77554</v>
      </c>
      <c r="G74" s="30">
        <f t="shared" si="73"/>
        <v>9.3026829797042715E-2</v>
      </c>
      <c r="H74" s="18">
        <v>77554</v>
      </c>
      <c r="I74" s="18">
        <f>-186-3500</f>
        <v>-3686</v>
      </c>
      <c r="J74" s="18">
        <v>0</v>
      </c>
      <c r="K74" s="18"/>
      <c r="L74" s="18">
        <v>0</v>
      </c>
      <c r="M74" s="18"/>
      <c r="N74" s="19">
        <f t="shared" si="183"/>
        <v>77554</v>
      </c>
      <c r="O74" s="19">
        <f t="shared" si="184"/>
        <v>-3686</v>
      </c>
      <c r="P74" s="19">
        <f t="shared" si="185"/>
        <v>73868</v>
      </c>
      <c r="Q74" s="30">
        <f t="shared" si="147"/>
        <v>8.9319157623174508E-2</v>
      </c>
      <c r="R74" s="18">
        <f t="shared" si="172"/>
        <v>73868</v>
      </c>
      <c r="S74" s="18"/>
      <c r="T74" s="18">
        <f t="shared" si="173"/>
        <v>0</v>
      </c>
      <c r="U74" s="18"/>
      <c r="V74" s="18">
        <f t="shared" si="174"/>
        <v>0</v>
      </c>
      <c r="W74" s="18"/>
      <c r="X74" s="19">
        <f t="shared" si="186"/>
        <v>73868</v>
      </c>
      <c r="Y74" s="19">
        <f t="shared" si="151"/>
        <v>0</v>
      </c>
      <c r="Z74" s="19">
        <f t="shared" si="187"/>
        <v>73868</v>
      </c>
      <c r="AA74" s="18">
        <f t="shared" si="175"/>
        <v>73868</v>
      </c>
      <c r="AB74" s="18">
        <v>-750</v>
      </c>
      <c r="AC74" s="18">
        <f t="shared" si="176"/>
        <v>0</v>
      </c>
      <c r="AD74" s="18"/>
      <c r="AE74" s="18">
        <f t="shared" si="177"/>
        <v>0</v>
      </c>
      <c r="AF74" s="18"/>
      <c r="AG74" s="19">
        <f t="shared" si="178"/>
        <v>73868</v>
      </c>
      <c r="AH74" s="19">
        <f t="shared" si="153"/>
        <v>-750</v>
      </c>
      <c r="AI74" s="19">
        <f t="shared" si="188"/>
        <v>73118</v>
      </c>
      <c r="AJ74" s="30">
        <f t="shared" si="82"/>
        <v>8.6749680899678591E-2</v>
      </c>
      <c r="AK74" s="18">
        <f t="shared" si="179"/>
        <v>73118</v>
      </c>
      <c r="AL74" s="18"/>
      <c r="AM74" s="18">
        <f t="shared" si="180"/>
        <v>0</v>
      </c>
      <c r="AN74" s="18"/>
      <c r="AO74" s="18">
        <f t="shared" si="181"/>
        <v>0</v>
      </c>
      <c r="AP74" s="18"/>
      <c r="AQ74" s="19">
        <f t="shared" si="182"/>
        <v>73118</v>
      </c>
      <c r="AR74" s="19">
        <f t="shared" si="155"/>
        <v>0</v>
      </c>
      <c r="AS74" s="19">
        <f t="shared" si="189"/>
        <v>73118</v>
      </c>
      <c r="AT74" s="30">
        <f t="shared" si="84"/>
        <v>8.6749680899678591E-2</v>
      </c>
    </row>
    <row r="75" spans="1:46" ht="25.5" x14ac:dyDescent="0.2">
      <c r="A75" s="16" t="s">
        <v>90</v>
      </c>
      <c r="B75" s="17" t="s">
        <v>91</v>
      </c>
      <c r="C75" s="18">
        <v>18000</v>
      </c>
      <c r="D75" s="18">
        <v>0</v>
      </c>
      <c r="E75" s="18">
        <v>0</v>
      </c>
      <c r="F75" s="19">
        <f t="shared" si="7"/>
        <v>18000</v>
      </c>
      <c r="G75" s="30">
        <f t="shared" si="73"/>
        <v>2.1591187254645396E-2</v>
      </c>
      <c r="H75" s="18">
        <v>18000</v>
      </c>
      <c r="I75" s="18"/>
      <c r="J75" s="18">
        <v>0</v>
      </c>
      <c r="K75" s="18"/>
      <c r="L75" s="18">
        <v>0</v>
      </c>
      <c r="M75" s="18"/>
      <c r="N75" s="19">
        <f t="shared" si="183"/>
        <v>18000</v>
      </c>
      <c r="O75" s="19">
        <f t="shared" si="184"/>
        <v>0</v>
      </c>
      <c r="P75" s="19">
        <f t="shared" si="185"/>
        <v>18000</v>
      </c>
      <c r="Q75" s="30">
        <f t="shared" si="147"/>
        <v>2.1765105826841678E-2</v>
      </c>
      <c r="R75" s="18">
        <f t="shared" si="172"/>
        <v>18000</v>
      </c>
      <c r="S75" s="18"/>
      <c r="T75" s="18">
        <f t="shared" si="173"/>
        <v>0</v>
      </c>
      <c r="U75" s="18"/>
      <c r="V75" s="18">
        <f t="shared" si="174"/>
        <v>0</v>
      </c>
      <c r="W75" s="18"/>
      <c r="X75" s="19">
        <f t="shared" si="186"/>
        <v>18000</v>
      </c>
      <c r="Y75" s="19">
        <f t="shared" si="151"/>
        <v>0</v>
      </c>
      <c r="Z75" s="19">
        <f t="shared" si="187"/>
        <v>18000</v>
      </c>
      <c r="AA75" s="18">
        <f t="shared" si="175"/>
        <v>18000</v>
      </c>
      <c r="AB75" s="18">
        <v>750</v>
      </c>
      <c r="AC75" s="18">
        <f t="shared" si="176"/>
        <v>0</v>
      </c>
      <c r="AD75" s="18"/>
      <c r="AE75" s="18">
        <f t="shared" si="177"/>
        <v>0</v>
      </c>
      <c r="AF75" s="18"/>
      <c r="AG75" s="19">
        <f t="shared" si="178"/>
        <v>18000</v>
      </c>
      <c r="AH75" s="19">
        <f t="shared" si="153"/>
        <v>750</v>
      </c>
      <c r="AI75" s="19">
        <f t="shared" si="188"/>
        <v>18750</v>
      </c>
      <c r="AJ75" s="30">
        <f t="shared" si="82"/>
        <v>2.2245637419909921E-2</v>
      </c>
      <c r="AK75" s="18">
        <f t="shared" si="179"/>
        <v>18750</v>
      </c>
      <c r="AL75" s="18"/>
      <c r="AM75" s="18">
        <f t="shared" si="180"/>
        <v>0</v>
      </c>
      <c r="AN75" s="18"/>
      <c r="AO75" s="18">
        <f t="shared" si="181"/>
        <v>0</v>
      </c>
      <c r="AP75" s="18"/>
      <c r="AQ75" s="19">
        <f t="shared" si="182"/>
        <v>18750</v>
      </c>
      <c r="AR75" s="19">
        <f t="shared" si="155"/>
        <v>0</v>
      </c>
      <c r="AS75" s="19">
        <f t="shared" si="189"/>
        <v>18750</v>
      </c>
      <c r="AT75" s="30">
        <f t="shared" si="84"/>
        <v>2.2245637419909921E-2</v>
      </c>
    </row>
    <row r="76" spans="1:46" x14ac:dyDescent="0.2">
      <c r="A76" s="16" t="s">
        <v>66</v>
      </c>
      <c r="B76" s="17" t="s">
        <v>67</v>
      </c>
      <c r="C76" s="18">
        <v>1820</v>
      </c>
      <c r="D76" s="18">
        <v>0</v>
      </c>
      <c r="E76" s="18">
        <v>0</v>
      </c>
      <c r="F76" s="19">
        <f t="shared" si="7"/>
        <v>1820</v>
      </c>
      <c r="G76" s="30">
        <f t="shared" si="73"/>
        <v>2.1831089335252567E-3</v>
      </c>
      <c r="H76" s="18">
        <v>1820</v>
      </c>
      <c r="I76" s="18">
        <v>3781</v>
      </c>
      <c r="J76" s="18">
        <v>0</v>
      </c>
      <c r="K76" s="18"/>
      <c r="L76" s="18">
        <v>0</v>
      </c>
      <c r="M76" s="18"/>
      <c r="N76" s="19">
        <f t="shared" si="183"/>
        <v>1820</v>
      </c>
      <c r="O76" s="19">
        <f t="shared" si="184"/>
        <v>3781</v>
      </c>
      <c r="P76" s="19">
        <f t="shared" si="185"/>
        <v>5601</v>
      </c>
      <c r="Q76" s="30">
        <f t="shared" si="147"/>
        <v>6.7725754297855694E-3</v>
      </c>
      <c r="R76" s="18">
        <f t="shared" si="172"/>
        <v>5601</v>
      </c>
      <c r="S76" s="18"/>
      <c r="T76" s="18">
        <f t="shared" si="173"/>
        <v>0</v>
      </c>
      <c r="U76" s="18"/>
      <c r="V76" s="18">
        <f t="shared" si="174"/>
        <v>0</v>
      </c>
      <c r="W76" s="18"/>
      <c r="X76" s="19">
        <f t="shared" si="186"/>
        <v>5601</v>
      </c>
      <c r="Y76" s="19">
        <f t="shared" si="151"/>
        <v>0</v>
      </c>
      <c r="Z76" s="19">
        <f t="shared" si="187"/>
        <v>5601</v>
      </c>
      <c r="AA76" s="18">
        <f t="shared" si="175"/>
        <v>5601</v>
      </c>
      <c r="AB76" s="18">
        <v>53</v>
      </c>
      <c r="AC76" s="18">
        <f t="shared" si="176"/>
        <v>0</v>
      </c>
      <c r="AD76" s="18"/>
      <c r="AE76" s="18">
        <f t="shared" si="177"/>
        <v>0</v>
      </c>
      <c r="AF76" s="18"/>
      <c r="AG76" s="19">
        <f t="shared" si="178"/>
        <v>5601</v>
      </c>
      <c r="AH76" s="19">
        <f t="shared" si="153"/>
        <v>53</v>
      </c>
      <c r="AI76" s="19">
        <f t="shared" si="188"/>
        <v>5654</v>
      </c>
      <c r="AJ76" s="30">
        <f t="shared" si="82"/>
        <v>6.7080978118491041E-3</v>
      </c>
      <c r="AK76" s="18">
        <f t="shared" si="179"/>
        <v>5654</v>
      </c>
      <c r="AL76" s="18"/>
      <c r="AM76" s="18">
        <f t="shared" si="180"/>
        <v>0</v>
      </c>
      <c r="AN76" s="18"/>
      <c r="AO76" s="18">
        <f t="shared" si="181"/>
        <v>0</v>
      </c>
      <c r="AP76" s="18"/>
      <c r="AQ76" s="19">
        <f t="shared" si="182"/>
        <v>5654</v>
      </c>
      <c r="AR76" s="19">
        <f t="shared" si="155"/>
        <v>0</v>
      </c>
      <c r="AS76" s="19">
        <f t="shared" si="189"/>
        <v>5654</v>
      </c>
      <c r="AT76" s="30">
        <f t="shared" si="84"/>
        <v>6.7080978118491041E-3</v>
      </c>
    </row>
    <row r="77" spans="1:46" x14ac:dyDescent="0.2">
      <c r="A77" s="16" t="s">
        <v>68</v>
      </c>
      <c r="B77" s="17" t="s">
        <v>69</v>
      </c>
      <c r="C77" s="18">
        <v>0</v>
      </c>
      <c r="D77" s="18">
        <v>0</v>
      </c>
      <c r="E77" s="18">
        <v>1500</v>
      </c>
      <c r="F77" s="19">
        <f t="shared" si="7"/>
        <v>1500</v>
      </c>
      <c r="G77" s="30">
        <f t="shared" si="73"/>
        <v>1.7992656045537829E-3</v>
      </c>
      <c r="H77" s="18">
        <v>0</v>
      </c>
      <c r="I77" s="18"/>
      <c r="J77" s="18">
        <v>0</v>
      </c>
      <c r="K77" s="18"/>
      <c r="L77" s="18">
        <v>1500</v>
      </c>
      <c r="M77" s="18"/>
      <c r="N77" s="19">
        <f t="shared" si="183"/>
        <v>1500</v>
      </c>
      <c r="O77" s="19">
        <f t="shared" si="184"/>
        <v>0</v>
      </c>
      <c r="P77" s="19">
        <f t="shared" si="185"/>
        <v>1500</v>
      </c>
      <c r="Q77" s="30">
        <f t="shared" si="147"/>
        <v>1.8137588189034732E-3</v>
      </c>
      <c r="R77" s="18">
        <f t="shared" si="172"/>
        <v>0</v>
      </c>
      <c r="S77" s="18"/>
      <c r="T77" s="18">
        <f t="shared" si="173"/>
        <v>0</v>
      </c>
      <c r="U77" s="18"/>
      <c r="V77" s="18">
        <f t="shared" si="174"/>
        <v>1500</v>
      </c>
      <c r="W77" s="18"/>
      <c r="X77" s="19">
        <f t="shared" si="186"/>
        <v>1500</v>
      </c>
      <c r="Y77" s="19">
        <f t="shared" si="151"/>
        <v>0</v>
      </c>
      <c r="Z77" s="19">
        <f t="shared" si="187"/>
        <v>1500</v>
      </c>
      <c r="AA77" s="18">
        <f t="shared" si="175"/>
        <v>0</v>
      </c>
      <c r="AB77" s="18"/>
      <c r="AC77" s="18">
        <f t="shared" si="176"/>
        <v>0</v>
      </c>
      <c r="AD77" s="18"/>
      <c r="AE77" s="18">
        <f t="shared" si="177"/>
        <v>1500</v>
      </c>
      <c r="AF77" s="18"/>
      <c r="AG77" s="19">
        <f t="shared" si="178"/>
        <v>1500</v>
      </c>
      <c r="AH77" s="19">
        <f t="shared" si="153"/>
        <v>0</v>
      </c>
      <c r="AI77" s="19">
        <f t="shared" si="188"/>
        <v>1500</v>
      </c>
      <c r="AJ77" s="30">
        <f t="shared" si="82"/>
        <v>1.7796509935927938E-3</v>
      </c>
      <c r="AK77" s="18">
        <f t="shared" si="179"/>
        <v>0</v>
      </c>
      <c r="AL77" s="18"/>
      <c r="AM77" s="18">
        <f t="shared" si="180"/>
        <v>0</v>
      </c>
      <c r="AN77" s="18"/>
      <c r="AO77" s="18">
        <f t="shared" si="181"/>
        <v>1500</v>
      </c>
      <c r="AP77" s="18"/>
      <c r="AQ77" s="19">
        <f t="shared" si="182"/>
        <v>1500</v>
      </c>
      <c r="AR77" s="19">
        <f t="shared" si="155"/>
        <v>0</v>
      </c>
      <c r="AS77" s="19">
        <f t="shared" si="189"/>
        <v>1500</v>
      </c>
      <c r="AT77" s="30">
        <f t="shared" si="84"/>
        <v>1.7796509935927938E-3</v>
      </c>
    </row>
    <row r="78" spans="1:46" ht="25.5" x14ac:dyDescent="0.2">
      <c r="A78" s="16" t="s">
        <v>92</v>
      </c>
      <c r="B78" s="17" t="s">
        <v>93</v>
      </c>
      <c r="C78" s="18">
        <v>8690</v>
      </c>
      <c r="D78" s="18">
        <v>0</v>
      </c>
      <c r="E78" s="18">
        <v>0</v>
      </c>
      <c r="F78" s="19">
        <f t="shared" si="7"/>
        <v>8690</v>
      </c>
      <c r="G78" s="30">
        <f t="shared" si="73"/>
        <v>1.0423745402381583E-2</v>
      </c>
      <c r="H78" s="18">
        <v>8690</v>
      </c>
      <c r="I78" s="18"/>
      <c r="J78" s="18">
        <v>0</v>
      </c>
      <c r="K78" s="18"/>
      <c r="L78" s="18">
        <v>0</v>
      </c>
      <c r="M78" s="18"/>
      <c r="N78" s="19">
        <f t="shared" si="183"/>
        <v>8690</v>
      </c>
      <c r="O78" s="19">
        <f t="shared" si="184"/>
        <v>0</v>
      </c>
      <c r="P78" s="19">
        <f t="shared" si="185"/>
        <v>8690</v>
      </c>
      <c r="Q78" s="30">
        <f t="shared" si="147"/>
        <v>1.0507709424180788E-2</v>
      </c>
      <c r="R78" s="18">
        <f t="shared" si="172"/>
        <v>8690</v>
      </c>
      <c r="S78" s="18"/>
      <c r="T78" s="18">
        <f t="shared" si="173"/>
        <v>0</v>
      </c>
      <c r="U78" s="18"/>
      <c r="V78" s="18">
        <f t="shared" si="174"/>
        <v>0</v>
      </c>
      <c r="W78" s="18"/>
      <c r="X78" s="19">
        <f t="shared" si="186"/>
        <v>8690</v>
      </c>
      <c r="Y78" s="19">
        <f t="shared" si="151"/>
        <v>0</v>
      </c>
      <c r="Z78" s="19">
        <f t="shared" si="187"/>
        <v>8690</v>
      </c>
      <c r="AA78" s="18">
        <f t="shared" si="175"/>
        <v>8690</v>
      </c>
      <c r="AB78" s="18"/>
      <c r="AC78" s="18">
        <f t="shared" si="176"/>
        <v>0</v>
      </c>
      <c r="AD78" s="18"/>
      <c r="AE78" s="18">
        <f t="shared" si="177"/>
        <v>0</v>
      </c>
      <c r="AF78" s="18"/>
      <c r="AG78" s="19">
        <f t="shared" si="178"/>
        <v>8690</v>
      </c>
      <c r="AH78" s="19">
        <f t="shared" si="153"/>
        <v>0</v>
      </c>
      <c r="AI78" s="19">
        <f t="shared" si="188"/>
        <v>8690</v>
      </c>
      <c r="AJ78" s="30">
        <f t="shared" si="82"/>
        <v>1.0310111422880918E-2</v>
      </c>
      <c r="AK78" s="18">
        <f t="shared" si="179"/>
        <v>8690</v>
      </c>
      <c r="AL78" s="18"/>
      <c r="AM78" s="18">
        <f t="shared" si="180"/>
        <v>0</v>
      </c>
      <c r="AN78" s="18"/>
      <c r="AO78" s="18">
        <f t="shared" si="181"/>
        <v>0</v>
      </c>
      <c r="AP78" s="18"/>
      <c r="AQ78" s="19">
        <f t="shared" si="182"/>
        <v>8690</v>
      </c>
      <c r="AR78" s="19">
        <f t="shared" si="155"/>
        <v>0</v>
      </c>
      <c r="AS78" s="19">
        <f t="shared" si="189"/>
        <v>8690</v>
      </c>
      <c r="AT78" s="30">
        <f t="shared" si="84"/>
        <v>1.0310111422880918E-2</v>
      </c>
    </row>
    <row r="79" spans="1:46" x14ac:dyDescent="0.2">
      <c r="A79" s="16" t="s">
        <v>70</v>
      </c>
      <c r="B79" s="17" t="s">
        <v>71</v>
      </c>
      <c r="C79" s="18"/>
      <c r="D79" s="18"/>
      <c r="E79" s="18"/>
      <c r="F79" s="19"/>
      <c r="G79" s="30"/>
      <c r="H79" s="18"/>
      <c r="I79" s="18">
        <v>1750</v>
      </c>
      <c r="J79" s="18"/>
      <c r="K79" s="18"/>
      <c r="L79" s="18"/>
      <c r="M79" s="18"/>
      <c r="N79" s="19">
        <f t="shared" si="183"/>
        <v>0</v>
      </c>
      <c r="O79" s="19">
        <f t="shared" si="184"/>
        <v>1750</v>
      </c>
      <c r="P79" s="19">
        <f t="shared" si="185"/>
        <v>1750</v>
      </c>
      <c r="Q79" s="30">
        <f t="shared" si="147"/>
        <v>2.1160519553873854E-3</v>
      </c>
      <c r="R79" s="18">
        <f t="shared" si="172"/>
        <v>1750</v>
      </c>
      <c r="S79" s="18"/>
      <c r="T79" s="18">
        <f t="shared" si="173"/>
        <v>0</v>
      </c>
      <c r="U79" s="18"/>
      <c r="V79" s="18">
        <f t="shared" si="174"/>
        <v>0</v>
      </c>
      <c r="W79" s="18"/>
      <c r="X79" s="19">
        <f t="shared" si="186"/>
        <v>1750</v>
      </c>
      <c r="Y79" s="19">
        <f t="shared" si="151"/>
        <v>0</v>
      </c>
      <c r="Z79" s="19">
        <f t="shared" si="187"/>
        <v>1750</v>
      </c>
      <c r="AA79" s="18">
        <f t="shared" si="175"/>
        <v>1750</v>
      </c>
      <c r="AB79" s="18"/>
      <c r="AC79" s="18">
        <f t="shared" si="176"/>
        <v>0</v>
      </c>
      <c r="AD79" s="18"/>
      <c r="AE79" s="18">
        <f t="shared" si="177"/>
        <v>0</v>
      </c>
      <c r="AF79" s="18"/>
      <c r="AG79" s="19">
        <f t="shared" si="178"/>
        <v>1750</v>
      </c>
      <c r="AH79" s="19">
        <f t="shared" si="153"/>
        <v>0</v>
      </c>
      <c r="AI79" s="19">
        <f t="shared" si="188"/>
        <v>1750</v>
      </c>
      <c r="AJ79" s="30">
        <f t="shared" si="82"/>
        <v>2.0762594925249258E-3</v>
      </c>
      <c r="AK79" s="18">
        <f t="shared" si="179"/>
        <v>1750</v>
      </c>
      <c r="AL79" s="18"/>
      <c r="AM79" s="18">
        <f t="shared" si="180"/>
        <v>0</v>
      </c>
      <c r="AN79" s="18"/>
      <c r="AO79" s="18">
        <f t="shared" si="181"/>
        <v>0</v>
      </c>
      <c r="AP79" s="18"/>
      <c r="AQ79" s="19">
        <f t="shared" si="182"/>
        <v>1750</v>
      </c>
      <c r="AR79" s="19">
        <f t="shared" si="155"/>
        <v>0</v>
      </c>
      <c r="AS79" s="19">
        <f t="shared" si="189"/>
        <v>1750</v>
      </c>
      <c r="AT79" s="30">
        <f t="shared" si="84"/>
        <v>2.0762594925249258E-3</v>
      </c>
    </row>
    <row r="80" spans="1:46" ht="42.75" x14ac:dyDescent="0.2">
      <c r="A80" s="33" t="s">
        <v>94</v>
      </c>
      <c r="B80" s="31" t="s">
        <v>95</v>
      </c>
      <c r="C80" s="28">
        <f>SUM(C81:C87)</f>
        <v>300687</v>
      </c>
      <c r="D80" s="28">
        <f t="shared" ref="D80:E80" si="190">SUM(D81:D87)</f>
        <v>0</v>
      </c>
      <c r="E80" s="28">
        <f t="shared" si="190"/>
        <v>0</v>
      </c>
      <c r="F80" s="28">
        <f t="shared" ref="F80:F153" si="191">C80+D80+E80</f>
        <v>300687</v>
      </c>
      <c r="G80" s="29">
        <f t="shared" si="73"/>
        <v>0.36067718455764219</v>
      </c>
      <c r="H80" s="28">
        <f>SUM(H81:H87)</f>
        <v>300687</v>
      </c>
      <c r="I80" s="28">
        <f>SUM(I81:I87)</f>
        <v>-923</v>
      </c>
      <c r="J80" s="28">
        <f t="shared" ref="J80:M80" si="192">SUM(J81:J87)</f>
        <v>0</v>
      </c>
      <c r="K80" s="28">
        <f t="shared" si="192"/>
        <v>0</v>
      </c>
      <c r="L80" s="28">
        <f t="shared" si="192"/>
        <v>0</v>
      </c>
      <c r="M80" s="28">
        <f t="shared" si="192"/>
        <v>10000</v>
      </c>
      <c r="N80" s="28">
        <f t="shared" si="183"/>
        <v>300687</v>
      </c>
      <c r="O80" s="28">
        <f t="shared" si="184"/>
        <v>9077</v>
      </c>
      <c r="P80" s="28">
        <f t="shared" si="185"/>
        <v>309764</v>
      </c>
      <c r="Q80" s="29">
        <f t="shared" si="147"/>
        <v>0.37455812451921033</v>
      </c>
      <c r="R80" s="28">
        <f>SUM(R81:R87)</f>
        <v>299764</v>
      </c>
      <c r="S80" s="28">
        <f>SUM(S81:S87)</f>
        <v>70000</v>
      </c>
      <c r="T80" s="28">
        <f t="shared" ref="T80:W80" si="193">SUM(T81:T87)</f>
        <v>0</v>
      </c>
      <c r="U80" s="28">
        <f t="shared" si="193"/>
        <v>0</v>
      </c>
      <c r="V80" s="28">
        <f t="shared" si="193"/>
        <v>10000</v>
      </c>
      <c r="W80" s="28">
        <f t="shared" si="193"/>
        <v>0</v>
      </c>
      <c r="X80" s="28">
        <f t="shared" si="186"/>
        <v>309764</v>
      </c>
      <c r="Y80" s="28">
        <f t="shared" si="151"/>
        <v>70000</v>
      </c>
      <c r="Z80" s="28">
        <f t="shared" si="187"/>
        <v>379764</v>
      </c>
      <c r="AA80" s="28">
        <f>SUM(AA81:AA87)</f>
        <v>369764</v>
      </c>
      <c r="AB80" s="28">
        <f>SUM(AB81:AB87)</f>
        <v>2500</v>
      </c>
      <c r="AC80" s="28">
        <f t="shared" ref="AC80:AF80" si="194">SUM(AC81:AC87)</f>
        <v>0</v>
      </c>
      <c r="AD80" s="28">
        <f t="shared" si="194"/>
        <v>0</v>
      </c>
      <c r="AE80" s="28">
        <f t="shared" si="194"/>
        <v>10000</v>
      </c>
      <c r="AF80" s="28">
        <f t="shared" si="194"/>
        <v>0</v>
      </c>
      <c r="AG80" s="28">
        <f t="shared" si="178"/>
        <v>379764</v>
      </c>
      <c r="AH80" s="28">
        <f t="shared" si="153"/>
        <v>2500</v>
      </c>
      <c r="AI80" s="28">
        <f t="shared" si="188"/>
        <v>382264</v>
      </c>
      <c r="AJ80" s="29">
        <f t="shared" si="82"/>
        <v>0.45353100494317045</v>
      </c>
      <c r="AK80" s="28">
        <f>SUM(AK81:AK87)</f>
        <v>372264</v>
      </c>
      <c r="AL80" s="28">
        <f>SUM(AL81:AL87)</f>
        <v>0</v>
      </c>
      <c r="AM80" s="28">
        <f t="shared" ref="AM80:AP80" si="195">SUM(AM81:AM87)</f>
        <v>0</v>
      </c>
      <c r="AN80" s="28">
        <f t="shared" si="195"/>
        <v>0</v>
      </c>
      <c r="AO80" s="28">
        <f t="shared" si="195"/>
        <v>10000</v>
      </c>
      <c r="AP80" s="28">
        <f t="shared" si="195"/>
        <v>0</v>
      </c>
      <c r="AQ80" s="28">
        <f t="shared" si="182"/>
        <v>382264</v>
      </c>
      <c r="AR80" s="28">
        <f t="shared" si="155"/>
        <v>0</v>
      </c>
      <c r="AS80" s="28">
        <f t="shared" si="189"/>
        <v>382264</v>
      </c>
      <c r="AT80" s="29">
        <f t="shared" si="84"/>
        <v>0.45353100494317045</v>
      </c>
    </row>
    <row r="81" spans="1:46" ht="12.95" x14ac:dyDescent="0.3">
      <c r="A81" s="16" t="s">
        <v>54</v>
      </c>
      <c r="B81" s="17" t="s">
        <v>55</v>
      </c>
      <c r="C81" s="18">
        <v>23825</v>
      </c>
      <c r="D81" s="18">
        <v>0</v>
      </c>
      <c r="E81" s="18">
        <v>0</v>
      </c>
      <c r="F81" s="19">
        <f t="shared" si="191"/>
        <v>23825</v>
      </c>
      <c r="G81" s="30">
        <f t="shared" si="73"/>
        <v>2.8578335352329252E-2</v>
      </c>
      <c r="H81" s="18">
        <v>23825</v>
      </c>
      <c r="I81" s="18">
        <v>-747</v>
      </c>
      <c r="J81" s="18">
        <v>0</v>
      </c>
      <c r="K81" s="18"/>
      <c r="L81" s="18">
        <v>0</v>
      </c>
      <c r="M81" s="18"/>
      <c r="N81" s="19">
        <f t="shared" si="183"/>
        <v>23825</v>
      </c>
      <c r="O81" s="19">
        <f t="shared" si="184"/>
        <v>-747</v>
      </c>
      <c r="P81" s="19">
        <f t="shared" si="185"/>
        <v>23078</v>
      </c>
      <c r="Q81" s="30">
        <f t="shared" si="147"/>
        <v>2.7905284015102904E-2</v>
      </c>
      <c r="R81" s="18">
        <f t="shared" ref="R81:R87" si="196">H81+I81</f>
        <v>23078</v>
      </c>
      <c r="S81" s="18"/>
      <c r="T81" s="18">
        <f t="shared" ref="T81:T87" si="197">J81+K81</f>
        <v>0</v>
      </c>
      <c r="U81" s="18"/>
      <c r="V81" s="18">
        <f t="shared" ref="V81:V87" si="198">L81+M81</f>
        <v>0</v>
      </c>
      <c r="W81" s="18"/>
      <c r="X81" s="19">
        <f t="shared" si="186"/>
        <v>23078</v>
      </c>
      <c r="Y81" s="19">
        <f t="shared" si="151"/>
        <v>0</v>
      </c>
      <c r="Z81" s="19">
        <f t="shared" si="187"/>
        <v>23078</v>
      </c>
      <c r="AA81" s="18">
        <f t="shared" ref="AA81:AA87" si="199">R81+S81</f>
        <v>23078</v>
      </c>
      <c r="AB81" s="18">
        <v>2000</v>
      </c>
      <c r="AC81" s="18">
        <f t="shared" ref="AC81:AC87" si="200">T81+U81</f>
        <v>0</v>
      </c>
      <c r="AD81" s="18"/>
      <c r="AE81" s="18">
        <f t="shared" ref="AE81:AE87" si="201">V81+W81</f>
        <v>0</v>
      </c>
      <c r="AF81" s="18"/>
      <c r="AG81" s="19">
        <f t="shared" si="178"/>
        <v>23078</v>
      </c>
      <c r="AH81" s="19">
        <f t="shared" si="153"/>
        <v>2000</v>
      </c>
      <c r="AI81" s="19">
        <f t="shared" si="188"/>
        <v>25078</v>
      </c>
      <c r="AJ81" s="30">
        <f t="shared" si="82"/>
        <v>2.9753391744880054E-2</v>
      </c>
      <c r="AK81" s="18">
        <f t="shared" ref="AK81:AK87" si="202">AA81+AB81</f>
        <v>25078</v>
      </c>
      <c r="AL81" s="18"/>
      <c r="AM81" s="18">
        <f t="shared" ref="AM81:AM87" si="203">AC81+AD81</f>
        <v>0</v>
      </c>
      <c r="AN81" s="18"/>
      <c r="AO81" s="18">
        <f t="shared" ref="AO81:AO87" si="204">AE81+AF81</f>
        <v>0</v>
      </c>
      <c r="AP81" s="18"/>
      <c r="AQ81" s="19">
        <f t="shared" si="182"/>
        <v>25078</v>
      </c>
      <c r="AR81" s="19">
        <f t="shared" si="155"/>
        <v>0</v>
      </c>
      <c r="AS81" s="19">
        <f t="shared" si="189"/>
        <v>25078</v>
      </c>
      <c r="AT81" s="30">
        <f t="shared" si="84"/>
        <v>2.9753391744880054E-2</v>
      </c>
    </row>
    <row r="82" spans="1:46" ht="25.5" x14ac:dyDescent="0.2">
      <c r="A82" s="16" t="s">
        <v>56</v>
      </c>
      <c r="B82" s="17" t="s">
        <v>57</v>
      </c>
      <c r="C82" s="18">
        <v>6732</v>
      </c>
      <c r="D82" s="18">
        <v>0</v>
      </c>
      <c r="E82" s="18">
        <v>0</v>
      </c>
      <c r="F82" s="19">
        <f t="shared" si="191"/>
        <v>6732</v>
      </c>
      <c r="G82" s="30">
        <f t="shared" si="73"/>
        <v>8.0751040332373777E-3</v>
      </c>
      <c r="H82" s="18">
        <v>6732</v>
      </c>
      <c r="I82" s="18">
        <v>-176</v>
      </c>
      <c r="J82" s="18">
        <v>0</v>
      </c>
      <c r="K82" s="18"/>
      <c r="L82" s="18">
        <v>0</v>
      </c>
      <c r="M82" s="18"/>
      <c r="N82" s="19">
        <f t="shared" si="183"/>
        <v>6732</v>
      </c>
      <c r="O82" s="19">
        <f t="shared" si="184"/>
        <v>-176</v>
      </c>
      <c r="P82" s="19">
        <f t="shared" si="185"/>
        <v>6556</v>
      </c>
      <c r="Q82" s="30">
        <f t="shared" si="147"/>
        <v>7.9273352111541139E-3</v>
      </c>
      <c r="R82" s="18">
        <f t="shared" si="196"/>
        <v>6556</v>
      </c>
      <c r="S82" s="18"/>
      <c r="T82" s="18">
        <f t="shared" si="197"/>
        <v>0</v>
      </c>
      <c r="U82" s="18"/>
      <c r="V82" s="18">
        <f t="shared" si="198"/>
        <v>0</v>
      </c>
      <c r="W82" s="18"/>
      <c r="X82" s="19">
        <f t="shared" si="186"/>
        <v>6556</v>
      </c>
      <c r="Y82" s="19">
        <f t="shared" si="151"/>
        <v>0</v>
      </c>
      <c r="Z82" s="19">
        <f t="shared" si="187"/>
        <v>6556</v>
      </c>
      <c r="AA82" s="18">
        <f t="shared" si="199"/>
        <v>6556</v>
      </c>
      <c r="AB82" s="18">
        <v>500</v>
      </c>
      <c r="AC82" s="18">
        <f t="shared" si="200"/>
        <v>0</v>
      </c>
      <c r="AD82" s="18"/>
      <c r="AE82" s="18">
        <f t="shared" si="201"/>
        <v>0</v>
      </c>
      <c r="AF82" s="18"/>
      <c r="AG82" s="19">
        <f t="shared" si="178"/>
        <v>6556</v>
      </c>
      <c r="AH82" s="19">
        <f t="shared" si="153"/>
        <v>500</v>
      </c>
      <c r="AI82" s="19">
        <f t="shared" si="188"/>
        <v>7056</v>
      </c>
      <c r="AJ82" s="30">
        <f t="shared" si="82"/>
        <v>8.3714782738605019E-3</v>
      </c>
      <c r="AK82" s="18">
        <f t="shared" si="202"/>
        <v>7056</v>
      </c>
      <c r="AL82" s="18"/>
      <c r="AM82" s="18">
        <f t="shared" si="203"/>
        <v>0</v>
      </c>
      <c r="AN82" s="18"/>
      <c r="AO82" s="18">
        <f t="shared" si="204"/>
        <v>0</v>
      </c>
      <c r="AP82" s="18"/>
      <c r="AQ82" s="19">
        <f t="shared" si="182"/>
        <v>7056</v>
      </c>
      <c r="AR82" s="19">
        <f t="shared" si="155"/>
        <v>0</v>
      </c>
      <c r="AS82" s="19">
        <f t="shared" si="189"/>
        <v>7056</v>
      </c>
      <c r="AT82" s="30">
        <f t="shared" si="84"/>
        <v>8.3714782738605019E-3</v>
      </c>
    </row>
    <row r="83" spans="1:46" x14ac:dyDescent="0.2">
      <c r="A83" s="16" t="s">
        <v>58</v>
      </c>
      <c r="B83" s="17" t="s">
        <v>59</v>
      </c>
      <c r="C83" s="18">
        <v>0</v>
      </c>
      <c r="D83" s="18">
        <v>0</v>
      </c>
      <c r="E83" s="18">
        <v>0</v>
      </c>
      <c r="F83" s="19">
        <f t="shared" si="191"/>
        <v>0</v>
      </c>
      <c r="G83" s="30">
        <f t="shared" si="73"/>
        <v>0</v>
      </c>
      <c r="H83" s="18">
        <v>0</v>
      </c>
      <c r="I83" s="18"/>
      <c r="J83" s="18">
        <v>0</v>
      </c>
      <c r="K83" s="18"/>
      <c r="L83" s="18">
        <v>0</v>
      </c>
      <c r="M83" s="18"/>
      <c r="N83" s="19">
        <f t="shared" si="183"/>
        <v>0</v>
      </c>
      <c r="O83" s="19">
        <f t="shared" si="184"/>
        <v>0</v>
      </c>
      <c r="P83" s="19">
        <f t="shared" si="185"/>
        <v>0</v>
      </c>
      <c r="Q83" s="30">
        <f t="shared" si="147"/>
        <v>0</v>
      </c>
      <c r="R83" s="18">
        <f t="shared" si="196"/>
        <v>0</v>
      </c>
      <c r="S83" s="18"/>
      <c r="T83" s="18">
        <f t="shared" si="197"/>
        <v>0</v>
      </c>
      <c r="U83" s="18"/>
      <c r="V83" s="18">
        <f t="shared" si="198"/>
        <v>0</v>
      </c>
      <c r="W83" s="18"/>
      <c r="X83" s="19">
        <f t="shared" si="186"/>
        <v>0</v>
      </c>
      <c r="Y83" s="19">
        <f t="shared" si="151"/>
        <v>0</v>
      </c>
      <c r="Z83" s="19">
        <f t="shared" si="187"/>
        <v>0</v>
      </c>
      <c r="AA83" s="18">
        <f t="shared" si="199"/>
        <v>0</v>
      </c>
      <c r="AB83" s="18"/>
      <c r="AC83" s="18">
        <f t="shared" si="200"/>
        <v>0</v>
      </c>
      <c r="AD83" s="18"/>
      <c r="AE83" s="18">
        <f t="shared" si="201"/>
        <v>0</v>
      </c>
      <c r="AF83" s="18"/>
      <c r="AG83" s="19">
        <f t="shared" si="178"/>
        <v>0</v>
      </c>
      <c r="AH83" s="19">
        <f t="shared" si="153"/>
        <v>0</v>
      </c>
      <c r="AI83" s="19">
        <f t="shared" si="188"/>
        <v>0</v>
      </c>
      <c r="AJ83" s="30">
        <f t="shared" si="82"/>
        <v>0</v>
      </c>
      <c r="AK83" s="18">
        <f t="shared" si="202"/>
        <v>0</v>
      </c>
      <c r="AL83" s="18"/>
      <c r="AM83" s="18">
        <f t="shared" si="203"/>
        <v>0</v>
      </c>
      <c r="AN83" s="18"/>
      <c r="AO83" s="18">
        <f t="shared" si="204"/>
        <v>0</v>
      </c>
      <c r="AP83" s="18"/>
      <c r="AQ83" s="19">
        <f t="shared" si="182"/>
        <v>0</v>
      </c>
      <c r="AR83" s="19">
        <f t="shared" si="155"/>
        <v>0</v>
      </c>
      <c r="AS83" s="19">
        <f t="shared" si="189"/>
        <v>0</v>
      </c>
      <c r="AT83" s="30">
        <f t="shared" si="84"/>
        <v>0</v>
      </c>
    </row>
    <row r="84" spans="1:46" ht="12.95" x14ac:dyDescent="0.3">
      <c r="A84" s="16" t="s">
        <v>60</v>
      </c>
      <c r="B84" s="17" t="s">
        <v>61</v>
      </c>
      <c r="C84" s="18">
        <v>153681</v>
      </c>
      <c r="D84" s="18">
        <v>0</v>
      </c>
      <c r="E84" s="18">
        <v>0</v>
      </c>
      <c r="F84" s="19">
        <f t="shared" si="191"/>
        <v>153681</v>
      </c>
      <c r="G84" s="30">
        <f t="shared" si="73"/>
        <v>0.18434195824895327</v>
      </c>
      <c r="H84" s="18">
        <v>153681</v>
      </c>
      <c r="I84" s="18"/>
      <c r="J84" s="18">
        <v>0</v>
      </c>
      <c r="K84" s="18"/>
      <c r="L84" s="18">
        <v>0</v>
      </c>
      <c r="M84" s="18"/>
      <c r="N84" s="19">
        <f t="shared" si="183"/>
        <v>153681</v>
      </c>
      <c r="O84" s="19">
        <f t="shared" si="184"/>
        <v>0</v>
      </c>
      <c r="P84" s="19">
        <f t="shared" si="185"/>
        <v>153681</v>
      </c>
      <c r="Q84" s="30">
        <f t="shared" si="147"/>
        <v>0.18582684603193644</v>
      </c>
      <c r="R84" s="18">
        <f t="shared" si="196"/>
        <v>153681</v>
      </c>
      <c r="S84" s="18">
        <v>70000</v>
      </c>
      <c r="T84" s="18">
        <f t="shared" si="197"/>
        <v>0</v>
      </c>
      <c r="U84" s="18"/>
      <c r="V84" s="18">
        <f t="shared" si="198"/>
        <v>0</v>
      </c>
      <c r="W84" s="18"/>
      <c r="X84" s="19">
        <f t="shared" si="186"/>
        <v>153681</v>
      </c>
      <c r="Y84" s="19">
        <f t="shared" si="151"/>
        <v>70000</v>
      </c>
      <c r="Z84" s="19">
        <f t="shared" si="187"/>
        <v>223681</v>
      </c>
      <c r="AA84" s="18">
        <f t="shared" si="199"/>
        <v>223681</v>
      </c>
      <c r="AB84" s="18">
        <v>91</v>
      </c>
      <c r="AC84" s="18">
        <f t="shared" si="200"/>
        <v>0</v>
      </c>
      <c r="AD84" s="18"/>
      <c r="AE84" s="18">
        <f t="shared" si="201"/>
        <v>0</v>
      </c>
      <c r="AF84" s="18"/>
      <c r="AG84" s="19">
        <f t="shared" si="178"/>
        <v>223681</v>
      </c>
      <c r="AH84" s="19">
        <f t="shared" si="153"/>
        <v>91</v>
      </c>
      <c r="AI84" s="19">
        <f t="shared" si="188"/>
        <v>223772</v>
      </c>
      <c r="AJ84" s="30">
        <f t="shared" si="82"/>
        <v>0.26549070809216441</v>
      </c>
      <c r="AK84" s="18">
        <f t="shared" si="202"/>
        <v>223772</v>
      </c>
      <c r="AL84" s="18"/>
      <c r="AM84" s="18">
        <f t="shared" si="203"/>
        <v>0</v>
      </c>
      <c r="AN84" s="18"/>
      <c r="AO84" s="18">
        <f t="shared" si="204"/>
        <v>0</v>
      </c>
      <c r="AP84" s="18"/>
      <c r="AQ84" s="19">
        <f t="shared" si="182"/>
        <v>223772</v>
      </c>
      <c r="AR84" s="19">
        <f t="shared" si="155"/>
        <v>0</v>
      </c>
      <c r="AS84" s="19">
        <f t="shared" si="189"/>
        <v>223772</v>
      </c>
      <c r="AT84" s="30">
        <f t="shared" si="84"/>
        <v>0.26549070809216441</v>
      </c>
    </row>
    <row r="85" spans="1:46" ht="25.5" x14ac:dyDescent="0.2">
      <c r="A85" s="16" t="s">
        <v>62</v>
      </c>
      <c r="B85" s="17" t="s">
        <v>63</v>
      </c>
      <c r="C85" s="18">
        <v>2777</v>
      </c>
      <c r="D85" s="18">
        <v>0</v>
      </c>
      <c r="E85" s="18">
        <v>0</v>
      </c>
      <c r="F85" s="19">
        <f t="shared" si="191"/>
        <v>2777</v>
      </c>
      <c r="G85" s="30">
        <f t="shared" si="73"/>
        <v>3.33104038923057E-3</v>
      </c>
      <c r="H85" s="18">
        <v>2777</v>
      </c>
      <c r="I85" s="18"/>
      <c r="J85" s="18">
        <v>0</v>
      </c>
      <c r="K85" s="18"/>
      <c r="L85" s="18">
        <v>0</v>
      </c>
      <c r="M85" s="18">
        <v>10000</v>
      </c>
      <c r="N85" s="19">
        <f t="shared" si="183"/>
        <v>2777</v>
      </c>
      <c r="O85" s="19">
        <f t="shared" si="184"/>
        <v>10000</v>
      </c>
      <c r="P85" s="19">
        <f t="shared" si="185"/>
        <v>12777</v>
      </c>
      <c r="Q85" s="30">
        <f t="shared" si="147"/>
        <v>1.5449597619419785E-2</v>
      </c>
      <c r="R85" s="18">
        <f t="shared" si="196"/>
        <v>2777</v>
      </c>
      <c r="S85" s="18"/>
      <c r="T85" s="18">
        <f t="shared" si="197"/>
        <v>0</v>
      </c>
      <c r="U85" s="18"/>
      <c r="V85" s="18">
        <f t="shared" si="198"/>
        <v>10000</v>
      </c>
      <c r="W85" s="18"/>
      <c r="X85" s="19">
        <f t="shared" si="186"/>
        <v>12777</v>
      </c>
      <c r="Y85" s="19">
        <f t="shared" si="151"/>
        <v>0</v>
      </c>
      <c r="Z85" s="19">
        <f t="shared" si="187"/>
        <v>12777</v>
      </c>
      <c r="AA85" s="18">
        <f t="shared" si="199"/>
        <v>2777</v>
      </c>
      <c r="AB85" s="18">
        <v>1621</v>
      </c>
      <c r="AC85" s="18">
        <f t="shared" si="200"/>
        <v>0</v>
      </c>
      <c r="AD85" s="18"/>
      <c r="AE85" s="18">
        <f t="shared" si="201"/>
        <v>10000</v>
      </c>
      <c r="AF85" s="18"/>
      <c r="AG85" s="19">
        <f t="shared" si="178"/>
        <v>12777</v>
      </c>
      <c r="AH85" s="19">
        <f t="shared" si="153"/>
        <v>1621</v>
      </c>
      <c r="AI85" s="19">
        <f t="shared" si="188"/>
        <v>14398</v>
      </c>
      <c r="AJ85" s="30">
        <f t="shared" si="82"/>
        <v>1.7082276670499361E-2</v>
      </c>
      <c r="AK85" s="18">
        <f t="shared" si="202"/>
        <v>4398</v>
      </c>
      <c r="AL85" s="18"/>
      <c r="AM85" s="18">
        <f t="shared" si="203"/>
        <v>0</v>
      </c>
      <c r="AN85" s="18"/>
      <c r="AO85" s="18">
        <f t="shared" si="204"/>
        <v>10000</v>
      </c>
      <c r="AP85" s="18"/>
      <c r="AQ85" s="19">
        <f t="shared" si="182"/>
        <v>14398</v>
      </c>
      <c r="AR85" s="19">
        <f t="shared" si="155"/>
        <v>0</v>
      </c>
      <c r="AS85" s="19">
        <f t="shared" si="189"/>
        <v>14398</v>
      </c>
      <c r="AT85" s="30">
        <f t="shared" si="84"/>
        <v>1.7082276670499361E-2</v>
      </c>
    </row>
    <row r="86" spans="1:46" x14ac:dyDescent="0.2">
      <c r="A86" s="16" t="s">
        <v>64</v>
      </c>
      <c r="B86" s="17" t="s">
        <v>65</v>
      </c>
      <c r="C86" s="18">
        <v>2500</v>
      </c>
      <c r="D86" s="18">
        <v>0</v>
      </c>
      <c r="E86" s="18">
        <v>0</v>
      </c>
      <c r="F86" s="19">
        <f t="shared" si="191"/>
        <v>2500</v>
      </c>
      <c r="G86" s="30">
        <f t="shared" si="73"/>
        <v>2.998776007589638E-3</v>
      </c>
      <c r="H86" s="18">
        <v>2500</v>
      </c>
      <c r="I86" s="18"/>
      <c r="J86" s="18">
        <v>0</v>
      </c>
      <c r="K86" s="18"/>
      <c r="L86" s="18">
        <v>0</v>
      </c>
      <c r="M86" s="18"/>
      <c r="N86" s="19">
        <f t="shared" si="183"/>
        <v>2500</v>
      </c>
      <c r="O86" s="19">
        <f t="shared" si="184"/>
        <v>0</v>
      </c>
      <c r="P86" s="19">
        <f t="shared" si="185"/>
        <v>2500</v>
      </c>
      <c r="Q86" s="30">
        <f t="shared" si="147"/>
        <v>3.022931364839122E-3</v>
      </c>
      <c r="R86" s="18">
        <f t="shared" si="196"/>
        <v>2500</v>
      </c>
      <c r="S86" s="18"/>
      <c r="T86" s="18">
        <f t="shared" si="197"/>
        <v>0</v>
      </c>
      <c r="U86" s="18"/>
      <c r="V86" s="18">
        <f t="shared" si="198"/>
        <v>0</v>
      </c>
      <c r="W86" s="18"/>
      <c r="X86" s="19">
        <f t="shared" si="186"/>
        <v>2500</v>
      </c>
      <c r="Y86" s="19">
        <f t="shared" si="151"/>
        <v>0</v>
      </c>
      <c r="Z86" s="19">
        <f t="shared" si="187"/>
        <v>2500</v>
      </c>
      <c r="AA86" s="18">
        <f t="shared" si="199"/>
        <v>2500</v>
      </c>
      <c r="AB86" s="18"/>
      <c r="AC86" s="18">
        <f t="shared" si="200"/>
        <v>0</v>
      </c>
      <c r="AD86" s="18"/>
      <c r="AE86" s="18">
        <f t="shared" si="201"/>
        <v>0</v>
      </c>
      <c r="AF86" s="18"/>
      <c r="AG86" s="19">
        <f t="shared" si="178"/>
        <v>2500</v>
      </c>
      <c r="AH86" s="19">
        <f t="shared" si="153"/>
        <v>0</v>
      </c>
      <c r="AI86" s="19">
        <f t="shared" si="188"/>
        <v>2500</v>
      </c>
      <c r="AJ86" s="30">
        <f t="shared" si="82"/>
        <v>2.9660849893213227E-3</v>
      </c>
      <c r="AK86" s="18">
        <f t="shared" si="202"/>
        <v>2500</v>
      </c>
      <c r="AL86" s="18"/>
      <c r="AM86" s="18">
        <f t="shared" si="203"/>
        <v>0</v>
      </c>
      <c r="AN86" s="18"/>
      <c r="AO86" s="18">
        <f t="shared" si="204"/>
        <v>0</v>
      </c>
      <c r="AP86" s="18"/>
      <c r="AQ86" s="19">
        <f t="shared" si="182"/>
        <v>2500</v>
      </c>
      <c r="AR86" s="19">
        <f t="shared" si="155"/>
        <v>0</v>
      </c>
      <c r="AS86" s="19">
        <f t="shared" si="189"/>
        <v>2500</v>
      </c>
      <c r="AT86" s="30">
        <f t="shared" si="84"/>
        <v>2.9660849893213227E-3</v>
      </c>
    </row>
    <row r="87" spans="1:46" x14ac:dyDescent="0.2">
      <c r="A87" s="16" t="s">
        <v>66</v>
      </c>
      <c r="B87" s="17" t="s">
        <v>67</v>
      </c>
      <c r="C87" s="18">
        <v>111172</v>
      </c>
      <c r="D87" s="18">
        <v>0</v>
      </c>
      <c r="E87" s="18">
        <v>0</v>
      </c>
      <c r="F87" s="19">
        <f t="shared" si="191"/>
        <v>111172</v>
      </c>
      <c r="G87" s="30">
        <f t="shared" si="73"/>
        <v>0.1333519705263021</v>
      </c>
      <c r="H87" s="18">
        <v>111172</v>
      </c>
      <c r="I87" s="18"/>
      <c r="J87" s="18">
        <v>0</v>
      </c>
      <c r="K87" s="18"/>
      <c r="L87" s="18">
        <v>0</v>
      </c>
      <c r="M87" s="18"/>
      <c r="N87" s="19">
        <f t="shared" si="183"/>
        <v>111172</v>
      </c>
      <c r="O87" s="19">
        <f t="shared" si="184"/>
        <v>0</v>
      </c>
      <c r="P87" s="19">
        <f t="shared" si="185"/>
        <v>111172</v>
      </c>
      <c r="Q87" s="30">
        <f t="shared" si="147"/>
        <v>0.13442613027675795</v>
      </c>
      <c r="R87" s="18">
        <f t="shared" si="196"/>
        <v>111172</v>
      </c>
      <c r="S87" s="18"/>
      <c r="T87" s="18">
        <f t="shared" si="197"/>
        <v>0</v>
      </c>
      <c r="U87" s="18"/>
      <c r="V87" s="18">
        <f t="shared" si="198"/>
        <v>0</v>
      </c>
      <c r="W87" s="18"/>
      <c r="X87" s="19">
        <f t="shared" si="186"/>
        <v>111172</v>
      </c>
      <c r="Y87" s="19">
        <f t="shared" si="151"/>
        <v>0</v>
      </c>
      <c r="Z87" s="19">
        <f t="shared" si="187"/>
        <v>111172</v>
      </c>
      <c r="AA87" s="18">
        <f t="shared" si="199"/>
        <v>111172</v>
      </c>
      <c r="AB87" s="18">
        <v>-1712</v>
      </c>
      <c r="AC87" s="18">
        <f t="shared" si="200"/>
        <v>0</v>
      </c>
      <c r="AD87" s="18"/>
      <c r="AE87" s="18">
        <f t="shared" si="201"/>
        <v>0</v>
      </c>
      <c r="AF87" s="18"/>
      <c r="AG87" s="19">
        <f t="shared" si="178"/>
        <v>111172</v>
      </c>
      <c r="AH87" s="19">
        <f t="shared" si="153"/>
        <v>-1712</v>
      </c>
      <c r="AI87" s="19">
        <f t="shared" si="188"/>
        <v>109460</v>
      </c>
      <c r="AJ87" s="30">
        <f t="shared" si="82"/>
        <v>0.12986706517244481</v>
      </c>
      <c r="AK87" s="18">
        <f t="shared" si="202"/>
        <v>109460</v>
      </c>
      <c r="AL87" s="18"/>
      <c r="AM87" s="18">
        <f t="shared" si="203"/>
        <v>0</v>
      </c>
      <c r="AN87" s="18"/>
      <c r="AO87" s="18">
        <f t="shared" si="204"/>
        <v>0</v>
      </c>
      <c r="AP87" s="18"/>
      <c r="AQ87" s="19">
        <f t="shared" si="182"/>
        <v>109460</v>
      </c>
      <c r="AR87" s="19">
        <f t="shared" si="155"/>
        <v>0</v>
      </c>
      <c r="AS87" s="19">
        <f t="shared" si="189"/>
        <v>109460</v>
      </c>
      <c r="AT87" s="30">
        <f t="shared" si="84"/>
        <v>0.12986706517244481</v>
      </c>
    </row>
    <row r="88" spans="1:46" ht="28.5" x14ac:dyDescent="0.2">
      <c r="A88" s="33" t="s">
        <v>96</v>
      </c>
      <c r="B88" s="31" t="s">
        <v>97</v>
      </c>
      <c r="C88" s="28">
        <f>SUM(C89:C96)</f>
        <v>293500</v>
      </c>
      <c r="D88" s="28">
        <f t="shared" ref="D88:E88" si="205">SUM(D89:D96)</f>
        <v>0</v>
      </c>
      <c r="E88" s="28">
        <f t="shared" si="205"/>
        <v>0</v>
      </c>
      <c r="F88" s="28">
        <f t="shared" si="191"/>
        <v>293500</v>
      </c>
      <c r="G88" s="29">
        <f t="shared" si="73"/>
        <v>0.3520563032910235</v>
      </c>
      <c r="H88" s="28">
        <f>SUM(H89:H96)</f>
        <v>293500</v>
      </c>
      <c r="I88" s="28">
        <f>SUM(I89:I96)</f>
        <v>28897</v>
      </c>
      <c r="J88" s="28">
        <f t="shared" ref="J88:M88" si="206">SUM(J89:J96)</f>
        <v>0</v>
      </c>
      <c r="K88" s="28">
        <f t="shared" si="206"/>
        <v>0</v>
      </c>
      <c r="L88" s="28">
        <f t="shared" si="206"/>
        <v>0</v>
      </c>
      <c r="M88" s="28">
        <f t="shared" si="206"/>
        <v>0</v>
      </c>
      <c r="N88" s="28">
        <f t="shared" si="183"/>
        <v>293500</v>
      </c>
      <c r="O88" s="28">
        <f t="shared" si="184"/>
        <v>28897</v>
      </c>
      <c r="P88" s="28">
        <f t="shared" si="185"/>
        <v>322397</v>
      </c>
      <c r="Q88" s="29">
        <f t="shared" si="147"/>
        <v>0.38983360129201539</v>
      </c>
      <c r="R88" s="28">
        <f>SUM(R89:R96)</f>
        <v>322397</v>
      </c>
      <c r="S88" s="28">
        <f>SUM(S89:S96)</f>
        <v>0</v>
      </c>
      <c r="T88" s="28">
        <f t="shared" ref="T88:W88" si="207">SUM(T89:T96)</f>
        <v>0</v>
      </c>
      <c r="U88" s="28">
        <f t="shared" si="207"/>
        <v>0</v>
      </c>
      <c r="V88" s="28">
        <f t="shared" si="207"/>
        <v>0</v>
      </c>
      <c r="W88" s="28">
        <f t="shared" si="207"/>
        <v>0</v>
      </c>
      <c r="X88" s="28">
        <f t="shared" si="186"/>
        <v>322397</v>
      </c>
      <c r="Y88" s="28">
        <f t="shared" si="151"/>
        <v>0</v>
      </c>
      <c r="Z88" s="28">
        <f t="shared" si="187"/>
        <v>322397</v>
      </c>
      <c r="AA88" s="28">
        <f>SUM(AA89:AA96)</f>
        <v>322397</v>
      </c>
      <c r="AB88" s="28">
        <f>SUM(AB89:AB96)</f>
        <v>-16000</v>
      </c>
      <c r="AC88" s="28">
        <f t="shared" ref="AC88:AF88" si="208">SUM(AC89:AC96)</f>
        <v>0</v>
      </c>
      <c r="AD88" s="28">
        <f t="shared" si="208"/>
        <v>0</v>
      </c>
      <c r="AE88" s="28">
        <f t="shared" si="208"/>
        <v>0</v>
      </c>
      <c r="AF88" s="28">
        <f t="shared" si="208"/>
        <v>0</v>
      </c>
      <c r="AG88" s="28">
        <f t="shared" si="178"/>
        <v>322397</v>
      </c>
      <c r="AH88" s="28">
        <f t="shared" si="153"/>
        <v>-16000</v>
      </c>
      <c r="AI88" s="28">
        <f t="shared" si="188"/>
        <v>306397</v>
      </c>
      <c r="AJ88" s="29">
        <f t="shared" si="82"/>
        <v>0.36351981698923413</v>
      </c>
      <c r="AK88" s="28">
        <f>SUM(AK89:AK96)</f>
        <v>306397</v>
      </c>
      <c r="AL88" s="28">
        <f>SUM(AL89:AL96)</f>
        <v>0</v>
      </c>
      <c r="AM88" s="28">
        <f t="shared" ref="AM88:AP88" si="209">SUM(AM89:AM96)</f>
        <v>0</v>
      </c>
      <c r="AN88" s="28">
        <f t="shared" si="209"/>
        <v>0</v>
      </c>
      <c r="AO88" s="28">
        <f t="shared" si="209"/>
        <v>0</v>
      </c>
      <c r="AP88" s="28">
        <f t="shared" si="209"/>
        <v>0</v>
      </c>
      <c r="AQ88" s="28">
        <f t="shared" si="182"/>
        <v>306397</v>
      </c>
      <c r="AR88" s="28">
        <f t="shared" si="155"/>
        <v>0</v>
      </c>
      <c r="AS88" s="28">
        <f t="shared" si="189"/>
        <v>306397</v>
      </c>
      <c r="AT88" s="29">
        <f t="shared" si="84"/>
        <v>0.36351981698923413</v>
      </c>
    </row>
    <row r="89" spans="1:46" ht="12.95" x14ac:dyDescent="0.3">
      <c r="A89" s="16" t="s">
        <v>54</v>
      </c>
      <c r="B89" s="17" t="s">
        <v>55</v>
      </c>
      <c r="C89" s="18">
        <v>206988</v>
      </c>
      <c r="D89" s="18">
        <v>0</v>
      </c>
      <c r="E89" s="18">
        <v>0</v>
      </c>
      <c r="F89" s="19">
        <f t="shared" si="191"/>
        <v>206988</v>
      </c>
      <c r="G89" s="30">
        <f t="shared" si="73"/>
        <v>0.24828425930358561</v>
      </c>
      <c r="H89" s="18">
        <v>206988</v>
      </c>
      <c r="I89" s="18">
        <v>26383</v>
      </c>
      <c r="J89" s="18">
        <v>0</v>
      </c>
      <c r="K89" s="18"/>
      <c r="L89" s="18">
        <v>0</v>
      </c>
      <c r="M89" s="18"/>
      <c r="N89" s="19">
        <f t="shared" si="183"/>
        <v>206988</v>
      </c>
      <c r="O89" s="19">
        <f t="shared" si="184"/>
        <v>26383</v>
      </c>
      <c r="P89" s="19">
        <f t="shared" si="185"/>
        <v>233371</v>
      </c>
      <c r="Q89" s="30">
        <f t="shared" si="147"/>
        <v>0.2821858062175483</v>
      </c>
      <c r="R89" s="18">
        <f t="shared" ref="R89:R94" si="210">H89+I89</f>
        <v>233371</v>
      </c>
      <c r="S89" s="18"/>
      <c r="T89" s="18">
        <f t="shared" ref="T89:T94" si="211">J89+K89</f>
        <v>0</v>
      </c>
      <c r="U89" s="18"/>
      <c r="V89" s="18">
        <f t="shared" ref="V89:V94" si="212">L89+M89</f>
        <v>0</v>
      </c>
      <c r="W89" s="18"/>
      <c r="X89" s="19">
        <f t="shared" si="186"/>
        <v>233371</v>
      </c>
      <c r="Y89" s="19">
        <f t="shared" si="151"/>
        <v>0</v>
      </c>
      <c r="Z89" s="19">
        <f t="shared" si="187"/>
        <v>233371</v>
      </c>
      <c r="AA89" s="18">
        <f t="shared" ref="AA89:AA96" si="213">R89+S89</f>
        <v>233371</v>
      </c>
      <c r="AB89" s="18">
        <v>-13000</v>
      </c>
      <c r="AC89" s="18">
        <f t="shared" ref="AC89:AC96" si="214">T89+U89</f>
        <v>0</v>
      </c>
      <c r="AD89" s="18"/>
      <c r="AE89" s="18">
        <f t="shared" ref="AE89:AE96" si="215">V89+W89</f>
        <v>0</v>
      </c>
      <c r="AF89" s="18"/>
      <c r="AG89" s="19">
        <f t="shared" si="178"/>
        <v>233371</v>
      </c>
      <c r="AH89" s="19">
        <f t="shared" si="153"/>
        <v>-13000</v>
      </c>
      <c r="AI89" s="19">
        <f t="shared" si="188"/>
        <v>220371</v>
      </c>
      <c r="AJ89" s="30">
        <f t="shared" si="82"/>
        <v>0.26145564607269167</v>
      </c>
      <c r="AK89" s="18">
        <f t="shared" ref="AK89:AK96" si="216">AA89+AB89</f>
        <v>220371</v>
      </c>
      <c r="AL89" s="18"/>
      <c r="AM89" s="18">
        <f t="shared" ref="AM89:AM96" si="217">AC89+AD89</f>
        <v>0</v>
      </c>
      <c r="AN89" s="18"/>
      <c r="AO89" s="18">
        <f t="shared" ref="AO89:AO96" si="218">AE89+AF89</f>
        <v>0</v>
      </c>
      <c r="AP89" s="18"/>
      <c r="AQ89" s="19">
        <f t="shared" si="182"/>
        <v>220371</v>
      </c>
      <c r="AR89" s="19">
        <f t="shared" si="155"/>
        <v>0</v>
      </c>
      <c r="AS89" s="19">
        <f t="shared" si="189"/>
        <v>220371</v>
      </c>
      <c r="AT89" s="30">
        <f t="shared" si="84"/>
        <v>0.26145564607269167</v>
      </c>
    </row>
    <row r="90" spans="1:46" ht="25.5" x14ac:dyDescent="0.2">
      <c r="A90" s="16" t="s">
        <v>56</v>
      </c>
      <c r="B90" s="17" t="s">
        <v>57</v>
      </c>
      <c r="C90" s="18">
        <v>61927</v>
      </c>
      <c r="D90" s="18">
        <v>0</v>
      </c>
      <c r="E90" s="18">
        <v>0</v>
      </c>
      <c r="F90" s="19">
        <f t="shared" si="191"/>
        <v>61927</v>
      </c>
      <c r="G90" s="30">
        <f t="shared" si="73"/>
        <v>7.4282080728801408E-2</v>
      </c>
      <c r="H90" s="18">
        <v>61927</v>
      </c>
      <c r="I90" s="18">
        <v>6224</v>
      </c>
      <c r="J90" s="18">
        <v>0</v>
      </c>
      <c r="K90" s="18"/>
      <c r="L90" s="18">
        <v>0</v>
      </c>
      <c r="M90" s="18"/>
      <c r="N90" s="19">
        <f t="shared" si="183"/>
        <v>61927</v>
      </c>
      <c r="O90" s="19">
        <f t="shared" si="184"/>
        <v>6224</v>
      </c>
      <c r="P90" s="19">
        <f t="shared" si="185"/>
        <v>68151</v>
      </c>
      <c r="Q90" s="30">
        <f t="shared" si="147"/>
        <v>8.2406318178060406E-2</v>
      </c>
      <c r="R90" s="18">
        <f t="shared" si="210"/>
        <v>68151</v>
      </c>
      <c r="S90" s="18"/>
      <c r="T90" s="18">
        <f t="shared" si="211"/>
        <v>0</v>
      </c>
      <c r="U90" s="18"/>
      <c r="V90" s="18">
        <f t="shared" si="212"/>
        <v>0</v>
      </c>
      <c r="W90" s="18"/>
      <c r="X90" s="19">
        <f t="shared" si="186"/>
        <v>68151</v>
      </c>
      <c r="Y90" s="19">
        <f t="shared" si="151"/>
        <v>0</v>
      </c>
      <c r="Z90" s="19">
        <f t="shared" si="187"/>
        <v>68151</v>
      </c>
      <c r="AA90" s="18">
        <f t="shared" si="213"/>
        <v>68151</v>
      </c>
      <c r="AB90" s="18">
        <v>-3000</v>
      </c>
      <c r="AC90" s="18">
        <f t="shared" si="214"/>
        <v>0</v>
      </c>
      <c r="AD90" s="18"/>
      <c r="AE90" s="18">
        <f t="shared" si="215"/>
        <v>0</v>
      </c>
      <c r="AF90" s="18"/>
      <c r="AG90" s="19">
        <f t="shared" si="178"/>
        <v>68151</v>
      </c>
      <c r="AH90" s="19">
        <f t="shared" si="153"/>
        <v>-3000</v>
      </c>
      <c r="AI90" s="19">
        <f t="shared" si="188"/>
        <v>65151</v>
      </c>
      <c r="AJ90" s="30">
        <f t="shared" si="82"/>
        <v>7.7297361255709407E-2</v>
      </c>
      <c r="AK90" s="18">
        <f t="shared" si="216"/>
        <v>65151</v>
      </c>
      <c r="AL90" s="18"/>
      <c r="AM90" s="18">
        <f t="shared" si="217"/>
        <v>0</v>
      </c>
      <c r="AN90" s="18"/>
      <c r="AO90" s="18">
        <f t="shared" si="218"/>
        <v>0</v>
      </c>
      <c r="AP90" s="18"/>
      <c r="AQ90" s="19">
        <f t="shared" si="182"/>
        <v>65151</v>
      </c>
      <c r="AR90" s="19">
        <f t="shared" si="155"/>
        <v>0</v>
      </c>
      <c r="AS90" s="19">
        <f t="shared" si="189"/>
        <v>65151</v>
      </c>
      <c r="AT90" s="30">
        <f t="shared" si="84"/>
        <v>7.7297361255709407E-2</v>
      </c>
    </row>
    <row r="91" spans="1:46" x14ac:dyDescent="0.2">
      <c r="A91" s="16" t="s">
        <v>58</v>
      </c>
      <c r="B91" s="17" t="s">
        <v>59</v>
      </c>
      <c r="C91" s="18">
        <v>510</v>
      </c>
      <c r="D91" s="18">
        <v>0</v>
      </c>
      <c r="E91" s="18">
        <v>0</v>
      </c>
      <c r="F91" s="19">
        <f t="shared" si="191"/>
        <v>510</v>
      </c>
      <c r="G91" s="30">
        <f t="shared" si="73"/>
        <v>6.1175030554828621E-4</v>
      </c>
      <c r="H91" s="18">
        <v>510</v>
      </c>
      <c r="I91" s="18">
        <v>-510</v>
      </c>
      <c r="J91" s="18">
        <v>0</v>
      </c>
      <c r="K91" s="18"/>
      <c r="L91" s="18">
        <v>0</v>
      </c>
      <c r="M91" s="18"/>
      <c r="N91" s="19">
        <f t="shared" si="183"/>
        <v>510</v>
      </c>
      <c r="O91" s="19">
        <f t="shared" si="184"/>
        <v>-510</v>
      </c>
      <c r="P91" s="19">
        <f t="shared" si="185"/>
        <v>0</v>
      </c>
      <c r="Q91" s="30">
        <f t="shared" ref="Q91:Q94" si="219">P91*100/$P$27</f>
        <v>0</v>
      </c>
      <c r="R91" s="18">
        <f t="shared" si="210"/>
        <v>0</v>
      </c>
      <c r="S91" s="18"/>
      <c r="T91" s="18">
        <f t="shared" si="211"/>
        <v>0</v>
      </c>
      <c r="U91" s="18"/>
      <c r="V91" s="18">
        <f t="shared" si="212"/>
        <v>0</v>
      </c>
      <c r="W91" s="18"/>
      <c r="X91" s="19">
        <f t="shared" si="186"/>
        <v>0</v>
      </c>
      <c r="Y91" s="19">
        <f t="shared" si="151"/>
        <v>0</v>
      </c>
      <c r="Z91" s="19">
        <f t="shared" si="187"/>
        <v>0</v>
      </c>
      <c r="AA91" s="18">
        <f t="shared" si="213"/>
        <v>0</v>
      </c>
      <c r="AB91" s="18"/>
      <c r="AC91" s="18">
        <f t="shared" si="214"/>
        <v>0</v>
      </c>
      <c r="AD91" s="18"/>
      <c r="AE91" s="18">
        <f t="shared" si="215"/>
        <v>0</v>
      </c>
      <c r="AF91" s="18"/>
      <c r="AG91" s="19">
        <f t="shared" si="178"/>
        <v>0</v>
      </c>
      <c r="AH91" s="19">
        <f>AB91+AD91+AF91</f>
        <v>0</v>
      </c>
      <c r="AI91" s="19">
        <f t="shared" si="188"/>
        <v>0</v>
      </c>
      <c r="AJ91" s="30">
        <f t="shared" si="82"/>
        <v>0</v>
      </c>
      <c r="AK91" s="18">
        <f t="shared" si="216"/>
        <v>0</v>
      </c>
      <c r="AL91" s="18"/>
      <c r="AM91" s="18">
        <f t="shared" si="217"/>
        <v>0</v>
      </c>
      <c r="AN91" s="18"/>
      <c r="AO91" s="18">
        <f t="shared" si="218"/>
        <v>0</v>
      </c>
      <c r="AP91" s="18"/>
      <c r="AQ91" s="19">
        <f t="shared" si="182"/>
        <v>0</v>
      </c>
      <c r="AR91" s="19">
        <f>AL91+AN91+AP91</f>
        <v>0</v>
      </c>
      <c r="AS91" s="19">
        <f t="shared" si="189"/>
        <v>0</v>
      </c>
      <c r="AT91" s="30">
        <f t="shared" si="84"/>
        <v>0</v>
      </c>
    </row>
    <row r="92" spans="1:46" ht="12.95" x14ac:dyDescent="0.3">
      <c r="A92" s="16" t="s">
        <v>60</v>
      </c>
      <c r="B92" s="17" t="s">
        <v>61</v>
      </c>
      <c r="C92" s="18">
        <v>6112</v>
      </c>
      <c r="D92" s="18">
        <v>0</v>
      </c>
      <c r="E92" s="18">
        <v>0</v>
      </c>
      <c r="F92" s="19">
        <f t="shared" si="191"/>
        <v>6112</v>
      </c>
      <c r="G92" s="30">
        <f t="shared" si="73"/>
        <v>7.331407583355147E-3</v>
      </c>
      <c r="H92" s="18">
        <v>6112</v>
      </c>
      <c r="I92" s="18">
        <v>60</v>
      </c>
      <c r="J92" s="18">
        <v>0</v>
      </c>
      <c r="K92" s="18"/>
      <c r="L92" s="18">
        <v>0</v>
      </c>
      <c r="M92" s="18"/>
      <c r="N92" s="19">
        <f t="shared" si="183"/>
        <v>6112</v>
      </c>
      <c r="O92" s="19">
        <f t="shared" si="184"/>
        <v>60</v>
      </c>
      <c r="P92" s="19">
        <f t="shared" si="185"/>
        <v>6172</v>
      </c>
      <c r="Q92" s="30">
        <f t="shared" si="219"/>
        <v>7.4630129535148242E-3</v>
      </c>
      <c r="R92" s="18">
        <f t="shared" si="210"/>
        <v>6172</v>
      </c>
      <c r="S92" s="18"/>
      <c r="T92" s="18">
        <f t="shared" si="211"/>
        <v>0</v>
      </c>
      <c r="U92" s="18"/>
      <c r="V92" s="18">
        <f t="shared" si="212"/>
        <v>0</v>
      </c>
      <c r="W92" s="18"/>
      <c r="X92" s="19">
        <f t="shared" si="186"/>
        <v>6172</v>
      </c>
      <c r="Y92" s="19">
        <f t="shared" si="151"/>
        <v>0</v>
      </c>
      <c r="Z92" s="19">
        <f t="shared" si="187"/>
        <v>6172</v>
      </c>
      <c r="AA92" s="18">
        <f t="shared" si="213"/>
        <v>6172</v>
      </c>
      <c r="AB92" s="18">
        <v>-1607</v>
      </c>
      <c r="AC92" s="18">
        <f t="shared" si="214"/>
        <v>0</v>
      </c>
      <c r="AD92" s="18"/>
      <c r="AE92" s="18">
        <f t="shared" si="215"/>
        <v>0</v>
      </c>
      <c r="AF92" s="18"/>
      <c r="AG92" s="19">
        <f t="shared" si="178"/>
        <v>6172</v>
      </c>
      <c r="AH92" s="19">
        <f>AB92+AD92+AF92</f>
        <v>-1607</v>
      </c>
      <c r="AI92" s="19">
        <f t="shared" si="188"/>
        <v>4565</v>
      </c>
      <c r="AJ92" s="30">
        <f t="shared" si="82"/>
        <v>5.4160711905007356E-3</v>
      </c>
      <c r="AK92" s="18">
        <f t="shared" si="216"/>
        <v>4565</v>
      </c>
      <c r="AL92" s="18"/>
      <c r="AM92" s="18">
        <f t="shared" si="217"/>
        <v>0</v>
      </c>
      <c r="AN92" s="18"/>
      <c r="AO92" s="18">
        <f t="shared" si="218"/>
        <v>0</v>
      </c>
      <c r="AP92" s="18"/>
      <c r="AQ92" s="19">
        <f t="shared" si="182"/>
        <v>4565</v>
      </c>
      <c r="AR92" s="19">
        <f>AL92+AN92+AP92</f>
        <v>0</v>
      </c>
      <c r="AS92" s="19">
        <f t="shared" si="189"/>
        <v>4565</v>
      </c>
      <c r="AT92" s="30">
        <f t="shared" si="84"/>
        <v>5.4160711905007356E-3</v>
      </c>
    </row>
    <row r="93" spans="1:46" ht="25.5" x14ac:dyDescent="0.2">
      <c r="A93" s="16" t="s">
        <v>62</v>
      </c>
      <c r="B93" s="17" t="s">
        <v>63</v>
      </c>
      <c r="C93" s="18">
        <v>13333</v>
      </c>
      <c r="D93" s="18">
        <v>0</v>
      </c>
      <c r="E93" s="18">
        <v>0</v>
      </c>
      <c r="F93" s="19">
        <f t="shared" si="191"/>
        <v>13333</v>
      </c>
      <c r="G93" s="30">
        <f t="shared" si="73"/>
        <v>1.5993072203677058E-2</v>
      </c>
      <c r="H93" s="18">
        <v>13333</v>
      </c>
      <c r="I93" s="18">
        <v>-3260</v>
      </c>
      <c r="J93" s="18">
        <v>0</v>
      </c>
      <c r="K93" s="18"/>
      <c r="L93" s="18">
        <v>0</v>
      </c>
      <c r="M93" s="18"/>
      <c r="N93" s="19">
        <f t="shared" si="183"/>
        <v>13333</v>
      </c>
      <c r="O93" s="19">
        <f t="shared" si="184"/>
        <v>-3260</v>
      </c>
      <c r="P93" s="19">
        <f t="shared" si="185"/>
        <v>10073</v>
      </c>
      <c r="Q93" s="30">
        <f t="shared" si="219"/>
        <v>1.2179995055209791E-2</v>
      </c>
      <c r="R93" s="18">
        <f t="shared" si="210"/>
        <v>10073</v>
      </c>
      <c r="S93" s="18"/>
      <c r="T93" s="18">
        <f t="shared" si="211"/>
        <v>0</v>
      </c>
      <c r="U93" s="18"/>
      <c r="V93" s="18">
        <f t="shared" si="212"/>
        <v>0</v>
      </c>
      <c r="W93" s="18"/>
      <c r="X93" s="19">
        <f t="shared" si="186"/>
        <v>10073</v>
      </c>
      <c r="Y93" s="19">
        <f t="shared" si="151"/>
        <v>0</v>
      </c>
      <c r="Z93" s="19">
        <f t="shared" si="187"/>
        <v>10073</v>
      </c>
      <c r="AA93" s="18">
        <f t="shared" si="213"/>
        <v>10073</v>
      </c>
      <c r="AB93" s="18"/>
      <c r="AC93" s="18">
        <f t="shared" si="214"/>
        <v>0</v>
      </c>
      <c r="AD93" s="18"/>
      <c r="AE93" s="18">
        <f t="shared" si="215"/>
        <v>0</v>
      </c>
      <c r="AF93" s="18"/>
      <c r="AG93" s="19">
        <f t="shared" si="178"/>
        <v>10073</v>
      </c>
      <c r="AH93" s="19">
        <f t="shared" si="153"/>
        <v>0</v>
      </c>
      <c r="AI93" s="19">
        <f t="shared" si="188"/>
        <v>10073</v>
      </c>
      <c r="AJ93" s="30">
        <f t="shared" ref="AJ93:AJ156" si="220">AI93*100/$AI$27</f>
        <v>1.1950949638973474E-2</v>
      </c>
      <c r="AK93" s="18">
        <f t="shared" si="216"/>
        <v>10073</v>
      </c>
      <c r="AL93" s="18"/>
      <c r="AM93" s="18">
        <f t="shared" si="217"/>
        <v>0</v>
      </c>
      <c r="AN93" s="18"/>
      <c r="AO93" s="18">
        <f t="shared" si="218"/>
        <v>0</v>
      </c>
      <c r="AP93" s="18"/>
      <c r="AQ93" s="19">
        <f t="shared" si="182"/>
        <v>10073</v>
      </c>
      <c r="AR93" s="19">
        <f t="shared" ref="AR93:AR157" si="221">AL93+AN93+AP93</f>
        <v>0</v>
      </c>
      <c r="AS93" s="19">
        <f t="shared" si="189"/>
        <v>10073</v>
      </c>
      <c r="AT93" s="30">
        <f t="shared" ref="AT93:AT156" si="222">AS93*100/$AI$27</f>
        <v>1.1950949638973474E-2</v>
      </c>
    </row>
    <row r="94" spans="1:46" x14ac:dyDescent="0.2">
      <c r="A94" s="16" t="s">
        <v>64</v>
      </c>
      <c r="B94" s="17" t="s">
        <v>65</v>
      </c>
      <c r="C94" s="18">
        <v>250</v>
      </c>
      <c r="D94" s="18">
        <v>0</v>
      </c>
      <c r="E94" s="18">
        <v>0</v>
      </c>
      <c r="F94" s="19">
        <f t="shared" si="191"/>
        <v>250</v>
      </c>
      <c r="G94" s="30">
        <f t="shared" ref="G94:G159" si="223">F94*100/$F$27</f>
        <v>2.9987760075896383E-4</v>
      </c>
      <c r="H94" s="18">
        <v>250</v>
      </c>
      <c r="I94" s="18"/>
      <c r="J94" s="18">
        <v>0</v>
      </c>
      <c r="K94" s="18"/>
      <c r="L94" s="18">
        <v>0</v>
      </c>
      <c r="M94" s="18"/>
      <c r="N94" s="19">
        <f t="shared" si="183"/>
        <v>250</v>
      </c>
      <c r="O94" s="19">
        <f t="shared" si="184"/>
        <v>0</v>
      </c>
      <c r="P94" s="19">
        <f t="shared" si="185"/>
        <v>250</v>
      </c>
      <c r="Q94" s="30">
        <f t="shared" si="219"/>
        <v>3.022931364839122E-4</v>
      </c>
      <c r="R94" s="18">
        <f t="shared" si="210"/>
        <v>250</v>
      </c>
      <c r="S94" s="18"/>
      <c r="T94" s="18">
        <f t="shared" si="211"/>
        <v>0</v>
      </c>
      <c r="U94" s="18"/>
      <c r="V94" s="18">
        <f t="shared" si="212"/>
        <v>0</v>
      </c>
      <c r="W94" s="18"/>
      <c r="X94" s="19">
        <f t="shared" si="186"/>
        <v>250</v>
      </c>
      <c r="Y94" s="19">
        <f t="shared" si="151"/>
        <v>0</v>
      </c>
      <c r="Z94" s="19">
        <f t="shared" si="187"/>
        <v>250</v>
      </c>
      <c r="AA94" s="18">
        <f t="shared" si="213"/>
        <v>250</v>
      </c>
      <c r="AB94" s="18"/>
      <c r="AC94" s="18">
        <f t="shared" si="214"/>
        <v>0</v>
      </c>
      <c r="AD94" s="18"/>
      <c r="AE94" s="18">
        <f t="shared" si="215"/>
        <v>0</v>
      </c>
      <c r="AF94" s="18"/>
      <c r="AG94" s="19">
        <f t="shared" si="178"/>
        <v>250</v>
      </c>
      <c r="AH94" s="19">
        <f t="shared" si="153"/>
        <v>0</v>
      </c>
      <c r="AI94" s="19">
        <f t="shared" si="188"/>
        <v>250</v>
      </c>
      <c r="AJ94" s="30">
        <f t="shared" si="220"/>
        <v>2.9660849893213228E-4</v>
      </c>
      <c r="AK94" s="18">
        <f t="shared" si="216"/>
        <v>250</v>
      </c>
      <c r="AL94" s="18"/>
      <c r="AM94" s="18">
        <f t="shared" si="217"/>
        <v>0</v>
      </c>
      <c r="AN94" s="18"/>
      <c r="AO94" s="18">
        <f t="shared" si="218"/>
        <v>0</v>
      </c>
      <c r="AP94" s="18"/>
      <c r="AQ94" s="19">
        <f t="shared" si="182"/>
        <v>250</v>
      </c>
      <c r="AR94" s="19">
        <f t="shared" si="221"/>
        <v>0</v>
      </c>
      <c r="AS94" s="19">
        <f t="shared" si="189"/>
        <v>250</v>
      </c>
      <c r="AT94" s="30">
        <f t="shared" si="222"/>
        <v>2.9660849893213228E-4</v>
      </c>
    </row>
    <row r="95" spans="1:46" x14ac:dyDescent="0.2">
      <c r="A95" s="16" t="s">
        <v>104</v>
      </c>
      <c r="B95" s="17" t="s">
        <v>105</v>
      </c>
      <c r="C95" s="18"/>
      <c r="D95" s="18"/>
      <c r="E95" s="18"/>
      <c r="F95" s="19"/>
      <c r="G95" s="30"/>
      <c r="H95" s="18"/>
      <c r="I95" s="18"/>
      <c r="J95" s="18"/>
      <c r="K95" s="18"/>
      <c r="L95" s="18"/>
      <c r="M95" s="18"/>
      <c r="N95" s="19">
        <v>0</v>
      </c>
      <c r="O95" s="19"/>
      <c r="P95" s="19"/>
      <c r="Q95" s="30"/>
      <c r="R95" s="18"/>
      <c r="S95" s="18"/>
      <c r="T95" s="18"/>
      <c r="U95" s="18"/>
      <c r="V95" s="18"/>
      <c r="W95" s="18"/>
      <c r="X95" s="19">
        <v>0</v>
      </c>
      <c r="Y95" s="19"/>
      <c r="Z95" s="19"/>
      <c r="AA95" s="18">
        <v>0</v>
      </c>
      <c r="AB95" s="18">
        <v>1607</v>
      </c>
      <c r="AC95" s="18"/>
      <c r="AD95" s="18"/>
      <c r="AE95" s="18"/>
      <c r="AF95" s="18"/>
      <c r="AG95" s="19">
        <f t="shared" si="178"/>
        <v>0</v>
      </c>
      <c r="AH95" s="19">
        <f t="shared" si="153"/>
        <v>1607</v>
      </c>
      <c r="AI95" s="19">
        <f t="shared" si="188"/>
        <v>1607</v>
      </c>
      <c r="AJ95" s="30">
        <f t="shared" si="220"/>
        <v>1.9065994311357464E-3</v>
      </c>
      <c r="AK95" s="18">
        <f t="shared" si="216"/>
        <v>1607</v>
      </c>
      <c r="AL95" s="18"/>
      <c r="AM95" s="18">
        <f t="shared" si="217"/>
        <v>0</v>
      </c>
      <c r="AN95" s="18"/>
      <c r="AO95" s="18">
        <f t="shared" si="218"/>
        <v>0</v>
      </c>
      <c r="AP95" s="18"/>
      <c r="AQ95" s="19">
        <f t="shared" si="182"/>
        <v>1607</v>
      </c>
      <c r="AR95" s="19">
        <f t="shared" si="221"/>
        <v>0</v>
      </c>
      <c r="AS95" s="19">
        <f t="shared" si="189"/>
        <v>1607</v>
      </c>
      <c r="AT95" s="30">
        <f t="shared" si="222"/>
        <v>1.9065994311357464E-3</v>
      </c>
    </row>
    <row r="96" spans="1:46" x14ac:dyDescent="0.2">
      <c r="A96" s="16" t="s">
        <v>66</v>
      </c>
      <c r="B96" s="17" t="s">
        <v>67</v>
      </c>
      <c r="C96" s="18">
        <v>4380</v>
      </c>
      <c r="D96" s="18">
        <v>0</v>
      </c>
      <c r="E96" s="18">
        <v>0</v>
      </c>
      <c r="F96" s="19">
        <f t="shared" si="191"/>
        <v>4380</v>
      </c>
      <c r="G96" s="30">
        <f t="shared" si="223"/>
        <v>5.2538555652970461E-3</v>
      </c>
      <c r="H96" s="18">
        <v>4380</v>
      </c>
      <c r="I96" s="18"/>
      <c r="J96" s="18">
        <v>0</v>
      </c>
      <c r="K96" s="18"/>
      <c r="L96" s="18">
        <v>0</v>
      </c>
      <c r="M96" s="18"/>
      <c r="N96" s="19">
        <f t="shared" si="183"/>
        <v>4380</v>
      </c>
      <c r="O96" s="19">
        <f t="shared" si="184"/>
        <v>0</v>
      </c>
      <c r="P96" s="19">
        <f t="shared" si="185"/>
        <v>4380</v>
      </c>
      <c r="Q96" s="30">
        <f t="shared" ref="Q96:Q127" si="224">P96*100/$P$27</f>
        <v>5.2961757511981421E-3</v>
      </c>
      <c r="R96" s="18">
        <f>H96+I96</f>
        <v>4380</v>
      </c>
      <c r="S96" s="18"/>
      <c r="T96" s="18">
        <f>J96+K96</f>
        <v>0</v>
      </c>
      <c r="U96" s="18"/>
      <c r="V96" s="18">
        <f>L96+M96</f>
        <v>0</v>
      </c>
      <c r="W96" s="18"/>
      <c r="X96" s="19">
        <f t="shared" si="186"/>
        <v>4380</v>
      </c>
      <c r="Y96" s="19">
        <f t="shared" si="151"/>
        <v>0</v>
      </c>
      <c r="Z96" s="19">
        <f t="shared" si="187"/>
        <v>4380</v>
      </c>
      <c r="AA96" s="18">
        <f t="shared" si="213"/>
        <v>4380</v>
      </c>
      <c r="AB96" s="18"/>
      <c r="AC96" s="18">
        <f t="shared" si="214"/>
        <v>0</v>
      </c>
      <c r="AD96" s="18"/>
      <c r="AE96" s="18">
        <f t="shared" si="215"/>
        <v>0</v>
      </c>
      <c r="AF96" s="18"/>
      <c r="AG96" s="19">
        <f t="shared" si="178"/>
        <v>4380</v>
      </c>
      <c r="AH96" s="19">
        <f t="shared" si="153"/>
        <v>0</v>
      </c>
      <c r="AI96" s="19">
        <f t="shared" si="188"/>
        <v>4380</v>
      </c>
      <c r="AJ96" s="30">
        <f t="shared" si="220"/>
        <v>5.1965809012909578E-3</v>
      </c>
      <c r="AK96" s="18">
        <f t="shared" si="216"/>
        <v>4380</v>
      </c>
      <c r="AL96" s="18"/>
      <c r="AM96" s="18">
        <f t="shared" si="217"/>
        <v>0</v>
      </c>
      <c r="AN96" s="18"/>
      <c r="AO96" s="18">
        <f t="shared" si="218"/>
        <v>0</v>
      </c>
      <c r="AP96" s="18"/>
      <c r="AQ96" s="19">
        <f t="shared" si="182"/>
        <v>4380</v>
      </c>
      <c r="AR96" s="19">
        <f t="shared" si="221"/>
        <v>0</v>
      </c>
      <c r="AS96" s="19">
        <f t="shared" si="189"/>
        <v>4380</v>
      </c>
      <c r="AT96" s="30">
        <f t="shared" si="222"/>
        <v>5.1965809012909578E-3</v>
      </c>
    </row>
    <row r="97" spans="1:46" ht="46.5" customHeight="1" x14ac:dyDescent="0.2">
      <c r="A97" s="33" t="s">
        <v>98</v>
      </c>
      <c r="B97" s="34" t="s">
        <v>99</v>
      </c>
      <c r="C97" s="28">
        <f>SUM(C98:C101)</f>
        <v>1681412</v>
      </c>
      <c r="D97" s="28">
        <f t="shared" ref="D97:E97" si="225">SUM(D98:D101)</f>
        <v>1393940</v>
      </c>
      <c r="E97" s="28">
        <f t="shared" si="225"/>
        <v>8130375</v>
      </c>
      <c r="F97" s="28">
        <f t="shared" si="191"/>
        <v>11205727</v>
      </c>
      <c r="G97" s="29">
        <f t="shared" si="223"/>
        <v>13.441386110079765</v>
      </c>
      <c r="H97" s="28">
        <f>SUM(H98:H101)</f>
        <v>1681412</v>
      </c>
      <c r="I97" s="28">
        <f>SUM(I98:I101)</f>
        <v>234334</v>
      </c>
      <c r="J97" s="28">
        <f t="shared" ref="J97:M97" si="226">SUM(J98:J101)</f>
        <v>1393940</v>
      </c>
      <c r="K97" s="28">
        <f t="shared" si="226"/>
        <v>0</v>
      </c>
      <c r="L97" s="28">
        <f t="shared" si="226"/>
        <v>8130375</v>
      </c>
      <c r="M97" s="28">
        <f t="shared" si="226"/>
        <v>0</v>
      </c>
      <c r="N97" s="28">
        <f t="shared" si="183"/>
        <v>11205727</v>
      </c>
      <c r="O97" s="28">
        <f t="shared" si="184"/>
        <v>234334</v>
      </c>
      <c r="P97" s="28">
        <f t="shared" si="185"/>
        <v>11440061</v>
      </c>
      <c r="Q97" s="29">
        <f t="shared" si="224"/>
        <v>13.833007685029125</v>
      </c>
      <c r="R97" s="28">
        <f>SUM(R98:R101)</f>
        <v>1915746</v>
      </c>
      <c r="S97" s="28">
        <f>SUM(S98:S101)</f>
        <v>250000</v>
      </c>
      <c r="T97" s="28">
        <f t="shared" ref="T97:W97" si="227">SUM(T98:T101)</f>
        <v>1393940</v>
      </c>
      <c r="U97" s="28">
        <f t="shared" si="227"/>
        <v>0</v>
      </c>
      <c r="V97" s="28">
        <f t="shared" si="227"/>
        <v>8130375</v>
      </c>
      <c r="W97" s="28">
        <f t="shared" si="227"/>
        <v>0</v>
      </c>
      <c r="X97" s="28">
        <f t="shared" si="186"/>
        <v>11440061</v>
      </c>
      <c r="Y97" s="28">
        <f t="shared" si="151"/>
        <v>250000</v>
      </c>
      <c r="Z97" s="28">
        <f t="shared" si="187"/>
        <v>11690061</v>
      </c>
      <c r="AA97" s="28">
        <f>SUM(AA98:AA101)</f>
        <v>2165746</v>
      </c>
      <c r="AB97" s="28">
        <f>SUM(AB98:AB101)</f>
        <v>0</v>
      </c>
      <c r="AC97" s="28">
        <f t="shared" ref="AC97:AF97" si="228">SUM(AC98:AC101)</f>
        <v>1393940</v>
      </c>
      <c r="AD97" s="28">
        <f t="shared" si="228"/>
        <v>0</v>
      </c>
      <c r="AE97" s="28">
        <f t="shared" si="228"/>
        <v>8130375</v>
      </c>
      <c r="AF97" s="28">
        <f t="shared" si="228"/>
        <v>0</v>
      </c>
      <c r="AG97" s="28">
        <f t="shared" si="178"/>
        <v>11690061</v>
      </c>
      <c r="AH97" s="28">
        <f t="shared" si="153"/>
        <v>0</v>
      </c>
      <c r="AI97" s="28">
        <f t="shared" si="188"/>
        <v>11690061</v>
      </c>
      <c r="AJ97" s="29">
        <f t="shared" si="220"/>
        <v>13.869485782540245</v>
      </c>
      <c r="AK97" s="28">
        <f>SUM(AK98:AK101)</f>
        <v>2165746</v>
      </c>
      <c r="AL97" s="28">
        <f>SUM(AL98:AL101)</f>
        <v>0</v>
      </c>
      <c r="AM97" s="28">
        <f t="shared" ref="AM97:AP97" si="229">SUM(AM98:AM101)</f>
        <v>1393940</v>
      </c>
      <c r="AN97" s="28">
        <f t="shared" si="229"/>
        <v>0</v>
      </c>
      <c r="AO97" s="28">
        <f t="shared" si="229"/>
        <v>8130375</v>
      </c>
      <c r="AP97" s="28">
        <f t="shared" si="229"/>
        <v>0</v>
      </c>
      <c r="AQ97" s="28">
        <f t="shared" si="182"/>
        <v>11690061</v>
      </c>
      <c r="AR97" s="28">
        <f t="shared" si="221"/>
        <v>0</v>
      </c>
      <c r="AS97" s="28">
        <f t="shared" si="189"/>
        <v>11690061</v>
      </c>
      <c r="AT97" s="29">
        <f t="shared" si="222"/>
        <v>13.869485782540245</v>
      </c>
    </row>
    <row r="98" spans="1:46" ht="12.95" x14ac:dyDescent="0.3">
      <c r="A98" s="16" t="s">
        <v>60</v>
      </c>
      <c r="B98" s="17" t="s">
        <v>61</v>
      </c>
      <c r="C98" s="18">
        <v>732084</v>
      </c>
      <c r="D98" s="18">
        <v>1070245</v>
      </c>
      <c r="E98" s="18">
        <v>0</v>
      </c>
      <c r="F98" s="19">
        <f t="shared" si="191"/>
        <v>1802329</v>
      </c>
      <c r="G98" s="30">
        <f t="shared" si="223"/>
        <v>2.1619123851932098</v>
      </c>
      <c r="H98" s="18">
        <v>732084</v>
      </c>
      <c r="I98" s="18">
        <f>-2314-127500</f>
        <v>-129814</v>
      </c>
      <c r="J98" s="18">
        <v>1070245</v>
      </c>
      <c r="K98" s="18">
        <v>-5745</v>
      </c>
      <c r="L98" s="18">
        <v>0</v>
      </c>
      <c r="M98" s="18"/>
      <c r="N98" s="19">
        <f t="shared" si="183"/>
        <v>1802329</v>
      </c>
      <c r="O98" s="19">
        <f t="shared" si="184"/>
        <v>-135559</v>
      </c>
      <c r="P98" s="19">
        <f t="shared" si="185"/>
        <v>1666770</v>
      </c>
      <c r="Q98" s="30">
        <f t="shared" si="224"/>
        <v>2.0154125243891614</v>
      </c>
      <c r="R98" s="18">
        <f>H98+I98</f>
        <v>602270</v>
      </c>
      <c r="S98" s="18">
        <v>250000</v>
      </c>
      <c r="T98" s="18">
        <f>J98+K98</f>
        <v>1064500</v>
      </c>
      <c r="U98" s="18"/>
      <c r="V98" s="18">
        <f>L98+M98</f>
        <v>0</v>
      </c>
      <c r="W98" s="18"/>
      <c r="X98" s="19">
        <f t="shared" si="186"/>
        <v>1666770</v>
      </c>
      <c r="Y98" s="19">
        <f t="shared" si="151"/>
        <v>250000</v>
      </c>
      <c r="Z98" s="19">
        <f t="shared" si="187"/>
        <v>1916770</v>
      </c>
      <c r="AA98" s="18">
        <f t="shared" ref="AA98:AA122" si="230">R98+S98</f>
        <v>852270</v>
      </c>
      <c r="AB98" s="18"/>
      <c r="AC98" s="18">
        <f t="shared" ref="AC98:AC101" si="231">T98+U98</f>
        <v>1064500</v>
      </c>
      <c r="AD98" s="18"/>
      <c r="AE98" s="18">
        <f t="shared" ref="AE98:AE101" si="232">V98+W98</f>
        <v>0</v>
      </c>
      <c r="AF98" s="18"/>
      <c r="AG98" s="19">
        <f t="shared" si="178"/>
        <v>1916770</v>
      </c>
      <c r="AH98" s="19">
        <f t="shared" si="153"/>
        <v>0</v>
      </c>
      <c r="AI98" s="19">
        <f t="shared" si="188"/>
        <v>1916770</v>
      </c>
      <c r="AJ98" s="30">
        <f t="shared" si="220"/>
        <v>2.274121089992573</v>
      </c>
      <c r="AK98" s="18">
        <f t="shared" ref="AK98:AK101" si="233">AA98+AB98</f>
        <v>852270</v>
      </c>
      <c r="AL98" s="18"/>
      <c r="AM98" s="18">
        <f t="shared" ref="AM98:AM101" si="234">AC98+AD98</f>
        <v>1064500</v>
      </c>
      <c r="AN98" s="18"/>
      <c r="AO98" s="18">
        <f t="shared" ref="AO98:AO101" si="235">AE98+AF98</f>
        <v>0</v>
      </c>
      <c r="AP98" s="18"/>
      <c r="AQ98" s="19">
        <f t="shared" si="182"/>
        <v>1916770</v>
      </c>
      <c r="AR98" s="19">
        <f t="shared" si="221"/>
        <v>0</v>
      </c>
      <c r="AS98" s="19">
        <f t="shared" si="189"/>
        <v>1916770</v>
      </c>
      <c r="AT98" s="30">
        <f t="shared" si="222"/>
        <v>2.274121089992573</v>
      </c>
    </row>
    <row r="99" spans="1:46" ht="25.5" x14ac:dyDescent="0.2">
      <c r="A99" s="16" t="s">
        <v>62</v>
      </c>
      <c r="B99" s="17" t="s">
        <v>63</v>
      </c>
      <c r="C99" s="18">
        <v>575</v>
      </c>
      <c r="D99" s="18">
        <v>21000</v>
      </c>
      <c r="E99" s="18">
        <v>0</v>
      </c>
      <c r="F99" s="19">
        <f t="shared" si="191"/>
        <v>21575</v>
      </c>
      <c r="G99" s="30">
        <f t="shared" si="223"/>
        <v>2.5879436945498577E-2</v>
      </c>
      <c r="H99" s="18">
        <v>575</v>
      </c>
      <c r="I99" s="18">
        <v>2314</v>
      </c>
      <c r="J99" s="18">
        <v>21000</v>
      </c>
      <c r="K99" s="18"/>
      <c r="L99" s="18">
        <v>0</v>
      </c>
      <c r="M99" s="18"/>
      <c r="N99" s="19">
        <f t="shared" si="183"/>
        <v>21575</v>
      </c>
      <c r="O99" s="19">
        <f t="shared" si="184"/>
        <v>2314</v>
      </c>
      <c r="P99" s="19">
        <f t="shared" si="185"/>
        <v>23889</v>
      </c>
      <c r="Q99" s="30">
        <f t="shared" si="224"/>
        <v>2.8885922949856715E-2</v>
      </c>
      <c r="R99" s="18">
        <f>H99+I99</f>
        <v>2889</v>
      </c>
      <c r="S99" s="18"/>
      <c r="T99" s="18">
        <f>J99+K99</f>
        <v>21000</v>
      </c>
      <c r="U99" s="18"/>
      <c r="V99" s="18">
        <f>L99+M99</f>
        <v>0</v>
      </c>
      <c r="W99" s="18"/>
      <c r="X99" s="19">
        <f t="shared" si="186"/>
        <v>23889</v>
      </c>
      <c r="Y99" s="19">
        <f t="shared" si="151"/>
        <v>0</v>
      </c>
      <c r="Z99" s="19">
        <f t="shared" si="187"/>
        <v>23889</v>
      </c>
      <c r="AA99" s="18">
        <f t="shared" si="230"/>
        <v>2889</v>
      </c>
      <c r="AB99" s="18"/>
      <c r="AC99" s="18">
        <f t="shared" si="231"/>
        <v>21000</v>
      </c>
      <c r="AD99" s="18">
        <v>-2459</v>
      </c>
      <c r="AE99" s="18">
        <f t="shared" si="232"/>
        <v>0</v>
      </c>
      <c r="AF99" s="18"/>
      <c r="AG99" s="19">
        <f t="shared" si="178"/>
        <v>23889</v>
      </c>
      <c r="AH99" s="19">
        <f t="shared" si="153"/>
        <v>-2459</v>
      </c>
      <c r="AI99" s="19">
        <f t="shared" si="188"/>
        <v>21430</v>
      </c>
      <c r="AJ99" s="30">
        <f t="shared" si="220"/>
        <v>2.542528052846238E-2</v>
      </c>
      <c r="AK99" s="18">
        <f t="shared" si="233"/>
        <v>2889</v>
      </c>
      <c r="AL99" s="18"/>
      <c r="AM99" s="18">
        <f t="shared" si="234"/>
        <v>18541</v>
      </c>
      <c r="AN99" s="18"/>
      <c r="AO99" s="18">
        <f t="shared" si="235"/>
        <v>0</v>
      </c>
      <c r="AP99" s="18"/>
      <c r="AQ99" s="19">
        <f t="shared" si="182"/>
        <v>21430</v>
      </c>
      <c r="AR99" s="19">
        <f t="shared" si="221"/>
        <v>0</v>
      </c>
      <c r="AS99" s="19">
        <f t="shared" si="189"/>
        <v>21430</v>
      </c>
      <c r="AT99" s="30">
        <f t="shared" si="222"/>
        <v>2.542528052846238E-2</v>
      </c>
    </row>
    <row r="100" spans="1:46" x14ac:dyDescent="0.2">
      <c r="A100" s="16" t="s">
        <v>66</v>
      </c>
      <c r="B100" s="17" t="s">
        <v>67</v>
      </c>
      <c r="C100" s="18">
        <v>948753</v>
      </c>
      <c r="D100" s="18">
        <v>302695</v>
      </c>
      <c r="E100" s="18">
        <v>8130375</v>
      </c>
      <c r="F100" s="19">
        <f t="shared" si="191"/>
        <v>9381823</v>
      </c>
      <c r="G100" s="30">
        <f t="shared" si="223"/>
        <v>11.253594287941057</v>
      </c>
      <c r="H100" s="18">
        <v>948753</v>
      </c>
      <c r="I100" s="18">
        <v>361834</v>
      </c>
      <c r="J100" s="18">
        <v>302695</v>
      </c>
      <c r="K100" s="18">
        <v>5745</v>
      </c>
      <c r="L100" s="18">
        <v>8130375</v>
      </c>
      <c r="M100" s="18"/>
      <c r="N100" s="19">
        <f t="shared" si="183"/>
        <v>9381823</v>
      </c>
      <c r="O100" s="19">
        <f t="shared" si="184"/>
        <v>367579</v>
      </c>
      <c r="P100" s="19">
        <f t="shared" si="185"/>
        <v>9749402</v>
      </c>
      <c r="Q100" s="30">
        <f t="shared" si="224"/>
        <v>11.788709237690107</v>
      </c>
      <c r="R100" s="18">
        <f>H100+I100</f>
        <v>1310587</v>
      </c>
      <c r="S100" s="18"/>
      <c r="T100" s="18">
        <f>J100+K100</f>
        <v>308440</v>
      </c>
      <c r="U100" s="18"/>
      <c r="V100" s="18">
        <f>L100+M100</f>
        <v>8130375</v>
      </c>
      <c r="W100" s="18"/>
      <c r="X100" s="19">
        <f t="shared" si="186"/>
        <v>9749402</v>
      </c>
      <c r="Y100" s="19">
        <f t="shared" si="151"/>
        <v>0</v>
      </c>
      <c r="Z100" s="19">
        <f t="shared" si="187"/>
        <v>9749402</v>
      </c>
      <c r="AA100" s="18">
        <f t="shared" si="230"/>
        <v>1310587</v>
      </c>
      <c r="AB100" s="18"/>
      <c r="AC100" s="18">
        <f t="shared" si="231"/>
        <v>308440</v>
      </c>
      <c r="AD100" s="18">
        <v>2459</v>
      </c>
      <c r="AE100" s="18">
        <f t="shared" si="232"/>
        <v>8130375</v>
      </c>
      <c r="AF100" s="18"/>
      <c r="AG100" s="19">
        <f t="shared" si="178"/>
        <v>9749402</v>
      </c>
      <c r="AH100" s="19">
        <f t="shared" si="153"/>
        <v>2459</v>
      </c>
      <c r="AI100" s="19">
        <f t="shared" si="188"/>
        <v>9751861</v>
      </c>
      <c r="AJ100" s="30">
        <f t="shared" si="220"/>
        <v>11.56993941201921</v>
      </c>
      <c r="AK100" s="18">
        <f t="shared" si="233"/>
        <v>1310587</v>
      </c>
      <c r="AL100" s="18"/>
      <c r="AM100" s="18">
        <f t="shared" si="234"/>
        <v>310899</v>
      </c>
      <c r="AN100" s="18"/>
      <c r="AO100" s="18">
        <f t="shared" si="235"/>
        <v>8130375</v>
      </c>
      <c r="AP100" s="18"/>
      <c r="AQ100" s="19">
        <f t="shared" si="182"/>
        <v>9751861</v>
      </c>
      <c r="AR100" s="19">
        <f t="shared" si="221"/>
        <v>0</v>
      </c>
      <c r="AS100" s="19">
        <f t="shared" si="189"/>
        <v>9751861</v>
      </c>
      <c r="AT100" s="30">
        <f t="shared" si="222"/>
        <v>11.56993941201921</v>
      </c>
    </row>
    <row r="101" spans="1:46" x14ac:dyDescent="0.2">
      <c r="A101" s="16" t="s">
        <v>100</v>
      </c>
      <c r="B101" s="17" t="s">
        <v>101</v>
      </c>
      <c r="C101" s="18">
        <v>0</v>
      </c>
      <c r="D101" s="18">
        <v>0</v>
      </c>
      <c r="E101" s="18">
        <v>0</v>
      </c>
      <c r="F101" s="19">
        <f t="shared" si="191"/>
        <v>0</v>
      </c>
      <c r="G101" s="30">
        <f t="shared" si="223"/>
        <v>0</v>
      </c>
      <c r="H101" s="18">
        <v>0</v>
      </c>
      <c r="I101" s="18"/>
      <c r="J101" s="18">
        <v>0</v>
      </c>
      <c r="K101" s="18"/>
      <c r="L101" s="18">
        <v>0</v>
      </c>
      <c r="M101" s="18"/>
      <c r="N101" s="19">
        <f t="shared" si="183"/>
        <v>0</v>
      </c>
      <c r="O101" s="19">
        <f t="shared" si="184"/>
        <v>0</v>
      </c>
      <c r="P101" s="19">
        <f t="shared" si="185"/>
        <v>0</v>
      </c>
      <c r="Q101" s="30">
        <f t="shared" si="224"/>
        <v>0</v>
      </c>
      <c r="R101" s="18">
        <f>H101+I101</f>
        <v>0</v>
      </c>
      <c r="S101" s="18"/>
      <c r="T101" s="18">
        <f>J101+K101</f>
        <v>0</v>
      </c>
      <c r="U101" s="18"/>
      <c r="V101" s="18">
        <f>L101+M101</f>
        <v>0</v>
      </c>
      <c r="W101" s="18"/>
      <c r="X101" s="19">
        <f t="shared" si="186"/>
        <v>0</v>
      </c>
      <c r="Y101" s="19">
        <f t="shared" si="151"/>
        <v>0</v>
      </c>
      <c r="Z101" s="19">
        <f t="shared" si="187"/>
        <v>0</v>
      </c>
      <c r="AA101" s="18">
        <f t="shared" si="230"/>
        <v>0</v>
      </c>
      <c r="AB101" s="18"/>
      <c r="AC101" s="18">
        <f t="shared" si="231"/>
        <v>0</v>
      </c>
      <c r="AD101" s="18"/>
      <c r="AE101" s="18">
        <f t="shared" si="232"/>
        <v>0</v>
      </c>
      <c r="AF101" s="18"/>
      <c r="AG101" s="19">
        <f t="shared" si="178"/>
        <v>0</v>
      </c>
      <c r="AH101" s="19">
        <f t="shared" si="153"/>
        <v>0</v>
      </c>
      <c r="AI101" s="19">
        <f t="shared" si="188"/>
        <v>0</v>
      </c>
      <c r="AJ101" s="30">
        <f t="shared" si="220"/>
        <v>0</v>
      </c>
      <c r="AK101" s="18">
        <f t="shared" si="233"/>
        <v>0</v>
      </c>
      <c r="AL101" s="18"/>
      <c r="AM101" s="18">
        <f t="shared" si="234"/>
        <v>0</v>
      </c>
      <c r="AN101" s="18"/>
      <c r="AO101" s="18">
        <f t="shared" si="235"/>
        <v>0</v>
      </c>
      <c r="AP101" s="18"/>
      <c r="AQ101" s="19">
        <f t="shared" si="182"/>
        <v>0</v>
      </c>
      <c r="AR101" s="19">
        <f t="shared" si="221"/>
        <v>0</v>
      </c>
      <c r="AS101" s="19">
        <f t="shared" si="189"/>
        <v>0</v>
      </c>
      <c r="AT101" s="30">
        <f t="shared" si="222"/>
        <v>0</v>
      </c>
    </row>
    <row r="102" spans="1:46" ht="14.25" x14ac:dyDescent="0.2">
      <c r="A102" s="33" t="s">
        <v>102</v>
      </c>
      <c r="B102" s="34" t="s">
        <v>103</v>
      </c>
      <c r="C102" s="28">
        <f>SUM(C103:C110)</f>
        <v>1126839</v>
      </c>
      <c r="D102" s="28">
        <f t="shared" ref="D102:E102" si="236">SUM(D103:D110)</f>
        <v>0</v>
      </c>
      <c r="E102" s="28">
        <f t="shared" si="236"/>
        <v>0</v>
      </c>
      <c r="F102" s="28">
        <f t="shared" si="191"/>
        <v>1126839</v>
      </c>
      <c r="G102" s="29">
        <f t="shared" si="223"/>
        <v>1.35165510304652</v>
      </c>
      <c r="H102" s="28">
        <f>SUM(H103:H110)</f>
        <v>1126839</v>
      </c>
      <c r="I102" s="28">
        <f>SUM(I103:I110)</f>
        <v>-15151</v>
      </c>
      <c r="J102" s="28">
        <f t="shared" ref="J102:M102" si="237">SUM(J103:J110)</f>
        <v>0</v>
      </c>
      <c r="K102" s="28">
        <f t="shared" si="237"/>
        <v>0</v>
      </c>
      <c r="L102" s="28">
        <f t="shared" si="237"/>
        <v>0</v>
      </c>
      <c r="M102" s="28">
        <f t="shared" si="237"/>
        <v>0</v>
      </c>
      <c r="N102" s="28">
        <f t="shared" si="183"/>
        <v>1126839</v>
      </c>
      <c r="O102" s="28">
        <f t="shared" si="184"/>
        <v>-15151</v>
      </c>
      <c r="P102" s="28">
        <f t="shared" si="185"/>
        <v>1111688</v>
      </c>
      <c r="Q102" s="29">
        <f t="shared" si="224"/>
        <v>1.3442226092461096</v>
      </c>
      <c r="R102" s="28">
        <f>SUM(R103:R110)</f>
        <v>1111688</v>
      </c>
      <c r="S102" s="28">
        <f>SUM(S103:S110)</f>
        <v>0</v>
      </c>
      <c r="T102" s="28">
        <f t="shared" ref="T102:W102" si="238">SUM(T103:T110)</f>
        <v>0</v>
      </c>
      <c r="U102" s="28">
        <f t="shared" si="238"/>
        <v>0</v>
      </c>
      <c r="V102" s="28">
        <f t="shared" si="238"/>
        <v>0</v>
      </c>
      <c r="W102" s="28">
        <f t="shared" si="238"/>
        <v>0</v>
      </c>
      <c r="X102" s="28">
        <f t="shared" si="186"/>
        <v>1111688</v>
      </c>
      <c r="Y102" s="28">
        <f t="shared" si="151"/>
        <v>0</v>
      </c>
      <c r="Z102" s="28">
        <f t="shared" si="187"/>
        <v>1111688</v>
      </c>
      <c r="AA102" s="28">
        <f>SUM(AA103:AA110)</f>
        <v>1111688</v>
      </c>
      <c r="AB102" s="28">
        <f>SUM(AB103:AB110)</f>
        <v>-4000</v>
      </c>
      <c r="AC102" s="28">
        <f t="shared" ref="AC102:AF102" si="239">SUM(AC103:AC110)</f>
        <v>0</v>
      </c>
      <c r="AD102" s="28">
        <f t="shared" si="239"/>
        <v>0</v>
      </c>
      <c r="AE102" s="28">
        <f t="shared" si="239"/>
        <v>0</v>
      </c>
      <c r="AF102" s="28">
        <f t="shared" si="239"/>
        <v>0</v>
      </c>
      <c r="AG102" s="28">
        <f t="shared" si="178"/>
        <v>1111688</v>
      </c>
      <c r="AH102" s="28">
        <f t="shared" si="153"/>
        <v>-4000</v>
      </c>
      <c r="AI102" s="28">
        <f t="shared" si="188"/>
        <v>1107688</v>
      </c>
      <c r="AJ102" s="29">
        <f t="shared" si="220"/>
        <v>1.3141986998605431</v>
      </c>
      <c r="AK102" s="28">
        <f>SUM(AK103:AK110)</f>
        <v>1107688</v>
      </c>
      <c r="AL102" s="28">
        <f>SUM(AL103:AL110)</f>
        <v>0</v>
      </c>
      <c r="AM102" s="28">
        <f t="shared" ref="AM102:AP102" si="240">SUM(AM103:AM110)</f>
        <v>0</v>
      </c>
      <c r="AN102" s="28">
        <f t="shared" si="240"/>
        <v>0</v>
      </c>
      <c r="AO102" s="28">
        <f t="shared" si="240"/>
        <v>0</v>
      </c>
      <c r="AP102" s="28">
        <f t="shared" si="240"/>
        <v>0</v>
      </c>
      <c r="AQ102" s="28">
        <f t="shared" si="182"/>
        <v>1107688</v>
      </c>
      <c r="AR102" s="28">
        <f t="shared" si="221"/>
        <v>0</v>
      </c>
      <c r="AS102" s="28">
        <f t="shared" si="189"/>
        <v>1107688</v>
      </c>
      <c r="AT102" s="29">
        <f t="shared" si="222"/>
        <v>1.3141986998605431</v>
      </c>
    </row>
    <row r="103" spans="1:46" ht="12.95" x14ac:dyDescent="0.3">
      <c r="A103" s="16" t="s">
        <v>54</v>
      </c>
      <c r="B103" s="17" t="s">
        <v>55</v>
      </c>
      <c r="C103" s="18">
        <v>330449</v>
      </c>
      <c r="D103" s="18">
        <v>0</v>
      </c>
      <c r="E103" s="18">
        <v>0</v>
      </c>
      <c r="F103" s="19">
        <f t="shared" si="191"/>
        <v>330449</v>
      </c>
      <c r="G103" s="30">
        <f t="shared" si="223"/>
        <v>0.39637701317279533</v>
      </c>
      <c r="H103" s="18">
        <v>330449</v>
      </c>
      <c r="I103" s="18">
        <v>-12259</v>
      </c>
      <c r="J103" s="18">
        <v>0</v>
      </c>
      <c r="K103" s="18"/>
      <c r="L103" s="18">
        <v>0</v>
      </c>
      <c r="M103" s="18"/>
      <c r="N103" s="19">
        <f t="shared" si="183"/>
        <v>330449</v>
      </c>
      <c r="O103" s="19">
        <f t="shared" si="184"/>
        <v>-12259</v>
      </c>
      <c r="P103" s="19">
        <f t="shared" si="185"/>
        <v>318190</v>
      </c>
      <c r="Q103" s="30">
        <f t="shared" si="224"/>
        <v>0.38474661239126412</v>
      </c>
      <c r="R103" s="18">
        <f t="shared" ref="R103:R110" si="241">H103+I103</f>
        <v>318190</v>
      </c>
      <c r="S103" s="18"/>
      <c r="T103" s="18">
        <f t="shared" ref="T103:T110" si="242">J103+K103</f>
        <v>0</v>
      </c>
      <c r="U103" s="18"/>
      <c r="V103" s="18">
        <f t="shared" ref="V103:V110" si="243">L103+M103</f>
        <v>0</v>
      </c>
      <c r="W103" s="18"/>
      <c r="X103" s="19">
        <f t="shared" si="186"/>
        <v>318190</v>
      </c>
      <c r="Y103" s="19">
        <f t="shared" si="151"/>
        <v>0</v>
      </c>
      <c r="Z103" s="19">
        <f t="shared" si="187"/>
        <v>318190</v>
      </c>
      <c r="AA103" s="18">
        <f t="shared" si="230"/>
        <v>318190</v>
      </c>
      <c r="AB103" s="18">
        <v>-3500</v>
      </c>
      <c r="AC103" s="18">
        <f t="shared" ref="AC103:AC110" si="244">T103+U103</f>
        <v>0</v>
      </c>
      <c r="AD103" s="18"/>
      <c r="AE103" s="18">
        <f t="shared" ref="AE103:AE110" si="245">V103+W103</f>
        <v>0</v>
      </c>
      <c r="AF103" s="18"/>
      <c r="AG103" s="19">
        <f t="shared" si="178"/>
        <v>318190</v>
      </c>
      <c r="AH103" s="19">
        <f t="shared" si="153"/>
        <v>-3500</v>
      </c>
      <c r="AI103" s="19">
        <f t="shared" si="188"/>
        <v>314690</v>
      </c>
      <c r="AJ103" s="30">
        <f t="shared" si="220"/>
        <v>0.37335891411581085</v>
      </c>
      <c r="AK103" s="18">
        <f t="shared" ref="AK103:AK110" si="246">AA103+AB103</f>
        <v>314690</v>
      </c>
      <c r="AL103" s="18"/>
      <c r="AM103" s="18">
        <f t="shared" ref="AM103:AM110" si="247">AC103+AD103</f>
        <v>0</v>
      </c>
      <c r="AN103" s="18"/>
      <c r="AO103" s="18">
        <f t="shared" ref="AO103:AO110" si="248">AE103+AF103</f>
        <v>0</v>
      </c>
      <c r="AP103" s="18"/>
      <c r="AQ103" s="19">
        <f t="shared" si="182"/>
        <v>314690</v>
      </c>
      <c r="AR103" s="19">
        <f t="shared" si="221"/>
        <v>0</v>
      </c>
      <c r="AS103" s="19">
        <f t="shared" si="189"/>
        <v>314690</v>
      </c>
      <c r="AT103" s="30">
        <f t="shared" si="222"/>
        <v>0.37335891411581085</v>
      </c>
    </row>
    <row r="104" spans="1:46" ht="25.5" x14ac:dyDescent="0.2">
      <c r="A104" s="16" t="s">
        <v>56</v>
      </c>
      <c r="B104" s="17" t="s">
        <v>57</v>
      </c>
      <c r="C104" s="18">
        <v>97624</v>
      </c>
      <c r="D104" s="18">
        <v>0</v>
      </c>
      <c r="E104" s="18">
        <v>0</v>
      </c>
      <c r="F104" s="19">
        <f t="shared" si="191"/>
        <v>97624</v>
      </c>
      <c r="G104" s="30">
        <f t="shared" si="223"/>
        <v>0.11710100358597234</v>
      </c>
      <c r="H104" s="18">
        <v>97624</v>
      </c>
      <c r="I104" s="18">
        <v>-2892</v>
      </c>
      <c r="J104" s="18">
        <v>0</v>
      </c>
      <c r="K104" s="18"/>
      <c r="L104" s="18">
        <v>0</v>
      </c>
      <c r="M104" s="18"/>
      <c r="N104" s="19">
        <f t="shared" si="183"/>
        <v>97624</v>
      </c>
      <c r="O104" s="19">
        <f t="shared" si="184"/>
        <v>-2892</v>
      </c>
      <c r="P104" s="19">
        <f t="shared" si="185"/>
        <v>94732</v>
      </c>
      <c r="Q104" s="30">
        <f t="shared" si="224"/>
        <v>0.11454733362157589</v>
      </c>
      <c r="R104" s="18">
        <f t="shared" si="241"/>
        <v>94732</v>
      </c>
      <c r="S104" s="18"/>
      <c r="T104" s="18">
        <f t="shared" si="242"/>
        <v>0</v>
      </c>
      <c r="U104" s="18"/>
      <c r="V104" s="18">
        <f t="shared" si="243"/>
        <v>0</v>
      </c>
      <c r="W104" s="18"/>
      <c r="X104" s="19">
        <f t="shared" si="186"/>
        <v>94732</v>
      </c>
      <c r="Y104" s="19">
        <f t="shared" si="151"/>
        <v>0</v>
      </c>
      <c r="Z104" s="19">
        <f t="shared" si="187"/>
        <v>94732</v>
      </c>
      <c r="AA104" s="18">
        <f t="shared" si="230"/>
        <v>94732</v>
      </c>
      <c r="AB104" s="18">
        <v>-500</v>
      </c>
      <c r="AC104" s="18">
        <f t="shared" si="244"/>
        <v>0</v>
      </c>
      <c r="AD104" s="18"/>
      <c r="AE104" s="18">
        <f t="shared" si="245"/>
        <v>0</v>
      </c>
      <c r="AF104" s="18"/>
      <c r="AG104" s="19">
        <f t="shared" si="178"/>
        <v>94732</v>
      </c>
      <c r="AH104" s="19">
        <f t="shared" si="153"/>
        <v>-500</v>
      </c>
      <c r="AI104" s="19">
        <f t="shared" si="188"/>
        <v>94232</v>
      </c>
      <c r="AJ104" s="30">
        <f t="shared" si="220"/>
        <v>0.11180004828549076</v>
      </c>
      <c r="AK104" s="18">
        <f t="shared" si="246"/>
        <v>94232</v>
      </c>
      <c r="AL104" s="18"/>
      <c r="AM104" s="18">
        <f t="shared" si="247"/>
        <v>0</v>
      </c>
      <c r="AN104" s="18"/>
      <c r="AO104" s="18">
        <f t="shared" si="248"/>
        <v>0</v>
      </c>
      <c r="AP104" s="18"/>
      <c r="AQ104" s="19">
        <f t="shared" si="182"/>
        <v>94232</v>
      </c>
      <c r="AR104" s="19">
        <f t="shared" si="221"/>
        <v>0</v>
      </c>
      <c r="AS104" s="19">
        <f t="shared" si="189"/>
        <v>94232</v>
      </c>
      <c r="AT104" s="30">
        <f t="shared" si="222"/>
        <v>0.11180004828549076</v>
      </c>
    </row>
    <row r="105" spans="1:46" x14ac:dyDescent="0.2">
      <c r="A105" s="16" t="s">
        <v>58</v>
      </c>
      <c r="B105" s="17" t="s">
        <v>59</v>
      </c>
      <c r="C105" s="18">
        <v>2548</v>
      </c>
      <c r="D105" s="18">
        <v>0</v>
      </c>
      <c r="E105" s="18">
        <v>0</v>
      </c>
      <c r="F105" s="19">
        <f t="shared" si="191"/>
        <v>2548</v>
      </c>
      <c r="G105" s="30">
        <f t="shared" si="223"/>
        <v>3.0563525069353592E-3</v>
      </c>
      <c r="H105" s="18">
        <v>2548</v>
      </c>
      <c r="I105" s="18"/>
      <c r="J105" s="18">
        <v>0</v>
      </c>
      <c r="K105" s="18"/>
      <c r="L105" s="18">
        <v>0</v>
      </c>
      <c r="M105" s="18"/>
      <c r="N105" s="19">
        <f t="shared" si="183"/>
        <v>2548</v>
      </c>
      <c r="O105" s="19">
        <f t="shared" si="184"/>
        <v>0</v>
      </c>
      <c r="P105" s="19">
        <f t="shared" si="185"/>
        <v>2548</v>
      </c>
      <c r="Q105" s="30">
        <f t="shared" si="224"/>
        <v>3.0809716470440334E-3</v>
      </c>
      <c r="R105" s="18">
        <f t="shared" si="241"/>
        <v>2548</v>
      </c>
      <c r="S105" s="18"/>
      <c r="T105" s="18">
        <f t="shared" si="242"/>
        <v>0</v>
      </c>
      <c r="U105" s="18"/>
      <c r="V105" s="18">
        <f t="shared" si="243"/>
        <v>0</v>
      </c>
      <c r="W105" s="18"/>
      <c r="X105" s="19">
        <f t="shared" si="186"/>
        <v>2548</v>
      </c>
      <c r="Y105" s="19">
        <f t="shared" si="151"/>
        <v>0</v>
      </c>
      <c r="Z105" s="19">
        <f t="shared" si="187"/>
        <v>2548</v>
      </c>
      <c r="AA105" s="18">
        <f t="shared" si="230"/>
        <v>2548</v>
      </c>
      <c r="AB105" s="18">
        <v>430</v>
      </c>
      <c r="AC105" s="18">
        <f t="shared" si="244"/>
        <v>0</v>
      </c>
      <c r="AD105" s="18"/>
      <c r="AE105" s="18">
        <f t="shared" si="245"/>
        <v>0</v>
      </c>
      <c r="AF105" s="18"/>
      <c r="AG105" s="19">
        <f t="shared" si="178"/>
        <v>2548</v>
      </c>
      <c r="AH105" s="19">
        <f t="shared" si="153"/>
        <v>430</v>
      </c>
      <c r="AI105" s="19">
        <f t="shared" si="188"/>
        <v>2978</v>
      </c>
      <c r="AJ105" s="30">
        <f t="shared" si="220"/>
        <v>3.5332004392795596E-3</v>
      </c>
      <c r="AK105" s="18">
        <f t="shared" si="246"/>
        <v>2978</v>
      </c>
      <c r="AL105" s="18"/>
      <c r="AM105" s="18">
        <f t="shared" si="247"/>
        <v>0</v>
      </c>
      <c r="AN105" s="18"/>
      <c r="AO105" s="18">
        <f t="shared" si="248"/>
        <v>0</v>
      </c>
      <c r="AP105" s="18"/>
      <c r="AQ105" s="19">
        <f t="shared" si="182"/>
        <v>2978</v>
      </c>
      <c r="AR105" s="19">
        <f t="shared" si="221"/>
        <v>0</v>
      </c>
      <c r="AS105" s="19">
        <f t="shared" si="189"/>
        <v>2978</v>
      </c>
      <c r="AT105" s="30">
        <f t="shared" si="222"/>
        <v>3.5332004392795596E-3</v>
      </c>
    </row>
    <row r="106" spans="1:46" ht="12.95" x14ac:dyDescent="0.3">
      <c r="A106" s="16" t="s">
        <v>60</v>
      </c>
      <c r="B106" s="17" t="s">
        <v>61</v>
      </c>
      <c r="C106" s="18">
        <v>574233</v>
      </c>
      <c r="D106" s="18">
        <v>0</v>
      </c>
      <c r="E106" s="18">
        <v>0</v>
      </c>
      <c r="F106" s="19">
        <f t="shared" si="191"/>
        <v>574233</v>
      </c>
      <c r="G106" s="30">
        <f t="shared" si="223"/>
        <v>0.68879845726648825</v>
      </c>
      <c r="H106" s="18">
        <v>574233</v>
      </c>
      <c r="I106" s="18"/>
      <c r="J106" s="18">
        <v>0</v>
      </c>
      <c r="K106" s="18"/>
      <c r="L106" s="18">
        <v>0</v>
      </c>
      <c r="M106" s="18"/>
      <c r="N106" s="19">
        <f t="shared" ref="N106:N137" si="249">H106+J106+L106</f>
        <v>574233</v>
      </c>
      <c r="O106" s="19">
        <f t="shared" si="184"/>
        <v>0</v>
      </c>
      <c r="P106" s="19">
        <f t="shared" si="185"/>
        <v>574233</v>
      </c>
      <c r="Q106" s="30">
        <f t="shared" si="224"/>
        <v>0.69434677857026539</v>
      </c>
      <c r="R106" s="18">
        <f t="shared" si="241"/>
        <v>574233</v>
      </c>
      <c r="S106" s="18"/>
      <c r="T106" s="18">
        <f t="shared" si="242"/>
        <v>0</v>
      </c>
      <c r="U106" s="18"/>
      <c r="V106" s="18">
        <f t="shared" si="243"/>
        <v>0</v>
      </c>
      <c r="W106" s="18"/>
      <c r="X106" s="19">
        <f t="shared" si="186"/>
        <v>574233</v>
      </c>
      <c r="Y106" s="19">
        <f t="shared" si="151"/>
        <v>0</v>
      </c>
      <c r="Z106" s="19">
        <f t="shared" si="187"/>
        <v>574233</v>
      </c>
      <c r="AA106" s="18">
        <f t="shared" si="230"/>
        <v>574233</v>
      </c>
      <c r="AB106" s="18">
        <v>-5430</v>
      </c>
      <c r="AC106" s="18">
        <f t="shared" si="244"/>
        <v>0</v>
      </c>
      <c r="AD106" s="18"/>
      <c r="AE106" s="18">
        <f t="shared" si="245"/>
        <v>0</v>
      </c>
      <c r="AF106" s="18"/>
      <c r="AG106" s="19">
        <f t="shared" si="178"/>
        <v>574233</v>
      </c>
      <c r="AH106" s="19">
        <f t="shared" si="153"/>
        <v>-5430</v>
      </c>
      <c r="AI106" s="19">
        <f t="shared" si="188"/>
        <v>568803</v>
      </c>
      <c r="AJ106" s="30">
        <f t="shared" si="220"/>
        <v>0.67484721607237452</v>
      </c>
      <c r="AK106" s="18">
        <f t="shared" si="246"/>
        <v>568803</v>
      </c>
      <c r="AL106" s="18"/>
      <c r="AM106" s="18">
        <f t="shared" si="247"/>
        <v>0</v>
      </c>
      <c r="AN106" s="18"/>
      <c r="AO106" s="18">
        <f t="shared" si="248"/>
        <v>0</v>
      </c>
      <c r="AP106" s="18"/>
      <c r="AQ106" s="19">
        <f t="shared" si="182"/>
        <v>568803</v>
      </c>
      <c r="AR106" s="19">
        <f t="shared" si="221"/>
        <v>0</v>
      </c>
      <c r="AS106" s="19">
        <f t="shared" si="189"/>
        <v>568803</v>
      </c>
      <c r="AT106" s="30">
        <f t="shared" si="222"/>
        <v>0.67484721607237452</v>
      </c>
    </row>
    <row r="107" spans="1:46" ht="25.5" x14ac:dyDescent="0.2">
      <c r="A107" s="16" t="s">
        <v>62</v>
      </c>
      <c r="B107" s="17" t="s">
        <v>63</v>
      </c>
      <c r="C107" s="18">
        <v>17963</v>
      </c>
      <c r="D107" s="18">
        <v>0</v>
      </c>
      <c r="E107" s="18">
        <v>0</v>
      </c>
      <c r="F107" s="19">
        <f t="shared" si="191"/>
        <v>17963</v>
      </c>
      <c r="G107" s="30">
        <f t="shared" si="223"/>
        <v>2.1546805369733069E-2</v>
      </c>
      <c r="H107" s="18">
        <v>17963</v>
      </c>
      <c r="I107" s="18"/>
      <c r="J107" s="18">
        <v>0</v>
      </c>
      <c r="K107" s="18"/>
      <c r="L107" s="18">
        <v>0</v>
      </c>
      <c r="M107" s="18"/>
      <c r="N107" s="19">
        <f t="shared" si="249"/>
        <v>17963</v>
      </c>
      <c r="O107" s="19">
        <f t="shared" si="184"/>
        <v>0</v>
      </c>
      <c r="P107" s="19">
        <f t="shared" si="185"/>
        <v>17963</v>
      </c>
      <c r="Q107" s="30">
        <f t="shared" si="224"/>
        <v>2.172036644264206E-2</v>
      </c>
      <c r="R107" s="18">
        <f t="shared" si="241"/>
        <v>17963</v>
      </c>
      <c r="S107" s="18"/>
      <c r="T107" s="18">
        <f t="shared" si="242"/>
        <v>0</v>
      </c>
      <c r="U107" s="18"/>
      <c r="V107" s="18">
        <f t="shared" si="243"/>
        <v>0</v>
      </c>
      <c r="W107" s="18"/>
      <c r="X107" s="19">
        <f t="shared" si="186"/>
        <v>17963</v>
      </c>
      <c r="Y107" s="19">
        <f t="shared" si="151"/>
        <v>0</v>
      </c>
      <c r="Z107" s="19">
        <f t="shared" si="187"/>
        <v>17963</v>
      </c>
      <c r="AA107" s="18">
        <f t="shared" si="230"/>
        <v>17963</v>
      </c>
      <c r="AB107" s="18">
        <v>5000</v>
      </c>
      <c r="AC107" s="18">
        <f t="shared" si="244"/>
        <v>0</v>
      </c>
      <c r="AD107" s="18"/>
      <c r="AE107" s="18">
        <f t="shared" si="245"/>
        <v>0</v>
      </c>
      <c r="AF107" s="18"/>
      <c r="AG107" s="19">
        <f t="shared" si="178"/>
        <v>17963</v>
      </c>
      <c r="AH107" s="19">
        <f t="shared" si="153"/>
        <v>5000</v>
      </c>
      <c r="AI107" s="19">
        <f t="shared" si="188"/>
        <v>22963</v>
      </c>
      <c r="AJ107" s="30">
        <f t="shared" si="220"/>
        <v>2.7244083843914215E-2</v>
      </c>
      <c r="AK107" s="18">
        <f t="shared" si="246"/>
        <v>22963</v>
      </c>
      <c r="AL107" s="18"/>
      <c r="AM107" s="18">
        <f t="shared" si="247"/>
        <v>0</v>
      </c>
      <c r="AN107" s="18"/>
      <c r="AO107" s="18">
        <f t="shared" si="248"/>
        <v>0</v>
      </c>
      <c r="AP107" s="18"/>
      <c r="AQ107" s="19">
        <f t="shared" si="182"/>
        <v>22963</v>
      </c>
      <c r="AR107" s="19">
        <f t="shared" si="221"/>
        <v>0</v>
      </c>
      <c r="AS107" s="19">
        <f t="shared" si="189"/>
        <v>22963</v>
      </c>
      <c r="AT107" s="30">
        <f t="shared" si="222"/>
        <v>2.7244083843914215E-2</v>
      </c>
    </row>
    <row r="108" spans="1:46" x14ac:dyDescent="0.2">
      <c r="A108" s="16" t="s">
        <v>64</v>
      </c>
      <c r="B108" s="17" t="s">
        <v>65</v>
      </c>
      <c r="C108" s="18">
        <v>282</v>
      </c>
      <c r="D108" s="18">
        <v>0</v>
      </c>
      <c r="E108" s="18">
        <v>0</v>
      </c>
      <c r="F108" s="19">
        <f t="shared" si="191"/>
        <v>282</v>
      </c>
      <c r="G108" s="30">
        <f t="shared" si="223"/>
        <v>3.3826193365611121E-4</v>
      </c>
      <c r="H108" s="18">
        <v>282</v>
      </c>
      <c r="I108" s="18"/>
      <c r="J108" s="18">
        <v>0</v>
      </c>
      <c r="K108" s="18"/>
      <c r="L108" s="18">
        <v>0</v>
      </c>
      <c r="M108" s="18"/>
      <c r="N108" s="19">
        <f t="shared" si="249"/>
        <v>282</v>
      </c>
      <c r="O108" s="19">
        <f t="shared" si="184"/>
        <v>0</v>
      </c>
      <c r="P108" s="19">
        <f t="shared" si="185"/>
        <v>282</v>
      </c>
      <c r="Q108" s="30">
        <f t="shared" si="224"/>
        <v>3.4098665795385296E-4</v>
      </c>
      <c r="R108" s="18">
        <f t="shared" si="241"/>
        <v>282</v>
      </c>
      <c r="S108" s="18"/>
      <c r="T108" s="18">
        <f t="shared" si="242"/>
        <v>0</v>
      </c>
      <c r="U108" s="18"/>
      <c r="V108" s="18">
        <f t="shared" si="243"/>
        <v>0</v>
      </c>
      <c r="W108" s="18"/>
      <c r="X108" s="19">
        <f t="shared" si="186"/>
        <v>282</v>
      </c>
      <c r="Y108" s="19">
        <f t="shared" si="151"/>
        <v>0</v>
      </c>
      <c r="Z108" s="19">
        <f t="shared" si="187"/>
        <v>282</v>
      </c>
      <c r="AA108" s="18">
        <f t="shared" si="230"/>
        <v>282</v>
      </c>
      <c r="AB108" s="18"/>
      <c r="AC108" s="18">
        <f t="shared" si="244"/>
        <v>0</v>
      </c>
      <c r="AD108" s="18"/>
      <c r="AE108" s="18">
        <f t="shared" si="245"/>
        <v>0</v>
      </c>
      <c r="AF108" s="18"/>
      <c r="AG108" s="19">
        <f t="shared" si="178"/>
        <v>282</v>
      </c>
      <c r="AH108" s="19">
        <f t="shared" si="153"/>
        <v>0</v>
      </c>
      <c r="AI108" s="19">
        <f t="shared" si="188"/>
        <v>282</v>
      </c>
      <c r="AJ108" s="30">
        <f t="shared" si="220"/>
        <v>3.345743867954452E-4</v>
      </c>
      <c r="AK108" s="18">
        <f t="shared" si="246"/>
        <v>282</v>
      </c>
      <c r="AL108" s="18"/>
      <c r="AM108" s="18">
        <f t="shared" si="247"/>
        <v>0</v>
      </c>
      <c r="AN108" s="18"/>
      <c r="AO108" s="18">
        <f t="shared" si="248"/>
        <v>0</v>
      </c>
      <c r="AP108" s="18"/>
      <c r="AQ108" s="19">
        <f t="shared" si="182"/>
        <v>282</v>
      </c>
      <c r="AR108" s="19">
        <f t="shared" si="221"/>
        <v>0</v>
      </c>
      <c r="AS108" s="19">
        <f t="shared" si="189"/>
        <v>282</v>
      </c>
      <c r="AT108" s="30">
        <f t="shared" si="222"/>
        <v>3.345743867954452E-4</v>
      </c>
    </row>
    <row r="109" spans="1:46" x14ac:dyDescent="0.2">
      <c r="A109" s="16" t="s">
        <v>104</v>
      </c>
      <c r="B109" s="17" t="s">
        <v>105</v>
      </c>
      <c r="C109" s="18">
        <v>34580</v>
      </c>
      <c r="D109" s="18">
        <v>0</v>
      </c>
      <c r="E109" s="18">
        <v>0</v>
      </c>
      <c r="F109" s="19">
        <f t="shared" si="191"/>
        <v>34580</v>
      </c>
      <c r="G109" s="30">
        <f t="shared" si="223"/>
        <v>4.1479069736979873E-2</v>
      </c>
      <c r="H109" s="18">
        <v>34580</v>
      </c>
      <c r="I109" s="18"/>
      <c r="J109" s="18">
        <v>0</v>
      </c>
      <c r="K109" s="18"/>
      <c r="L109" s="18">
        <v>0</v>
      </c>
      <c r="M109" s="18"/>
      <c r="N109" s="19">
        <f t="shared" si="249"/>
        <v>34580</v>
      </c>
      <c r="O109" s="19">
        <f t="shared" si="184"/>
        <v>0</v>
      </c>
      <c r="P109" s="19">
        <f t="shared" si="185"/>
        <v>34580</v>
      </c>
      <c r="Q109" s="30">
        <f t="shared" si="224"/>
        <v>4.1813186638454736E-2</v>
      </c>
      <c r="R109" s="18">
        <f t="shared" si="241"/>
        <v>34580</v>
      </c>
      <c r="S109" s="18"/>
      <c r="T109" s="18">
        <f t="shared" si="242"/>
        <v>0</v>
      </c>
      <c r="U109" s="18"/>
      <c r="V109" s="18">
        <f t="shared" si="243"/>
        <v>0</v>
      </c>
      <c r="W109" s="18"/>
      <c r="X109" s="19">
        <f t="shared" si="186"/>
        <v>34580</v>
      </c>
      <c r="Y109" s="19">
        <f t="shared" si="151"/>
        <v>0</v>
      </c>
      <c r="Z109" s="19">
        <f t="shared" si="187"/>
        <v>34580</v>
      </c>
      <c r="AA109" s="18">
        <f t="shared" si="230"/>
        <v>34580</v>
      </c>
      <c r="AB109" s="18">
        <v>-13636</v>
      </c>
      <c r="AC109" s="18">
        <f t="shared" si="244"/>
        <v>0</v>
      </c>
      <c r="AD109" s="18"/>
      <c r="AE109" s="18">
        <f t="shared" si="245"/>
        <v>0</v>
      </c>
      <c r="AF109" s="18"/>
      <c r="AG109" s="19">
        <f t="shared" si="178"/>
        <v>34580</v>
      </c>
      <c r="AH109" s="19">
        <f t="shared" si="153"/>
        <v>-13636</v>
      </c>
      <c r="AI109" s="19">
        <f t="shared" si="188"/>
        <v>20944</v>
      </c>
      <c r="AJ109" s="30">
        <f t="shared" si="220"/>
        <v>2.4848673606538314E-2</v>
      </c>
      <c r="AK109" s="18">
        <f t="shared" si="246"/>
        <v>20944</v>
      </c>
      <c r="AL109" s="18"/>
      <c r="AM109" s="18">
        <f t="shared" si="247"/>
        <v>0</v>
      </c>
      <c r="AN109" s="18"/>
      <c r="AO109" s="18">
        <f t="shared" si="248"/>
        <v>0</v>
      </c>
      <c r="AP109" s="18"/>
      <c r="AQ109" s="19">
        <f t="shared" si="182"/>
        <v>20944</v>
      </c>
      <c r="AR109" s="19">
        <f t="shared" si="221"/>
        <v>0</v>
      </c>
      <c r="AS109" s="19">
        <f t="shared" si="189"/>
        <v>20944</v>
      </c>
      <c r="AT109" s="30">
        <f t="shared" si="222"/>
        <v>2.4848673606538314E-2</v>
      </c>
    </row>
    <row r="110" spans="1:46" x14ac:dyDescent="0.2">
      <c r="A110" s="16" t="s">
        <v>66</v>
      </c>
      <c r="B110" s="17" t="s">
        <v>67</v>
      </c>
      <c r="C110" s="18">
        <v>69160</v>
      </c>
      <c r="D110" s="18">
        <v>0</v>
      </c>
      <c r="E110" s="18">
        <v>0</v>
      </c>
      <c r="F110" s="19">
        <f t="shared" si="191"/>
        <v>69160</v>
      </c>
      <c r="G110" s="30">
        <f t="shared" si="223"/>
        <v>8.2958139473959747E-2</v>
      </c>
      <c r="H110" s="18">
        <v>69160</v>
      </c>
      <c r="I110" s="18"/>
      <c r="J110" s="18">
        <v>0</v>
      </c>
      <c r="K110" s="18"/>
      <c r="L110" s="18">
        <v>0</v>
      </c>
      <c r="M110" s="18"/>
      <c r="N110" s="19">
        <f t="shared" si="249"/>
        <v>69160</v>
      </c>
      <c r="O110" s="19">
        <f t="shared" si="184"/>
        <v>0</v>
      </c>
      <c r="P110" s="19">
        <f t="shared" si="185"/>
        <v>69160</v>
      </c>
      <c r="Q110" s="30">
        <f t="shared" si="224"/>
        <v>8.3626373276909471E-2</v>
      </c>
      <c r="R110" s="18">
        <f t="shared" si="241"/>
        <v>69160</v>
      </c>
      <c r="S110" s="18"/>
      <c r="T110" s="18">
        <f t="shared" si="242"/>
        <v>0</v>
      </c>
      <c r="U110" s="18"/>
      <c r="V110" s="18">
        <f t="shared" si="243"/>
        <v>0</v>
      </c>
      <c r="W110" s="18"/>
      <c r="X110" s="19">
        <f t="shared" si="186"/>
        <v>69160</v>
      </c>
      <c r="Y110" s="19">
        <f t="shared" si="151"/>
        <v>0</v>
      </c>
      <c r="Z110" s="19">
        <f t="shared" si="187"/>
        <v>69160</v>
      </c>
      <c r="AA110" s="18">
        <f t="shared" si="230"/>
        <v>69160</v>
      </c>
      <c r="AB110" s="18">
        <v>13636</v>
      </c>
      <c r="AC110" s="18">
        <f t="shared" si="244"/>
        <v>0</v>
      </c>
      <c r="AD110" s="18"/>
      <c r="AE110" s="18">
        <f t="shared" si="245"/>
        <v>0</v>
      </c>
      <c r="AF110" s="18"/>
      <c r="AG110" s="19">
        <f t="shared" si="178"/>
        <v>69160</v>
      </c>
      <c r="AH110" s="19">
        <f t="shared" si="153"/>
        <v>13636</v>
      </c>
      <c r="AI110" s="19">
        <f t="shared" si="188"/>
        <v>82796</v>
      </c>
      <c r="AJ110" s="30">
        <f t="shared" si="220"/>
        <v>9.8231989110339299E-2</v>
      </c>
      <c r="AK110" s="18">
        <f t="shared" si="246"/>
        <v>82796</v>
      </c>
      <c r="AL110" s="18"/>
      <c r="AM110" s="18">
        <f t="shared" si="247"/>
        <v>0</v>
      </c>
      <c r="AN110" s="18"/>
      <c r="AO110" s="18">
        <f t="shared" si="248"/>
        <v>0</v>
      </c>
      <c r="AP110" s="18"/>
      <c r="AQ110" s="19">
        <f t="shared" si="182"/>
        <v>82796</v>
      </c>
      <c r="AR110" s="19">
        <f t="shared" si="221"/>
        <v>0</v>
      </c>
      <c r="AS110" s="19">
        <f t="shared" si="189"/>
        <v>82796</v>
      </c>
      <c r="AT110" s="30">
        <f t="shared" si="222"/>
        <v>9.8231989110339299E-2</v>
      </c>
    </row>
    <row r="111" spans="1:46" ht="28.5" x14ac:dyDescent="0.2">
      <c r="A111" s="33" t="s">
        <v>106</v>
      </c>
      <c r="B111" s="34" t="s">
        <v>107</v>
      </c>
      <c r="C111" s="28">
        <f>SUM(C112:C122)</f>
        <v>822358</v>
      </c>
      <c r="D111" s="28">
        <f t="shared" ref="D111:E111" si="250">SUM(D112:D122)</f>
        <v>0</v>
      </c>
      <c r="E111" s="28">
        <f t="shared" si="250"/>
        <v>375424</v>
      </c>
      <c r="F111" s="28">
        <f t="shared" si="191"/>
        <v>1197782</v>
      </c>
      <c r="G111" s="29">
        <f t="shared" si="223"/>
        <v>1.4367519695690929</v>
      </c>
      <c r="H111" s="28">
        <f>SUM(H112:H122)</f>
        <v>822358</v>
      </c>
      <c r="I111" s="28">
        <f>SUM(I112:I122)</f>
        <v>-18007</v>
      </c>
      <c r="J111" s="28">
        <f t="shared" ref="J111:M111" si="251">SUM(J112:J122)</f>
        <v>0</v>
      </c>
      <c r="K111" s="28">
        <f t="shared" si="251"/>
        <v>0</v>
      </c>
      <c r="L111" s="28">
        <f t="shared" si="251"/>
        <v>375424</v>
      </c>
      <c r="M111" s="28">
        <f t="shared" si="251"/>
        <v>0</v>
      </c>
      <c r="N111" s="28">
        <f t="shared" si="249"/>
        <v>1197782</v>
      </c>
      <c r="O111" s="28">
        <f t="shared" si="184"/>
        <v>-18007</v>
      </c>
      <c r="P111" s="28">
        <f t="shared" si="185"/>
        <v>1179775</v>
      </c>
      <c r="Q111" s="29">
        <f t="shared" si="224"/>
        <v>1.4265515403812301</v>
      </c>
      <c r="R111" s="28">
        <f>SUM(R112:R122)</f>
        <v>804351</v>
      </c>
      <c r="S111" s="28">
        <f>SUM(S112:S122)</f>
        <v>-36693</v>
      </c>
      <c r="T111" s="28">
        <f t="shared" ref="T111:W111" si="252">SUM(T112:T122)</f>
        <v>0</v>
      </c>
      <c r="U111" s="28">
        <f t="shared" si="252"/>
        <v>0</v>
      </c>
      <c r="V111" s="28">
        <f t="shared" si="252"/>
        <v>375424</v>
      </c>
      <c r="W111" s="28">
        <f t="shared" si="252"/>
        <v>0</v>
      </c>
      <c r="X111" s="28">
        <f t="shared" si="186"/>
        <v>1179775</v>
      </c>
      <c r="Y111" s="28">
        <f t="shared" si="151"/>
        <v>-36693</v>
      </c>
      <c r="Z111" s="28">
        <f t="shared" si="187"/>
        <v>1143082</v>
      </c>
      <c r="AA111" s="28">
        <f>SUM(AA112:AA122)</f>
        <v>767658</v>
      </c>
      <c r="AB111" s="28">
        <f>SUM(AB112:AB122)</f>
        <v>-158407</v>
      </c>
      <c r="AC111" s="28">
        <f t="shared" ref="AC111:AF111" si="253">SUM(AC112:AC122)</f>
        <v>0</v>
      </c>
      <c r="AD111" s="28">
        <f t="shared" si="253"/>
        <v>0</v>
      </c>
      <c r="AE111" s="28">
        <f t="shared" si="253"/>
        <v>375424</v>
      </c>
      <c r="AF111" s="28">
        <f t="shared" si="253"/>
        <v>-14397</v>
      </c>
      <c r="AG111" s="28">
        <f t="shared" si="178"/>
        <v>1143082</v>
      </c>
      <c r="AH111" s="28">
        <f t="shared" si="153"/>
        <v>-172804</v>
      </c>
      <c r="AI111" s="28">
        <f t="shared" si="188"/>
        <v>970278</v>
      </c>
      <c r="AJ111" s="29">
        <f t="shared" si="220"/>
        <v>1.1511708045074858</v>
      </c>
      <c r="AK111" s="28">
        <f>SUM(AK112:AK122)</f>
        <v>609251</v>
      </c>
      <c r="AL111" s="28">
        <f>SUM(AL112:AL122)</f>
        <v>0</v>
      </c>
      <c r="AM111" s="28">
        <f t="shared" ref="AM111:AP111" si="254">SUM(AM112:AM122)</f>
        <v>0</v>
      </c>
      <c r="AN111" s="28">
        <f t="shared" si="254"/>
        <v>0</v>
      </c>
      <c r="AO111" s="28">
        <f t="shared" si="254"/>
        <v>361027</v>
      </c>
      <c r="AP111" s="28">
        <f t="shared" si="254"/>
        <v>0</v>
      </c>
      <c r="AQ111" s="28">
        <f t="shared" si="182"/>
        <v>970278</v>
      </c>
      <c r="AR111" s="28">
        <f t="shared" si="221"/>
        <v>0</v>
      </c>
      <c r="AS111" s="28">
        <f t="shared" si="189"/>
        <v>970278</v>
      </c>
      <c r="AT111" s="29">
        <f t="shared" si="222"/>
        <v>1.1511708045074858</v>
      </c>
    </row>
    <row r="112" spans="1:46" ht="12.95" x14ac:dyDescent="0.3">
      <c r="A112" s="16" t="s">
        <v>54</v>
      </c>
      <c r="B112" s="17" t="s">
        <v>55</v>
      </c>
      <c r="C112" s="18">
        <v>283926</v>
      </c>
      <c r="D112" s="18">
        <v>0</v>
      </c>
      <c r="E112" s="18">
        <v>48335</v>
      </c>
      <c r="F112" s="19">
        <f t="shared" si="191"/>
        <v>332261</v>
      </c>
      <c r="G112" s="30">
        <f t="shared" si="223"/>
        <v>0.39855052602309632</v>
      </c>
      <c r="H112" s="18">
        <v>283926</v>
      </c>
      <c r="I112" s="18">
        <v>23341</v>
      </c>
      <c r="J112" s="18">
        <v>0</v>
      </c>
      <c r="K112" s="18"/>
      <c r="L112" s="18">
        <v>48335</v>
      </c>
      <c r="M112" s="18"/>
      <c r="N112" s="19">
        <f t="shared" si="249"/>
        <v>332261</v>
      </c>
      <c r="O112" s="19">
        <f t="shared" si="184"/>
        <v>23341</v>
      </c>
      <c r="P112" s="19">
        <f t="shared" si="185"/>
        <v>355602</v>
      </c>
      <c r="Q112" s="30">
        <f t="shared" si="224"/>
        <v>0.42998417567980862</v>
      </c>
      <c r="R112" s="18">
        <f t="shared" ref="R112:R122" si="255">H112+I112</f>
        <v>307267</v>
      </c>
      <c r="S112" s="18"/>
      <c r="T112" s="18">
        <f t="shared" ref="T112:T122" si="256">J112+K112</f>
        <v>0</v>
      </c>
      <c r="U112" s="18"/>
      <c r="V112" s="18">
        <f t="shared" ref="V112:V122" si="257">L112+M112</f>
        <v>48335</v>
      </c>
      <c r="W112" s="18"/>
      <c r="X112" s="19">
        <f t="shared" si="186"/>
        <v>355602</v>
      </c>
      <c r="Y112" s="19">
        <f t="shared" si="151"/>
        <v>0</v>
      </c>
      <c r="Z112" s="19">
        <f t="shared" si="187"/>
        <v>355602</v>
      </c>
      <c r="AA112" s="18">
        <f t="shared" si="230"/>
        <v>307267</v>
      </c>
      <c r="AB112" s="18">
        <v>4997</v>
      </c>
      <c r="AC112" s="18">
        <f t="shared" ref="AC112:AC122" si="258">T112+U112</f>
        <v>0</v>
      </c>
      <c r="AD112" s="18"/>
      <c r="AE112" s="18">
        <f t="shared" ref="AE112:AE122" si="259">V112+W112</f>
        <v>48335</v>
      </c>
      <c r="AF112" s="18">
        <v>-922</v>
      </c>
      <c r="AG112" s="19">
        <f t="shared" si="178"/>
        <v>355602</v>
      </c>
      <c r="AH112" s="19">
        <f t="shared" si="153"/>
        <v>4075</v>
      </c>
      <c r="AI112" s="19">
        <f t="shared" si="188"/>
        <v>359677</v>
      </c>
      <c r="AJ112" s="30">
        <f t="shared" si="220"/>
        <v>0.42673302028165017</v>
      </c>
      <c r="AK112" s="18">
        <f t="shared" ref="AK112:AK122" si="260">AA112+AB112</f>
        <v>312264</v>
      </c>
      <c r="AL112" s="18"/>
      <c r="AM112" s="18">
        <f t="shared" ref="AM112:AM122" si="261">AC112+AD112</f>
        <v>0</v>
      </c>
      <c r="AN112" s="18"/>
      <c r="AO112" s="18">
        <f t="shared" ref="AO112:AO122" si="262">AE112+AF112</f>
        <v>47413</v>
      </c>
      <c r="AP112" s="18"/>
      <c r="AQ112" s="19">
        <f t="shared" si="182"/>
        <v>359677</v>
      </c>
      <c r="AR112" s="19">
        <f t="shared" si="221"/>
        <v>0</v>
      </c>
      <c r="AS112" s="19">
        <f t="shared" si="189"/>
        <v>359677</v>
      </c>
      <c r="AT112" s="30">
        <f t="shared" si="222"/>
        <v>0.42673302028165017</v>
      </c>
    </row>
    <row r="113" spans="1:46" ht="25.5" x14ac:dyDescent="0.2">
      <c r="A113" s="16" t="s">
        <v>56</v>
      </c>
      <c r="B113" s="17" t="s">
        <v>57</v>
      </c>
      <c r="C113" s="18">
        <v>84776</v>
      </c>
      <c r="D113" s="18">
        <v>0</v>
      </c>
      <c r="E113" s="18">
        <v>12495</v>
      </c>
      <c r="F113" s="19">
        <f t="shared" si="191"/>
        <v>97271</v>
      </c>
      <c r="G113" s="30">
        <f t="shared" si="223"/>
        <v>0.11667757641370068</v>
      </c>
      <c r="H113" s="18">
        <v>84776</v>
      </c>
      <c r="I113" s="18">
        <v>5507</v>
      </c>
      <c r="J113" s="18">
        <v>0</v>
      </c>
      <c r="K113" s="18"/>
      <c r="L113" s="18">
        <v>12495</v>
      </c>
      <c r="M113" s="18"/>
      <c r="N113" s="19">
        <f t="shared" si="249"/>
        <v>97271</v>
      </c>
      <c r="O113" s="19">
        <f t="shared" si="184"/>
        <v>5507</v>
      </c>
      <c r="P113" s="19">
        <f t="shared" si="185"/>
        <v>102778</v>
      </c>
      <c r="Q113" s="30">
        <f t="shared" si="224"/>
        <v>0.12427633592617411</v>
      </c>
      <c r="R113" s="18">
        <f t="shared" si="255"/>
        <v>90283</v>
      </c>
      <c r="S113" s="18"/>
      <c r="T113" s="18">
        <f t="shared" si="256"/>
        <v>0</v>
      </c>
      <c r="U113" s="18"/>
      <c r="V113" s="18">
        <f t="shared" si="257"/>
        <v>12495</v>
      </c>
      <c r="W113" s="18"/>
      <c r="X113" s="19">
        <f t="shared" si="186"/>
        <v>102778</v>
      </c>
      <c r="Y113" s="19">
        <f t="shared" si="151"/>
        <v>0</v>
      </c>
      <c r="Z113" s="19">
        <f t="shared" si="187"/>
        <v>102778</v>
      </c>
      <c r="AA113" s="18">
        <f t="shared" si="230"/>
        <v>90283</v>
      </c>
      <c r="AB113" s="18">
        <v>10364</v>
      </c>
      <c r="AC113" s="18">
        <f t="shared" si="258"/>
        <v>0</v>
      </c>
      <c r="AD113" s="18"/>
      <c r="AE113" s="18">
        <f t="shared" si="259"/>
        <v>12495</v>
      </c>
      <c r="AF113" s="18">
        <v>-393</v>
      </c>
      <c r="AG113" s="19">
        <f t="shared" si="178"/>
        <v>102778</v>
      </c>
      <c r="AH113" s="19">
        <f t="shared" si="153"/>
        <v>9971</v>
      </c>
      <c r="AI113" s="19">
        <f t="shared" si="188"/>
        <v>112749</v>
      </c>
      <c r="AJ113" s="30">
        <f t="shared" si="220"/>
        <v>0.13376924658439593</v>
      </c>
      <c r="AK113" s="18">
        <f t="shared" si="260"/>
        <v>100647</v>
      </c>
      <c r="AL113" s="18"/>
      <c r="AM113" s="18">
        <f t="shared" si="261"/>
        <v>0</v>
      </c>
      <c r="AN113" s="18"/>
      <c r="AO113" s="18">
        <f t="shared" si="262"/>
        <v>12102</v>
      </c>
      <c r="AP113" s="18"/>
      <c r="AQ113" s="19">
        <f t="shared" si="182"/>
        <v>112749</v>
      </c>
      <c r="AR113" s="19">
        <f t="shared" si="221"/>
        <v>0</v>
      </c>
      <c r="AS113" s="19">
        <f t="shared" si="189"/>
        <v>112749</v>
      </c>
      <c r="AT113" s="30">
        <f t="shared" si="222"/>
        <v>0.13376924658439593</v>
      </c>
    </row>
    <row r="114" spans="1:46" x14ac:dyDescent="0.2">
      <c r="A114" s="16" t="s">
        <v>58</v>
      </c>
      <c r="B114" s="17" t="s">
        <v>59</v>
      </c>
      <c r="C114" s="18">
        <v>22776</v>
      </c>
      <c r="D114" s="18">
        <v>0</v>
      </c>
      <c r="E114" s="18">
        <v>49867</v>
      </c>
      <c r="F114" s="19">
        <f t="shared" si="191"/>
        <v>72643</v>
      </c>
      <c r="G114" s="30">
        <f t="shared" si="223"/>
        <v>8.7136034207733637E-2</v>
      </c>
      <c r="H114" s="18">
        <v>22776</v>
      </c>
      <c r="I114" s="18">
        <v>-5621</v>
      </c>
      <c r="J114" s="18">
        <v>0</v>
      </c>
      <c r="K114" s="18"/>
      <c r="L114" s="18">
        <v>49867</v>
      </c>
      <c r="M114" s="18"/>
      <c r="N114" s="19">
        <f t="shared" si="249"/>
        <v>72643</v>
      </c>
      <c r="O114" s="19">
        <f t="shared" si="184"/>
        <v>-5621</v>
      </c>
      <c r="P114" s="19">
        <f t="shared" si="185"/>
        <v>67022</v>
      </c>
      <c r="Q114" s="30">
        <f t="shared" si="224"/>
        <v>8.1041162373699058E-2</v>
      </c>
      <c r="R114" s="18">
        <f t="shared" si="255"/>
        <v>17155</v>
      </c>
      <c r="S114" s="18"/>
      <c r="T114" s="18">
        <f t="shared" si="256"/>
        <v>0</v>
      </c>
      <c r="U114" s="18"/>
      <c r="V114" s="18">
        <f t="shared" si="257"/>
        <v>49867</v>
      </c>
      <c r="W114" s="18"/>
      <c r="X114" s="19">
        <f t="shared" si="186"/>
        <v>67022</v>
      </c>
      <c r="Y114" s="19">
        <f t="shared" si="151"/>
        <v>0</v>
      </c>
      <c r="Z114" s="19">
        <f t="shared" si="187"/>
        <v>67022</v>
      </c>
      <c r="AA114" s="18">
        <f t="shared" si="230"/>
        <v>17155</v>
      </c>
      <c r="AB114" s="18">
        <v>745</v>
      </c>
      <c r="AC114" s="18">
        <f t="shared" si="258"/>
        <v>0</v>
      </c>
      <c r="AD114" s="18"/>
      <c r="AE114" s="18">
        <f t="shared" si="259"/>
        <v>49867</v>
      </c>
      <c r="AF114" s="18">
        <v>-3299</v>
      </c>
      <c r="AG114" s="19">
        <f t="shared" si="178"/>
        <v>67022</v>
      </c>
      <c r="AH114" s="19">
        <f t="shared" si="153"/>
        <v>-2554</v>
      </c>
      <c r="AI114" s="19">
        <f t="shared" si="188"/>
        <v>64468</v>
      </c>
      <c r="AJ114" s="30">
        <f t="shared" si="220"/>
        <v>7.6487026836626823E-2</v>
      </c>
      <c r="AK114" s="18">
        <f t="shared" si="260"/>
        <v>17900</v>
      </c>
      <c r="AL114" s="18"/>
      <c r="AM114" s="18">
        <f t="shared" si="261"/>
        <v>0</v>
      </c>
      <c r="AN114" s="18"/>
      <c r="AO114" s="18">
        <f t="shared" si="262"/>
        <v>46568</v>
      </c>
      <c r="AP114" s="18"/>
      <c r="AQ114" s="19">
        <f t="shared" si="182"/>
        <v>64468</v>
      </c>
      <c r="AR114" s="19">
        <f t="shared" si="221"/>
        <v>0</v>
      </c>
      <c r="AS114" s="19">
        <f t="shared" si="189"/>
        <v>64468</v>
      </c>
      <c r="AT114" s="30">
        <f t="shared" si="222"/>
        <v>7.6487026836626823E-2</v>
      </c>
    </row>
    <row r="115" spans="1:46" ht="12.95" x14ac:dyDescent="0.3">
      <c r="A115" s="16" t="s">
        <v>60</v>
      </c>
      <c r="B115" s="17" t="s">
        <v>61</v>
      </c>
      <c r="C115" s="18">
        <v>339099</v>
      </c>
      <c r="D115" s="18">
        <v>0</v>
      </c>
      <c r="E115" s="18">
        <v>89257</v>
      </c>
      <c r="F115" s="19">
        <f t="shared" si="191"/>
        <v>428356</v>
      </c>
      <c r="G115" s="30">
        <f t="shared" si="223"/>
        <v>0.51381747820282686</v>
      </c>
      <c r="H115" s="18">
        <v>339099</v>
      </c>
      <c r="I115" s="18">
        <f>-36302+418</f>
        <v>-35884</v>
      </c>
      <c r="J115" s="18">
        <v>0</v>
      </c>
      <c r="K115" s="18"/>
      <c r="L115" s="18">
        <v>89257</v>
      </c>
      <c r="M115" s="18">
        <v>-2404</v>
      </c>
      <c r="N115" s="19">
        <f t="shared" si="249"/>
        <v>428356</v>
      </c>
      <c r="O115" s="19">
        <f t="shared" si="184"/>
        <v>-38288</v>
      </c>
      <c r="P115" s="19">
        <f t="shared" si="185"/>
        <v>390068</v>
      </c>
      <c r="Q115" s="30">
        <f t="shared" si="224"/>
        <v>0.47165951664802669</v>
      </c>
      <c r="R115" s="18">
        <f t="shared" si="255"/>
        <v>303215</v>
      </c>
      <c r="S115" s="18">
        <v>-36693</v>
      </c>
      <c r="T115" s="18">
        <f t="shared" si="256"/>
        <v>0</v>
      </c>
      <c r="U115" s="18"/>
      <c r="V115" s="18">
        <f t="shared" si="257"/>
        <v>86853</v>
      </c>
      <c r="W115" s="18"/>
      <c r="X115" s="19">
        <f t="shared" si="186"/>
        <v>390068</v>
      </c>
      <c r="Y115" s="19">
        <f t="shared" si="151"/>
        <v>-36693</v>
      </c>
      <c r="Z115" s="19">
        <f t="shared" si="187"/>
        <v>353375</v>
      </c>
      <c r="AA115" s="18">
        <f t="shared" si="230"/>
        <v>266522</v>
      </c>
      <c r="AB115" s="18">
        <v>-183893</v>
      </c>
      <c r="AC115" s="18">
        <f t="shared" si="258"/>
        <v>0</v>
      </c>
      <c r="AD115" s="18"/>
      <c r="AE115" s="18">
        <f t="shared" si="259"/>
        <v>86853</v>
      </c>
      <c r="AF115" s="18">
        <v>-10817</v>
      </c>
      <c r="AG115" s="19">
        <f t="shared" si="178"/>
        <v>353375</v>
      </c>
      <c r="AH115" s="19">
        <f t="shared" si="153"/>
        <v>-194710</v>
      </c>
      <c r="AI115" s="19">
        <f t="shared" si="188"/>
        <v>158665</v>
      </c>
      <c r="AJ115" s="30">
        <f t="shared" si="220"/>
        <v>0.18824554993226708</v>
      </c>
      <c r="AK115" s="18">
        <f t="shared" si="260"/>
        <v>82629</v>
      </c>
      <c r="AL115" s="18"/>
      <c r="AM115" s="18">
        <f t="shared" si="261"/>
        <v>0</v>
      </c>
      <c r="AN115" s="18"/>
      <c r="AO115" s="18">
        <f t="shared" si="262"/>
        <v>76036</v>
      </c>
      <c r="AP115" s="18"/>
      <c r="AQ115" s="19">
        <f t="shared" si="182"/>
        <v>158665</v>
      </c>
      <c r="AR115" s="19">
        <f t="shared" si="221"/>
        <v>0</v>
      </c>
      <c r="AS115" s="19">
        <f t="shared" si="189"/>
        <v>158665</v>
      </c>
      <c r="AT115" s="30">
        <f t="shared" si="222"/>
        <v>0.18824554993226708</v>
      </c>
    </row>
    <row r="116" spans="1:46" ht="25.5" x14ac:dyDescent="0.2">
      <c r="A116" s="16" t="s">
        <v>62</v>
      </c>
      <c r="B116" s="17" t="s">
        <v>63</v>
      </c>
      <c r="C116" s="18">
        <v>29781</v>
      </c>
      <c r="D116" s="18">
        <v>0</v>
      </c>
      <c r="E116" s="18">
        <v>28634</v>
      </c>
      <c r="F116" s="19">
        <f t="shared" si="191"/>
        <v>58415</v>
      </c>
      <c r="G116" s="30">
        <f t="shared" si="223"/>
        <v>7.0069400193339487E-2</v>
      </c>
      <c r="H116" s="18">
        <v>29781</v>
      </c>
      <c r="I116" s="18">
        <f>-418-932</f>
        <v>-1350</v>
      </c>
      <c r="J116" s="18">
        <v>0</v>
      </c>
      <c r="K116" s="18"/>
      <c r="L116" s="18">
        <v>28634</v>
      </c>
      <c r="M116" s="18"/>
      <c r="N116" s="19">
        <f t="shared" si="249"/>
        <v>58415</v>
      </c>
      <c r="O116" s="19">
        <f t="shared" si="184"/>
        <v>-1350</v>
      </c>
      <c r="P116" s="19">
        <f t="shared" si="185"/>
        <v>57065</v>
      </c>
      <c r="Q116" s="30">
        <f t="shared" si="224"/>
        <v>6.9001431333817795E-2</v>
      </c>
      <c r="R116" s="18">
        <f t="shared" si="255"/>
        <v>28431</v>
      </c>
      <c r="S116" s="18"/>
      <c r="T116" s="18">
        <f t="shared" si="256"/>
        <v>0</v>
      </c>
      <c r="U116" s="18"/>
      <c r="V116" s="18">
        <f t="shared" si="257"/>
        <v>28634</v>
      </c>
      <c r="W116" s="18"/>
      <c r="X116" s="19">
        <f t="shared" si="186"/>
        <v>57065</v>
      </c>
      <c r="Y116" s="19">
        <f t="shared" si="151"/>
        <v>0</v>
      </c>
      <c r="Z116" s="19">
        <f t="shared" si="187"/>
        <v>57065</v>
      </c>
      <c r="AA116" s="18">
        <f t="shared" si="230"/>
        <v>28431</v>
      </c>
      <c r="AB116" s="18">
        <v>6713</v>
      </c>
      <c r="AC116" s="18">
        <f t="shared" si="258"/>
        <v>0</v>
      </c>
      <c r="AD116" s="18"/>
      <c r="AE116" s="18">
        <f t="shared" si="259"/>
        <v>28634</v>
      </c>
      <c r="AF116" s="18">
        <v>-1964</v>
      </c>
      <c r="AG116" s="19">
        <f t="shared" si="178"/>
        <v>57065</v>
      </c>
      <c r="AH116" s="19">
        <f t="shared" si="153"/>
        <v>4749</v>
      </c>
      <c r="AI116" s="19">
        <f t="shared" si="188"/>
        <v>61814</v>
      </c>
      <c r="AJ116" s="30">
        <f t="shared" si="220"/>
        <v>7.3338231011963295E-2</v>
      </c>
      <c r="AK116" s="18">
        <f t="shared" si="260"/>
        <v>35144</v>
      </c>
      <c r="AL116" s="18"/>
      <c r="AM116" s="18">
        <f t="shared" si="261"/>
        <v>0</v>
      </c>
      <c r="AN116" s="18"/>
      <c r="AO116" s="18">
        <f t="shared" si="262"/>
        <v>26670</v>
      </c>
      <c r="AP116" s="18"/>
      <c r="AQ116" s="19">
        <f t="shared" si="182"/>
        <v>61814</v>
      </c>
      <c r="AR116" s="19">
        <f t="shared" si="221"/>
        <v>0</v>
      </c>
      <c r="AS116" s="19">
        <f t="shared" si="189"/>
        <v>61814</v>
      </c>
      <c r="AT116" s="30">
        <f t="shared" si="222"/>
        <v>7.3338231011963295E-2</v>
      </c>
    </row>
    <row r="117" spans="1:46" x14ac:dyDescent="0.2">
      <c r="A117" s="16" t="s">
        <v>64</v>
      </c>
      <c r="B117" s="17" t="s">
        <v>65</v>
      </c>
      <c r="C117" s="18">
        <v>638</v>
      </c>
      <c r="D117" s="18">
        <v>0</v>
      </c>
      <c r="E117" s="18">
        <v>0</v>
      </c>
      <c r="F117" s="19">
        <f t="shared" si="191"/>
        <v>638</v>
      </c>
      <c r="G117" s="30">
        <f t="shared" si="223"/>
        <v>7.6528763713687561E-4</v>
      </c>
      <c r="H117" s="18">
        <v>638</v>
      </c>
      <c r="I117" s="18"/>
      <c r="J117" s="18">
        <v>0</v>
      </c>
      <c r="K117" s="18"/>
      <c r="L117" s="18">
        <v>0</v>
      </c>
      <c r="M117" s="18"/>
      <c r="N117" s="19">
        <f t="shared" si="249"/>
        <v>638</v>
      </c>
      <c r="O117" s="19">
        <f t="shared" si="184"/>
        <v>0</v>
      </c>
      <c r="P117" s="19">
        <f t="shared" si="185"/>
        <v>638</v>
      </c>
      <c r="Q117" s="30">
        <f t="shared" si="224"/>
        <v>7.7145208430694397E-4</v>
      </c>
      <c r="R117" s="18">
        <f t="shared" si="255"/>
        <v>638</v>
      </c>
      <c r="S117" s="18"/>
      <c r="T117" s="18">
        <f t="shared" si="256"/>
        <v>0</v>
      </c>
      <c r="U117" s="18"/>
      <c r="V117" s="18">
        <f t="shared" si="257"/>
        <v>0</v>
      </c>
      <c r="W117" s="18"/>
      <c r="X117" s="19">
        <f t="shared" si="186"/>
        <v>638</v>
      </c>
      <c r="Y117" s="19">
        <f t="shared" si="151"/>
        <v>0</v>
      </c>
      <c r="Z117" s="19">
        <f t="shared" si="187"/>
        <v>638</v>
      </c>
      <c r="AA117" s="18">
        <f t="shared" si="230"/>
        <v>638</v>
      </c>
      <c r="AB117" s="18">
        <v>2720</v>
      </c>
      <c r="AC117" s="18">
        <f t="shared" si="258"/>
        <v>0</v>
      </c>
      <c r="AD117" s="18"/>
      <c r="AE117" s="18">
        <f t="shared" si="259"/>
        <v>0</v>
      </c>
      <c r="AF117" s="18"/>
      <c r="AG117" s="19">
        <f t="shared" si="178"/>
        <v>638</v>
      </c>
      <c r="AH117" s="19">
        <f t="shared" si="153"/>
        <v>2720</v>
      </c>
      <c r="AI117" s="19">
        <f t="shared" si="188"/>
        <v>3358</v>
      </c>
      <c r="AJ117" s="30">
        <f t="shared" si="220"/>
        <v>3.9840453576564005E-3</v>
      </c>
      <c r="AK117" s="18">
        <f t="shared" si="260"/>
        <v>3358</v>
      </c>
      <c r="AL117" s="18"/>
      <c r="AM117" s="18">
        <f t="shared" si="261"/>
        <v>0</v>
      </c>
      <c r="AN117" s="18"/>
      <c r="AO117" s="18">
        <f t="shared" si="262"/>
        <v>0</v>
      </c>
      <c r="AP117" s="18"/>
      <c r="AQ117" s="19">
        <f t="shared" si="182"/>
        <v>3358</v>
      </c>
      <c r="AR117" s="19">
        <f t="shared" si="221"/>
        <v>0</v>
      </c>
      <c r="AS117" s="19">
        <f t="shared" si="189"/>
        <v>3358</v>
      </c>
      <c r="AT117" s="30">
        <f t="shared" si="222"/>
        <v>3.9840453576564005E-3</v>
      </c>
    </row>
    <row r="118" spans="1:46" ht="25.5" x14ac:dyDescent="0.2">
      <c r="A118" s="16" t="s">
        <v>90</v>
      </c>
      <c r="B118" s="17" t="s">
        <v>91</v>
      </c>
      <c r="C118" s="18">
        <v>0</v>
      </c>
      <c r="D118" s="18">
        <v>0</v>
      </c>
      <c r="E118" s="18">
        <v>30000</v>
      </c>
      <c r="F118" s="19">
        <f t="shared" si="191"/>
        <v>30000</v>
      </c>
      <c r="G118" s="30">
        <f t="shared" si="223"/>
        <v>3.5985312091075659E-2</v>
      </c>
      <c r="H118" s="18">
        <v>0</v>
      </c>
      <c r="I118" s="18"/>
      <c r="J118" s="18">
        <v>0</v>
      </c>
      <c r="K118" s="18"/>
      <c r="L118" s="18">
        <v>30000</v>
      </c>
      <c r="M118" s="18"/>
      <c r="N118" s="19">
        <f t="shared" si="249"/>
        <v>30000</v>
      </c>
      <c r="O118" s="19">
        <f t="shared" si="184"/>
        <v>0</v>
      </c>
      <c r="P118" s="19">
        <f t="shared" si="185"/>
        <v>30000</v>
      </c>
      <c r="Q118" s="30">
        <f t="shared" si="224"/>
        <v>3.6275176378069464E-2</v>
      </c>
      <c r="R118" s="18">
        <f t="shared" si="255"/>
        <v>0</v>
      </c>
      <c r="S118" s="18"/>
      <c r="T118" s="18">
        <f t="shared" si="256"/>
        <v>0</v>
      </c>
      <c r="U118" s="18"/>
      <c r="V118" s="18">
        <f t="shared" si="257"/>
        <v>30000</v>
      </c>
      <c r="W118" s="18"/>
      <c r="X118" s="19">
        <f t="shared" si="186"/>
        <v>30000</v>
      </c>
      <c r="Y118" s="19">
        <f t="shared" si="151"/>
        <v>0</v>
      </c>
      <c r="Z118" s="19">
        <f t="shared" si="187"/>
        <v>30000</v>
      </c>
      <c r="AA118" s="18">
        <f t="shared" si="230"/>
        <v>0</v>
      </c>
      <c r="AB118" s="18"/>
      <c r="AC118" s="18">
        <f t="shared" si="258"/>
        <v>0</v>
      </c>
      <c r="AD118" s="18"/>
      <c r="AE118" s="18">
        <f t="shared" si="259"/>
        <v>30000</v>
      </c>
      <c r="AF118" s="18"/>
      <c r="AG118" s="19">
        <f t="shared" si="178"/>
        <v>30000</v>
      </c>
      <c r="AH118" s="19">
        <f t="shared" si="153"/>
        <v>0</v>
      </c>
      <c r="AI118" s="19">
        <f t="shared" si="188"/>
        <v>30000</v>
      </c>
      <c r="AJ118" s="30">
        <f t="shared" si="220"/>
        <v>3.5593019871855876E-2</v>
      </c>
      <c r="AK118" s="18">
        <f t="shared" si="260"/>
        <v>0</v>
      </c>
      <c r="AL118" s="18"/>
      <c r="AM118" s="18">
        <f t="shared" si="261"/>
        <v>0</v>
      </c>
      <c r="AN118" s="18"/>
      <c r="AO118" s="18">
        <f t="shared" si="262"/>
        <v>30000</v>
      </c>
      <c r="AP118" s="18"/>
      <c r="AQ118" s="19">
        <f t="shared" si="182"/>
        <v>30000</v>
      </c>
      <c r="AR118" s="19">
        <f t="shared" si="221"/>
        <v>0</v>
      </c>
      <c r="AS118" s="19">
        <f t="shared" si="189"/>
        <v>30000</v>
      </c>
      <c r="AT118" s="30">
        <f t="shared" si="222"/>
        <v>3.5593019871855876E-2</v>
      </c>
    </row>
    <row r="119" spans="1:46" x14ac:dyDescent="0.2">
      <c r="A119" s="16" t="s">
        <v>104</v>
      </c>
      <c r="B119" s="17" t="s">
        <v>105</v>
      </c>
      <c r="C119" s="18">
        <v>8712</v>
      </c>
      <c r="D119" s="18">
        <v>0</v>
      </c>
      <c r="E119" s="18">
        <v>20000</v>
      </c>
      <c r="F119" s="19">
        <f t="shared" si="191"/>
        <v>28712</v>
      </c>
      <c r="G119" s="30">
        <f t="shared" si="223"/>
        <v>3.4440342691965477E-2</v>
      </c>
      <c r="H119" s="18">
        <v>8712</v>
      </c>
      <c r="I119" s="18"/>
      <c r="J119" s="18">
        <v>0</v>
      </c>
      <c r="K119" s="18"/>
      <c r="L119" s="18">
        <v>20000</v>
      </c>
      <c r="M119" s="18">
        <v>2404</v>
      </c>
      <c r="N119" s="19">
        <f t="shared" si="249"/>
        <v>28712</v>
      </c>
      <c r="O119" s="19">
        <f t="shared" si="184"/>
        <v>2404</v>
      </c>
      <c r="P119" s="19">
        <f t="shared" si="185"/>
        <v>31116</v>
      </c>
      <c r="Q119" s="30">
        <f t="shared" si="224"/>
        <v>3.7624612939333647E-2</v>
      </c>
      <c r="R119" s="18">
        <f t="shared" si="255"/>
        <v>8712</v>
      </c>
      <c r="S119" s="18"/>
      <c r="T119" s="18">
        <f t="shared" si="256"/>
        <v>0</v>
      </c>
      <c r="U119" s="18"/>
      <c r="V119" s="18">
        <f t="shared" si="257"/>
        <v>22404</v>
      </c>
      <c r="W119" s="18"/>
      <c r="X119" s="19">
        <f t="shared" si="186"/>
        <v>31116</v>
      </c>
      <c r="Y119" s="19">
        <f t="shared" si="151"/>
        <v>0</v>
      </c>
      <c r="Z119" s="19">
        <f t="shared" si="187"/>
        <v>31116</v>
      </c>
      <c r="AA119" s="18">
        <f t="shared" si="230"/>
        <v>8712</v>
      </c>
      <c r="AB119" s="18">
        <v>-450</v>
      </c>
      <c r="AC119" s="18">
        <f t="shared" si="258"/>
        <v>0</v>
      </c>
      <c r="AD119" s="18"/>
      <c r="AE119" s="18">
        <f t="shared" si="259"/>
        <v>22404</v>
      </c>
      <c r="AF119" s="18">
        <v>2925</v>
      </c>
      <c r="AG119" s="19">
        <f t="shared" si="178"/>
        <v>31116</v>
      </c>
      <c r="AH119" s="19">
        <f t="shared" si="153"/>
        <v>2475</v>
      </c>
      <c r="AI119" s="19">
        <f t="shared" si="188"/>
        <v>33591</v>
      </c>
      <c r="AJ119" s="30">
        <f t="shared" si="220"/>
        <v>3.9853504350517023E-2</v>
      </c>
      <c r="AK119" s="18">
        <f t="shared" si="260"/>
        <v>8262</v>
      </c>
      <c r="AL119" s="18"/>
      <c r="AM119" s="18">
        <f t="shared" si="261"/>
        <v>0</v>
      </c>
      <c r="AN119" s="18"/>
      <c r="AO119" s="18">
        <f t="shared" si="262"/>
        <v>25329</v>
      </c>
      <c r="AP119" s="18"/>
      <c r="AQ119" s="19">
        <f t="shared" si="182"/>
        <v>33591</v>
      </c>
      <c r="AR119" s="19">
        <f t="shared" si="221"/>
        <v>0</v>
      </c>
      <c r="AS119" s="19">
        <f t="shared" si="189"/>
        <v>33591</v>
      </c>
      <c r="AT119" s="30">
        <f t="shared" si="222"/>
        <v>3.9853504350517023E-2</v>
      </c>
    </row>
    <row r="120" spans="1:46" x14ac:dyDescent="0.2">
      <c r="A120" s="16" t="s">
        <v>66</v>
      </c>
      <c r="B120" s="17" t="s">
        <v>67</v>
      </c>
      <c r="C120" s="18">
        <v>17650</v>
      </c>
      <c r="D120" s="18">
        <v>0</v>
      </c>
      <c r="E120" s="18">
        <v>96836</v>
      </c>
      <c r="F120" s="19">
        <f t="shared" si="191"/>
        <v>114486</v>
      </c>
      <c r="G120" s="30">
        <f t="shared" si="223"/>
        <v>0.13732714800196294</v>
      </c>
      <c r="H120" s="18">
        <v>17650</v>
      </c>
      <c r="I120" s="18">
        <v>-4000</v>
      </c>
      <c r="J120" s="18">
        <v>0</v>
      </c>
      <c r="K120" s="18"/>
      <c r="L120" s="18">
        <v>96836</v>
      </c>
      <c r="M120" s="18"/>
      <c r="N120" s="19">
        <f t="shared" si="249"/>
        <v>114486</v>
      </c>
      <c r="O120" s="19">
        <f t="shared" si="184"/>
        <v>-4000</v>
      </c>
      <c r="P120" s="19">
        <f t="shared" si="185"/>
        <v>110486</v>
      </c>
      <c r="Q120" s="30">
        <f t="shared" si="224"/>
        <v>0.13359663791024609</v>
      </c>
      <c r="R120" s="18">
        <f t="shared" si="255"/>
        <v>13650</v>
      </c>
      <c r="S120" s="18"/>
      <c r="T120" s="18">
        <f t="shared" si="256"/>
        <v>0</v>
      </c>
      <c r="U120" s="18"/>
      <c r="V120" s="18">
        <f t="shared" si="257"/>
        <v>96836</v>
      </c>
      <c r="W120" s="18"/>
      <c r="X120" s="19">
        <f t="shared" si="186"/>
        <v>110486</v>
      </c>
      <c r="Y120" s="19">
        <f t="shared" si="151"/>
        <v>0</v>
      </c>
      <c r="Z120" s="19">
        <f t="shared" si="187"/>
        <v>110486</v>
      </c>
      <c r="AA120" s="18">
        <f t="shared" si="230"/>
        <v>13650</v>
      </c>
      <c r="AB120" s="18">
        <v>397</v>
      </c>
      <c r="AC120" s="18">
        <f t="shared" si="258"/>
        <v>0</v>
      </c>
      <c r="AD120" s="18"/>
      <c r="AE120" s="18">
        <f t="shared" si="259"/>
        <v>96836</v>
      </c>
      <c r="AF120" s="18"/>
      <c r="AG120" s="19">
        <f t="shared" si="178"/>
        <v>110486</v>
      </c>
      <c r="AH120" s="19">
        <f t="shared" si="153"/>
        <v>397</v>
      </c>
      <c r="AI120" s="19">
        <f t="shared" si="188"/>
        <v>110883</v>
      </c>
      <c r="AJ120" s="30">
        <f t="shared" si="220"/>
        <v>0.13155536074836649</v>
      </c>
      <c r="AK120" s="18">
        <f t="shared" si="260"/>
        <v>14047</v>
      </c>
      <c r="AL120" s="18"/>
      <c r="AM120" s="18">
        <f t="shared" si="261"/>
        <v>0</v>
      </c>
      <c r="AN120" s="18"/>
      <c r="AO120" s="18">
        <f t="shared" si="262"/>
        <v>96836</v>
      </c>
      <c r="AP120" s="18"/>
      <c r="AQ120" s="19">
        <f t="shared" si="182"/>
        <v>110883</v>
      </c>
      <c r="AR120" s="19">
        <f t="shared" si="221"/>
        <v>0</v>
      </c>
      <c r="AS120" s="19">
        <f t="shared" si="189"/>
        <v>110883</v>
      </c>
      <c r="AT120" s="30">
        <f t="shared" si="222"/>
        <v>0.13155536074836649</v>
      </c>
    </row>
    <row r="121" spans="1:46" x14ac:dyDescent="0.2">
      <c r="A121" s="16" t="s">
        <v>70</v>
      </c>
      <c r="B121" s="17" t="s">
        <v>71</v>
      </c>
      <c r="C121" s="18">
        <v>35000</v>
      </c>
      <c r="D121" s="18">
        <v>0</v>
      </c>
      <c r="E121" s="18">
        <v>0</v>
      </c>
      <c r="F121" s="19">
        <f t="shared" si="191"/>
        <v>35000</v>
      </c>
      <c r="G121" s="30">
        <f t="shared" si="223"/>
        <v>4.1982864106254937E-2</v>
      </c>
      <c r="H121" s="18">
        <v>35000</v>
      </c>
      <c r="I121" s="18"/>
      <c r="J121" s="18">
        <v>0</v>
      </c>
      <c r="K121" s="18"/>
      <c r="L121" s="18">
        <v>0</v>
      </c>
      <c r="M121" s="18"/>
      <c r="N121" s="19">
        <f t="shared" si="249"/>
        <v>35000</v>
      </c>
      <c r="O121" s="19">
        <f t="shared" si="184"/>
        <v>0</v>
      </c>
      <c r="P121" s="19">
        <f t="shared" si="185"/>
        <v>35000</v>
      </c>
      <c r="Q121" s="30">
        <f t="shared" si="224"/>
        <v>4.2321039107747711E-2</v>
      </c>
      <c r="R121" s="18">
        <f t="shared" si="255"/>
        <v>35000</v>
      </c>
      <c r="S121" s="18"/>
      <c r="T121" s="18">
        <f t="shared" si="256"/>
        <v>0</v>
      </c>
      <c r="U121" s="18"/>
      <c r="V121" s="18">
        <f t="shared" si="257"/>
        <v>0</v>
      </c>
      <c r="W121" s="18"/>
      <c r="X121" s="19">
        <f t="shared" si="186"/>
        <v>35000</v>
      </c>
      <c r="Y121" s="19">
        <f t="shared" si="151"/>
        <v>0</v>
      </c>
      <c r="Z121" s="19">
        <f t="shared" si="187"/>
        <v>35000</v>
      </c>
      <c r="AA121" s="18">
        <f t="shared" si="230"/>
        <v>35000</v>
      </c>
      <c r="AB121" s="18"/>
      <c r="AC121" s="18">
        <f t="shared" si="258"/>
        <v>0</v>
      </c>
      <c r="AD121" s="18"/>
      <c r="AE121" s="18">
        <f t="shared" si="259"/>
        <v>0</v>
      </c>
      <c r="AF121" s="18">
        <v>73</v>
      </c>
      <c r="AG121" s="19">
        <f t="shared" si="178"/>
        <v>35000</v>
      </c>
      <c r="AH121" s="19">
        <f t="shared" si="153"/>
        <v>73</v>
      </c>
      <c r="AI121" s="19">
        <f t="shared" si="188"/>
        <v>35073</v>
      </c>
      <c r="AJ121" s="30">
        <f t="shared" si="220"/>
        <v>4.1611799532186702E-2</v>
      </c>
      <c r="AK121" s="18">
        <f t="shared" si="260"/>
        <v>35000</v>
      </c>
      <c r="AL121" s="18"/>
      <c r="AM121" s="18">
        <f t="shared" si="261"/>
        <v>0</v>
      </c>
      <c r="AN121" s="18"/>
      <c r="AO121" s="18">
        <f t="shared" si="262"/>
        <v>73</v>
      </c>
      <c r="AP121" s="18"/>
      <c r="AQ121" s="19">
        <f t="shared" si="182"/>
        <v>35073</v>
      </c>
      <c r="AR121" s="19">
        <f t="shared" si="221"/>
        <v>0</v>
      </c>
      <c r="AS121" s="19">
        <f t="shared" si="189"/>
        <v>35073</v>
      </c>
      <c r="AT121" s="30">
        <f t="shared" si="222"/>
        <v>4.1611799532186702E-2</v>
      </c>
    </row>
    <row r="122" spans="1:46" x14ac:dyDescent="0.2">
      <c r="A122" s="16" t="s">
        <v>108</v>
      </c>
      <c r="B122" s="17" t="s">
        <v>109</v>
      </c>
      <c r="C122" s="18">
        <v>0</v>
      </c>
      <c r="D122" s="18">
        <v>0</v>
      </c>
      <c r="E122" s="18">
        <v>0</v>
      </c>
      <c r="F122" s="19">
        <f t="shared" si="191"/>
        <v>0</v>
      </c>
      <c r="G122" s="30">
        <f t="shared" si="223"/>
        <v>0</v>
      </c>
      <c r="H122" s="18">
        <v>0</v>
      </c>
      <c r="I122" s="18"/>
      <c r="J122" s="18">
        <v>0</v>
      </c>
      <c r="K122" s="18"/>
      <c r="L122" s="18">
        <v>0</v>
      </c>
      <c r="M122" s="18"/>
      <c r="N122" s="19">
        <f t="shared" si="249"/>
        <v>0</v>
      </c>
      <c r="O122" s="19">
        <f t="shared" si="184"/>
        <v>0</v>
      </c>
      <c r="P122" s="19">
        <f t="shared" si="185"/>
        <v>0</v>
      </c>
      <c r="Q122" s="30">
        <f t="shared" si="224"/>
        <v>0</v>
      </c>
      <c r="R122" s="18">
        <f t="shared" si="255"/>
        <v>0</v>
      </c>
      <c r="S122" s="18"/>
      <c r="T122" s="18">
        <f t="shared" si="256"/>
        <v>0</v>
      </c>
      <c r="U122" s="18"/>
      <c r="V122" s="18">
        <f t="shared" si="257"/>
        <v>0</v>
      </c>
      <c r="W122" s="18"/>
      <c r="X122" s="19">
        <f t="shared" si="186"/>
        <v>0</v>
      </c>
      <c r="Y122" s="19">
        <f t="shared" si="151"/>
        <v>0</v>
      </c>
      <c r="Z122" s="19">
        <f t="shared" si="187"/>
        <v>0</v>
      </c>
      <c r="AA122" s="18">
        <f t="shared" si="230"/>
        <v>0</v>
      </c>
      <c r="AB122" s="18"/>
      <c r="AC122" s="18">
        <f t="shared" si="258"/>
        <v>0</v>
      </c>
      <c r="AD122" s="18"/>
      <c r="AE122" s="18">
        <f t="shared" si="259"/>
        <v>0</v>
      </c>
      <c r="AF122" s="18"/>
      <c r="AG122" s="19">
        <f t="shared" si="178"/>
        <v>0</v>
      </c>
      <c r="AH122" s="19">
        <f t="shared" si="153"/>
        <v>0</v>
      </c>
      <c r="AI122" s="19">
        <f t="shared" si="188"/>
        <v>0</v>
      </c>
      <c r="AJ122" s="30">
        <f t="shared" si="220"/>
        <v>0</v>
      </c>
      <c r="AK122" s="18">
        <f t="shared" si="260"/>
        <v>0</v>
      </c>
      <c r="AL122" s="18"/>
      <c r="AM122" s="18">
        <f t="shared" si="261"/>
        <v>0</v>
      </c>
      <c r="AN122" s="18"/>
      <c r="AO122" s="18">
        <f t="shared" si="262"/>
        <v>0</v>
      </c>
      <c r="AP122" s="18"/>
      <c r="AQ122" s="19">
        <f t="shared" si="182"/>
        <v>0</v>
      </c>
      <c r="AR122" s="19">
        <f t="shared" si="221"/>
        <v>0</v>
      </c>
      <c r="AS122" s="19">
        <f t="shared" si="189"/>
        <v>0</v>
      </c>
      <c r="AT122" s="30">
        <f t="shared" si="222"/>
        <v>0</v>
      </c>
    </row>
    <row r="123" spans="1:46" ht="14.25" x14ac:dyDescent="0.2">
      <c r="A123" s="22" t="s">
        <v>110</v>
      </c>
      <c r="B123" s="23" t="s">
        <v>111</v>
      </c>
      <c r="C123" s="24">
        <f t="shared" ref="C123:D123" si="263">C124+C127+C139+C133</f>
        <v>707206</v>
      </c>
      <c r="D123" s="24">
        <f t="shared" si="263"/>
        <v>0</v>
      </c>
      <c r="E123" s="24">
        <f>E124+E127+E139+E133</f>
        <v>507085</v>
      </c>
      <c r="F123" s="24">
        <f t="shared" si="191"/>
        <v>1214291</v>
      </c>
      <c r="G123" s="25">
        <f t="shared" si="223"/>
        <v>1.4565546868128116</v>
      </c>
      <c r="H123" s="24">
        <f t="shared" ref="H123:K123" si="264">H124+H127+H139+H133</f>
        <v>707206</v>
      </c>
      <c r="I123" s="24">
        <f t="shared" si="264"/>
        <v>-5663</v>
      </c>
      <c r="J123" s="24">
        <f t="shared" si="264"/>
        <v>0</v>
      </c>
      <c r="K123" s="24">
        <f t="shared" si="264"/>
        <v>0</v>
      </c>
      <c r="L123" s="24">
        <f>L124+L127+L139+L133</f>
        <v>507085</v>
      </c>
      <c r="M123" s="24">
        <f>M124+M127+M139+M133</f>
        <v>0</v>
      </c>
      <c r="N123" s="24">
        <f t="shared" si="249"/>
        <v>1214291</v>
      </c>
      <c r="O123" s="24">
        <f t="shared" si="184"/>
        <v>-5663</v>
      </c>
      <c r="P123" s="24">
        <f t="shared" si="185"/>
        <v>1208628</v>
      </c>
      <c r="Q123" s="25">
        <f t="shared" si="224"/>
        <v>1.4614397958491114</v>
      </c>
      <c r="R123" s="24">
        <f t="shared" ref="R123:U123" si="265">R124+R127+R139+R133</f>
        <v>701543</v>
      </c>
      <c r="S123" s="24">
        <f t="shared" si="265"/>
        <v>18231</v>
      </c>
      <c r="T123" s="24">
        <f t="shared" si="265"/>
        <v>0</v>
      </c>
      <c r="U123" s="24">
        <f t="shared" si="265"/>
        <v>0</v>
      </c>
      <c r="V123" s="24">
        <f>V124+V127+V139+V133</f>
        <v>507085</v>
      </c>
      <c r="W123" s="24">
        <f>W124+W127+W139+W133</f>
        <v>0</v>
      </c>
      <c r="X123" s="24">
        <f t="shared" si="186"/>
        <v>1208628</v>
      </c>
      <c r="Y123" s="24">
        <f t="shared" si="151"/>
        <v>18231</v>
      </c>
      <c r="Z123" s="24">
        <f t="shared" si="187"/>
        <v>1226859</v>
      </c>
      <c r="AA123" s="24">
        <f t="shared" ref="AA123:AD123" si="266">AA124+AA127+AA139+AA133</f>
        <v>719774</v>
      </c>
      <c r="AB123" s="24">
        <f t="shared" si="266"/>
        <v>18200</v>
      </c>
      <c r="AC123" s="24">
        <f t="shared" si="266"/>
        <v>0</v>
      </c>
      <c r="AD123" s="24">
        <f t="shared" si="266"/>
        <v>0</v>
      </c>
      <c r="AE123" s="24">
        <f>AE124+AE127+AE139+AE133</f>
        <v>507085</v>
      </c>
      <c r="AF123" s="24">
        <f>AF124+AF127+AF139+AF133</f>
        <v>14397</v>
      </c>
      <c r="AG123" s="24">
        <f t="shared" si="178"/>
        <v>1226859</v>
      </c>
      <c r="AH123" s="24">
        <f t="shared" si="153"/>
        <v>32597</v>
      </c>
      <c r="AI123" s="24">
        <f t="shared" si="188"/>
        <v>1259456</v>
      </c>
      <c r="AJ123" s="25">
        <f t="shared" si="220"/>
        <v>1.4942614145242703</v>
      </c>
      <c r="AK123" s="24">
        <f t="shared" ref="AK123:AN123" si="267">AK124+AK127+AK139+AK133</f>
        <v>737974</v>
      </c>
      <c r="AL123" s="24">
        <f t="shared" si="267"/>
        <v>0</v>
      </c>
      <c r="AM123" s="24">
        <f t="shared" si="267"/>
        <v>0</v>
      </c>
      <c r="AN123" s="24">
        <f t="shared" si="267"/>
        <v>0</v>
      </c>
      <c r="AO123" s="24">
        <f>AO124+AO127+AO139+AO133</f>
        <v>521482</v>
      </c>
      <c r="AP123" s="24">
        <f>AP124+AP127+AP139+AP133</f>
        <v>0</v>
      </c>
      <c r="AQ123" s="24">
        <f t="shared" si="182"/>
        <v>1259456</v>
      </c>
      <c r="AR123" s="24">
        <f t="shared" si="221"/>
        <v>0</v>
      </c>
      <c r="AS123" s="24">
        <f t="shared" si="189"/>
        <v>1259456</v>
      </c>
      <c r="AT123" s="25">
        <f t="shared" si="222"/>
        <v>1.4942614145242703</v>
      </c>
    </row>
    <row r="124" spans="1:46" ht="14.25" x14ac:dyDescent="0.2">
      <c r="A124" s="33" t="s">
        <v>112</v>
      </c>
      <c r="B124" s="31" t="s">
        <v>113</v>
      </c>
      <c r="C124" s="28">
        <f>C125+C126</f>
        <v>60000</v>
      </c>
      <c r="D124" s="28">
        <f t="shared" ref="D124:E124" si="268">D125+D126</f>
        <v>0</v>
      </c>
      <c r="E124" s="28">
        <f t="shared" si="268"/>
        <v>0</v>
      </c>
      <c r="F124" s="28">
        <f t="shared" si="191"/>
        <v>60000</v>
      </c>
      <c r="G124" s="29">
        <f t="shared" si="223"/>
        <v>7.1970624182151319E-2</v>
      </c>
      <c r="H124" s="28">
        <f>H125+H126</f>
        <v>60000</v>
      </c>
      <c r="I124" s="28">
        <f>I125+I126</f>
        <v>0</v>
      </c>
      <c r="J124" s="28">
        <f t="shared" ref="J124:M124" si="269">J125+J126</f>
        <v>0</v>
      </c>
      <c r="K124" s="28">
        <f t="shared" si="269"/>
        <v>0</v>
      </c>
      <c r="L124" s="28">
        <f t="shared" si="269"/>
        <v>0</v>
      </c>
      <c r="M124" s="28">
        <f t="shared" si="269"/>
        <v>0</v>
      </c>
      <c r="N124" s="28">
        <f t="shared" si="249"/>
        <v>60000</v>
      </c>
      <c r="O124" s="28">
        <f t="shared" si="184"/>
        <v>0</v>
      </c>
      <c r="P124" s="28">
        <f t="shared" si="185"/>
        <v>60000</v>
      </c>
      <c r="Q124" s="29">
        <f t="shared" si="224"/>
        <v>7.2550352756138928E-2</v>
      </c>
      <c r="R124" s="28">
        <f>R125+R126</f>
        <v>60000</v>
      </c>
      <c r="S124" s="28">
        <f>S125+S126</f>
        <v>0</v>
      </c>
      <c r="T124" s="28">
        <f t="shared" ref="T124:W124" si="270">T125+T126</f>
        <v>0</v>
      </c>
      <c r="U124" s="28">
        <f t="shared" si="270"/>
        <v>0</v>
      </c>
      <c r="V124" s="28">
        <f t="shared" si="270"/>
        <v>0</v>
      </c>
      <c r="W124" s="28">
        <f t="shared" si="270"/>
        <v>0</v>
      </c>
      <c r="X124" s="28">
        <f t="shared" si="186"/>
        <v>60000</v>
      </c>
      <c r="Y124" s="28">
        <f t="shared" si="151"/>
        <v>0</v>
      </c>
      <c r="Z124" s="28">
        <f t="shared" si="187"/>
        <v>60000</v>
      </c>
      <c r="AA124" s="28">
        <f>AA125+AA126</f>
        <v>60000</v>
      </c>
      <c r="AB124" s="28">
        <f>AB125+AB126</f>
        <v>0</v>
      </c>
      <c r="AC124" s="28">
        <f t="shared" ref="AC124:AF124" si="271">AC125+AC126</f>
        <v>0</v>
      </c>
      <c r="AD124" s="28">
        <f t="shared" si="271"/>
        <v>0</v>
      </c>
      <c r="AE124" s="28">
        <f t="shared" si="271"/>
        <v>0</v>
      </c>
      <c r="AF124" s="28">
        <f t="shared" si="271"/>
        <v>0</v>
      </c>
      <c r="AG124" s="28">
        <f t="shared" si="178"/>
        <v>60000</v>
      </c>
      <c r="AH124" s="28">
        <f t="shared" si="153"/>
        <v>0</v>
      </c>
      <c r="AI124" s="28">
        <f t="shared" si="188"/>
        <v>60000</v>
      </c>
      <c r="AJ124" s="29">
        <f t="shared" si="220"/>
        <v>7.1186039743711751E-2</v>
      </c>
      <c r="AK124" s="28">
        <f>AK125+AK126</f>
        <v>60000</v>
      </c>
      <c r="AL124" s="28">
        <f>AL125+AL126</f>
        <v>0</v>
      </c>
      <c r="AM124" s="28">
        <f t="shared" ref="AM124:AP124" si="272">AM125+AM126</f>
        <v>0</v>
      </c>
      <c r="AN124" s="28">
        <f t="shared" si="272"/>
        <v>0</v>
      </c>
      <c r="AO124" s="28">
        <f t="shared" si="272"/>
        <v>0</v>
      </c>
      <c r="AP124" s="28">
        <f t="shared" si="272"/>
        <v>0</v>
      </c>
      <c r="AQ124" s="28">
        <f t="shared" si="182"/>
        <v>60000</v>
      </c>
      <c r="AR124" s="28">
        <f t="shared" si="221"/>
        <v>0</v>
      </c>
      <c r="AS124" s="28">
        <f t="shared" si="189"/>
        <v>60000</v>
      </c>
      <c r="AT124" s="29">
        <f t="shared" si="222"/>
        <v>7.1186039743711751E-2</v>
      </c>
    </row>
    <row r="125" spans="1:46" ht="25.5" x14ac:dyDescent="0.2">
      <c r="A125" s="16" t="s">
        <v>90</v>
      </c>
      <c r="B125" s="17" t="s">
        <v>91</v>
      </c>
      <c r="C125" s="18">
        <v>30000</v>
      </c>
      <c r="D125" s="18">
        <v>0</v>
      </c>
      <c r="E125" s="18">
        <v>0</v>
      </c>
      <c r="F125" s="19">
        <f t="shared" si="191"/>
        <v>30000</v>
      </c>
      <c r="G125" s="30">
        <f t="shared" si="223"/>
        <v>3.5985312091075659E-2</v>
      </c>
      <c r="H125" s="18">
        <v>30000</v>
      </c>
      <c r="I125" s="18"/>
      <c r="J125" s="18">
        <v>0</v>
      </c>
      <c r="K125" s="18"/>
      <c r="L125" s="18">
        <v>0</v>
      </c>
      <c r="M125" s="18"/>
      <c r="N125" s="19">
        <f t="shared" si="249"/>
        <v>30000</v>
      </c>
      <c r="O125" s="19">
        <f t="shared" si="184"/>
        <v>0</v>
      </c>
      <c r="P125" s="19">
        <f t="shared" si="185"/>
        <v>30000</v>
      </c>
      <c r="Q125" s="30">
        <f t="shared" si="224"/>
        <v>3.6275176378069464E-2</v>
      </c>
      <c r="R125" s="18">
        <f>H125+I125</f>
        <v>30000</v>
      </c>
      <c r="S125" s="18"/>
      <c r="T125" s="18">
        <f>J125+K125</f>
        <v>0</v>
      </c>
      <c r="U125" s="18"/>
      <c r="V125" s="18">
        <f>L125+M125</f>
        <v>0</v>
      </c>
      <c r="W125" s="18"/>
      <c r="X125" s="19">
        <f t="shared" si="186"/>
        <v>30000</v>
      </c>
      <c r="Y125" s="19">
        <f t="shared" si="151"/>
        <v>0</v>
      </c>
      <c r="Z125" s="19">
        <f t="shared" si="187"/>
        <v>30000</v>
      </c>
      <c r="AA125" s="18">
        <f t="shared" ref="AA125:AA126" si="273">R125+S125</f>
        <v>30000</v>
      </c>
      <c r="AB125" s="18"/>
      <c r="AC125" s="18">
        <f t="shared" ref="AC125:AC126" si="274">T125+U125</f>
        <v>0</v>
      </c>
      <c r="AD125" s="18"/>
      <c r="AE125" s="18">
        <f t="shared" ref="AE125:AE126" si="275">V125+W125</f>
        <v>0</v>
      </c>
      <c r="AF125" s="18"/>
      <c r="AG125" s="19">
        <f t="shared" si="178"/>
        <v>30000</v>
      </c>
      <c r="AH125" s="19">
        <f t="shared" si="153"/>
        <v>0</v>
      </c>
      <c r="AI125" s="19">
        <f t="shared" si="188"/>
        <v>30000</v>
      </c>
      <c r="AJ125" s="30">
        <f t="shared" si="220"/>
        <v>3.5593019871855876E-2</v>
      </c>
      <c r="AK125" s="18">
        <f t="shared" ref="AK125:AK126" si="276">AA125+AB125</f>
        <v>30000</v>
      </c>
      <c r="AL125" s="18"/>
      <c r="AM125" s="18">
        <f t="shared" ref="AM125:AM126" si="277">AC125+AD125</f>
        <v>0</v>
      </c>
      <c r="AN125" s="18"/>
      <c r="AO125" s="18">
        <f t="shared" ref="AO125:AO126" si="278">AE125+AF125</f>
        <v>0</v>
      </c>
      <c r="AP125" s="18"/>
      <c r="AQ125" s="19">
        <f t="shared" si="182"/>
        <v>30000</v>
      </c>
      <c r="AR125" s="19">
        <f t="shared" si="221"/>
        <v>0</v>
      </c>
      <c r="AS125" s="19">
        <f t="shared" si="189"/>
        <v>30000</v>
      </c>
      <c r="AT125" s="30">
        <f t="shared" si="222"/>
        <v>3.5593019871855876E-2</v>
      </c>
    </row>
    <row r="126" spans="1:46" ht="18.75" customHeight="1" x14ac:dyDescent="0.2">
      <c r="A126" s="16" t="s">
        <v>70</v>
      </c>
      <c r="B126" s="17" t="s">
        <v>71</v>
      </c>
      <c r="C126" s="18">
        <v>30000</v>
      </c>
      <c r="D126" s="18">
        <v>0</v>
      </c>
      <c r="E126" s="18">
        <v>0</v>
      </c>
      <c r="F126" s="19">
        <f t="shared" si="191"/>
        <v>30000</v>
      </c>
      <c r="G126" s="30">
        <f t="shared" si="223"/>
        <v>3.5985312091075659E-2</v>
      </c>
      <c r="H126" s="18">
        <v>30000</v>
      </c>
      <c r="I126" s="18"/>
      <c r="J126" s="18">
        <v>0</v>
      </c>
      <c r="K126" s="18"/>
      <c r="L126" s="18">
        <v>0</v>
      </c>
      <c r="M126" s="18"/>
      <c r="N126" s="19">
        <f t="shared" si="249"/>
        <v>30000</v>
      </c>
      <c r="O126" s="19">
        <f t="shared" si="184"/>
        <v>0</v>
      </c>
      <c r="P126" s="19">
        <f t="shared" si="185"/>
        <v>30000</v>
      </c>
      <c r="Q126" s="30">
        <f t="shared" si="224"/>
        <v>3.6275176378069464E-2</v>
      </c>
      <c r="R126" s="18">
        <f>H126+I126</f>
        <v>30000</v>
      </c>
      <c r="S126" s="18"/>
      <c r="T126" s="18">
        <f>J126+K126</f>
        <v>0</v>
      </c>
      <c r="U126" s="18"/>
      <c r="V126" s="18">
        <f>L126+M126</f>
        <v>0</v>
      </c>
      <c r="W126" s="18"/>
      <c r="X126" s="19">
        <f t="shared" si="186"/>
        <v>30000</v>
      </c>
      <c r="Y126" s="19">
        <f t="shared" si="151"/>
        <v>0</v>
      </c>
      <c r="Z126" s="19">
        <f t="shared" si="187"/>
        <v>30000</v>
      </c>
      <c r="AA126" s="18">
        <f t="shared" si="273"/>
        <v>30000</v>
      </c>
      <c r="AB126" s="18"/>
      <c r="AC126" s="18">
        <f t="shared" si="274"/>
        <v>0</v>
      </c>
      <c r="AD126" s="18"/>
      <c r="AE126" s="18">
        <f t="shared" si="275"/>
        <v>0</v>
      </c>
      <c r="AF126" s="18"/>
      <c r="AG126" s="19">
        <f t="shared" si="178"/>
        <v>30000</v>
      </c>
      <c r="AH126" s="19">
        <f t="shared" si="153"/>
        <v>0</v>
      </c>
      <c r="AI126" s="19">
        <f t="shared" si="188"/>
        <v>30000</v>
      </c>
      <c r="AJ126" s="30">
        <f t="shared" si="220"/>
        <v>3.5593019871855876E-2</v>
      </c>
      <c r="AK126" s="18">
        <f t="shared" si="276"/>
        <v>30000</v>
      </c>
      <c r="AL126" s="18"/>
      <c r="AM126" s="18">
        <f t="shared" si="277"/>
        <v>0</v>
      </c>
      <c r="AN126" s="18"/>
      <c r="AO126" s="18">
        <f t="shared" si="278"/>
        <v>0</v>
      </c>
      <c r="AP126" s="18"/>
      <c r="AQ126" s="19">
        <f t="shared" si="182"/>
        <v>30000</v>
      </c>
      <c r="AR126" s="19">
        <f t="shared" si="221"/>
        <v>0</v>
      </c>
      <c r="AS126" s="19">
        <f t="shared" si="189"/>
        <v>30000</v>
      </c>
      <c r="AT126" s="30">
        <f t="shared" si="222"/>
        <v>3.5593019871855876E-2</v>
      </c>
    </row>
    <row r="127" spans="1:46" ht="28.5" customHeight="1" x14ac:dyDescent="0.2">
      <c r="A127" s="33" t="s">
        <v>114</v>
      </c>
      <c r="B127" s="35" t="s">
        <v>115</v>
      </c>
      <c r="C127" s="28">
        <f>SUM(C128:C132)</f>
        <v>0</v>
      </c>
      <c r="D127" s="28">
        <f t="shared" ref="D127:E127" si="279">SUM(D128:D132)</f>
        <v>0</v>
      </c>
      <c r="E127" s="28">
        <f t="shared" si="279"/>
        <v>439349</v>
      </c>
      <c r="F127" s="28">
        <f t="shared" si="191"/>
        <v>439349</v>
      </c>
      <c r="G127" s="29">
        <f t="shared" si="223"/>
        <v>0.52700369606340003</v>
      </c>
      <c r="H127" s="28">
        <f>SUM(H128:H132)</f>
        <v>0</v>
      </c>
      <c r="I127" s="28">
        <f>SUM(I128:I132)</f>
        <v>0</v>
      </c>
      <c r="J127" s="28">
        <f t="shared" ref="J127:M127" si="280">SUM(J128:J132)</f>
        <v>0</v>
      </c>
      <c r="K127" s="28">
        <f t="shared" si="280"/>
        <v>0</v>
      </c>
      <c r="L127" s="28">
        <f t="shared" si="280"/>
        <v>439349</v>
      </c>
      <c r="M127" s="28">
        <f t="shared" si="280"/>
        <v>0</v>
      </c>
      <c r="N127" s="28">
        <f t="shared" si="249"/>
        <v>439349</v>
      </c>
      <c r="O127" s="28">
        <f t="shared" si="184"/>
        <v>0</v>
      </c>
      <c r="P127" s="28">
        <f t="shared" si="185"/>
        <v>439349</v>
      </c>
      <c r="Q127" s="29">
        <f t="shared" si="224"/>
        <v>0.53124874888428142</v>
      </c>
      <c r="R127" s="28">
        <f>SUM(R128:R132)</f>
        <v>0</v>
      </c>
      <c r="S127" s="28">
        <f>SUM(S128:S132)</f>
        <v>0</v>
      </c>
      <c r="T127" s="28">
        <f t="shared" ref="T127:W127" si="281">SUM(T128:T132)</f>
        <v>0</v>
      </c>
      <c r="U127" s="28">
        <f t="shared" si="281"/>
        <v>0</v>
      </c>
      <c r="V127" s="28">
        <f t="shared" si="281"/>
        <v>439349</v>
      </c>
      <c r="W127" s="28">
        <f t="shared" si="281"/>
        <v>0</v>
      </c>
      <c r="X127" s="28">
        <f t="shared" si="186"/>
        <v>439349</v>
      </c>
      <c r="Y127" s="28">
        <f t="shared" si="151"/>
        <v>0</v>
      </c>
      <c r="Z127" s="28">
        <f t="shared" si="187"/>
        <v>439349</v>
      </c>
      <c r="AA127" s="28">
        <f>SUM(AA128:AA132)</f>
        <v>0</v>
      </c>
      <c r="AB127" s="28">
        <f>SUM(AB128:AB132)</f>
        <v>0</v>
      </c>
      <c r="AC127" s="28">
        <f t="shared" ref="AC127:AF127" si="282">SUM(AC128:AC132)</f>
        <v>0</v>
      </c>
      <c r="AD127" s="28">
        <f t="shared" si="282"/>
        <v>0</v>
      </c>
      <c r="AE127" s="28">
        <f t="shared" si="282"/>
        <v>439349</v>
      </c>
      <c r="AF127" s="28">
        <f t="shared" si="282"/>
        <v>0</v>
      </c>
      <c r="AG127" s="28">
        <f t="shared" si="178"/>
        <v>439349</v>
      </c>
      <c r="AH127" s="28">
        <f t="shared" si="153"/>
        <v>0</v>
      </c>
      <c r="AI127" s="28">
        <f t="shared" si="188"/>
        <v>439349</v>
      </c>
      <c r="AJ127" s="29">
        <f t="shared" si="220"/>
        <v>0.52125858958933358</v>
      </c>
      <c r="AK127" s="28">
        <f>SUM(AK128:AK132)</f>
        <v>0</v>
      </c>
      <c r="AL127" s="28">
        <f>SUM(AL128:AL132)</f>
        <v>0</v>
      </c>
      <c r="AM127" s="28">
        <f t="shared" ref="AM127:AP127" si="283">SUM(AM128:AM132)</f>
        <v>0</v>
      </c>
      <c r="AN127" s="28">
        <f t="shared" si="283"/>
        <v>0</v>
      </c>
      <c r="AO127" s="28">
        <f t="shared" si="283"/>
        <v>439349</v>
      </c>
      <c r="AP127" s="28">
        <f t="shared" si="283"/>
        <v>0</v>
      </c>
      <c r="AQ127" s="28">
        <f t="shared" si="182"/>
        <v>439349</v>
      </c>
      <c r="AR127" s="28">
        <f t="shared" si="221"/>
        <v>0</v>
      </c>
      <c r="AS127" s="28">
        <f t="shared" si="189"/>
        <v>439349</v>
      </c>
      <c r="AT127" s="29">
        <f t="shared" si="222"/>
        <v>0.52125858958933358</v>
      </c>
    </row>
    <row r="128" spans="1:46" ht="12.95" x14ac:dyDescent="0.3">
      <c r="A128" s="16" t="s">
        <v>54</v>
      </c>
      <c r="B128" s="17" t="s">
        <v>55</v>
      </c>
      <c r="C128" s="18">
        <v>0</v>
      </c>
      <c r="D128" s="18">
        <v>0</v>
      </c>
      <c r="E128" s="18">
        <v>3449</v>
      </c>
      <c r="F128" s="19">
        <f t="shared" si="191"/>
        <v>3449</v>
      </c>
      <c r="G128" s="30">
        <f t="shared" si="223"/>
        <v>4.1371113800706648E-3</v>
      </c>
      <c r="H128" s="18">
        <v>0</v>
      </c>
      <c r="I128" s="18"/>
      <c r="J128" s="18">
        <v>0</v>
      </c>
      <c r="K128" s="18"/>
      <c r="L128" s="18">
        <v>3449</v>
      </c>
      <c r="M128" s="18"/>
      <c r="N128" s="19">
        <f t="shared" si="249"/>
        <v>3449</v>
      </c>
      <c r="O128" s="19">
        <f t="shared" si="184"/>
        <v>0</v>
      </c>
      <c r="P128" s="19">
        <f t="shared" si="185"/>
        <v>3449</v>
      </c>
      <c r="Q128" s="30">
        <f t="shared" ref="Q128:Q148" si="284">P128*100/$P$27</f>
        <v>4.1704361109320531E-3</v>
      </c>
      <c r="R128" s="18">
        <f>H128+I128</f>
        <v>0</v>
      </c>
      <c r="S128" s="18"/>
      <c r="T128" s="18">
        <f>J128+K128</f>
        <v>0</v>
      </c>
      <c r="U128" s="18"/>
      <c r="V128" s="18">
        <f>L128+M128</f>
        <v>3449</v>
      </c>
      <c r="W128" s="18"/>
      <c r="X128" s="19">
        <f t="shared" si="186"/>
        <v>3449</v>
      </c>
      <c r="Y128" s="19">
        <f t="shared" ref="Y128:Y193" si="285">S128+U128+W128</f>
        <v>0</v>
      </c>
      <c r="Z128" s="19">
        <f t="shared" si="187"/>
        <v>3449</v>
      </c>
      <c r="AA128" s="18">
        <f t="shared" ref="AA128:AA132" si="286">R128+S128</f>
        <v>0</v>
      </c>
      <c r="AB128" s="18"/>
      <c r="AC128" s="18">
        <f t="shared" ref="AC128:AC132" si="287">T128+U128</f>
        <v>0</v>
      </c>
      <c r="AD128" s="18"/>
      <c r="AE128" s="18">
        <f t="shared" ref="AE128:AE132" si="288">V128+W128</f>
        <v>3449</v>
      </c>
      <c r="AF128" s="18"/>
      <c r="AG128" s="19">
        <f t="shared" si="178"/>
        <v>3449</v>
      </c>
      <c r="AH128" s="19">
        <f t="shared" ref="AH128:AH193" si="289">AB128+AD128+AF128</f>
        <v>0</v>
      </c>
      <c r="AI128" s="19">
        <f t="shared" si="188"/>
        <v>3449</v>
      </c>
      <c r="AJ128" s="30">
        <f t="shared" si="220"/>
        <v>4.092010851267697E-3</v>
      </c>
      <c r="AK128" s="18">
        <f t="shared" ref="AK128:AK132" si="290">AA128+AB128</f>
        <v>0</v>
      </c>
      <c r="AL128" s="18"/>
      <c r="AM128" s="18">
        <f t="shared" ref="AM128:AM132" si="291">AC128+AD128</f>
        <v>0</v>
      </c>
      <c r="AN128" s="18"/>
      <c r="AO128" s="18">
        <f t="shared" ref="AO128:AO132" si="292">AE128+AF128</f>
        <v>3449</v>
      </c>
      <c r="AP128" s="18"/>
      <c r="AQ128" s="19">
        <f t="shared" si="182"/>
        <v>3449</v>
      </c>
      <c r="AR128" s="19">
        <f t="shared" si="221"/>
        <v>0</v>
      </c>
      <c r="AS128" s="19">
        <f t="shared" si="189"/>
        <v>3449</v>
      </c>
      <c r="AT128" s="30">
        <f t="shared" si="222"/>
        <v>4.092010851267697E-3</v>
      </c>
    </row>
    <row r="129" spans="1:46" ht="25.5" x14ac:dyDescent="0.2">
      <c r="A129" s="16" t="s">
        <v>56</v>
      </c>
      <c r="B129" s="17" t="s">
        <v>57</v>
      </c>
      <c r="C129" s="18">
        <v>0</v>
      </c>
      <c r="D129" s="18">
        <v>0</v>
      </c>
      <c r="E129" s="18">
        <v>814</v>
      </c>
      <c r="F129" s="19">
        <f t="shared" si="191"/>
        <v>814</v>
      </c>
      <c r="G129" s="30">
        <f t="shared" si="223"/>
        <v>9.764014680711862E-4</v>
      </c>
      <c r="H129" s="18">
        <v>0</v>
      </c>
      <c r="I129" s="18"/>
      <c r="J129" s="18">
        <v>0</v>
      </c>
      <c r="K129" s="18"/>
      <c r="L129" s="18">
        <v>814</v>
      </c>
      <c r="M129" s="18"/>
      <c r="N129" s="19">
        <f t="shared" si="249"/>
        <v>814</v>
      </c>
      <c r="O129" s="19">
        <f t="shared" si="184"/>
        <v>0</v>
      </c>
      <c r="P129" s="19">
        <f t="shared" si="185"/>
        <v>814</v>
      </c>
      <c r="Q129" s="30">
        <f t="shared" si="284"/>
        <v>9.8426645239161822E-4</v>
      </c>
      <c r="R129" s="18">
        <f>H129+I129</f>
        <v>0</v>
      </c>
      <c r="S129" s="18"/>
      <c r="T129" s="18">
        <f>J129+K129</f>
        <v>0</v>
      </c>
      <c r="U129" s="18"/>
      <c r="V129" s="18">
        <f>L129+M129</f>
        <v>814</v>
      </c>
      <c r="W129" s="18"/>
      <c r="X129" s="19">
        <f t="shared" si="186"/>
        <v>814</v>
      </c>
      <c r="Y129" s="19">
        <f t="shared" si="285"/>
        <v>0</v>
      </c>
      <c r="Z129" s="19">
        <f t="shared" si="187"/>
        <v>814</v>
      </c>
      <c r="AA129" s="18">
        <f t="shared" si="286"/>
        <v>0</v>
      </c>
      <c r="AB129" s="18"/>
      <c r="AC129" s="18">
        <f t="shared" si="287"/>
        <v>0</v>
      </c>
      <c r="AD129" s="18"/>
      <c r="AE129" s="18">
        <f t="shared" si="288"/>
        <v>814</v>
      </c>
      <c r="AF129" s="18"/>
      <c r="AG129" s="19">
        <f t="shared" si="178"/>
        <v>814</v>
      </c>
      <c r="AH129" s="19">
        <f t="shared" si="289"/>
        <v>0</v>
      </c>
      <c r="AI129" s="19">
        <f t="shared" si="188"/>
        <v>814</v>
      </c>
      <c r="AJ129" s="30">
        <f t="shared" si="220"/>
        <v>9.6575727252302273E-4</v>
      </c>
      <c r="AK129" s="18">
        <f t="shared" si="290"/>
        <v>0</v>
      </c>
      <c r="AL129" s="18"/>
      <c r="AM129" s="18">
        <f t="shared" si="291"/>
        <v>0</v>
      </c>
      <c r="AN129" s="18"/>
      <c r="AO129" s="18">
        <f t="shared" si="292"/>
        <v>814</v>
      </c>
      <c r="AP129" s="18"/>
      <c r="AQ129" s="19">
        <f t="shared" si="182"/>
        <v>814</v>
      </c>
      <c r="AR129" s="19">
        <f t="shared" si="221"/>
        <v>0</v>
      </c>
      <c r="AS129" s="19">
        <f t="shared" si="189"/>
        <v>814</v>
      </c>
      <c r="AT129" s="30">
        <f t="shared" si="222"/>
        <v>9.6575727252302273E-4</v>
      </c>
    </row>
    <row r="130" spans="1:46" ht="12.95" x14ac:dyDescent="0.3">
      <c r="A130" s="16" t="s">
        <v>60</v>
      </c>
      <c r="B130" s="17" t="s">
        <v>61</v>
      </c>
      <c r="C130" s="18">
        <v>0</v>
      </c>
      <c r="D130" s="18">
        <v>0</v>
      </c>
      <c r="E130" s="18">
        <v>4000</v>
      </c>
      <c r="F130" s="19">
        <f t="shared" si="191"/>
        <v>4000</v>
      </c>
      <c r="G130" s="30">
        <f t="shared" si="223"/>
        <v>4.7980416121434213E-3</v>
      </c>
      <c r="H130" s="18">
        <v>0</v>
      </c>
      <c r="I130" s="18"/>
      <c r="J130" s="18">
        <v>0</v>
      </c>
      <c r="K130" s="18"/>
      <c r="L130" s="18">
        <v>4000</v>
      </c>
      <c r="M130" s="18"/>
      <c r="N130" s="19">
        <f t="shared" si="249"/>
        <v>4000</v>
      </c>
      <c r="O130" s="19">
        <f t="shared" si="184"/>
        <v>0</v>
      </c>
      <c r="P130" s="19">
        <f t="shared" si="185"/>
        <v>4000</v>
      </c>
      <c r="Q130" s="30">
        <f t="shared" si="284"/>
        <v>4.8366901837425952E-3</v>
      </c>
      <c r="R130" s="18">
        <f>H130+I130</f>
        <v>0</v>
      </c>
      <c r="S130" s="18"/>
      <c r="T130" s="18">
        <f>J130+K130</f>
        <v>0</v>
      </c>
      <c r="U130" s="18"/>
      <c r="V130" s="18">
        <f>L130+M130</f>
        <v>4000</v>
      </c>
      <c r="W130" s="18"/>
      <c r="X130" s="19">
        <f t="shared" si="186"/>
        <v>4000</v>
      </c>
      <c r="Y130" s="19">
        <f t="shared" si="285"/>
        <v>0</v>
      </c>
      <c r="Z130" s="19">
        <f t="shared" si="187"/>
        <v>4000</v>
      </c>
      <c r="AA130" s="18">
        <f t="shared" si="286"/>
        <v>0</v>
      </c>
      <c r="AB130" s="18"/>
      <c r="AC130" s="18">
        <f t="shared" si="287"/>
        <v>0</v>
      </c>
      <c r="AD130" s="18"/>
      <c r="AE130" s="18">
        <f t="shared" si="288"/>
        <v>4000</v>
      </c>
      <c r="AF130" s="18"/>
      <c r="AG130" s="19">
        <f t="shared" si="178"/>
        <v>4000</v>
      </c>
      <c r="AH130" s="19">
        <f t="shared" si="289"/>
        <v>0</v>
      </c>
      <c r="AI130" s="19">
        <f t="shared" si="188"/>
        <v>4000</v>
      </c>
      <c r="AJ130" s="30">
        <f t="shared" si="220"/>
        <v>4.7457359829141165E-3</v>
      </c>
      <c r="AK130" s="18">
        <f t="shared" si="290"/>
        <v>0</v>
      </c>
      <c r="AL130" s="18"/>
      <c r="AM130" s="18">
        <f t="shared" si="291"/>
        <v>0</v>
      </c>
      <c r="AN130" s="18"/>
      <c r="AO130" s="18">
        <f t="shared" si="292"/>
        <v>4000</v>
      </c>
      <c r="AP130" s="18"/>
      <c r="AQ130" s="19">
        <f t="shared" si="182"/>
        <v>4000</v>
      </c>
      <c r="AR130" s="19">
        <f t="shared" si="221"/>
        <v>0</v>
      </c>
      <c r="AS130" s="19">
        <f t="shared" si="189"/>
        <v>4000</v>
      </c>
      <c r="AT130" s="30">
        <f t="shared" si="222"/>
        <v>4.7457359829141165E-3</v>
      </c>
    </row>
    <row r="131" spans="1:46" ht="25.5" x14ac:dyDescent="0.2">
      <c r="A131" s="16" t="s">
        <v>62</v>
      </c>
      <c r="B131" s="17" t="s">
        <v>63</v>
      </c>
      <c r="C131" s="18">
        <v>0</v>
      </c>
      <c r="D131" s="18">
        <v>0</v>
      </c>
      <c r="E131" s="18">
        <v>0</v>
      </c>
      <c r="F131" s="19">
        <f t="shared" si="191"/>
        <v>0</v>
      </c>
      <c r="G131" s="30">
        <f t="shared" si="223"/>
        <v>0</v>
      </c>
      <c r="H131" s="18">
        <v>0</v>
      </c>
      <c r="I131" s="18"/>
      <c r="J131" s="18">
        <v>0</v>
      </c>
      <c r="K131" s="18"/>
      <c r="L131" s="18">
        <v>0</v>
      </c>
      <c r="M131" s="18"/>
      <c r="N131" s="19">
        <f t="shared" si="249"/>
        <v>0</v>
      </c>
      <c r="O131" s="19">
        <f t="shared" si="184"/>
        <v>0</v>
      </c>
      <c r="P131" s="19">
        <f t="shared" si="185"/>
        <v>0</v>
      </c>
      <c r="Q131" s="30">
        <f t="shared" si="284"/>
        <v>0</v>
      </c>
      <c r="R131" s="18">
        <f>H131+I131</f>
        <v>0</v>
      </c>
      <c r="S131" s="18"/>
      <c r="T131" s="18">
        <f>J131+K131</f>
        <v>0</v>
      </c>
      <c r="U131" s="18"/>
      <c r="V131" s="18">
        <f>L131+M131</f>
        <v>0</v>
      </c>
      <c r="W131" s="18"/>
      <c r="X131" s="19">
        <f t="shared" si="186"/>
        <v>0</v>
      </c>
      <c r="Y131" s="19">
        <f t="shared" si="285"/>
        <v>0</v>
      </c>
      <c r="Z131" s="19">
        <f t="shared" si="187"/>
        <v>0</v>
      </c>
      <c r="AA131" s="18">
        <f t="shared" si="286"/>
        <v>0</v>
      </c>
      <c r="AB131" s="18"/>
      <c r="AC131" s="18">
        <f t="shared" si="287"/>
        <v>0</v>
      </c>
      <c r="AD131" s="18"/>
      <c r="AE131" s="18">
        <f t="shared" si="288"/>
        <v>0</v>
      </c>
      <c r="AF131" s="18"/>
      <c r="AG131" s="19">
        <f t="shared" si="178"/>
        <v>0</v>
      </c>
      <c r="AH131" s="19">
        <f t="shared" si="289"/>
        <v>0</v>
      </c>
      <c r="AI131" s="19">
        <f t="shared" si="188"/>
        <v>0</v>
      </c>
      <c r="AJ131" s="30">
        <f t="shared" si="220"/>
        <v>0</v>
      </c>
      <c r="AK131" s="18">
        <f t="shared" si="290"/>
        <v>0</v>
      </c>
      <c r="AL131" s="18"/>
      <c r="AM131" s="18">
        <f t="shared" si="291"/>
        <v>0</v>
      </c>
      <c r="AN131" s="18"/>
      <c r="AO131" s="18">
        <f t="shared" si="292"/>
        <v>0</v>
      </c>
      <c r="AP131" s="18"/>
      <c r="AQ131" s="19">
        <f t="shared" si="182"/>
        <v>0</v>
      </c>
      <c r="AR131" s="19">
        <f t="shared" si="221"/>
        <v>0</v>
      </c>
      <c r="AS131" s="19">
        <f t="shared" si="189"/>
        <v>0</v>
      </c>
      <c r="AT131" s="30">
        <f t="shared" si="222"/>
        <v>0</v>
      </c>
    </row>
    <row r="132" spans="1:46" x14ac:dyDescent="0.2">
      <c r="A132" s="16" t="s">
        <v>66</v>
      </c>
      <c r="B132" s="17" t="s">
        <v>67</v>
      </c>
      <c r="C132" s="18">
        <v>0</v>
      </c>
      <c r="D132" s="18">
        <v>0</v>
      </c>
      <c r="E132" s="18">
        <v>431086</v>
      </c>
      <c r="F132" s="19">
        <f t="shared" si="191"/>
        <v>431086</v>
      </c>
      <c r="G132" s="30">
        <f t="shared" si="223"/>
        <v>0.51709214160311467</v>
      </c>
      <c r="H132" s="18">
        <v>0</v>
      </c>
      <c r="I132" s="18"/>
      <c r="J132" s="18">
        <v>0</v>
      </c>
      <c r="K132" s="18"/>
      <c r="L132" s="18">
        <v>431086</v>
      </c>
      <c r="M132" s="18"/>
      <c r="N132" s="19">
        <f t="shared" si="249"/>
        <v>431086</v>
      </c>
      <c r="O132" s="19">
        <f t="shared" si="184"/>
        <v>0</v>
      </c>
      <c r="P132" s="19">
        <f t="shared" si="185"/>
        <v>431086</v>
      </c>
      <c r="Q132" s="30">
        <f t="shared" si="284"/>
        <v>0.52125735613721513</v>
      </c>
      <c r="R132" s="18">
        <f>H132+I132</f>
        <v>0</v>
      </c>
      <c r="S132" s="18"/>
      <c r="T132" s="18">
        <f>J132+K132</f>
        <v>0</v>
      </c>
      <c r="U132" s="18"/>
      <c r="V132" s="18">
        <f>L132+M132</f>
        <v>431086</v>
      </c>
      <c r="W132" s="18"/>
      <c r="X132" s="19">
        <f t="shared" si="186"/>
        <v>431086</v>
      </c>
      <c r="Y132" s="19">
        <f t="shared" si="285"/>
        <v>0</v>
      </c>
      <c r="Z132" s="19">
        <f t="shared" si="187"/>
        <v>431086</v>
      </c>
      <c r="AA132" s="18">
        <f t="shared" si="286"/>
        <v>0</v>
      </c>
      <c r="AB132" s="18"/>
      <c r="AC132" s="18">
        <f t="shared" si="287"/>
        <v>0</v>
      </c>
      <c r="AD132" s="18"/>
      <c r="AE132" s="18">
        <f t="shared" si="288"/>
        <v>431086</v>
      </c>
      <c r="AF132" s="18"/>
      <c r="AG132" s="19">
        <f t="shared" si="178"/>
        <v>431086</v>
      </c>
      <c r="AH132" s="19">
        <f t="shared" si="289"/>
        <v>0</v>
      </c>
      <c r="AI132" s="19">
        <f t="shared" si="188"/>
        <v>431086</v>
      </c>
      <c r="AJ132" s="30">
        <f t="shared" si="220"/>
        <v>0.51145508548262875</v>
      </c>
      <c r="AK132" s="18">
        <f t="shared" si="290"/>
        <v>0</v>
      </c>
      <c r="AL132" s="18"/>
      <c r="AM132" s="18">
        <f t="shared" si="291"/>
        <v>0</v>
      </c>
      <c r="AN132" s="18"/>
      <c r="AO132" s="18">
        <f t="shared" si="292"/>
        <v>431086</v>
      </c>
      <c r="AP132" s="18"/>
      <c r="AQ132" s="19">
        <f t="shared" si="182"/>
        <v>431086</v>
      </c>
      <c r="AR132" s="19">
        <f t="shared" si="221"/>
        <v>0</v>
      </c>
      <c r="AS132" s="19">
        <f t="shared" si="189"/>
        <v>431086</v>
      </c>
      <c r="AT132" s="30">
        <f t="shared" si="222"/>
        <v>0.51145508548262875</v>
      </c>
    </row>
    <row r="133" spans="1:46" ht="28.5" customHeight="1" x14ac:dyDescent="0.2">
      <c r="A133" s="33" t="s">
        <v>116</v>
      </c>
      <c r="B133" s="35" t="s">
        <v>117</v>
      </c>
      <c r="C133" s="28">
        <f t="shared" ref="C133:E133" si="293">SUM(C134:C138)</f>
        <v>0</v>
      </c>
      <c r="D133" s="28">
        <f t="shared" si="293"/>
        <v>0</v>
      </c>
      <c r="E133" s="28">
        <f t="shared" si="293"/>
        <v>67736</v>
      </c>
      <c r="F133" s="28">
        <f t="shared" si="191"/>
        <v>67736</v>
      </c>
      <c r="G133" s="29">
        <f t="shared" si="223"/>
        <v>8.125003666003669E-2</v>
      </c>
      <c r="H133" s="28">
        <f t="shared" ref="H133:M133" si="294">SUM(H134:H138)</f>
        <v>0</v>
      </c>
      <c r="I133" s="28">
        <f t="shared" si="294"/>
        <v>0</v>
      </c>
      <c r="J133" s="28">
        <f t="shared" si="294"/>
        <v>0</v>
      </c>
      <c r="K133" s="28">
        <f t="shared" si="294"/>
        <v>0</v>
      </c>
      <c r="L133" s="28">
        <f t="shared" si="294"/>
        <v>67736</v>
      </c>
      <c r="M133" s="28">
        <f t="shared" si="294"/>
        <v>0</v>
      </c>
      <c r="N133" s="28">
        <f t="shared" si="249"/>
        <v>67736</v>
      </c>
      <c r="O133" s="28">
        <f t="shared" si="184"/>
        <v>0</v>
      </c>
      <c r="P133" s="28">
        <f t="shared" si="185"/>
        <v>67736</v>
      </c>
      <c r="Q133" s="29">
        <f t="shared" si="284"/>
        <v>8.1904511571497113E-2</v>
      </c>
      <c r="R133" s="28">
        <f t="shared" ref="R133:W133" si="295">SUM(R134:R138)</f>
        <v>0</v>
      </c>
      <c r="S133" s="28">
        <f t="shared" si="295"/>
        <v>0</v>
      </c>
      <c r="T133" s="28">
        <f t="shared" si="295"/>
        <v>0</v>
      </c>
      <c r="U133" s="28">
        <f t="shared" si="295"/>
        <v>0</v>
      </c>
      <c r="V133" s="28">
        <f t="shared" si="295"/>
        <v>67736</v>
      </c>
      <c r="W133" s="28">
        <f t="shared" si="295"/>
        <v>0</v>
      </c>
      <c r="X133" s="28">
        <f t="shared" si="186"/>
        <v>67736</v>
      </c>
      <c r="Y133" s="28">
        <f t="shared" si="285"/>
        <v>0</v>
      </c>
      <c r="Z133" s="28">
        <f t="shared" si="187"/>
        <v>67736</v>
      </c>
      <c r="AA133" s="28">
        <f t="shared" ref="AA133:AF133" si="296">SUM(AA134:AA138)</f>
        <v>0</v>
      </c>
      <c r="AB133" s="28">
        <f t="shared" si="296"/>
        <v>0</v>
      </c>
      <c r="AC133" s="28">
        <f t="shared" si="296"/>
        <v>0</v>
      </c>
      <c r="AD133" s="28">
        <f t="shared" si="296"/>
        <v>0</v>
      </c>
      <c r="AE133" s="28">
        <f t="shared" si="296"/>
        <v>67736</v>
      </c>
      <c r="AF133" s="28">
        <f t="shared" si="296"/>
        <v>14397</v>
      </c>
      <c r="AG133" s="28">
        <f t="shared" si="178"/>
        <v>67736</v>
      </c>
      <c r="AH133" s="28">
        <f t="shared" si="289"/>
        <v>14397</v>
      </c>
      <c r="AI133" s="28">
        <f t="shared" si="188"/>
        <v>82133</v>
      </c>
      <c r="AJ133" s="29">
        <f t="shared" si="220"/>
        <v>9.7445383371171285E-2</v>
      </c>
      <c r="AK133" s="28">
        <f t="shared" ref="AK133:AP133" si="297">SUM(AK134:AK138)</f>
        <v>0</v>
      </c>
      <c r="AL133" s="28">
        <f t="shared" si="297"/>
        <v>0</v>
      </c>
      <c r="AM133" s="28">
        <f t="shared" si="297"/>
        <v>0</v>
      </c>
      <c r="AN133" s="28">
        <f t="shared" si="297"/>
        <v>0</v>
      </c>
      <c r="AO133" s="28">
        <f t="shared" si="297"/>
        <v>82133</v>
      </c>
      <c r="AP133" s="28">
        <f t="shared" si="297"/>
        <v>0</v>
      </c>
      <c r="AQ133" s="28">
        <f t="shared" si="182"/>
        <v>82133</v>
      </c>
      <c r="AR133" s="28">
        <f t="shared" si="221"/>
        <v>0</v>
      </c>
      <c r="AS133" s="28">
        <f t="shared" si="189"/>
        <v>82133</v>
      </c>
      <c r="AT133" s="29">
        <f t="shared" si="222"/>
        <v>9.7445383371171285E-2</v>
      </c>
    </row>
    <row r="134" spans="1:46" ht="12.95" x14ac:dyDescent="0.3">
      <c r="A134" s="16" t="s">
        <v>54</v>
      </c>
      <c r="B134" s="17" t="s">
        <v>55</v>
      </c>
      <c r="C134" s="18">
        <v>0</v>
      </c>
      <c r="D134" s="18">
        <v>0</v>
      </c>
      <c r="E134" s="18">
        <v>500</v>
      </c>
      <c r="F134" s="19">
        <f t="shared" si="191"/>
        <v>500</v>
      </c>
      <c r="G134" s="30">
        <f t="shared" si="223"/>
        <v>5.9975520151792766E-4</v>
      </c>
      <c r="H134" s="18">
        <v>0</v>
      </c>
      <c r="I134" s="18"/>
      <c r="J134" s="18">
        <v>0</v>
      </c>
      <c r="K134" s="18"/>
      <c r="L134" s="18">
        <v>500</v>
      </c>
      <c r="M134" s="18"/>
      <c r="N134" s="19">
        <f t="shared" si="249"/>
        <v>500</v>
      </c>
      <c r="O134" s="19">
        <f t="shared" si="184"/>
        <v>0</v>
      </c>
      <c r="P134" s="19">
        <f t="shared" si="185"/>
        <v>500</v>
      </c>
      <c r="Q134" s="30">
        <f t="shared" si="284"/>
        <v>6.045862729678244E-4</v>
      </c>
      <c r="R134" s="18">
        <f>H134+I134</f>
        <v>0</v>
      </c>
      <c r="S134" s="18"/>
      <c r="T134" s="18">
        <f>J134+K134</f>
        <v>0</v>
      </c>
      <c r="U134" s="18"/>
      <c r="V134" s="18">
        <f>L134+M134</f>
        <v>500</v>
      </c>
      <c r="W134" s="18"/>
      <c r="X134" s="19">
        <f t="shared" si="186"/>
        <v>500</v>
      </c>
      <c r="Y134" s="19">
        <f t="shared" si="285"/>
        <v>0</v>
      </c>
      <c r="Z134" s="19">
        <f t="shared" si="187"/>
        <v>500</v>
      </c>
      <c r="AA134" s="18">
        <f t="shared" ref="AA134:AA149" si="298">R134+S134</f>
        <v>0</v>
      </c>
      <c r="AB134" s="18"/>
      <c r="AC134" s="18">
        <f t="shared" ref="AC134:AC138" si="299">T134+U134</f>
        <v>0</v>
      </c>
      <c r="AD134" s="18"/>
      <c r="AE134" s="18">
        <f t="shared" ref="AE134:AE138" si="300">V134+W134</f>
        <v>500</v>
      </c>
      <c r="AF134" s="18">
        <v>500</v>
      </c>
      <c r="AG134" s="19">
        <f t="shared" si="178"/>
        <v>500</v>
      </c>
      <c r="AH134" s="19">
        <f t="shared" si="289"/>
        <v>500</v>
      </c>
      <c r="AI134" s="19">
        <f t="shared" si="188"/>
        <v>1000</v>
      </c>
      <c r="AJ134" s="30">
        <f t="shared" si="220"/>
        <v>1.1864339957285291E-3</v>
      </c>
      <c r="AK134" s="18">
        <f t="shared" ref="AK134:AK138" si="301">AA134+AB134</f>
        <v>0</v>
      </c>
      <c r="AL134" s="18"/>
      <c r="AM134" s="18">
        <f t="shared" ref="AM134:AM138" si="302">AC134+AD134</f>
        <v>0</v>
      </c>
      <c r="AN134" s="18"/>
      <c r="AO134" s="18">
        <f t="shared" ref="AO134:AO138" si="303">AE134+AF134</f>
        <v>1000</v>
      </c>
      <c r="AP134" s="18"/>
      <c r="AQ134" s="19">
        <f t="shared" si="182"/>
        <v>1000</v>
      </c>
      <c r="AR134" s="19">
        <f t="shared" si="221"/>
        <v>0</v>
      </c>
      <c r="AS134" s="19">
        <f t="shared" si="189"/>
        <v>1000</v>
      </c>
      <c r="AT134" s="30">
        <f t="shared" si="222"/>
        <v>1.1864339957285291E-3</v>
      </c>
    </row>
    <row r="135" spans="1:46" ht="25.5" x14ac:dyDescent="0.2">
      <c r="A135" s="16" t="s">
        <v>56</v>
      </c>
      <c r="B135" s="17" t="s">
        <v>57</v>
      </c>
      <c r="C135" s="18">
        <v>0</v>
      </c>
      <c r="D135" s="18">
        <v>0</v>
      </c>
      <c r="E135" s="18">
        <v>118</v>
      </c>
      <c r="F135" s="19">
        <f t="shared" si="191"/>
        <v>118</v>
      </c>
      <c r="G135" s="30">
        <f t="shared" si="223"/>
        <v>1.4154222755823092E-4</v>
      </c>
      <c r="H135" s="18">
        <v>0</v>
      </c>
      <c r="I135" s="18"/>
      <c r="J135" s="18">
        <v>0</v>
      </c>
      <c r="K135" s="18"/>
      <c r="L135" s="18">
        <v>118</v>
      </c>
      <c r="M135" s="18"/>
      <c r="N135" s="19">
        <f t="shared" si="249"/>
        <v>118</v>
      </c>
      <c r="O135" s="19">
        <f t="shared" si="184"/>
        <v>0</v>
      </c>
      <c r="P135" s="19">
        <f t="shared" si="185"/>
        <v>118</v>
      </c>
      <c r="Q135" s="30">
        <f t="shared" si="284"/>
        <v>1.4268236042040656E-4</v>
      </c>
      <c r="R135" s="18">
        <f>H135+I135</f>
        <v>0</v>
      </c>
      <c r="S135" s="18"/>
      <c r="T135" s="18">
        <f>J135+K135</f>
        <v>0</v>
      </c>
      <c r="U135" s="18"/>
      <c r="V135" s="18">
        <f>L135+M135</f>
        <v>118</v>
      </c>
      <c r="W135" s="18"/>
      <c r="X135" s="19">
        <f t="shared" si="186"/>
        <v>118</v>
      </c>
      <c r="Y135" s="19">
        <f t="shared" si="285"/>
        <v>0</v>
      </c>
      <c r="Z135" s="19">
        <f t="shared" si="187"/>
        <v>118</v>
      </c>
      <c r="AA135" s="18">
        <f t="shared" si="298"/>
        <v>0</v>
      </c>
      <c r="AB135" s="18"/>
      <c r="AC135" s="18">
        <f t="shared" si="299"/>
        <v>0</v>
      </c>
      <c r="AD135" s="18"/>
      <c r="AE135" s="18">
        <f t="shared" si="300"/>
        <v>118</v>
      </c>
      <c r="AF135" s="18">
        <v>120</v>
      </c>
      <c r="AG135" s="19">
        <f t="shared" ref="AG135:AG148" si="304">AA135+AC135+AE135</f>
        <v>118</v>
      </c>
      <c r="AH135" s="19">
        <f t="shared" si="289"/>
        <v>120</v>
      </c>
      <c r="AI135" s="19">
        <f t="shared" si="188"/>
        <v>238</v>
      </c>
      <c r="AJ135" s="30">
        <f t="shared" si="220"/>
        <v>2.8237129098338996E-4</v>
      </c>
      <c r="AK135" s="18">
        <f t="shared" si="301"/>
        <v>0</v>
      </c>
      <c r="AL135" s="18"/>
      <c r="AM135" s="18">
        <f t="shared" si="302"/>
        <v>0</v>
      </c>
      <c r="AN135" s="18"/>
      <c r="AO135" s="18">
        <f t="shared" si="303"/>
        <v>238</v>
      </c>
      <c r="AP135" s="18"/>
      <c r="AQ135" s="19">
        <f t="shared" ref="AQ135:AQ191" si="305">AK135+AM135+AO135</f>
        <v>238</v>
      </c>
      <c r="AR135" s="19">
        <f t="shared" si="221"/>
        <v>0</v>
      </c>
      <c r="AS135" s="19">
        <f t="shared" si="189"/>
        <v>238</v>
      </c>
      <c r="AT135" s="30">
        <f t="shared" si="222"/>
        <v>2.8237129098338996E-4</v>
      </c>
    </row>
    <row r="136" spans="1:46" ht="12.95" x14ac:dyDescent="0.3">
      <c r="A136" s="16" t="s">
        <v>60</v>
      </c>
      <c r="B136" s="17" t="s">
        <v>61</v>
      </c>
      <c r="C136" s="18">
        <v>0</v>
      </c>
      <c r="D136" s="18">
        <v>0</v>
      </c>
      <c r="E136" s="18">
        <v>0</v>
      </c>
      <c r="F136" s="19">
        <f t="shared" si="191"/>
        <v>0</v>
      </c>
      <c r="G136" s="30">
        <f t="shared" si="223"/>
        <v>0</v>
      </c>
      <c r="H136" s="18">
        <v>0</v>
      </c>
      <c r="I136" s="18"/>
      <c r="J136" s="18">
        <v>0</v>
      </c>
      <c r="K136" s="18"/>
      <c r="L136" s="18">
        <v>0</v>
      </c>
      <c r="M136" s="18"/>
      <c r="N136" s="19">
        <f t="shared" si="249"/>
        <v>0</v>
      </c>
      <c r="O136" s="19">
        <f t="shared" si="184"/>
        <v>0</v>
      </c>
      <c r="P136" s="19">
        <f t="shared" si="185"/>
        <v>0</v>
      </c>
      <c r="Q136" s="30">
        <f t="shared" si="284"/>
        <v>0</v>
      </c>
      <c r="R136" s="18">
        <f>H136+I136</f>
        <v>0</v>
      </c>
      <c r="S136" s="18"/>
      <c r="T136" s="18">
        <f>J136+K136</f>
        <v>0</v>
      </c>
      <c r="U136" s="18"/>
      <c r="V136" s="18">
        <f>L136+M136</f>
        <v>0</v>
      </c>
      <c r="W136" s="18"/>
      <c r="X136" s="19">
        <f t="shared" si="186"/>
        <v>0</v>
      </c>
      <c r="Y136" s="19">
        <f t="shared" si="285"/>
        <v>0</v>
      </c>
      <c r="Z136" s="19">
        <f t="shared" si="187"/>
        <v>0</v>
      </c>
      <c r="AA136" s="18">
        <f t="shared" si="298"/>
        <v>0</v>
      </c>
      <c r="AB136" s="18"/>
      <c r="AC136" s="18">
        <f t="shared" si="299"/>
        <v>0</v>
      </c>
      <c r="AD136" s="18"/>
      <c r="AE136" s="18">
        <f t="shared" si="300"/>
        <v>0</v>
      </c>
      <c r="AF136" s="18">
        <v>14397</v>
      </c>
      <c r="AG136" s="19">
        <f t="shared" si="304"/>
        <v>0</v>
      </c>
      <c r="AH136" s="19">
        <f t="shared" si="289"/>
        <v>14397</v>
      </c>
      <c r="AI136" s="19">
        <f t="shared" si="188"/>
        <v>14397</v>
      </c>
      <c r="AJ136" s="30">
        <f t="shared" si="220"/>
        <v>1.7081090236503633E-2</v>
      </c>
      <c r="AK136" s="18">
        <f t="shared" si="301"/>
        <v>0</v>
      </c>
      <c r="AL136" s="18"/>
      <c r="AM136" s="18">
        <f t="shared" si="302"/>
        <v>0</v>
      </c>
      <c r="AN136" s="18"/>
      <c r="AO136" s="18">
        <f t="shared" si="303"/>
        <v>14397</v>
      </c>
      <c r="AP136" s="18"/>
      <c r="AQ136" s="19">
        <f t="shared" si="305"/>
        <v>14397</v>
      </c>
      <c r="AR136" s="19">
        <f t="shared" si="221"/>
        <v>0</v>
      </c>
      <c r="AS136" s="19">
        <f t="shared" si="189"/>
        <v>14397</v>
      </c>
      <c r="AT136" s="30">
        <f t="shared" si="222"/>
        <v>1.7081090236503633E-2</v>
      </c>
    </row>
    <row r="137" spans="1:46" ht="25.5" x14ac:dyDescent="0.2">
      <c r="A137" s="16" t="s">
        <v>62</v>
      </c>
      <c r="B137" s="17" t="s">
        <v>63</v>
      </c>
      <c r="C137" s="18">
        <v>0</v>
      </c>
      <c r="D137" s="18">
        <v>0</v>
      </c>
      <c r="E137" s="18">
        <v>0</v>
      </c>
      <c r="F137" s="19">
        <f t="shared" si="191"/>
        <v>0</v>
      </c>
      <c r="G137" s="30">
        <f t="shared" si="223"/>
        <v>0</v>
      </c>
      <c r="H137" s="18">
        <v>0</v>
      </c>
      <c r="I137" s="18"/>
      <c r="J137" s="18">
        <v>0</v>
      </c>
      <c r="K137" s="18"/>
      <c r="L137" s="18">
        <v>0</v>
      </c>
      <c r="M137" s="18"/>
      <c r="N137" s="19">
        <f t="shared" si="249"/>
        <v>0</v>
      </c>
      <c r="O137" s="19">
        <f t="shared" si="184"/>
        <v>0</v>
      </c>
      <c r="P137" s="19">
        <f t="shared" si="185"/>
        <v>0</v>
      </c>
      <c r="Q137" s="30">
        <f t="shared" si="284"/>
        <v>0</v>
      </c>
      <c r="R137" s="18">
        <f>H137+I137</f>
        <v>0</v>
      </c>
      <c r="S137" s="18"/>
      <c r="T137" s="18">
        <f>J137+K137</f>
        <v>0</v>
      </c>
      <c r="U137" s="18"/>
      <c r="V137" s="18">
        <f>L137+M137</f>
        <v>0</v>
      </c>
      <c r="W137" s="18"/>
      <c r="X137" s="19">
        <f t="shared" ref="X137:X191" si="306">R137+T137+V137</f>
        <v>0</v>
      </c>
      <c r="Y137" s="19">
        <f t="shared" si="285"/>
        <v>0</v>
      </c>
      <c r="Z137" s="19">
        <f t="shared" si="187"/>
        <v>0</v>
      </c>
      <c r="AA137" s="18">
        <f t="shared" si="298"/>
        <v>0</v>
      </c>
      <c r="AB137" s="18"/>
      <c r="AC137" s="18">
        <f t="shared" si="299"/>
        <v>0</v>
      </c>
      <c r="AD137" s="18"/>
      <c r="AE137" s="18">
        <f t="shared" si="300"/>
        <v>0</v>
      </c>
      <c r="AF137" s="18"/>
      <c r="AG137" s="19">
        <f t="shared" si="304"/>
        <v>0</v>
      </c>
      <c r="AH137" s="19">
        <f t="shared" si="289"/>
        <v>0</v>
      </c>
      <c r="AI137" s="19">
        <f t="shared" si="188"/>
        <v>0</v>
      </c>
      <c r="AJ137" s="30">
        <f t="shared" si="220"/>
        <v>0</v>
      </c>
      <c r="AK137" s="18">
        <f t="shared" si="301"/>
        <v>0</v>
      </c>
      <c r="AL137" s="18"/>
      <c r="AM137" s="18">
        <f t="shared" si="302"/>
        <v>0</v>
      </c>
      <c r="AN137" s="18"/>
      <c r="AO137" s="18">
        <f t="shared" si="303"/>
        <v>0</v>
      </c>
      <c r="AP137" s="18"/>
      <c r="AQ137" s="19">
        <f t="shared" si="305"/>
        <v>0</v>
      </c>
      <c r="AR137" s="19">
        <f t="shared" si="221"/>
        <v>0</v>
      </c>
      <c r="AS137" s="19">
        <f t="shared" si="189"/>
        <v>0</v>
      </c>
      <c r="AT137" s="30">
        <f t="shared" si="222"/>
        <v>0</v>
      </c>
    </row>
    <row r="138" spans="1:46" x14ac:dyDescent="0.2">
      <c r="A138" s="16" t="s">
        <v>66</v>
      </c>
      <c r="B138" s="17" t="s">
        <v>67</v>
      </c>
      <c r="C138" s="18">
        <v>0</v>
      </c>
      <c r="D138" s="18">
        <v>0</v>
      </c>
      <c r="E138" s="18">
        <v>67118</v>
      </c>
      <c r="F138" s="19">
        <f t="shared" si="191"/>
        <v>67118</v>
      </c>
      <c r="G138" s="30">
        <f t="shared" si="223"/>
        <v>8.0508739230960538E-2</v>
      </c>
      <c r="H138" s="18">
        <v>0</v>
      </c>
      <c r="I138" s="18"/>
      <c r="J138" s="18">
        <v>0</v>
      </c>
      <c r="K138" s="18"/>
      <c r="L138" s="18">
        <v>67118</v>
      </c>
      <c r="M138" s="18"/>
      <c r="N138" s="19">
        <f t="shared" ref="N138:N170" si="307">H138+J138+L138</f>
        <v>67118</v>
      </c>
      <c r="O138" s="19">
        <f t="shared" ref="O138:O202" si="308">I138+K138+M138</f>
        <v>0</v>
      </c>
      <c r="P138" s="19">
        <f t="shared" ref="P138:P202" si="309">N138+O138</f>
        <v>67118</v>
      </c>
      <c r="Q138" s="30">
        <f t="shared" si="284"/>
        <v>8.1157242938108873E-2</v>
      </c>
      <c r="R138" s="18">
        <f>H138+I138</f>
        <v>0</v>
      </c>
      <c r="S138" s="18"/>
      <c r="T138" s="18">
        <f>J138+K138</f>
        <v>0</v>
      </c>
      <c r="U138" s="18"/>
      <c r="V138" s="18">
        <f>L138+M138</f>
        <v>67118</v>
      </c>
      <c r="W138" s="18"/>
      <c r="X138" s="19">
        <f t="shared" si="306"/>
        <v>67118</v>
      </c>
      <c r="Y138" s="19">
        <f t="shared" si="285"/>
        <v>0</v>
      </c>
      <c r="Z138" s="19">
        <f t="shared" ref="Z138:Z202" si="310">X138+Y138</f>
        <v>67118</v>
      </c>
      <c r="AA138" s="18">
        <f t="shared" si="298"/>
        <v>0</v>
      </c>
      <c r="AB138" s="18"/>
      <c r="AC138" s="18">
        <f t="shared" si="299"/>
        <v>0</v>
      </c>
      <c r="AD138" s="18"/>
      <c r="AE138" s="18">
        <f t="shared" si="300"/>
        <v>67118</v>
      </c>
      <c r="AF138" s="18">
        <v>-620</v>
      </c>
      <c r="AG138" s="19">
        <f t="shared" si="304"/>
        <v>67118</v>
      </c>
      <c r="AH138" s="19">
        <f t="shared" si="289"/>
        <v>-620</v>
      </c>
      <c r="AI138" s="19">
        <f t="shared" ref="AI138:AI202" si="311">AG138+AH138</f>
        <v>66498</v>
      </c>
      <c r="AJ138" s="30">
        <f t="shared" si="220"/>
        <v>7.8895487847955734E-2</v>
      </c>
      <c r="AK138" s="18">
        <f t="shared" si="301"/>
        <v>0</v>
      </c>
      <c r="AL138" s="18"/>
      <c r="AM138" s="18">
        <f t="shared" si="302"/>
        <v>0</v>
      </c>
      <c r="AN138" s="18"/>
      <c r="AO138" s="18">
        <f t="shared" si="303"/>
        <v>66498</v>
      </c>
      <c r="AP138" s="18"/>
      <c r="AQ138" s="19">
        <f t="shared" si="305"/>
        <v>66498</v>
      </c>
      <c r="AR138" s="19">
        <f t="shared" si="221"/>
        <v>0</v>
      </c>
      <c r="AS138" s="19">
        <f t="shared" ref="AS138:AS202" si="312">AQ138+AR138</f>
        <v>66498</v>
      </c>
      <c r="AT138" s="30">
        <f t="shared" si="222"/>
        <v>7.8895487847955734E-2</v>
      </c>
    </row>
    <row r="139" spans="1:46" ht="45.75" customHeight="1" x14ac:dyDescent="0.2">
      <c r="A139" s="33" t="s">
        <v>118</v>
      </c>
      <c r="B139" s="35" t="s">
        <v>119</v>
      </c>
      <c r="C139" s="28">
        <f>SUM(C140:C148)</f>
        <v>647206</v>
      </c>
      <c r="D139" s="28">
        <f>SUM(D140:D148)</f>
        <v>0</v>
      </c>
      <c r="E139" s="28">
        <f>SUM(E140:E148)</f>
        <v>0</v>
      </c>
      <c r="F139" s="28">
        <f t="shared" si="191"/>
        <v>647206</v>
      </c>
      <c r="G139" s="29">
        <f t="shared" si="223"/>
        <v>0.77633032990722373</v>
      </c>
      <c r="H139" s="28">
        <f t="shared" ref="H139:M139" si="313">SUM(H140:H148)</f>
        <v>647206</v>
      </c>
      <c r="I139" s="28">
        <f t="shared" si="313"/>
        <v>-5663</v>
      </c>
      <c r="J139" s="28">
        <f t="shared" si="313"/>
        <v>0</v>
      </c>
      <c r="K139" s="28">
        <f t="shared" si="313"/>
        <v>0</v>
      </c>
      <c r="L139" s="28">
        <f t="shared" si="313"/>
        <v>0</v>
      </c>
      <c r="M139" s="28">
        <f t="shared" si="313"/>
        <v>0</v>
      </c>
      <c r="N139" s="28">
        <f t="shared" si="307"/>
        <v>647206</v>
      </c>
      <c r="O139" s="28">
        <f t="shared" si="308"/>
        <v>-5663</v>
      </c>
      <c r="P139" s="28">
        <f t="shared" si="309"/>
        <v>641543</v>
      </c>
      <c r="Q139" s="29">
        <f t="shared" si="284"/>
        <v>0.77573618263719391</v>
      </c>
      <c r="R139" s="28">
        <f>SUM(R140:R149)</f>
        <v>641543</v>
      </c>
      <c r="S139" s="28">
        <f>SUM(S140:S149)</f>
        <v>18231</v>
      </c>
      <c r="T139" s="28">
        <f t="shared" ref="T139:W139" si="314">SUM(T140:T149)</f>
        <v>0</v>
      </c>
      <c r="U139" s="28">
        <f t="shared" si="314"/>
        <v>0</v>
      </c>
      <c r="V139" s="28">
        <f t="shared" si="314"/>
        <v>0</v>
      </c>
      <c r="W139" s="28">
        <f t="shared" si="314"/>
        <v>0</v>
      </c>
      <c r="X139" s="28">
        <f t="shared" si="306"/>
        <v>641543</v>
      </c>
      <c r="Y139" s="28">
        <f t="shared" si="285"/>
        <v>18231</v>
      </c>
      <c r="Z139" s="28">
        <f t="shared" si="310"/>
        <v>659774</v>
      </c>
      <c r="AA139" s="28">
        <f>SUM(AA140:AA149)</f>
        <v>659774</v>
      </c>
      <c r="AB139" s="28">
        <f>SUM(AB140:AB149)</f>
        <v>18200</v>
      </c>
      <c r="AC139" s="28">
        <f t="shared" ref="AC139:AF139" si="315">SUM(AC140:AC149)</f>
        <v>0</v>
      </c>
      <c r="AD139" s="28">
        <f t="shared" si="315"/>
        <v>0</v>
      </c>
      <c r="AE139" s="28">
        <f t="shared" si="315"/>
        <v>0</v>
      </c>
      <c r="AF139" s="28">
        <f t="shared" si="315"/>
        <v>0</v>
      </c>
      <c r="AG139" s="28">
        <f t="shared" si="304"/>
        <v>659774</v>
      </c>
      <c r="AH139" s="28">
        <f t="shared" si="289"/>
        <v>18200</v>
      </c>
      <c r="AI139" s="28">
        <f t="shared" si="311"/>
        <v>677974</v>
      </c>
      <c r="AJ139" s="29">
        <f t="shared" si="220"/>
        <v>0.80437140182005384</v>
      </c>
      <c r="AK139" s="28">
        <f>SUM(AK140:AK149)</f>
        <v>677974</v>
      </c>
      <c r="AL139" s="28">
        <f>SUM(AL140:AL149)</f>
        <v>0</v>
      </c>
      <c r="AM139" s="28">
        <f t="shared" ref="AM139:AP139" si="316">SUM(AM140:AM149)</f>
        <v>0</v>
      </c>
      <c r="AN139" s="28">
        <f t="shared" si="316"/>
        <v>0</v>
      </c>
      <c r="AO139" s="28">
        <f t="shared" si="316"/>
        <v>0</v>
      </c>
      <c r="AP139" s="28">
        <f t="shared" si="316"/>
        <v>0</v>
      </c>
      <c r="AQ139" s="28">
        <f t="shared" si="305"/>
        <v>677974</v>
      </c>
      <c r="AR139" s="28">
        <f t="shared" si="221"/>
        <v>0</v>
      </c>
      <c r="AS139" s="28">
        <f t="shared" si="312"/>
        <v>677974</v>
      </c>
      <c r="AT139" s="29">
        <f t="shared" si="222"/>
        <v>0.80437140182005384</v>
      </c>
    </row>
    <row r="140" spans="1:46" ht="12.95" x14ac:dyDescent="0.3">
      <c r="A140" s="16" t="s">
        <v>54</v>
      </c>
      <c r="B140" s="17" t="s">
        <v>55</v>
      </c>
      <c r="C140" s="18">
        <v>78426</v>
      </c>
      <c r="D140" s="18">
        <v>0</v>
      </c>
      <c r="E140" s="18">
        <v>0</v>
      </c>
      <c r="F140" s="19">
        <f t="shared" si="191"/>
        <v>78426</v>
      </c>
      <c r="G140" s="30">
        <f t="shared" si="223"/>
        <v>9.4072802868489985E-2</v>
      </c>
      <c r="H140" s="18">
        <v>78426</v>
      </c>
      <c r="I140" s="18">
        <v>1891</v>
      </c>
      <c r="J140" s="18">
        <v>0</v>
      </c>
      <c r="K140" s="18"/>
      <c r="L140" s="18">
        <v>0</v>
      </c>
      <c r="M140" s="18"/>
      <c r="N140" s="19">
        <f t="shared" si="307"/>
        <v>78426</v>
      </c>
      <c r="O140" s="19">
        <f t="shared" si="308"/>
        <v>1891</v>
      </c>
      <c r="P140" s="19">
        <f t="shared" si="309"/>
        <v>80317</v>
      </c>
      <c r="Q140" s="30">
        <f t="shared" si="284"/>
        <v>9.7117111371913506E-2</v>
      </c>
      <c r="R140" s="18">
        <f t="shared" ref="R140:R148" si="317">H140+I140</f>
        <v>80317</v>
      </c>
      <c r="S140" s="18"/>
      <c r="T140" s="18">
        <f t="shared" ref="T140:T148" si="318">J140+K140</f>
        <v>0</v>
      </c>
      <c r="U140" s="18"/>
      <c r="V140" s="18">
        <f t="shared" ref="V140:V148" si="319">L140+M140</f>
        <v>0</v>
      </c>
      <c r="W140" s="18"/>
      <c r="X140" s="19">
        <f t="shared" si="306"/>
        <v>80317</v>
      </c>
      <c r="Y140" s="19">
        <f t="shared" si="285"/>
        <v>0</v>
      </c>
      <c r="Z140" s="19">
        <f t="shared" si="310"/>
        <v>80317</v>
      </c>
      <c r="AA140" s="18">
        <f t="shared" si="298"/>
        <v>80317</v>
      </c>
      <c r="AB140" s="18"/>
      <c r="AC140" s="18">
        <f t="shared" ref="AC140:AC149" si="320">T140+U140</f>
        <v>0</v>
      </c>
      <c r="AD140" s="18"/>
      <c r="AE140" s="18">
        <f t="shared" ref="AE140:AE149" si="321">V140+W140</f>
        <v>0</v>
      </c>
      <c r="AF140" s="18"/>
      <c r="AG140" s="19">
        <f t="shared" si="304"/>
        <v>80317</v>
      </c>
      <c r="AH140" s="19">
        <f t="shared" si="289"/>
        <v>0</v>
      </c>
      <c r="AI140" s="19">
        <f t="shared" si="311"/>
        <v>80317</v>
      </c>
      <c r="AJ140" s="30">
        <f t="shared" si="220"/>
        <v>9.529081923492827E-2</v>
      </c>
      <c r="AK140" s="18">
        <f t="shared" ref="AK140:AK149" si="322">AA140+AB140</f>
        <v>80317</v>
      </c>
      <c r="AL140" s="18">
        <v>275</v>
      </c>
      <c r="AM140" s="18">
        <f t="shared" ref="AM140:AM149" si="323">AC140+AD140</f>
        <v>0</v>
      </c>
      <c r="AN140" s="18"/>
      <c r="AO140" s="18">
        <f t="shared" ref="AO140:AO149" si="324">AE140+AF140</f>
        <v>0</v>
      </c>
      <c r="AP140" s="18"/>
      <c r="AQ140" s="19">
        <f t="shared" si="305"/>
        <v>80317</v>
      </c>
      <c r="AR140" s="19">
        <f t="shared" si="221"/>
        <v>275</v>
      </c>
      <c r="AS140" s="19">
        <f t="shared" si="312"/>
        <v>80592</v>
      </c>
      <c r="AT140" s="30">
        <f t="shared" si="222"/>
        <v>9.5617088583753618E-2</v>
      </c>
    </row>
    <row r="141" spans="1:46" ht="25.5" x14ac:dyDescent="0.2">
      <c r="A141" s="16" t="s">
        <v>56</v>
      </c>
      <c r="B141" s="17" t="s">
        <v>57</v>
      </c>
      <c r="C141" s="18">
        <v>23736</v>
      </c>
      <c r="D141" s="18">
        <v>0</v>
      </c>
      <c r="E141" s="18">
        <v>0</v>
      </c>
      <c r="F141" s="19">
        <f t="shared" si="191"/>
        <v>23736</v>
      </c>
      <c r="G141" s="30">
        <f t="shared" si="223"/>
        <v>2.847157892645906E-2</v>
      </c>
      <c r="H141" s="18">
        <v>23736</v>
      </c>
      <c r="I141" s="18">
        <v>446</v>
      </c>
      <c r="J141" s="18">
        <v>0</v>
      </c>
      <c r="K141" s="18"/>
      <c r="L141" s="18">
        <v>0</v>
      </c>
      <c r="M141" s="18"/>
      <c r="N141" s="19">
        <f t="shared" si="307"/>
        <v>23736</v>
      </c>
      <c r="O141" s="19">
        <f t="shared" si="308"/>
        <v>446</v>
      </c>
      <c r="P141" s="19">
        <f t="shared" si="309"/>
        <v>24182</v>
      </c>
      <c r="Q141" s="30">
        <f t="shared" si="284"/>
        <v>2.9240210505815861E-2</v>
      </c>
      <c r="R141" s="18">
        <f t="shared" si="317"/>
        <v>24182</v>
      </c>
      <c r="S141" s="18"/>
      <c r="T141" s="18">
        <f t="shared" si="318"/>
        <v>0</v>
      </c>
      <c r="U141" s="18"/>
      <c r="V141" s="18">
        <f t="shared" si="319"/>
        <v>0</v>
      </c>
      <c r="W141" s="18"/>
      <c r="X141" s="19">
        <f t="shared" si="306"/>
        <v>24182</v>
      </c>
      <c r="Y141" s="19">
        <f t="shared" si="285"/>
        <v>0</v>
      </c>
      <c r="Z141" s="19">
        <f t="shared" si="310"/>
        <v>24182</v>
      </c>
      <c r="AA141" s="18">
        <f t="shared" si="298"/>
        <v>24182</v>
      </c>
      <c r="AB141" s="18">
        <v>1000</v>
      </c>
      <c r="AC141" s="18">
        <f t="shared" si="320"/>
        <v>0</v>
      </c>
      <c r="AD141" s="18"/>
      <c r="AE141" s="18">
        <f t="shared" si="321"/>
        <v>0</v>
      </c>
      <c r="AF141" s="18"/>
      <c r="AG141" s="19">
        <f t="shared" si="304"/>
        <v>24182</v>
      </c>
      <c r="AH141" s="19">
        <f t="shared" si="289"/>
        <v>1000</v>
      </c>
      <c r="AI141" s="19">
        <f t="shared" si="311"/>
        <v>25182</v>
      </c>
      <c r="AJ141" s="30">
        <f t="shared" si="220"/>
        <v>2.987678088043582E-2</v>
      </c>
      <c r="AK141" s="18">
        <f t="shared" si="322"/>
        <v>25182</v>
      </c>
      <c r="AL141" s="18">
        <v>-275</v>
      </c>
      <c r="AM141" s="18">
        <f t="shared" si="323"/>
        <v>0</v>
      </c>
      <c r="AN141" s="18"/>
      <c r="AO141" s="18">
        <f t="shared" si="324"/>
        <v>0</v>
      </c>
      <c r="AP141" s="18"/>
      <c r="AQ141" s="19">
        <f t="shared" si="305"/>
        <v>25182</v>
      </c>
      <c r="AR141" s="19">
        <f t="shared" si="221"/>
        <v>-275</v>
      </c>
      <c r="AS141" s="19">
        <f t="shared" si="312"/>
        <v>24907</v>
      </c>
      <c r="AT141" s="30">
        <f t="shared" si="222"/>
        <v>2.9550511531610476E-2</v>
      </c>
    </row>
    <row r="142" spans="1:46" x14ac:dyDescent="0.2">
      <c r="A142" s="16" t="s">
        <v>58</v>
      </c>
      <c r="B142" s="17" t="s">
        <v>59</v>
      </c>
      <c r="C142" s="18">
        <v>200</v>
      </c>
      <c r="D142" s="18">
        <v>0</v>
      </c>
      <c r="E142" s="18">
        <v>0</v>
      </c>
      <c r="F142" s="19">
        <f t="shared" si="191"/>
        <v>200</v>
      </c>
      <c r="G142" s="30">
        <f t="shared" si="223"/>
        <v>2.3990208060717107E-4</v>
      </c>
      <c r="H142" s="18">
        <v>200</v>
      </c>
      <c r="I142" s="18"/>
      <c r="J142" s="18">
        <v>0</v>
      </c>
      <c r="K142" s="18"/>
      <c r="L142" s="18">
        <v>0</v>
      </c>
      <c r="M142" s="18"/>
      <c r="N142" s="19">
        <f t="shared" si="307"/>
        <v>200</v>
      </c>
      <c r="O142" s="19">
        <f t="shared" si="308"/>
        <v>0</v>
      </c>
      <c r="P142" s="19">
        <f t="shared" si="309"/>
        <v>200</v>
      </c>
      <c r="Q142" s="30">
        <f t="shared" si="284"/>
        <v>2.4183450918712976E-4</v>
      </c>
      <c r="R142" s="18">
        <f t="shared" si="317"/>
        <v>200</v>
      </c>
      <c r="S142" s="18"/>
      <c r="T142" s="18">
        <f t="shared" si="318"/>
        <v>0</v>
      </c>
      <c r="U142" s="18"/>
      <c r="V142" s="18">
        <f t="shared" si="319"/>
        <v>0</v>
      </c>
      <c r="W142" s="18"/>
      <c r="X142" s="19">
        <f t="shared" si="306"/>
        <v>200</v>
      </c>
      <c r="Y142" s="19">
        <f t="shared" si="285"/>
        <v>0</v>
      </c>
      <c r="Z142" s="19">
        <f t="shared" si="310"/>
        <v>200</v>
      </c>
      <c r="AA142" s="18">
        <f t="shared" si="298"/>
        <v>200</v>
      </c>
      <c r="AB142" s="18">
        <v>-200</v>
      </c>
      <c r="AC142" s="18">
        <f t="shared" si="320"/>
        <v>0</v>
      </c>
      <c r="AD142" s="18"/>
      <c r="AE142" s="18">
        <f t="shared" si="321"/>
        <v>0</v>
      </c>
      <c r="AF142" s="18"/>
      <c r="AG142" s="19">
        <f t="shared" si="304"/>
        <v>200</v>
      </c>
      <c r="AH142" s="19">
        <f t="shared" si="289"/>
        <v>-200</v>
      </c>
      <c r="AI142" s="19">
        <f t="shared" si="311"/>
        <v>0</v>
      </c>
      <c r="AJ142" s="30">
        <f t="shared" si="220"/>
        <v>0</v>
      </c>
      <c r="AK142" s="18">
        <f t="shared" si="322"/>
        <v>0</v>
      </c>
      <c r="AL142" s="18"/>
      <c r="AM142" s="18">
        <f t="shared" si="323"/>
        <v>0</v>
      </c>
      <c r="AN142" s="18"/>
      <c r="AO142" s="18">
        <f t="shared" si="324"/>
        <v>0</v>
      </c>
      <c r="AP142" s="18"/>
      <c r="AQ142" s="19">
        <f t="shared" si="305"/>
        <v>0</v>
      </c>
      <c r="AR142" s="19">
        <f t="shared" si="221"/>
        <v>0</v>
      </c>
      <c r="AS142" s="19">
        <f t="shared" si="312"/>
        <v>0</v>
      </c>
      <c r="AT142" s="30">
        <f t="shared" si="222"/>
        <v>0</v>
      </c>
    </row>
    <row r="143" spans="1:46" ht="12.95" x14ac:dyDescent="0.3">
      <c r="A143" s="16" t="s">
        <v>60</v>
      </c>
      <c r="B143" s="17" t="s">
        <v>61</v>
      </c>
      <c r="C143" s="18">
        <v>268044</v>
      </c>
      <c r="D143" s="18">
        <v>0</v>
      </c>
      <c r="E143" s="18">
        <v>0</v>
      </c>
      <c r="F143" s="19">
        <f t="shared" si="191"/>
        <v>268044</v>
      </c>
      <c r="G143" s="30">
        <f t="shared" si="223"/>
        <v>0.32152156647134278</v>
      </c>
      <c r="H143" s="18">
        <v>268044</v>
      </c>
      <c r="I143" s="18">
        <f>-4880-8000</f>
        <v>-12880</v>
      </c>
      <c r="J143" s="18">
        <v>0</v>
      </c>
      <c r="K143" s="18"/>
      <c r="L143" s="18">
        <v>0</v>
      </c>
      <c r="M143" s="18"/>
      <c r="N143" s="19">
        <f t="shared" si="307"/>
        <v>268044</v>
      </c>
      <c r="O143" s="19">
        <f t="shared" si="308"/>
        <v>-12880</v>
      </c>
      <c r="P143" s="19">
        <f t="shared" si="309"/>
        <v>255164</v>
      </c>
      <c r="Q143" s="30">
        <f t="shared" si="284"/>
        <v>0.30853730351112391</v>
      </c>
      <c r="R143" s="18">
        <f t="shared" si="317"/>
        <v>255164</v>
      </c>
      <c r="S143" s="18">
        <f>18231-1406</f>
        <v>16825</v>
      </c>
      <c r="T143" s="18">
        <f t="shared" si="318"/>
        <v>0</v>
      </c>
      <c r="U143" s="18"/>
      <c r="V143" s="18">
        <f t="shared" si="319"/>
        <v>0</v>
      </c>
      <c r="W143" s="18"/>
      <c r="X143" s="19">
        <f t="shared" si="306"/>
        <v>255164</v>
      </c>
      <c r="Y143" s="19">
        <f t="shared" si="285"/>
        <v>16825</v>
      </c>
      <c r="Z143" s="19">
        <f t="shared" si="310"/>
        <v>271989</v>
      </c>
      <c r="AA143" s="18">
        <f t="shared" si="298"/>
        <v>271989</v>
      </c>
      <c r="AB143" s="18">
        <f>-10923-18231</f>
        <v>-29154</v>
      </c>
      <c r="AC143" s="18">
        <f t="shared" si="320"/>
        <v>0</v>
      </c>
      <c r="AD143" s="18"/>
      <c r="AE143" s="18">
        <f t="shared" si="321"/>
        <v>0</v>
      </c>
      <c r="AF143" s="18"/>
      <c r="AG143" s="19">
        <f t="shared" si="304"/>
        <v>271989</v>
      </c>
      <c r="AH143" s="19">
        <f t="shared" si="289"/>
        <v>-29154</v>
      </c>
      <c r="AI143" s="19">
        <f t="shared" si="311"/>
        <v>242835</v>
      </c>
      <c r="AJ143" s="30">
        <f t="shared" si="220"/>
        <v>0.28810769935273739</v>
      </c>
      <c r="AK143" s="18">
        <f t="shared" si="322"/>
        <v>242835</v>
      </c>
      <c r="AL143" s="18"/>
      <c r="AM143" s="18">
        <f t="shared" si="323"/>
        <v>0</v>
      </c>
      <c r="AN143" s="18"/>
      <c r="AO143" s="18">
        <f t="shared" si="324"/>
        <v>0</v>
      </c>
      <c r="AP143" s="18"/>
      <c r="AQ143" s="19">
        <f t="shared" si="305"/>
        <v>242835</v>
      </c>
      <c r="AR143" s="19">
        <f t="shared" si="221"/>
        <v>0</v>
      </c>
      <c r="AS143" s="19">
        <f t="shared" si="312"/>
        <v>242835</v>
      </c>
      <c r="AT143" s="30">
        <f t="shared" si="222"/>
        <v>0.28810769935273739</v>
      </c>
    </row>
    <row r="144" spans="1:46" ht="25.5" x14ac:dyDescent="0.2">
      <c r="A144" s="16" t="s">
        <v>62</v>
      </c>
      <c r="B144" s="17" t="s">
        <v>63</v>
      </c>
      <c r="C144" s="18">
        <v>10245</v>
      </c>
      <c r="D144" s="18">
        <v>0</v>
      </c>
      <c r="E144" s="18">
        <v>0</v>
      </c>
      <c r="F144" s="19">
        <f t="shared" si="191"/>
        <v>10245</v>
      </c>
      <c r="G144" s="30">
        <f t="shared" si="223"/>
        <v>1.2288984079102337E-2</v>
      </c>
      <c r="H144" s="18">
        <v>10245</v>
      </c>
      <c r="I144" s="18">
        <v>4880</v>
      </c>
      <c r="J144" s="18">
        <v>0</v>
      </c>
      <c r="K144" s="18"/>
      <c r="L144" s="18">
        <v>0</v>
      </c>
      <c r="M144" s="18"/>
      <c r="N144" s="19">
        <f t="shared" si="307"/>
        <v>10245</v>
      </c>
      <c r="O144" s="19">
        <f t="shared" si="308"/>
        <v>4880</v>
      </c>
      <c r="P144" s="19">
        <f t="shared" si="309"/>
        <v>15125</v>
      </c>
      <c r="Q144" s="30">
        <f t="shared" si="284"/>
        <v>1.828873475727669E-2</v>
      </c>
      <c r="R144" s="18">
        <f t="shared" si="317"/>
        <v>15125</v>
      </c>
      <c r="S144" s="18"/>
      <c r="T144" s="18">
        <f t="shared" si="318"/>
        <v>0</v>
      </c>
      <c r="U144" s="18"/>
      <c r="V144" s="18">
        <f t="shared" si="319"/>
        <v>0</v>
      </c>
      <c r="W144" s="18"/>
      <c r="X144" s="19">
        <f t="shared" si="306"/>
        <v>15125</v>
      </c>
      <c r="Y144" s="19">
        <f t="shared" si="285"/>
        <v>0</v>
      </c>
      <c r="Z144" s="19">
        <f t="shared" si="310"/>
        <v>15125</v>
      </c>
      <c r="AA144" s="18">
        <f t="shared" si="298"/>
        <v>15125</v>
      </c>
      <c r="AB144" s="18">
        <v>880</v>
      </c>
      <c r="AC144" s="18">
        <f t="shared" si="320"/>
        <v>0</v>
      </c>
      <c r="AD144" s="18"/>
      <c r="AE144" s="18">
        <f t="shared" si="321"/>
        <v>0</v>
      </c>
      <c r="AF144" s="18"/>
      <c r="AG144" s="19">
        <f t="shared" si="304"/>
        <v>15125</v>
      </c>
      <c r="AH144" s="19">
        <f t="shared" si="289"/>
        <v>880</v>
      </c>
      <c r="AI144" s="19">
        <f t="shared" si="311"/>
        <v>16005</v>
      </c>
      <c r="AJ144" s="30">
        <f t="shared" si="220"/>
        <v>1.8988876101635108E-2</v>
      </c>
      <c r="AK144" s="18">
        <f t="shared" si="322"/>
        <v>16005</v>
      </c>
      <c r="AL144" s="18"/>
      <c r="AM144" s="18">
        <f t="shared" si="323"/>
        <v>0</v>
      </c>
      <c r="AN144" s="18"/>
      <c r="AO144" s="18">
        <f t="shared" si="324"/>
        <v>0</v>
      </c>
      <c r="AP144" s="18"/>
      <c r="AQ144" s="19">
        <f t="shared" si="305"/>
        <v>16005</v>
      </c>
      <c r="AR144" s="19">
        <f t="shared" si="221"/>
        <v>0</v>
      </c>
      <c r="AS144" s="19">
        <f t="shared" si="312"/>
        <v>16005</v>
      </c>
      <c r="AT144" s="30">
        <f t="shared" si="222"/>
        <v>1.8988876101635108E-2</v>
      </c>
    </row>
    <row r="145" spans="1:46" x14ac:dyDescent="0.2">
      <c r="A145" s="16" t="s">
        <v>64</v>
      </c>
      <c r="B145" s="17" t="s">
        <v>65</v>
      </c>
      <c r="C145" s="18">
        <v>2220</v>
      </c>
      <c r="D145" s="18">
        <v>0</v>
      </c>
      <c r="E145" s="18">
        <v>0</v>
      </c>
      <c r="F145" s="19">
        <f t="shared" si="191"/>
        <v>2220</v>
      </c>
      <c r="G145" s="30">
        <f t="shared" si="223"/>
        <v>2.6629130947395988E-3</v>
      </c>
      <c r="H145" s="18">
        <v>2220</v>
      </c>
      <c r="I145" s="18"/>
      <c r="J145" s="18">
        <v>0</v>
      </c>
      <c r="K145" s="18"/>
      <c r="L145" s="18">
        <v>0</v>
      </c>
      <c r="M145" s="18"/>
      <c r="N145" s="19">
        <f t="shared" si="307"/>
        <v>2220</v>
      </c>
      <c r="O145" s="19">
        <f t="shared" si="308"/>
        <v>0</v>
      </c>
      <c r="P145" s="19">
        <f t="shared" si="309"/>
        <v>2220</v>
      </c>
      <c r="Q145" s="30">
        <f t="shared" si="284"/>
        <v>2.6843630519771404E-3</v>
      </c>
      <c r="R145" s="18">
        <f t="shared" si="317"/>
        <v>2220</v>
      </c>
      <c r="S145" s="18"/>
      <c r="T145" s="18">
        <f t="shared" si="318"/>
        <v>0</v>
      </c>
      <c r="U145" s="18"/>
      <c r="V145" s="18">
        <f t="shared" si="319"/>
        <v>0</v>
      </c>
      <c r="W145" s="18"/>
      <c r="X145" s="19">
        <f t="shared" si="306"/>
        <v>2220</v>
      </c>
      <c r="Y145" s="19">
        <f t="shared" si="285"/>
        <v>0</v>
      </c>
      <c r="Z145" s="19">
        <f t="shared" si="310"/>
        <v>2220</v>
      </c>
      <c r="AA145" s="18">
        <f t="shared" si="298"/>
        <v>2220</v>
      </c>
      <c r="AB145" s="18">
        <v>10200</v>
      </c>
      <c r="AC145" s="18">
        <f t="shared" si="320"/>
        <v>0</v>
      </c>
      <c r="AD145" s="18"/>
      <c r="AE145" s="18">
        <f t="shared" si="321"/>
        <v>0</v>
      </c>
      <c r="AF145" s="18"/>
      <c r="AG145" s="19">
        <f t="shared" si="304"/>
        <v>2220</v>
      </c>
      <c r="AH145" s="19">
        <f t="shared" si="289"/>
        <v>10200</v>
      </c>
      <c r="AI145" s="19">
        <f t="shared" si="311"/>
        <v>12420</v>
      </c>
      <c r="AJ145" s="30">
        <f t="shared" si="220"/>
        <v>1.4735510226948332E-2</v>
      </c>
      <c r="AK145" s="18">
        <f t="shared" si="322"/>
        <v>12420</v>
      </c>
      <c r="AL145" s="18"/>
      <c r="AM145" s="18">
        <f t="shared" si="323"/>
        <v>0</v>
      </c>
      <c r="AN145" s="18"/>
      <c r="AO145" s="18">
        <f t="shared" si="324"/>
        <v>0</v>
      </c>
      <c r="AP145" s="18"/>
      <c r="AQ145" s="19">
        <f t="shared" si="305"/>
        <v>12420</v>
      </c>
      <c r="AR145" s="19">
        <f t="shared" si="221"/>
        <v>0</v>
      </c>
      <c r="AS145" s="19">
        <f t="shared" si="312"/>
        <v>12420</v>
      </c>
      <c r="AT145" s="30">
        <f t="shared" si="222"/>
        <v>1.4735510226948332E-2</v>
      </c>
    </row>
    <row r="146" spans="1:46" ht="25.5" x14ac:dyDescent="0.2">
      <c r="A146" s="16" t="s">
        <v>90</v>
      </c>
      <c r="B146" s="17" t="s">
        <v>91</v>
      </c>
      <c r="C146" s="18">
        <v>259835</v>
      </c>
      <c r="D146" s="18">
        <v>0</v>
      </c>
      <c r="E146" s="18">
        <v>0</v>
      </c>
      <c r="F146" s="19">
        <f t="shared" si="191"/>
        <v>259835</v>
      </c>
      <c r="G146" s="30">
        <f t="shared" si="223"/>
        <v>0.31167478557282147</v>
      </c>
      <c r="H146" s="18">
        <v>259835</v>
      </c>
      <c r="I146" s="18"/>
      <c r="J146" s="18">
        <v>0</v>
      </c>
      <c r="K146" s="18"/>
      <c r="L146" s="18">
        <v>0</v>
      </c>
      <c r="M146" s="18"/>
      <c r="N146" s="19">
        <f t="shared" si="307"/>
        <v>259835</v>
      </c>
      <c r="O146" s="19">
        <f t="shared" si="308"/>
        <v>0</v>
      </c>
      <c r="P146" s="19">
        <f t="shared" si="309"/>
        <v>259835</v>
      </c>
      <c r="Q146" s="30">
        <f t="shared" si="284"/>
        <v>0.3141853484731893</v>
      </c>
      <c r="R146" s="18">
        <f t="shared" si="317"/>
        <v>259835</v>
      </c>
      <c r="S146" s="18"/>
      <c r="T146" s="18">
        <f t="shared" si="318"/>
        <v>0</v>
      </c>
      <c r="U146" s="18"/>
      <c r="V146" s="18">
        <f t="shared" si="319"/>
        <v>0</v>
      </c>
      <c r="W146" s="18"/>
      <c r="X146" s="19">
        <f t="shared" si="306"/>
        <v>259835</v>
      </c>
      <c r="Y146" s="19">
        <f t="shared" si="285"/>
        <v>0</v>
      </c>
      <c r="Z146" s="19">
        <f t="shared" si="310"/>
        <v>259835</v>
      </c>
      <c r="AA146" s="18">
        <f t="shared" si="298"/>
        <v>259835</v>
      </c>
      <c r="AB146" s="18"/>
      <c r="AC146" s="18">
        <f t="shared" si="320"/>
        <v>0</v>
      </c>
      <c r="AD146" s="18"/>
      <c r="AE146" s="18">
        <f t="shared" si="321"/>
        <v>0</v>
      </c>
      <c r="AF146" s="18"/>
      <c r="AG146" s="19">
        <f t="shared" si="304"/>
        <v>259835</v>
      </c>
      <c r="AH146" s="19">
        <f t="shared" si="289"/>
        <v>0</v>
      </c>
      <c r="AI146" s="19">
        <f t="shared" si="311"/>
        <v>259835</v>
      </c>
      <c r="AJ146" s="30">
        <f t="shared" si="220"/>
        <v>0.30827707728012238</v>
      </c>
      <c r="AK146" s="18">
        <f t="shared" si="322"/>
        <v>259835</v>
      </c>
      <c r="AL146" s="18"/>
      <c r="AM146" s="18">
        <f t="shared" si="323"/>
        <v>0</v>
      </c>
      <c r="AN146" s="18"/>
      <c r="AO146" s="18">
        <f t="shared" si="324"/>
        <v>0</v>
      </c>
      <c r="AP146" s="18"/>
      <c r="AQ146" s="19">
        <f t="shared" si="305"/>
        <v>259835</v>
      </c>
      <c r="AR146" s="19">
        <f t="shared" si="221"/>
        <v>0</v>
      </c>
      <c r="AS146" s="19">
        <f t="shared" si="312"/>
        <v>259835</v>
      </c>
      <c r="AT146" s="30">
        <f t="shared" si="222"/>
        <v>0.30827707728012238</v>
      </c>
    </row>
    <row r="147" spans="1:46" x14ac:dyDescent="0.2">
      <c r="A147" s="16" t="s">
        <v>104</v>
      </c>
      <c r="B147" s="17" t="s">
        <v>105</v>
      </c>
      <c r="C147" s="18">
        <v>0</v>
      </c>
      <c r="D147" s="18">
        <v>0</v>
      </c>
      <c r="E147" s="18">
        <v>0</v>
      </c>
      <c r="F147" s="19">
        <f t="shared" si="191"/>
        <v>0</v>
      </c>
      <c r="G147" s="30">
        <f t="shared" si="223"/>
        <v>0</v>
      </c>
      <c r="H147" s="18">
        <v>0</v>
      </c>
      <c r="I147" s="18"/>
      <c r="J147" s="18">
        <v>0</v>
      </c>
      <c r="K147" s="18"/>
      <c r="L147" s="18">
        <v>0</v>
      </c>
      <c r="M147" s="18"/>
      <c r="N147" s="19">
        <f t="shared" si="307"/>
        <v>0</v>
      </c>
      <c r="O147" s="19">
        <f t="shared" si="308"/>
        <v>0</v>
      </c>
      <c r="P147" s="19">
        <f t="shared" si="309"/>
        <v>0</v>
      </c>
      <c r="Q147" s="30">
        <f t="shared" si="284"/>
        <v>0</v>
      </c>
      <c r="R147" s="18">
        <f t="shared" si="317"/>
        <v>0</v>
      </c>
      <c r="S147" s="18"/>
      <c r="T147" s="18">
        <f t="shared" si="318"/>
        <v>0</v>
      </c>
      <c r="U147" s="18"/>
      <c r="V147" s="18">
        <f t="shared" si="319"/>
        <v>0</v>
      </c>
      <c r="W147" s="18"/>
      <c r="X147" s="19">
        <f t="shared" si="306"/>
        <v>0</v>
      </c>
      <c r="Y147" s="19">
        <f t="shared" si="285"/>
        <v>0</v>
      </c>
      <c r="Z147" s="19">
        <f t="shared" si="310"/>
        <v>0</v>
      </c>
      <c r="AA147" s="18">
        <f t="shared" si="298"/>
        <v>0</v>
      </c>
      <c r="AB147" s="18"/>
      <c r="AC147" s="18">
        <f t="shared" si="320"/>
        <v>0</v>
      </c>
      <c r="AD147" s="18"/>
      <c r="AE147" s="18">
        <f t="shared" si="321"/>
        <v>0</v>
      </c>
      <c r="AF147" s="18"/>
      <c r="AG147" s="19">
        <f t="shared" si="304"/>
        <v>0</v>
      </c>
      <c r="AH147" s="19">
        <f t="shared" si="289"/>
        <v>0</v>
      </c>
      <c r="AI147" s="19">
        <f t="shared" si="311"/>
        <v>0</v>
      </c>
      <c r="AJ147" s="30">
        <f t="shared" si="220"/>
        <v>0</v>
      </c>
      <c r="AK147" s="18">
        <f t="shared" si="322"/>
        <v>0</v>
      </c>
      <c r="AL147" s="18"/>
      <c r="AM147" s="18">
        <f t="shared" si="323"/>
        <v>0</v>
      </c>
      <c r="AN147" s="18"/>
      <c r="AO147" s="18">
        <f t="shared" si="324"/>
        <v>0</v>
      </c>
      <c r="AP147" s="18"/>
      <c r="AQ147" s="19">
        <f t="shared" si="305"/>
        <v>0</v>
      </c>
      <c r="AR147" s="19">
        <f t="shared" si="221"/>
        <v>0</v>
      </c>
      <c r="AS147" s="19">
        <f t="shared" si="312"/>
        <v>0</v>
      </c>
      <c r="AT147" s="30">
        <f t="shared" si="222"/>
        <v>0</v>
      </c>
    </row>
    <row r="148" spans="1:46" x14ac:dyDescent="0.2">
      <c r="A148" s="16" t="s">
        <v>66</v>
      </c>
      <c r="B148" s="17" t="s">
        <v>67</v>
      </c>
      <c r="C148" s="18">
        <v>4500</v>
      </c>
      <c r="D148" s="18">
        <v>0</v>
      </c>
      <c r="E148" s="18">
        <v>0</v>
      </c>
      <c r="F148" s="19">
        <f t="shared" si="191"/>
        <v>4500</v>
      </c>
      <c r="G148" s="30">
        <f t="shared" si="223"/>
        <v>5.3977968136613491E-3</v>
      </c>
      <c r="H148" s="18">
        <v>4500</v>
      </c>
      <c r="I148" s="18"/>
      <c r="J148" s="18">
        <v>0</v>
      </c>
      <c r="K148" s="18"/>
      <c r="L148" s="18">
        <v>0</v>
      </c>
      <c r="M148" s="18"/>
      <c r="N148" s="19">
        <f t="shared" si="307"/>
        <v>4500</v>
      </c>
      <c r="O148" s="19">
        <f t="shared" si="308"/>
        <v>0</v>
      </c>
      <c r="P148" s="19">
        <f t="shared" si="309"/>
        <v>4500</v>
      </c>
      <c r="Q148" s="30">
        <f t="shared" si="284"/>
        <v>5.4412764567104196E-3</v>
      </c>
      <c r="R148" s="18">
        <f t="shared" si="317"/>
        <v>4500</v>
      </c>
      <c r="S148" s="18"/>
      <c r="T148" s="18">
        <f t="shared" si="318"/>
        <v>0</v>
      </c>
      <c r="U148" s="18"/>
      <c r="V148" s="18">
        <f t="shared" si="319"/>
        <v>0</v>
      </c>
      <c r="W148" s="18"/>
      <c r="X148" s="19">
        <f t="shared" si="306"/>
        <v>4500</v>
      </c>
      <c r="Y148" s="19">
        <f t="shared" si="285"/>
        <v>0</v>
      </c>
      <c r="Z148" s="19">
        <f t="shared" si="310"/>
        <v>4500</v>
      </c>
      <c r="AA148" s="18">
        <f t="shared" si="298"/>
        <v>4500</v>
      </c>
      <c r="AB148" s="18">
        <f>17243+18231</f>
        <v>35474</v>
      </c>
      <c r="AC148" s="18">
        <f t="shared" si="320"/>
        <v>0</v>
      </c>
      <c r="AD148" s="18"/>
      <c r="AE148" s="18">
        <f t="shared" si="321"/>
        <v>0</v>
      </c>
      <c r="AF148" s="18"/>
      <c r="AG148" s="19">
        <f t="shared" si="304"/>
        <v>4500</v>
      </c>
      <c r="AH148" s="19">
        <f t="shared" si="289"/>
        <v>35474</v>
      </c>
      <c r="AI148" s="19">
        <f t="shared" si="311"/>
        <v>39974</v>
      </c>
      <c r="AJ148" s="30">
        <f t="shared" si="220"/>
        <v>4.7426512545252222E-2</v>
      </c>
      <c r="AK148" s="18">
        <f t="shared" si="322"/>
        <v>39974</v>
      </c>
      <c r="AL148" s="18"/>
      <c r="AM148" s="18">
        <f t="shared" si="323"/>
        <v>0</v>
      </c>
      <c r="AN148" s="18"/>
      <c r="AO148" s="18">
        <f t="shared" si="324"/>
        <v>0</v>
      </c>
      <c r="AP148" s="18"/>
      <c r="AQ148" s="19">
        <f t="shared" si="305"/>
        <v>39974</v>
      </c>
      <c r="AR148" s="19">
        <f t="shared" si="221"/>
        <v>0</v>
      </c>
      <c r="AS148" s="19">
        <f t="shared" si="312"/>
        <v>39974</v>
      </c>
      <c r="AT148" s="30">
        <f t="shared" si="222"/>
        <v>4.7426512545252222E-2</v>
      </c>
    </row>
    <row r="149" spans="1:46" ht="38.25" x14ac:dyDescent="0.2">
      <c r="A149" s="16" t="s">
        <v>232</v>
      </c>
      <c r="B149" s="17" t="s">
        <v>233</v>
      </c>
      <c r="C149" s="18"/>
      <c r="D149" s="18"/>
      <c r="E149" s="18"/>
      <c r="F149" s="19"/>
      <c r="G149" s="30"/>
      <c r="H149" s="18"/>
      <c r="I149" s="18"/>
      <c r="J149" s="18"/>
      <c r="K149" s="18"/>
      <c r="L149" s="18"/>
      <c r="M149" s="18"/>
      <c r="N149" s="19">
        <v>0</v>
      </c>
      <c r="O149" s="19"/>
      <c r="P149" s="19"/>
      <c r="Q149" s="30"/>
      <c r="R149" s="18">
        <v>0</v>
      </c>
      <c r="S149" s="18">
        <v>1406</v>
      </c>
      <c r="T149" s="18"/>
      <c r="U149" s="18"/>
      <c r="V149" s="18"/>
      <c r="W149" s="18"/>
      <c r="X149" s="19">
        <v>0</v>
      </c>
      <c r="Y149" s="19">
        <f t="shared" si="285"/>
        <v>1406</v>
      </c>
      <c r="Z149" s="19">
        <f t="shared" si="310"/>
        <v>1406</v>
      </c>
      <c r="AA149" s="18">
        <f t="shared" si="298"/>
        <v>1406</v>
      </c>
      <c r="AB149" s="18"/>
      <c r="AC149" s="18">
        <f t="shared" si="320"/>
        <v>0</v>
      </c>
      <c r="AD149" s="18"/>
      <c r="AE149" s="18">
        <f t="shared" si="321"/>
        <v>0</v>
      </c>
      <c r="AF149" s="18"/>
      <c r="AG149" s="19">
        <f t="shared" ref="AG149" si="325">AA149+AC149+AE149</f>
        <v>1406</v>
      </c>
      <c r="AH149" s="19">
        <f t="shared" ref="AH149" si="326">AB149+AD149+AF149</f>
        <v>0</v>
      </c>
      <c r="AI149" s="19">
        <f t="shared" ref="AI149" si="327">AG149+AH149</f>
        <v>1406</v>
      </c>
      <c r="AJ149" s="30">
        <f t="shared" ref="AJ149" si="328">AI149*100/$AI$27</f>
        <v>1.6681261979943119E-3</v>
      </c>
      <c r="AK149" s="18">
        <f t="shared" si="322"/>
        <v>1406</v>
      </c>
      <c r="AL149" s="18"/>
      <c r="AM149" s="18">
        <f t="shared" si="323"/>
        <v>0</v>
      </c>
      <c r="AN149" s="18"/>
      <c r="AO149" s="18">
        <f t="shared" si="324"/>
        <v>0</v>
      </c>
      <c r="AP149" s="18"/>
      <c r="AQ149" s="19">
        <f t="shared" si="305"/>
        <v>1406</v>
      </c>
      <c r="AR149" s="19">
        <f t="shared" si="221"/>
        <v>0</v>
      </c>
      <c r="AS149" s="19">
        <f t="shared" si="312"/>
        <v>1406</v>
      </c>
      <c r="AT149" s="30">
        <f t="shared" si="222"/>
        <v>1.6681261979943119E-3</v>
      </c>
    </row>
    <row r="150" spans="1:46" ht="14.25" x14ac:dyDescent="0.2">
      <c r="A150" s="22" t="s">
        <v>120</v>
      </c>
      <c r="B150" s="23" t="s">
        <v>121</v>
      </c>
      <c r="C150" s="24">
        <f>C151+C155+C163+C167</f>
        <v>8746166</v>
      </c>
      <c r="D150" s="24">
        <f t="shared" ref="D150:E150" si="329">D151+D155+D163+D167</f>
        <v>0</v>
      </c>
      <c r="E150" s="24">
        <f t="shared" si="329"/>
        <v>948500</v>
      </c>
      <c r="F150" s="24">
        <f t="shared" si="191"/>
        <v>9694666</v>
      </c>
      <c r="G150" s="25">
        <f t="shared" si="223"/>
        <v>11.628852720958003</v>
      </c>
      <c r="H150" s="24">
        <f>H151+H155+H163+H167</f>
        <v>8746166</v>
      </c>
      <c r="I150" s="24">
        <f>I151+I155+I163+I167</f>
        <v>-1373781</v>
      </c>
      <c r="J150" s="24">
        <f t="shared" ref="J150:M150" si="330">J151+J155+J163+J167</f>
        <v>0</v>
      </c>
      <c r="K150" s="24">
        <f t="shared" si="330"/>
        <v>0</v>
      </c>
      <c r="L150" s="24">
        <f t="shared" si="330"/>
        <v>948500</v>
      </c>
      <c r="M150" s="24">
        <f t="shared" si="330"/>
        <v>0</v>
      </c>
      <c r="N150" s="24">
        <f t="shared" si="307"/>
        <v>9694666</v>
      </c>
      <c r="O150" s="24">
        <f t="shared" si="308"/>
        <v>-1373781</v>
      </c>
      <c r="P150" s="24">
        <f t="shared" si="309"/>
        <v>8320885</v>
      </c>
      <c r="Q150" s="25">
        <f t="shared" ref="Q150:Q181" si="331">P150*100/$P$27</f>
        <v>10.061385699887751</v>
      </c>
      <c r="R150" s="24">
        <f>R151+R155+R163+R167</f>
        <v>7372385</v>
      </c>
      <c r="S150" s="24">
        <f>S151+S155+S163+S167</f>
        <v>22250</v>
      </c>
      <c r="T150" s="24">
        <f t="shared" ref="T150:W150" si="332">T151+T155+T163+T167</f>
        <v>0</v>
      </c>
      <c r="U150" s="24">
        <f t="shared" si="332"/>
        <v>0</v>
      </c>
      <c r="V150" s="24">
        <f t="shared" si="332"/>
        <v>948500</v>
      </c>
      <c r="W150" s="24">
        <f t="shared" si="332"/>
        <v>0</v>
      </c>
      <c r="X150" s="24">
        <f t="shared" si="306"/>
        <v>8320885</v>
      </c>
      <c r="Y150" s="24">
        <f t="shared" si="285"/>
        <v>22250</v>
      </c>
      <c r="Z150" s="24">
        <f t="shared" si="310"/>
        <v>8343135</v>
      </c>
      <c r="AA150" s="24">
        <f>AA151+AA155+AA163+AA167</f>
        <v>7394635</v>
      </c>
      <c r="AB150" s="24">
        <f>AB151+AB155+AB163+AB167</f>
        <v>47088</v>
      </c>
      <c r="AC150" s="24">
        <f t="shared" ref="AC150:AF150" si="333">AC151+AC155+AC163+AC167</f>
        <v>0</v>
      </c>
      <c r="AD150" s="24">
        <f t="shared" si="333"/>
        <v>0</v>
      </c>
      <c r="AE150" s="24">
        <f t="shared" si="333"/>
        <v>948500</v>
      </c>
      <c r="AF150" s="24">
        <f t="shared" si="333"/>
        <v>-283455</v>
      </c>
      <c r="AG150" s="24">
        <f t="shared" ref="AG150:AG191" si="334">AA150+AC150+AE150</f>
        <v>8343135</v>
      </c>
      <c r="AH150" s="24">
        <f t="shared" si="289"/>
        <v>-236367</v>
      </c>
      <c r="AI150" s="24">
        <f t="shared" si="311"/>
        <v>8106768</v>
      </c>
      <c r="AJ150" s="25">
        <f t="shared" si="220"/>
        <v>9.6181451506841764</v>
      </c>
      <c r="AK150" s="24">
        <f>AK151+AK155+AK163+AK167</f>
        <v>7441723</v>
      </c>
      <c r="AL150" s="24">
        <f>AL151+AL155+AL163+AL167</f>
        <v>0</v>
      </c>
      <c r="AM150" s="24">
        <f t="shared" ref="AM150:AP150" si="335">AM151+AM155+AM163+AM167</f>
        <v>0</v>
      </c>
      <c r="AN150" s="24">
        <f t="shared" si="335"/>
        <v>0</v>
      </c>
      <c r="AO150" s="24">
        <f t="shared" si="335"/>
        <v>665045</v>
      </c>
      <c r="AP150" s="24">
        <f t="shared" si="335"/>
        <v>0</v>
      </c>
      <c r="AQ150" s="24">
        <f t="shared" si="305"/>
        <v>8106768</v>
      </c>
      <c r="AR150" s="24">
        <f t="shared" si="221"/>
        <v>0</v>
      </c>
      <c r="AS150" s="24">
        <f t="shared" si="312"/>
        <v>8106768</v>
      </c>
      <c r="AT150" s="25">
        <f t="shared" si="222"/>
        <v>9.6181451506841764</v>
      </c>
    </row>
    <row r="151" spans="1:46" ht="28.5" x14ac:dyDescent="0.2">
      <c r="A151" s="33" t="s">
        <v>122</v>
      </c>
      <c r="B151" s="34" t="s">
        <v>123</v>
      </c>
      <c r="C151" s="28">
        <f>SUM(C152:C154)</f>
        <v>101157</v>
      </c>
      <c r="D151" s="28">
        <f t="shared" ref="D151:E151" si="336">SUM(D152:D154)</f>
        <v>0</v>
      </c>
      <c r="E151" s="28">
        <f t="shared" si="336"/>
        <v>0</v>
      </c>
      <c r="F151" s="28">
        <f t="shared" si="191"/>
        <v>101157</v>
      </c>
      <c r="G151" s="29">
        <f t="shared" si="223"/>
        <v>0.12133887383989801</v>
      </c>
      <c r="H151" s="28">
        <f>SUM(H152:H154)</f>
        <v>101157</v>
      </c>
      <c r="I151" s="28">
        <f>SUM(I152:I154)</f>
        <v>0</v>
      </c>
      <c r="J151" s="28">
        <f t="shared" ref="J151:M151" si="337">SUM(J152:J154)</f>
        <v>0</v>
      </c>
      <c r="K151" s="28">
        <f t="shared" si="337"/>
        <v>0</v>
      </c>
      <c r="L151" s="28">
        <f t="shared" si="337"/>
        <v>0</v>
      </c>
      <c r="M151" s="28">
        <f t="shared" si="337"/>
        <v>0</v>
      </c>
      <c r="N151" s="28">
        <f t="shared" si="307"/>
        <v>101157</v>
      </c>
      <c r="O151" s="28">
        <f t="shared" si="308"/>
        <v>0</v>
      </c>
      <c r="P151" s="28">
        <f t="shared" si="309"/>
        <v>101157</v>
      </c>
      <c r="Q151" s="29">
        <f t="shared" si="331"/>
        <v>0.12231626722921243</v>
      </c>
      <c r="R151" s="28">
        <f>SUM(R152:R154)</f>
        <v>101157</v>
      </c>
      <c r="S151" s="28">
        <f>SUM(S152:S154)</f>
        <v>0</v>
      </c>
      <c r="T151" s="28">
        <f t="shared" ref="T151:W151" si="338">SUM(T152:T154)</f>
        <v>0</v>
      </c>
      <c r="U151" s="28">
        <f t="shared" si="338"/>
        <v>0</v>
      </c>
      <c r="V151" s="28">
        <f t="shared" si="338"/>
        <v>0</v>
      </c>
      <c r="W151" s="28">
        <f t="shared" si="338"/>
        <v>0</v>
      </c>
      <c r="X151" s="28">
        <f t="shared" si="306"/>
        <v>101157</v>
      </c>
      <c r="Y151" s="28">
        <f t="shared" si="285"/>
        <v>0</v>
      </c>
      <c r="Z151" s="28">
        <f t="shared" si="310"/>
        <v>101157</v>
      </c>
      <c r="AA151" s="28">
        <f>SUM(AA152:AA154)</f>
        <v>101157</v>
      </c>
      <c r="AB151" s="28">
        <f>SUM(AB152:AB154)</f>
        <v>10245</v>
      </c>
      <c r="AC151" s="28">
        <f t="shared" ref="AC151:AF151" si="339">SUM(AC152:AC154)</f>
        <v>0</v>
      </c>
      <c r="AD151" s="28">
        <f t="shared" si="339"/>
        <v>0</v>
      </c>
      <c r="AE151" s="28">
        <f t="shared" si="339"/>
        <v>0</v>
      </c>
      <c r="AF151" s="28">
        <f t="shared" si="339"/>
        <v>0</v>
      </c>
      <c r="AG151" s="28">
        <f t="shared" si="334"/>
        <v>101157</v>
      </c>
      <c r="AH151" s="28">
        <f t="shared" si="289"/>
        <v>10245</v>
      </c>
      <c r="AI151" s="28">
        <f t="shared" si="311"/>
        <v>111402</v>
      </c>
      <c r="AJ151" s="29">
        <f t="shared" si="220"/>
        <v>0.13217111999214962</v>
      </c>
      <c r="AK151" s="28">
        <f>SUM(AK152:AK154)</f>
        <v>111402</v>
      </c>
      <c r="AL151" s="28">
        <f>SUM(AL152:AL154)</f>
        <v>0</v>
      </c>
      <c r="AM151" s="28">
        <f t="shared" ref="AM151:AP151" si="340">SUM(AM152:AM154)</f>
        <v>0</v>
      </c>
      <c r="AN151" s="28">
        <f t="shared" si="340"/>
        <v>0</v>
      </c>
      <c r="AO151" s="28">
        <f t="shared" si="340"/>
        <v>0</v>
      </c>
      <c r="AP151" s="28">
        <f t="shared" si="340"/>
        <v>0</v>
      </c>
      <c r="AQ151" s="28">
        <f t="shared" si="305"/>
        <v>111402</v>
      </c>
      <c r="AR151" s="28">
        <f t="shared" si="221"/>
        <v>0</v>
      </c>
      <c r="AS151" s="28">
        <f t="shared" si="312"/>
        <v>111402</v>
      </c>
      <c r="AT151" s="29">
        <f t="shared" si="222"/>
        <v>0.13217111999214962</v>
      </c>
    </row>
    <row r="152" spans="1:46" ht="17.25" customHeight="1" x14ac:dyDescent="0.3">
      <c r="A152" s="16" t="s">
        <v>60</v>
      </c>
      <c r="B152" s="17" t="s">
        <v>61</v>
      </c>
      <c r="C152" s="18">
        <v>94774</v>
      </c>
      <c r="D152" s="18">
        <v>0</v>
      </c>
      <c r="E152" s="18">
        <v>0</v>
      </c>
      <c r="F152" s="19">
        <f t="shared" si="191"/>
        <v>94774</v>
      </c>
      <c r="G152" s="30">
        <f t="shared" si="223"/>
        <v>0.11368239893732014</v>
      </c>
      <c r="H152" s="18">
        <v>94774</v>
      </c>
      <c r="I152" s="18"/>
      <c r="J152" s="18">
        <v>0</v>
      </c>
      <c r="K152" s="18"/>
      <c r="L152" s="18">
        <v>0</v>
      </c>
      <c r="M152" s="18"/>
      <c r="N152" s="19">
        <f t="shared" si="307"/>
        <v>94774</v>
      </c>
      <c r="O152" s="19">
        <f t="shared" si="308"/>
        <v>0</v>
      </c>
      <c r="P152" s="19">
        <f t="shared" si="309"/>
        <v>94774</v>
      </c>
      <c r="Q152" s="30">
        <f t="shared" si="331"/>
        <v>0.11459811886850518</v>
      </c>
      <c r="R152" s="18">
        <f>H152+I152</f>
        <v>94774</v>
      </c>
      <c r="S152" s="18"/>
      <c r="T152" s="18">
        <f>J152+K152</f>
        <v>0</v>
      </c>
      <c r="U152" s="18"/>
      <c r="V152" s="18">
        <f>L152+M152</f>
        <v>0</v>
      </c>
      <c r="W152" s="18"/>
      <c r="X152" s="19">
        <f t="shared" si="306"/>
        <v>94774</v>
      </c>
      <c r="Y152" s="19">
        <f t="shared" si="285"/>
        <v>0</v>
      </c>
      <c r="Z152" s="19">
        <f t="shared" si="310"/>
        <v>94774</v>
      </c>
      <c r="AA152" s="18">
        <f t="shared" ref="AA152:AA154" si="341">R152+S152</f>
        <v>94774</v>
      </c>
      <c r="AB152" s="18">
        <v>12000</v>
      </c>
      <c r="AC152" s="18">
        <f t="shared" ref="AC152:AC154" si="342">T152+U152</f>
        <v>0</v>
      </c>
      <c r="AD152" s="18"/>
      <c r="AE152" s="18">
        <f t="shared" ref="AE152:AE154" si="343">V152+W152</f>
        <v>0</v>
      </c>
      <c r="AF152" s="18"/>
      <c r="AG152" s="19">
        <f t="shared" si="334"/>
        <v>94774</v>
      </c>
      <c r="AH152" s="19">
        <f t="shared" si="289"/>
        <v>12000</v>
      </c>
      <c r="AI152" s="19">
        <f t="shared" si="311"/>
        <v>106774</v>
      </c>
      <c r="AJ152" s="30">
        <f t="shared" si="220"/>
        <v>0.12668030345991796</v>
      </c>
      <c r="AK152" s="18">
        <f t="shared" ref="AK152:AK154" si="344">AA152+AB152</f>
        <v>106774</v>
      </c>
      <c r="AL152" s="18"/>
      <c r="AM152" s="18">
        <f t="shared" ref="AM152:AM154" si="345">AC152+AD152</f>
        <v>0</v>
      </c>
      <c r="AN152" s="18"/>
      <c r="AO152" s="18">
        <f t="shared" ref="AO152:AO154" si="346">AE152+AF152</f>
        <v>0</v>
      </c>
      <c r="AP152" s="18"/>
      <c r="AQ152" s="19">
        <f t="shared" si="305"/>
        <v>106774</v>
      </c>
      <c r="AR152" s="19">
        <f t="shared" si="221"/>
        <v>0</v>
      </c>
      <c r="AS152" s="19">
        <f t="shared" si="312"/>
        <v>106774</v>
      </c>
      <c r="AT152" s="30">
        <f t="shared" si="222"/>
        <v>0.12668030345991796</v>
      </c>
    </row>
    <row r="153" spans="1:46" ht="25.5" x14ac:dyDescent="0.2">
      <c r="A153" s="16" t="s">
        <v>62</v>
      </c>
      <c r="B153" s="17" t="s">
        <v>63</v>
      </c>
      <c r="C153" s="18">
        <v>383</v>
      </c>
      <c r="D153" s="18">
        <v>0</v>
      </c>
      <c r="E153" s="18">
        <v>0</v>
      </c>
      <c r="F153" s="19">
        <f t="shared" si="191"/>
        <v>383</v>
      </c>
      <c r="G153" s="30">
        <f t="shared" si="223"/>
        <v>4.5941248436273257E-4</v>
      </c>
      <c r="H153" s="18">
        <v>383</v>
      </c>
      <c r="I153" s="18"/>
      <c r="J153" s="18">
        <v>0</v>
      </c>
      <c r="K153" s="18"/>
      <c r="L153" s="18">
        <v>0</v>
      </c>
      <c r="M153" s="18"/>
      <c r="N153" s="19">
        <f t="shared" si="307"/>
        <v>383</v>
      </c>
      <c r="O153" s="19">
        <f t="shared" si="308"/>
        <v>0</v>
      </c>
      <c r="P153" s="19">
        <f t="shared" si="309"/>
        <v>383</v>
      </c>
      <c r="Q153" s="30">
        <f t="shared" si="331"/>
        <v>4.631130850933535E-4</v>
      </c>
      <c r="R153" s="18">
        <f>H153+I153</f>
        <v>383</v>
      </c>
      <c r="S153" s="18"/>
      <c r="T153" s="18">
        <f>J153+K153</f>
        <v>0</v>
      </c>
      <c r="U153" s="18"/>
      <c r="V153" s="18">
        <f>L153+M153</f>
        <v>0</v>
      </c>
      <c r="W153" s="18"/>
      <c r="X153" s="19">
        <f t="shared" si="306"/>
        <v>383</v>
      </c>
      <c r="Y153" s="19">
        <f t="shared" si="285"/>
        <v>0</v>
      </c>
      <c r="Z153" s="19">
        <f t="shared" si="310"/>
        <v>383</v>
      </c>
      <c r="AA153" s="18">
        <f t="shared" si="341"/>
        <v>383</v>
      </c>
      <c r="AB153" s="18">
        <v>245</v>
      </c>
      <c r="AC153" s="18">
        <f t="shared" si="342"/>
        <v>0</v>
      </c>
      <c r="AD153" s="18"/>
      <c r="AE153" s="18">
        <f t="shared" si="343"/>
        <v>0</v>
      </c>
      <c r="AF153" s="18"/>
      <c r="AG153" s="19">
        <f t="shared" si="334"/>
        <v>383</v>
      </c>
      <c r="AH153" s="19">
        <f t="shared" si="289"/>
        <v>245</v>
      </c>
      <c r="AI153" s="19">
        <f t="shared" si="311"/>
        <v>628</v>
      </c>
      <c r="AJ153" s="30">
        <f t="shared" si="220"/>
        <v>7.4508054931751635E-4</v>
      </c>
      <c r="AK153" s="18">
        <f t="shared" si="344"/>
        <v>628</v>
      </c>
      <c r="AL153" s="18"/>
      <c r="AM153" s="18">
        <f t="shared" si="345"/>
        <v>0</v>
      </c>
      <c r="AN153" s="18"/>
      <c r="AO153" s="18">
        <f t="shared" si="346"/>
        <v>0</v>
      </c>
      <c r="AP153" s="18"/>
      <c r="AQ153" s="19">
        <f t="shared" si="305"/>
        <v>628</v>
      </c>
      <c r="AR153" s="19">
        <f t="shared" si="221"/>
        <v>0</v>
      </c>
      <c r="AS153" s="19">
        <f t="shared" si="312"/>
        <v>628</v>
      </c>
      <c r="AT153" s="30">
        <f t="shared" si="222"/>
        <v>7.4508054931751635E-4</v>
      </c>
    </row>
    <row r="154" spans="1:46" ht="25.5" x14ac:dyDescent="0.2">
      <c r="A154" s="16" t="s">
        <v>90</v>
      </c>
      <c r="B154" s="17" t="s">
        <v>91</v>
      </c>
      <c r="C154" s="18">
        <v>6000</v>
      </c>
      <c r="D154" s="18">
        <v>0</v>
      </c>
      <c r="E154" s="18">
        <v>0</v>
      </c>
      <c r="F154" s="19">
        <f t="shared" ref="F154:F226" si="347">C154+D154+E154</f>
        <v>6000</v>
      </c>
      <c r="G154" s="30">
        <f t="shared" si="223"/>
        <v>7.1970624182151315E-3</v>
      </c>
      <c r="H154" s="18">
        <v>6000</v>
      </c>
      <c r="I154" s="18"/>
      <c r="J154" s="18">
        <v>0</v>
      </c>
      <c r="K154" s="18"/>
      <c r="L154" s="18">
        <v>0</v>
      </c>
      <c r="M154" s="18"/>
      <c r="N154" s="19">
        <f t="shared" si="307"/>
        <v>6000</v>
      </c>
      <c r="O154" s="19">
        <f t="shared" si="308"/>
        <v>0</v>
      </c>
      <c r="P154" s="19">
        <f t="shared" si="309"/>
        <v>6000</v>
      </c>
      <c r="Q154" s="30">
        <f t="shared" si="331"/>
        <v>7.2550352756138928E-3</v>
      </c>
      <c r="R154" s="18">
        <f>H154+I154</f>
        <v>6000</v>
      </c>
      <c r="S154" s="18"/>
      <c r="T154" s="18">
        <f>J154+K154</f>
        <v>0</v>
      </c>
      <c r="U154" s="18"/>
      <c r="V154" s="18">
        <f>L154+M154</f>
        <v>0</v>
      </c>
      <c r="W154" s="18"/>
      <c r="X154" s="19">
        <f t="shared" si="306"/>
        <v>6000</v>
      </c>
      <c r="Y154" s="19">
        <f t="shared" si="285"/>
        <v>0</v>
      </c>
      <c r="Z154" s="19">
        <f t="shared" si="310"/>
        <v>6000</v>
      </c>
      <c r="AA154" s="18">
        <f t="shared" si="341"/>
        <v>6000</v>
      </c>
      <c r="AB154" s="18">
        <v>-2000</v>
      </c>
      <c r="AC154" s="18">
        <f t="shared" si="342"/>
        <v>0</v>
      </c>
      <c r="AD154" s="18"/>
      <c r="AE154" s="18">
        <f t="shared" si="343"/>
        <v>0</v>
      </c>
      <c r="AF154" s="18"/>
      <c r="AG154" s="19">
        <f t="shared" si="334"/>
        <v>6000</v>
      </c>
      <c r="AH154" s="19">
        <f t="shared" si="289"/>
        <v>-2000</v>
      </c>
      <c r="AI154" s="19">
        <f t="shared" si="311"/>
        <v>4000</v>
      </c>
      <c r="AJ154" s="30">
        <f t="shared" si="220"/>
        <v>4.7457359829141165E-3</v>
      </c>
      <c r="AK154" s="18">
        <f t="shared" si="344"/>
        <v>4000</v>
      </c>
      <c r="AL154" s="18"/>
      <c r="AM154" s="18">
        <f t="shared" si="345"/>
        <v>0</v>
      </c>
      <c r="AN154" s="18"/>
      <c r="AO154" s="18">
        <f t="shared" si="346"/>
        <v>0</v>
      </c>
      <c r="AP154" s="18"/>
      <c r="AQ154" s="19">
        <f t="shared" si="305"/>
        <v>4000</v>
      </c>
      <c r="AR154" s="19">
        <f t="shared" si="221"/>
        <v>0</v>
      </c>
      <c r="AS154" s="19">
        <f t="shared" si="312"/>
        <v>4000</v>
      </c>
      <c r="AT154" s="30">
        <f t="shared" si="222"/>
        <v>4.7457359829141165E-3</v>
      </c>
    </row>
    <row r="155" spans="1:46" ht="28.5" x14ac:dyDescent="0.2">
      <c r="A155" s="33" t="s">
        <v>124</v>
      </c>
      <c r="B155" s="34" t="s">
        <v>125</v>
      </c>
      <c r="C155" s="28">
        <f>SUM(C156:C162)</f>
        <v>235522</v>
      </c>
      <c r="D155" s="28">
        <f t="shared" ref="D155:E155" si="348">D159+D161</f>
        <v>0</v>
      </c>
      <c r="E155" s="28">
        <f t="shared" si="348"/>
        <v>0</v>
      </c>
      <c r="F155" s="28">
        <f t="shared" si="347"/>
        <v>235522</v>
      </c>
      <c r="G155" s="29">
        <f t="shared" si="223"/>
        <v>0.28251108914381068</v>
      </c>
      <c r="H155" s="28">
        <f>SUM(H156:H162)</f>
        <v>235522</v>
      </c>
      <c r="I155" s="28">
        <f>SUM(I156:I162)</f>
        <v>-484</v>
      </c>
      <c r="J155" s="28">
        <f t="shared" ref="J155:M155" si="349">J159+J161</f>
        <v>0</v>
      </c>
      <c r="K155" s="28">
        <f t="shared" si="349"/>
        <v>0</v>
      </c>
      <c r="L155" s="28">
        <f t="shared" si="349"/>
        <v>0</v>
      </c>
      <c r="M155" s="28">
        <f t="shared" si="349"/>
        <v>0</v>
      </c>
      <c r="N155" s="28">
        <f t="shared" si="307"/>
        <v>235522</v>
      </c>
      <c r="O155" s="28">
        <f t="shared" si="308"/>
        <v>-484</v>
      </c>
      <c r="P155" s="28">
        <f t="shared" si="309"/>
        <v>235038</v>
      </c>
      <c r="Q155" s="29">
        <f t="shared" si="331"/>
        <v>0.28420149685162305</v>
      </c>
      <c r="R155" s="28">
        <f>SUM(R156:R162)</f>
        <v>235038</v>
      </c>
      <c r="S155" s="28">
        <f>SUM(S156:S162)</f>
        <v>0</v>
      </c>
      <c r="T155" s="28">
        <f t="shared" ref="T155:W155" si="350">T159+T161</f>
        <v>0</v>
      </c>
      <c r="U155" s="28">
        <f t="shared" si="350"/>
        <v>0</v>
      </c>
      <c r="V155" s="28">
        <f t="shared" si="350"/>
        <v>0</v>
      </c>
      <c r="W155" s="28">
        <f t="shared" si="350"/>
        <v>0</v>
      </c>
      <c r="X155" s="28">
        <f t="shared" si="306"/>
        <v>235038</v>
      </c>
      <c r="Y155" s="28">
        <f t="shared" si="285"/>
        <v>0</v>
      </c>
      <c r="Z155" s="28">
        <f t="shared" si="310"/>
        <v>235038</v>
      </c>
      <c r="AA155" s="28">
        <f>SUM(AA156:AA162)</f>
        <v>235038</v>
      </c>
      <c r="AB155" s="28">
        <f>SUM(AB156:AB162)</f>
        <v>-5640</v>
      </c>
      <c r="AC155" s="28">
        <f t="shared" ref="AC155:AF155" si="351">AC159+AC161</f>
        <v>0</v>
      </c>
      <c r="AD155" s="28">
        <f t="shared" si="351"/>
        <v>0</v>
      </c>
      <c r="AE155" s="28">
        <f t="shared" si="351"/>
        <v>0</v>
      </c>
      <c r="AF155" s="28">
        <f t="shared" si="351"/>
        <v>0</v>
      </c>
      <c r="AG155" s="28">
        <f t="shared" si="334"/>
        <v>235038</v>
      </c>
      <c r="AH155" s="28">
        <f t="shared" si="289"/>
        <v>-5640</v>
      </c>
      <c r="AI155" s="28">
        <f t="shared" si="311"/>
        <v>229398</v>
      </c>
      <c r="AJ155" s="29">
        <f t="shared" si="220"/>
        <v>0.27216558575213312</v>
      </c>
      <c r="AK155" s="28">
        <f>SUM(AK156:AK162)</f>
        <v>229398</v>
      </c>
      <c r="AL155" s="28">
        <f>SUM(AL156:AL162)</f>
        <v>0</v>
      </c>
      <c r="AM155" s="28">
        <f t="shared" ref="AM155:AP155" si="352">AM159+AM161</f>
        <v>0</v>
      </c>
      <c r="AN155" s="28">
        <f t="shared" si="352"/>
        <v>0</v>
      </c>
      <c r="AO155" s="28">
        <f t="shared" si="352"/>
        <v>0</v>
      </c>
      <c r="AP155" s="28">
        <f t="shared" si="352"/>
        <v>0</v>
      </c>
      <c r="AQ155" s="28">
        <f t="shared" si="305"/>
        <v>229398</v>
      </c>
      <c r="AR155" s="28">
        <f t="shared" si="221"/>
        <v>0</v>
      </c>
      <c r="AS155" s="28">
        <f t="shared" si="312"/>
        <v>229398</v>
      </c>
      <c r="AT155" s="29">
        <f t="shared" si="222"/>
        <v>0.27216558575213312</v>
      </c>
    </row>
    <row r="156" spans="1:46" ht="12.95" x14ac:dyDescent="0.3">
      <c r="A156" s="16" t="s">
        <v>54</v>
      </c>
      <c r="B156" s="17" t="s">
        <v>55</v>
      </c>
      <c r="C156" s="18">
        <v>81864</v>
      </c>
      <c r="D156" s="18">
        <v>0</v>
      </c>
      <c r="E156" s="18">
        <v>0</v>
      </c>
      <c r="F156" s="19">
        <f t="shared" si="347"/>
        <v>81864</v>
      </c>
      <c r="G156" s="30">
        <f t="shared" si="223"/>
        <v>9.8196719634127252E-2</v>
      </c>
      <c r="H156" s="18">
        <v>81864</v>
      </c>
      <c r="I156" s="18">
        <v>463</v>
      </c>
      <c r="J156" s="18">
        <v>0</v>
      </c>
      <c r="K156" s="18"/>
      <c r="L156" s="18">
        <v>0</v>
      </c>
      <c r="M156" s="18"/>
      <c r="N156" s="19">
        <f t="shared" si="307"/>
        <v>81864</v>
      </c>
      <c r="O156" s="19">
        <f t="shared" si="308"/>
        <v>463</v>
      </c>
      <c r="P156" s="19">
        <f t="shared" si="309"/>
        <v>82327</v>
      </c>
      <c r="Q156" s="30">
        <f t="shared" si="331"/>
        <v>9.9547548189244162E-2</v>
      </c>
      <c r="R156" s="18">
        <f t="shared" ref="R156:R162" si="353">H156+I156</f>
        <v>82327</v>
      </c>
      <c r="S156" s="18"/>
      <c r="T156" s="18">
        <f t="shared" ref="T156:T162" si="354">J156+K156</f>
        <v>0</v>
      </c>
      <c r="U156" s="18"/>
      <c r="V156" s="18">
        <f t="shared" ref="V156:V162" si="355">L156+M156</f>
        <v>0</v>
      </c>
      <c r="W156" s="18"/>
      <c r="X156" s="19">
        <f t="shared" si="306"/>
        <v>82327</v>
      </c>
      <c r="Y156" s="19">
        <f t="shared" si="285"/>
        <v>0</v>
      </c>
      <c r="Z156" s="19">
        <f t="shared" si="310"/>
        <v>82327</v>
      </c>
      <c r="AA156" s="18">
        <f t="shared" ref="AA156:AA162" si="356">R156+S156</f>
        <v>82327</v>
      </c>
      <c r="AB156" s="18">
        <v>-3000</v>
      </c>
      <c r="AC156" s="18">
        <f t="shared" ref="AC156:AC162" si="357">T156+U156</f>
        <v>0</v>
      </c>
      <c r="AD156" s="18"/>
      <c r="AE156" s="18">
        <f t="shared" ref="AE156:AE162" si="358">V156+W156</f>
        <v>0</v>
      </c>
      <c r="AF156" s="18"/>
      <c r="AG156" s="19">
        <f t="shared" si="334"/>
        <v>82327</v>
      </c>
      <c r="AH156" s="19">
        <f t="shared" si="289"/>
        <v>-3000</v>
      </c>
      <c r="AI156" s="19">
        <f t="shared" si="311"/>
        <v>79327</v>
      </c>
      <c r="AJ156" s="30">
        <f t="shared" si="220"/>
        <v>9.4116249579157027E-2</v>
      </c>
      <c r="AK156" s="18">
        <f t="shared" ref="AK156:AK162" si="359">AA156+AB156</f>
        <v>79327</v>
      </c>
      <c r="AL156" s="18"/>
      <c r="AM156" s="18">
        <f t="shared" ref="AM156:AM162" si="360">AC156+AD156</f>
        <v>0</v>
      </c>
      <c r="AN156" s="18"/>
      <c r="AO156" s="18">
        <f t="shared" ref="AO156:AO162" si="361">AE156+AF156</f>
        <v>0</v>
      </c>
      <c r="AP156" s="18"/>
      <c r="AQ156" s="19">
        <f t="shared" si="305"/>
        <v>79327</v>
      </c>
      <c r="AR156" s="19">
        <f t="shared" si="221"/>
        <v>0</v>
      </c>
      <c r="AS156" s="19">
        <f t="shared" si="312"/>
        <v>79327</v>
      </c>
      <c r="AT156" s="30">
        <f t="shared" si="222"/>
        <v>9.4116249579157027E-2</v>
      </c>
    </row>
    <row r="157" spans="1:46" ht="25.5" x14ac:dyDescent="0.2">
      <c r="A157" s="16" t="s">
        <v>56</v>
      </c>
      <c r="B157" s="17" t="s">
        <v>57</v>
      </c>
      <c r="C157" s="18">
        <v>24241</v>
      </c>
      <c r="D157" s="18">
        <v>0</v>
      </c>
      <c r="E157" s="18">
        <v>0</v>
      </c>
      <c r="F157" s="19">
        <f t="shared" si="347"/>
        <v>24241</v>
      </c>
      <c r="G157" s="30">
        <f t="shared" si="223"/>
        <v>2.9077331679992168E-2</v>
      </c>
      <c r="H157" s="18">
        <v>24241</v>
      </c>
      <c r="I157" s="18">
        <v>109</v>
      </c>
      <c r="J157" s="18">
        <v>0</v>
      </c>
      <c r="K157" s="18"/>
      <c r="L157" s="18">
        <v>0</v>
      </c>
      <c r="M157" s="18"/>
      <c r="N157" s="19">
        <f t="shared" si="307"/>
        <v>24241</v>
      </c>
      <c r="O157" s="19">
        <f t="shared" si="308"/>
        <v>109</v>
      </c>
      <c r="P157" s="19">
        <f t="shared" si="309"/>
        <v>24350</v>
      </c>
      <c r="Q157" s="30">
        <f t="shared" si="331"/>
        <v>2.9443351493533047E-2</v>
      </c>
      <c r="R157" s="18">
        <f t="shared" si="353"/>
        <v>24350</v>
      </c>
      <c r="S157" s="18"/>
      <c r="T157" s="18">
        <f t="shared" si="354"/>
        <v>0</v>
      </c>
      <c r="U157" s="18"/>
      <c r="V157" s="18">
        <f t="shared" si="355"/>
        <v>0</v>
      </c>
      <c r="W157" s="18"/>
      <c r="X157" s="19">
        <f t="shared" si="306"/>
        <v>24350</v>
      </c>
      <c r="Y157" s="19">
        <f t="shared" si="285"/>
        <v>0</v>
      </c>
      <c r="Z157" s="19">
        <f t="shared" si="310"/>
        <v>24350</v>
      </c>
      <c r="AA157" s="18">
        <f t="shared" si="356"/>
        <v>24350</v>
      </c>
      <c r="AB157" s="18">
        <v>0</v>
      </c>
      <c r="AC157" s="18">
        <f t="shared" si="357"/>
        <v>0</v>
      </c>
      <c r="AD157" s="18"/>
      <c r="AE157" s="18">
        <f t="shared" si="358"/>
        <v>0</v>
      </c>
      <c r="AF157" s="18"/>
      <c r="AG157" s="19">
        <f t="shared" si="334"/>
        <v>24350</v>
      </c>
      <c r="AH157" s="19">
        <f t="shared" si="289"/>
        <v>0</v>
      </c>
      <c r="AI157" s="19">
        <f t="shared" si="311"/>
        <v>24350</v>
      </c>
      <c r="AJ157" s="30">
        <f t="shared" ref="AJ157:AJ220" si="362">AI157*100/$AI$27</f>
        <v>2.8889667795989685E-2</v>
      </c>
      <c r="AK157" s="18">
        <f t="shared" si="359"/>
        <v>24350</v>
      </c>
      <c r="AL157" s="18"/>
      <c r="AM157" s="18">
        <f t="shared" si="360"/>
        <v>0</v>
      </c>
      <c r="AN157" s="18"/>
      <c r="AO157" s="18">
        <f t="shared" si="361"/>
        <v>0</v>
      </c>
      <c r="AP157" s="18"/>
      <c r="AQ157" s="19">
        <f t="shared" si="305"/>
        <v>24350</v>
      </c>
      <c r="AR157" s="19">
        <f t="shared" si="221"/>
        <v>0</v>
      </c>
      <c r="AS157" s="19">
        <f t="shared" si="312"/>
        <v>24350</v>
      </c>
      <c r="AT157" s="30">
        <f t="shared" ref="AT157:AT220" si="363">AS157*100/$AI$27</f>
        <v>2.8889667795989685E-2</v>
      </c>
    </row>
    <row r="158" spans="1:46" x14ac:dyDescent="0.2">
      <c r="A158" s="16" t="s">
        <v>58</v>
      </c>
      <c r="B158" s="17" t="s">
        <v>59</v>
      </c>
      <c r="C158" s="18">
        <v>320</v>
      </c>
      <c r="D158" s="18">
        <v>0</v>
      </c>
      <c r="E158" s="18">
        <v>0</v>
      </c>
      <c r="F158" s="19">
        <f t="shared" si="347"/>
        <v>320</v>
      </c>
      <c r="G158" s="30">
        <f t="shared" si="223"/>
        <v>3.8384332897147368E-4</v>
      </c>
      <c r="H158" s="18">
        <v>320</v>
      </c>
      <c r="I158" s="18">
        <v>-320</v>
      </c>
      <c r="J158" s="18">
        <v>0</v>
      </c>
      <c r="K158" s="18"/>
      <c r="L158" s="18">
        <v>0</v>
      </c>
      <c r="M158" s="18"/>
      <c r="N158" s="19">
        <f t="shared" si="307"/>
        <v>320</v>
      </c>
      <c r="O158" s="19">
        <f t="shared" si="308"/>
        <v>-320</v>
      </c>
      <c r="P158" s="19">
        <f t="shared" si="309"/>
        <v>0</v>
      </c>
      <c r="Q158" s="30">
        <f t="shared" si="331"/>
        <v>0</v>
      </c>
      <c r="R158" s="18">
        <f t="shared" si="353"/>
        <v>0</v>
      </c>
      <c r="S158" s="18"/>
      <c r="T158" s="18">
        <f t="shared" si="354"/>
        <v>0</v>
      </c>
      <c r="U158" s="18"/>
      <c r="V158" s="18">
        <f t="shared" si="355"/>
        <v>0</v>
      </c>
      <c r="W158" s="18"/>
      <c r="X158" s="19">
        <f t="shared" si="306"/>
        <v>0</v>
      </c>
      <c r="Y158" s="19">
        <f t="shared" si="285"/>
        <v>0</v>
      </c>
      <c r="Z158" s="19">
        <f t="shared" si="310"/>
        <v>0</v>
      </c>
      <c r="AA158" s="18">
        <f t="shared" si="356"/>
        <v>0</v>
      </c>
      <c r="AB158" s="18"/>
      <c r="AC158" s="18">
        <f t="shared" si="357"/>
        <v>0</v>
      </c>
      <c r="AD158" s="18"/>
      <c r="AE158" s="18">
        <f t="shared" si="358"/>
        <v>0</v>
      </c>
      <c r="AF158" s="18"/>
      <c r="AG158" s="19">
        <f t="shared" si="334"/>
        <v>0</v>
      </c>
      <c r="AH158" s="19">
        <f t="shared" si="289"/>
        <v>0</v>
      </c>
      <c r="AI158" s="19">
        <f t="shared" si="311"/>
        <v>0</v>
      </c>
      <c r="AJ158" s="30">
        <f t="shared" si="362"/>
        <v>0</v>
      </c>
      <c r="AK158" s="18">
        <f t="shared" si="359"/>
        <v>0</v>
      </c>
      <c r="AL158" s="18"/>
      <c r="AM158" s="18">
        <f t="shared" si="360"/>
        <v>0</v>
      </c>
      <c r="AN158" s="18"/>
      <c r="AO158" s="18">
        <f t="shared" si="361"/>
        <v>0</v>
      </c>
      <c r="AP158" s="18"/>
      <c r="AQ158" s="19">
        <f t="shared" si="305"/>
        <v>0</v>
      </c>
      <c r="AR158" s="19">
        <f t="shared" ref="AR158:AR223" si="364">AL158+AN158+AP158</f>
        <v>0</v>
      </c>
      <c r="AS158" s="19">
        <f t="shared" si="312"/>
        <v>0</v>
      </c>
      <c r="AT158" s="30">
        <f t="shared" si="363"/>
        <v>0</v>
      </c>
    </row>
    <row r="159" spans="1:46" ht="12.95" x14ac:dyDescent="0.3">
      <c r="A159" s="16" t="s">
        <v>60</v>
      </c>
      <c r="B159" s="17" t="s">
        <v>61</v>
      </c>
      <c r="C159" s="18">
        <v>1446</v>
      </c>
      <c r="D159" s="18">
        <v>0</v>
      </c>
      <c r="E159" s="18">
        <v>0</v>
      </c>
      <c r="F159" s="19">
        <f t="shared" si="347"/>
        <v>1446</v>
      </c>
      <c r="G159" s="30">
        <f t="shared" si="223"/>
        <v>1.7344920427898468E-3</v>
      </c>
      <c r="H159" s="18">
        <v>1446</v>
      </c>
      <c r="I159" s="18">
        <v>6445</v>
      </c>
      <c r="J159" s="18">
        <v>0</v>
      </c>
      <c r="K159" s="18"/>
      <c r="L159" s="18">
        <v>0</v>
      </c>
      <c r="M159" s="18"/>
      <c r="N159" s="19">
        <f t="shared" si="307"/>
        <v>1446</v>
      </c>
      <c r="O159" s="19">
        <f t="shared" si="308"/>
        <v>6445</v>
      </c>
      <c r="P159" s="19">
        <f t="shared" si="309"/>
        <v>7891</v>
      </c>
      <c r="Q159" s="30">
        <f t="shared" si="331"/>
        <v>9.5415805599782053E-3</v>
      </c>
      <c r="R159" s="18">
        <f t="shared" si="353"/>
        <v>7891</v>
      </c>
      <c r="S159" s="18"/>
      <c r="T159" s="18">
        <f t="shared" si="354"/>
        <v>0</v>
      </c>
      <c r="U159" s="18"/>
      <c r="V159" s="18">
        <f t="shared" si="355"/>
        <v>0</v>
      </c>
      <c r="W159" s="18"/>
      <c r="X159" s="19">
        <f t="shared" si="306"/>
        <v>7891</v>
      </c>
      <c r="Y159" s="19">
        <f t="shared" si="285"/>
        <v>0</v>
      </c>
      <c r="Z159" s="19">
        <f t="shared" si="310"/>
        <v>7891</v>
      </c>
      <c r="AA159" s="18">
        <f t="shared" si="356"/>
        <v>7891</v>
      </c>
      <c r="AB159" s="18">
        <v>-298</v>
      </c>
      <c r="AC159" s="18">
        <f t="shared" si="357"/>
        <v>0</v>
      </c>
      <c r="AD159" s="18"/>
      <c r="AE159" s="18">
        <f t="shared" si="358"/>
        <v>0</v>
      </c>
      <c r="AF159" s="18"/>
      <c r="AG159" s="19">
        <f t="shared" si="334"/>
        <v>7891</v>
      </c>
      <c r="AH159" s="19">
        <f t="shared" si="289"/>
        <v>-298</v>
      </c>
      <c r="AI159" s="19">
        <f t="shared" si="311"/>
        <v>7593</v>
      </c>
      <c r="AJ159" s="30">
        <f t="shared" si="362"/>
        <v>9.0085933295667216E-3</v>
      </c>
      <c r="AK159" s="18">
        <f t="shared" si="359"/>
        <v>7593</v>
      </c>
      <c r="AL159" s="18"/>
      <c r="AM159" s="18">
        <f t="shared" si="360"/>
        <v>0</v>
      </c>
      <c r="AN159" s="18"/>
      <c r="AO159" s="18">
        <f t="shared" si="361"/>
        <v>0</v>
      </c>
      <c r="AP159" s="18"/>
      <c r="AQ159" s="19">
        <f t="shared" si="305"/>
        <v>7593</v>
      </c>
      <c r="AR159" s="19">
        <f t="shared" si="364"/>
        <v>0</v>
      </c>
      <c r="AS159" s="19">
        <f t="shared" si="312"/>
        <v>7593</v>
      </c>
      <c r="AT159" s="30">
        <f t="shared" si="363"/>
        <v>9.0085933295667216E-3</v>
      </c>
    </row>
    <row r="160" spans="1:46" ht="25.5" x14ac:dyDescent="0.2">
      <c r="A160" s="16" t="s">
        <v>62</v>
      </c>
      <c r="B160" s="17" t="s">
        <v>63</v>
      </c>
      <c r="C160" s="18">
        <v>287</v>
      </c>
      <c r="D160" s="18">
        <v>0</v>
      </c>
      <c r="E160" s="18">
        <v>0</v>
      </c>
      <c r="F160" s="19">
        <f t="shared" si="347"/>
        <v>287</v>
      </c>
      <c r="G160" s="30">
        <f t="shared" ref="G160:G223" si="365">F160*100/$F$27</f>
        <v>3.4425948567129048E-4</v>
      </c>
      <c r="H160" s="18">
        <v>287</v>
      </c>
      <c r="I160" s="18"/>
      <c r="J160" s="18">
        <v>0</v>
      </c>
      <c r="K160" s="18"/>
      <c r="L160" s="18">
        <v>0</v>
      </c>
      <c r="M160" s="18"/>
      <c r="N160" s="19">
        <f t="shared" si="307"/>
        <v>287</v>
      </c>
      <c r="O160" s="19">
        <f t="shared" si="308"/>
        <v>0</v>
      </c>
      <c r="P160" s="19">
        <f t="shared" si="309"/>
        <v>287</v>
      </c>
      <c r="Q160" s="30">
        <f t="shared" si="331"/>
        <v>3.4703252068353122E-4</v>
      </c>
      <c r="R160" s="18">
        <f t="shared" si="353"/>
        <v>287</v>
      </c>
      <c r="S160" s="18"/>
      <c r="T160" s="18">
        <f t="shared" si="354"/>
        <v>0</v>
      </c>
      <c r="U160" s="18"/>
      <c r="V160" s="18">
        <f t="shared" si="355"/>
        <v>0</v>
      </c>
      <c r="W160" s="18"/>
      <c r="X160" s="19">
        <f t="shared" si="306"/>
        <v>287</v>
      </c>
      <c r="Y160" s="19">
        <f t="shared" si="285"/>
        <v>0</v>
      </c>
      <c r="Z160" s="19">
        <f t="shared" si="310"/>
        <v>287</v>
      </c>
      <c r="AA160" s="18">
        <f t="shared" si="356"/>
        <v>287</v>
      </c>
      <c r="AB160" s="18">
        <v>298</v>
      </c>
      <c r="AC160" s="18">
        <f t="shared" si="357"/>
        <v>0</v>
      </c>
      <c r="AD160" s="18"/>
      <c r="AE160" s="18">
        <f t="shared" si="358"/>
        <v>0</v>
      </c>
      <c r="AF160" s="18"/>
      <c r="AG160" s="19">
        <f t="shared" si="334"/>
        <v>287</v>
      </c>
      <c r="AH160" s="19">
        <f t="shared" si="289"/>
        <v>298</v>
      </c>
      <c r="AI160" s="19">
        <f t="shared" si="311"/>
        <v>585</v>
      </c>
      <c r="AJ160" s="30">
        <f t="shared" si="362"/>
        <v>6.9406388750118959E-4</v>
      </c>
      <c r="AK160" s="18">
        <f t="shared" si="359"/>
        <v>585</v>
      </c>
      <c r="AL160" s="18"/>
      <c r="AM160" s="18">
        <f t="shared" si="360"/>
        <v>0</v>
      </c>
      <c r="AN160" s="18"/>
      <c r="AO160" s="18">
        <f t="shared" si="361"/>
        <v>0</v>
      </c>
      <c r="AP160" s="18"/>
      <c r="AQ160" s="19">
        <f t="shared" si="305"/>
        <v>585</v>
      </c>
      <c r="AR160" s="19">
        <f t="shared" si="364"/>
        <v>0</v>
      </c>
      <c r="AS160" s="19">
        <f t="shared" si="312"/>
        <v>585</v>
      </c>
      <c r="AT160" s="30">
        <f t="shared" si="363"/>
        <v>6.9406388750118959E-4</v>
      </c>
    </row>
    <row r="161" spans="1:46" x14ac:dyDescent="0.2">
      <c r="A161" s="16" t="s">
        <v>104</v>
      </c>
      <c r="B161" s="17" t="s">
        <v>105</v>
      </c>
      <c r="C161" s="18">
        <v>124724</v>
      </c>
      <c r="D161" s="18">
        <v>0</v>
      </c>
      <c r="E161" s="18">
        <v>0</v>
      </c>
      <c r="F161" s="19">
        <f t="shared" si="347"/>
        <v>124724</v>
      </c>
      <c r="G161" s="30">
        <f t="shared" si="365"/>
        <v>0.14960773550824402</v>
      </c>
      <c r="H161" s="18">
        <v>124724</v>
      </c>
      <c r="I161" s="18">
        <v>-7181</v>
      </c>
      <c r="J161" s="18">
        <v>0</v>
      </c>
      <c r="K161" s="18"/>
      <c r="L161" s="18">
        <v>0</v>
      </c>
      <c r="M161" s="18"/>
      <c r="N161" s="19">
        <f t="shared" si="307"/>
        <v>124724</v>
      </c>
      <c r="O161" s="19">
        <f t="shared" si="308"/>
        <v>-7181</v>
      </c>
      <c r="P161" s="19">
        <f t="shared" si="309"/>
        <v>117543</v>
      </c>
      <c r="Q161" s="30">
        <f t="shared" si="331"/>
        <v>0.14212976856691398</v>
      </c>
      <c r="R161" s="18">
        <f t="shared" si="353"/>
        <v>117543</v>
      </c>
      <c r="S161" s="18"/>
      <c r="T161" s="18">
        <f t="shared" si="354"/>
        <v>0</v>
      </c>
      <c r="U161" s="18"/>
      <c r="V161" s="18">
        <f t="shared" si="355"/>
        <v>0</v>
      </c>
      <c r="W161" s="18"/>
      <c r="X161" s="19">
        <f t="shared" si="306"/>
        <v>117543</v>
      </c>
      <c r="Y161" s="19">
        <f t="shared" si="285"/>
        <v>0</v>
      </c>
      <c r="Z161" s="19">
        <f t="shared" si="310"/>
        <v>117543</v>
      </c>
      <c r="AA161" s="18">
        <f t="shared" si="356"/>
        <v>117543</v>
      </c>
      <c r="AB161" s="18"/>
      <c r="AC161" s="18">
        <f t="shared" si="357"/>
        <v>0</v>
      </c>
      <c r="AD161" s="18"/>
      <c r="AE161" s="18">
        <f t="shared" si="358"/>
        <v>0</v>
      </c>
      <c r="AF161" s="18"/>
      <c r="AG161" s="19">
        <f t="shared" si="334"/>
        <v>117543</v>
      </c>
      <c r="AH161" s="19">
        <f t="shared" si="289"/>
        <v>0</v>
      </c>
      <c r="AI161" s="19">
        <f t="shared" si="311"/>
        <v>117543</v>
      </c>
      <c r="AJ161" s="30">
        <f t="shared" si="362"/>
        <v>0.13945701115991851</v>
      </c>
      <c r="AK161" s="18">
        <f t="shared" si="359"/>
        <v>117543</v>
      </c>
      <c r="AL161" s="18"/>
      <c r="AM161" s="18">
        <f t="shared" si="360"/>
        <v>0</v>
      </c>
      <c r="AN161" s="18"/>
      <c r="AO161" s="18">
        <f t="shared" si="361"/>
        <v>0</v>
      </c>
      <c r="AP161" s="18"/>
      <c r="AQ161" s="19">
        <f t="shared" si="305"/>
        <v>117543</v>
      </c>
      <c r="AR161" s="19">
        <f t="shared" si="364"/>
        <v>0</v>
      </c>
      <c r="AS161" s="19">
        <f t="shared" si="312"/>
        <v>117543</v>
      </c>
      <c r="AT161" s="30">
        <f t="shared" si="363"/>
        <v>0.13945701115991851</v>
      </c>
    </row>
    <row r="162" spans="1:46" x14ac:dyDescent="0.2">
      <c r="A162" s="16" t="s">
        <v>66</v>
      </c>
      <c r="B162" s="17" t="s">
        <v>67</v>
      </c>
      <c r="C162" s="18">
        <v>2640</v>
      </c>
      <c r="D162" s="18">
        <v>0</v>
      </c>
      <c r="E162" s="18">
        <v>0</v>
      </c>
      <c r="F162" s="19">
        <f t="shared" si="347"/>
        <v>2640</v>
      </c>
      <c r="G162" s="30">
        <f t="shared" si="365"/>
        <v>3.1667074640146578E-3</v>
      </c>
      <c r="H162" s="18">
        <v>2640</v>
      </c>
      <c r="I162" s="18"/>
      <c r="J162" s="18">
        <v>0</v>
      </c>
      <c r="K162" s="18"/>
      <c r="L162" s="18">
        <v>0</v>
      </c>
      <c r="M162" s="18"/>
      <c r="N162" s="19">
        <f t="shared" si="307"/>
        <v>2640</v>
      </c>
      <c r="O162" s="19">
        <f t="shared" si="308"/>
        <v>0</v>
      </c>
      <c r="P162" s="19">
        <f t="shared" si="309"/>
        <v>2640</v>
      </c>
      <c r="Q162" s="30">
        <f t="shared" si="331"/>
        <v>3.192215521270113E-3</v>
      </c>
      <c r="R162" s="18">
        <f t="shared" si="353"/>
        <v>2640</v>
      </c>
      <c r="S162" s="18"/>
      <c r="T162" s="18">
        <f t="shared" si="354"/>
        <v>0</v>
      </c>
      <c r="U162" s="18"/>
      <c r="V162" s="18">
        <f t="shared" si="355"/>
        <v>0</v>
      </c>
      <c r="W162" s="18"/>
      <c r="X162" s="19">
        <f t="shared" si="306"/>
        <v>2640</v>
      </c>
      <c r="Y162" s="19">
        <f t="shared" si="285"/>
        <v>0</v>
      </c>
      <c r="Z162" s="19">
        <f t="shared" si="310"/>
        <v>2640</v>
      </c>
      <c r="AA162" s="18">
        <f t="shared" si="356"/>
        <v>2640</v>
      </c>
      <c r="AB162" s="18">
        <v>-2640</v>
      </c>
      <c r="AC162" s="18">
        <f t="shared" si="357"/>
        <v>0</v>
      </c>
      <c r="AD162" s="18"/>
      <c r="AE162" s="18">
        <f t="shared" si="358"/>
        <v>0</v>
      </c>
      <c r="AF162" s="18"/>
      <c r="AG162" s="19">
        <f t="shared" si="334"/>
        <v>2640</v>
      </c>
      <c r="AH162" s="19">
        <f t="shared" si="289"/>
        <v>-2640</v>
      </c>
      <c r="AI162" s="19">
        <f t="shared" si="311"/>
        <v>0</v>
      </c>
      <c r="AJ162" s="30">
        <f t="shared" si="362"/>
        <v>0</v>
      </c>
      <c r="AK162" s="18">
        <f t="shared" si="359"/>
        <v>0</v>
      </c>
      <c r="AL162" s="18"/>
      <c r="AM162" s="18">
        <f t="shared" si="360"/>
        <v>0</v>
      </c>
      <c r="AN162" s="18"/>
      <c r="AO162" s="18">
        <f t="shared" si="361"/>
        <v>0</v>
      </c>
      <c r="AP162" s="18"/>
      <c r="AQ162" s="19">
        <f t="shared" si="305"/>
        <v>0</v>
      </c>
      <c r="AR162" s="19">
        <f t="shared" si="364"/>
        <v>0</v>
      </c>
      <c r="AS162" s="19">
        <f t="shared" si="312"/>
        <v>0</v>
      </c>
      <c r="AT162" s="30">
        <f t="shared" si="363"/>
        <v>0</v>
      </c>
    </row>
    <row r="163" spans="1:46" ht="14.25" x14ac:dyDescent="0.2">
      <c r="A163" s="33" t="s">
        <v>126</v>
      </c>
      <c r="B163" s="34" t="s">
        <v>127</v>
      </c>
      <c r="C163" s="28">
        <f>SUM(C164:C166)</f>
        <v>357538</v>
      </c>
      <c r="D163" s="28">
        <f t="shared" ref="D163:E163" si="366">SUM(D164:D166)</f>
        <v>0</v>
      </c>
      <c r="E163" s="28">
        <f t="shared" si="366"/>
        <v>0</v>
      </c>
      <c r="F163" s="28">
        <f t="shared" si="347"/>
        <v>357538</v>
      </c>
      <c r="G163" s="29">
        <f t="shared" si="365"/>
        <v>0.42887055048063361</v>
      </c>
      <c r="H163" s="28">
        <f>SUM(H164:H166)</f>
        <v>357538</v>
      </c>
      <c r="I163" s="28">
        <f>SUM(I164:I166)</f>
        <v>0</v>
      </c>
      <c r="J163" s="28">
        <f t="shared" ref="J163:M163" si="367">SUM(J164:J166)</f>
        <v>0</v>
      </c>
      <c r="K163" s="28">
        <f t="shared" si="367"/>
        <v>0</v>
      </c>
      <c r="L163" s="28">
        <f t="shared" si="367"/>
        <v>0</v>
      </c>
      <c r="M163" s="28">
        <f t="shared" si="367"/>
        <v>0</v>
      </c>
      <c r="N163" s="28">
        <f t="shared" si="307"/>
        <v>357538</v>
      </c>
      <c r="O163" s="28">
        <f t="shared" si="308"/>
        <v>0</v>
      </c>
      <c r="P163" s="28">
        <f t="shared" si="309"/>
        <v>357538</v>
      </c>
      <c r="Q163" s="29">
        <f t="shared" si="331"/>
        <v>0.43232513372873999</v>
      </c>
      <c r="R163" s="28">
        <f>SUM(R164:R166)</f>
        <v>357538</v>
      </c>
      <c r="S163" s="28">
        <f>SUM(S164:S166)</f>
        <v>0</v>
      </c>
      <c r="T163" s="28">
        <f t="shared" ref="T163:W163" si="368">SUM(T164:T166)</f>
        <v>0</v>
      </c>
      <c r="U163" s="28">
        <f t="shared" si="368"/>
        <v>0</v>
      </c>
      <c r="V163" s="28">
        <f t="shared" si="368"/>
        <v>0</v>
      </c>
      <c r="W163" s="28">
        <f t="shared" si="368"/>
        <v>0</v>
      </c>
      <c r="X163" s="28">
        <f t="shared" si="306"/>
        <v>357538</v>
      </c>
      <c r="Y163" s="28">
        <f t="shared" si="285"/>
        <v>0</v>
      </c>
      <c r="Z163" s="28">
        <f t="shared" si="310"/>
        <v>357538</v>
      </c>
      <c r="AA163" s="28">
        <f>SUM(AA164:AA166)</f>
        <v>357538</v>
      </c>
      <c r="AB163" s="28">
        <f>SUM(AB164:AB166)</f>
        <v>-7000</v>
      </c>
      <c r="AC163" s="28">
        <f t="shared" ref="AC163:AF163" si="369">SUM(AC164:AC166)</f>
        <v>0</v>
      </c>
      <c r="AD163" s="28">
        <f t="shared" si="369"/>
        <v>0</v>
      </c>
      <c r="AE163" s="28">
        <f t="shared" si="369"/>
        <v>0</v>
      </c>
      <c r="AF163" s="28">
        <f t="shared" si="369"/>
        <v>0</v>
      </c>
      <c r="AG163" s="28">
        <f t="shared" si="334"/>
        <v>357538</v>
      </c>
      <c r="AH163" s="28">
        <f t="shared" si="289"/>
        <v>-7000</v>
      </c>
      <c r="AI163" s="28">
        <f t="shared" si="311"/>
        <v>350538</v>
      </c>
      <c r="AJ163" s="29">
        <f t="shared" si="362"/>
        <v>0.41589019999468713</v>
      </c>
      <c r="AK163" s="28">
        <f>SUM(AK164:AK166)</f>
        <v>350538</v>
      </c>
      <c r="AL163" s="28">
        <f>SUM(AL164:AL166)</f>
        <v>0</v>
      </c>
      <c r="AM163" s="28">
        <f t="shared" ref="AM163:AP163" si="370">SUM(AM164:AM166)</f>
        <v>0</v>
      </c>
      <c r="AN163" s="28">
        <f t="shared" si="370"/>
        <v>0</v>
      </c>
      <c r="AO163" s="28">
        <f t="shared" si="370"/>
        <v>0</v>
      </c>
      <c r="AP163" s="28">
        <f t="shared" si="370"/>
        <v>0</v>
      </c>
      <c r="AQ163" s="28">
        <f t="shared" si="305"/>
        <v>350538</v>
      </c>
      <c r="AR163" s="28">
        <f t="shared" si="364"/>
        <v>0</v>
      </c>
      <c r="AS163" s="28">
        <f t="shared" si="312"/>
        <v>350538</v>
      </c>
      <c r="AT163" s="29">
        <f t="shared" si="363"/>
        <v>0.41589019999468713</v>
      </c>
    </row>
    <row r="164" spans="1:46" ht="12.95" x14ac:dyDescent="0.3">
      <c r="A164" s="16" t="s">
        <v>60</v>
      </c>
      <c r="B164" s="17" t="s">
        <v>61</v>
      </c>
      <c r="C164" s="18">
        <v>331758</v>
      </c>
      <c r="D164" s="18">
        <v>0</v>
      </c>
      <c r="E164" s="18">
        <v>0</v>
      </c>
      <c r="F164" s="19">
        <f t="shared" si="347"/>
        <v>331758</v>
      </c>
      <c r="G164" s="30">
        <f t="shared" si="365"/>
        <v>0.3979471722903693</v>
      </c>
      <c r="H164" s="18">
        <v>331758</v>
      </c>
      <c r="I164" s="18"/>
      <c r="J164" s="18">
        <v>0</v>
      </c>
      <c r="K164" s="18"/>
      <c r="L164" s="18">
        <v>0</v>
      </c>
      <c r="M164" s="18"/>
      <c r="N164" s="19">
        <f t="shared" si="307"/>
        <v>331758</v>
      </c>
      <c r="O164" s="19">
        <f t="shared" si="308"/>
        <v>0</v>
      </c>
      <c r="P164" s="19">
        <f t="shared" si="309"/>
        <v>331758</v>
      </c>
      <c r="Q164" s="30">
        <f t="shared" si="331"/>
        <v>0.401152665494519</v>
      </c>
      <c r="R164" s="18">
        <f>H164+I164</f>
        <v>331758</v>
      </c>
      <c r="S164" s="18"/>
      <c r="T164" s="18">
        <f>J164+K164</f>
        <v>0</v>
      </c>
      <c r="U164" s="18"/>
      <c r="V164" s="18">
        <f>L164+M164</f>
        <v>0</v>
      </c>
      <c r="W164" s="18"/>
      <c r="X164" s="19">
        <f t="shared" si="306"/>
        <v>331758</v>
      </c>
      <c r="Y164" s="19">
        <f t="shared" si="285"/>
        <v>0</v>
      </c>
      <c r="Z164" s="19">
        <f t="shared" si="310"/>
        <v>331758</v>
      </c>
      <c r="AA164" s="18">
        <f t="shared" ref="AA164:AA166" si="371">R164+S164</f>
        <v>331758</v>
      </c>
      <c r="AB164" s="18">
        <f>-41150-560</f>
        <v>-41710</v>
      </c>
      <c r="AC164" s="18">
        <f t="shared" ref="AC164:AC166" si="372">T164+U164</f>
        <v>0</v>
      </c>
      <c r="AD164" s="18"/>
      <c r="AE164" s="18">
        <f t="shared" ref="AE164:AE166" si="373">V164+W164</f>
        <v>0</v>
      </c>
      <c r="AF164" s="18"/>
      <c r="AG164" s="19">
        <f t="shared" si="334"/>
        <v>331758</v>
      </c>
      <c r="AH164" s="19">
        <f t="shared" si="289"/>
        <v>-41710</v>
      </c>
      <c r="AI164" s="19">
        <f t="shared" si="311"/>
        <v>290048</v>
      </c>
      <c r="AJ164" s="30">
        <f t="shared" si="362"/>
        <v>0.3441228075930684</v>
      </c>
      <c r="AK164" s="18">
        <f t="shared" ref="AK164:AK166" si="374">AA164+AB164</f>
        <v>290048</v>
      </c>
      <c r="AL164" s="18"/>
      <c r="AM164" s="18">
        <f t="shared" ref="AM164:AM166" si="375">AC164+AD164</f>
        <v>0</v>
      </c>
      <c r="AN164" s="18"/>
      <c r="AO164" s="18">
        <f t="shared" ref="AO164:AO166" si="376">AE164+AF164</f>
        <v>0</v>
      </c>
      <c r="AP164" s="18"/>
      <c r="AQ164" s="19">
        <f t="shared" si="305"/>
        <v>290048</v>
      </c>
      <c r="AR164" s="19">
        <f t="shared" si="364"/>
        <v>0</v>
      </c>
      <c r="AS164" s="19">
        <f t="shared" si="312"/>
        <v>290048</v>
      </c>
      <c r="AT164" s="30">
        <f t="shared" si="363"/>
        <v>0.3441228075930684</v>
      </c>
    </row>
    <row r="165" spans="1:46" ht="25.5" x14ac:dyDescent="0.2">
      <c r="A165" s="16" t="s">
        <v>62</v>
      </c>
      <c r="B165" s="17" t="s">
        <v>63</v>
      </c>
      <c r="C165" s="18">
        <v>2150</v>
      </c>
      <c r="D165" s="18">
        <v>0</v>
      </c>
      <c r="E165" s="18">
        <v>0</v>
      </c>
      <c r="F165" s="19">
        <f t="shared" si="347"/>
        <v>2150</v>
      </c>
      <c r="G165" s="30">
        <f t="shared" si="365"/>
        <v>2.5789473665270889E-3</v>
      </c>
      <c r="H165" s="18">
        <v>2150</v>
      </c>
      <c r="I165" s="18"/>
      <c r="J165" s="18">
        <v>0</v>
      </c>
      <c r="K165" s="18"/>
      <c r="L165" s="18">
        <v>0</v>
      </c>
      <c r="M165" s="18"/>
      <c r="N165" s="19">
        <f t="shared" si="307"/>
        <v>2150</v>
      </c>
      <c r="O165" s="19">
        <f t="shared" si="308"/>
        <v>0</v>
      </c>
      <c r="P165" s="19">
        <f t="shared" si="309"/>
        <v>2150</v>
      </c>
      <c r="Q165" s="30">
        <f t="shared" si="331"/>
        <v>2.5997209737616449E-3</v>
      </c>
      <c r="R165" s="18">
        <f>H165+I165</f>
        <v>2150</v>
      </c>
      <c r="S165" s="18"/>
      <c r="T165" s="18">
        <f>J165+K165</f>
        <v>0</v>
      </c>
      <c r="U165" s="18"/>
      <c r="V165" s="18">
        <f>L165+M165</f>
        <v>0</v>
      </c>
      <c r="W165" s="18"/>
      <c r="X165" s="19">
        <f t="shared" si="306"/>
        <v>2150</v>
      </c>
      <c r="Y165" s="19">
        <f t="shared" si="285"/>
        <v>0</v>
      </c>
      <c r="Z165" s="19">
        <f t="shared" si="310"/>
        <v>2150</v>
      </c>
      <c r="AA165" s="18">
        <f t="shared" si="371"/>
        <v>2150</v>
      </c>
      <c r="AB165" s="18">
        <v>167</v>
      </c>
      <c r="AC165" s="18">
        <f t="shared" si="372"/>
        <v>0</v>
      </c>
      <c r="AD165" s="18"/>
      <c r="AE165" s="18">
        <f t="shared" si="373"/>
        <v>0</v>
      </c>
      <c r="AF165" s="18"/>
      <c r="AG165" s="19">
        <f t="shared" si="334"/>
        <v>2150</v>
      </c>
      <c r="AH165" s="19">
        <f t="shared" si="289"/>
        <v>167</v>
      </c>
      <c r="AI165" s="19">
        <f t="shared" si="311"/>
        <v>2317</v>
      </c>
      <c r="AJ165" s="30">
        <f t="shared" si="362"/>
        <v>2.7489675681030019E-3</v>
      </c>
      <c r="AK165" s="18">
        <f t="shared" si="374"/>
        <v>2317</v>
      </c>
      <c r="AL165" s="18"/>
      <c r="AM165" s="18">
        <f t="shared" si="375"/>
        <v>0</v>
      </c>
      <c r="AN165" s="18"/>
      <c r="AO165" s="18">
        <f t="shared" si="376"/>
        <v>0</v>
      </c>
      <c r="AP165" s="18"/>
      <c r="AQ165" s="19">
        <f t="shared" si="305"/>
        <v>2317</v>
      </c>
      <c r="AR165" s="19">
        <f t="shared" si="364"/>
        <v>0</v>
      </c>
      <c r="AS165" s="19">
        <f t="shared" si="312"/>
        <v>2317</v>
      </c>
      <c r="AT165" s="30">
        <f t="shared" si="363"/>
        <v>2.7489675681030019E-3</v>
      </c>
    </row>
    <row r="166" spans="1:46" ht="14.25" customHeight="1" x14ac:dyDescent="0.2">
      <c r="A166" s="16" t="s">
        <v>66</v>
      </c>
      <c r="B166" s="17" t="s">
        <v>67</v>
      </c>
      <c r="C166" s="18">
        <v>23630</v>
      </c>
      <c r="D166" s="18">
        <v>0</v>
      </c>
      <c r="E166" s="18">
        <v>0</v>
      </c>
      <c r="F166" s="19">
        <f t="shared" si="347"/>
        <v>23630</v>
      </c>
      <c r="G166" s="30">
        <f t="shared" si="365"/>
        <v>2.8344430823737259E-2</v>
      </c>
      <c r="H166" s="18">
        <v>23630</v>
      </c>
      <c r="I166" s="18"/>
      <c r="J166" s="18">
        <v>0</v>
      </c>
      <c r="K166" s="18"/>
      <c r="L166" s="18">
        <v>0</v>
      </c>
      <c r="M166" s="18"/>
      <c r="N166" s="19">
        <f t="shared" si="307"/>
        <v>23630</v>
      </c>
      <c r="O166" s="19">
        <f t="shared" si="308"/>
        <v>0</v>
      </c>
      <c r="P166" s="19">
        <f t="shared" si="309"/>
        <v>23630</v>
      </c>
      <c r="Q166" s="30">
        <f t="shared" si="331"/>
        <v>2.8572747260459382E-2</v>
      </c>
      <c r="R166" s="18">
        <f>H166+I166</f>
        <v>23630</v>
      </c>
      <c r="S166" s="18"/>
      <c r="T166" s="18">
        <f>J166+K166</f>
        <v>0</v>
      </c>
      <c r="U166" s="18"/>
      <c r="V166" s="18">
        <f>L166+M166</f>
        <v>0</v>
      </c>
      <c r="W166" s="18"/>
      <c r="X166" s="19">
        <f t="shared" si="306"/>
        <v>23630</v>
      </c>
      <c r="Y166" s="19">
        <f t="shared" si="285"/>
        <v>0</v>
      </c>
      <c r="Z166" s="19">
        <f t="shared" si="310"/>
        <v>23630</v>
      </c>
      <c r="AA166" s="18">
        <f t="shared" si="371"/>
        <v>23630</v>
      </c>
      <c r="AB166" s="18">
        <f>33983+560</f>
        <v>34543</v>
      </c>
      <c r="AC166" s="18">
        <f t="shared" si="372"/>
        <v>0</v>
      </c>
      <c r="AD166" s="18"/>
      <c r="AE166" s="18">
        <f t="shared" si="373"/>
        <v>0</v>
      </c>
      <c r="AF166" s="18"/>
      <c r="AG166" s="19">
        <f t="shared" si="334"/>
        <v>23630</v>
      </c>
      <c r="AH166" s="19">
        <f t="shared" si="289"/>
        <v>34543</v>
      </c>
      <c r="AI166" s="19">
        <f t="shared" si="311"/>
        <v>58173</v>
      </c>
      <c r="AJ166" s="30">
        <f t="shared" si="362"/>
        <v>6.9018424833515724E-2</v>
      </c>
      <c r="AK166" s="18">
        <f t="shared" si="374"/>
        <v>58173</v>
      </c>
      <c r="AL166" s="18"/>
      <c r="AM166" s="18">
        <f t="shared" si="375"/>
        <v>0</v>
      </c>
      <c r="AN166" s="18"/>
      <c r="AO166" s="18">
        <f t="shared" si="376"/>
        <v>0</v>
      </c>
      <c r="AP166" s="18"/>
      <c r="AQ166" s="19">
        <f t="shared" si="305"/>
        <v>58173</v>
      </c>
      <c r="AR166" s="19">
        <f t="shared" si="364"/>
        <v>0</v>
      </c>
      <c r="AS166" s="19">
        <f t="shared" si="312"/>
        <v>58173</v>
      </c>
      <c r="AT166" s="30">
        <f t="shared" si="363"/>
        <v>6.9018424833515724E-2</v>
      </c>
    </row>
    <row r="167" spans="1:46" ht="85.5" x14ac:dyDescent="0.2">
      <c r="A167" s="33" t="s">
        <v>128</v>
      </c>
      <c r="B167" s="34" t="s">
        <v>129</v>
      </c>
      <c r="C167" s="28">
        <f>SUM(C168:C177)</f>
        <v>8051949</v>
      </c>
      <c r="D167" s="28">
        <f t="shared" ref="D167:E167" si="377">SUM(D168:D177)</f>
        <v>0</v>
      </c>
      <c r="E167" s="28">
        <f t="shared" si="377"/>
        <v>948500</v>
      </c>
      <c r="F167" s="28">
        <f t="shared" si="347"/>
        <v>9000449</v>
      </c>
      <c r="G167" s="29">
        <f t="shared" si="365"/>
        <v>10.796132207493661</v>
      </c>
      <c r="H167" s="28">
        <f>SUM(H168:H177)</f>
        <v>8051949</v>
      </c>
      <c r="I167" s="28">
        <f>SUM(I168:I177)</f>
        <v>-1373297</v>
      </c>
      <c r="J167" s="28">
        <f t="shared" ref="J167:M167" si="378">SUM(J168:J177)</f>
        <v>0</v>
      </c>
      <c r="K167" s="28">
        <f t="shared" si="378"/>
        <v>0</v>
      </c>
      <c r="L167" s="28">
        <f t="shared" si="378"/>
        <v>948500</v>
      </c>
      <c r="M167" s="28">
        <f t="shared" si="378"/>
        <v>0</v>
      </c>
      <c r="N167" s="28">
        <f t="shared" si="307"/>
        <v>9000449</v>
      </c>
      <c r="O167" s="28">
        <f t="shared" si="308"/>
        <v>-1373297</v>
      </c>
      <c r="P167" s="28">
        <f t="shared" si="309"/>
        <v>7627152</v>
      </c>
      <c r="Q167" s="29">
        <f t="shared" si="331"/>
        <v>9.2225428020781752</v>
      </c>
      <c r="R167" s="28">
        <f>SUM(R168:R177)</f>
        <v>6678652</v>
      </c>
      <c r="S167" s="28">
        <f>SUM(S168:S177)</f>
        <v>22250</v>
      </c>
      <c r="T167" s="28">
        <f t="shared" ref="T167:W167" si="379">SUM(T168:T177)</f>
        <v>0</v>
      </c>
      <c r="U167" s="28">
        <f t="shared" si="379"/>
        <v>0</v>
      </c>
      <c r="V167" s="28">
        <f t="shared" si="379"/>
        <v>948500</v>
      </c>
      <c r="W167" s="28">
        <f t="shared" si="379"/>
        <v>0</v>
      </c>
      <c r="X167" s="28">
        <f t="shared" si="306"/>
        <v>7627152</v>
      </c>
      <c r="Y167" s="28">
        <f t="shared" si="285"/>
        <v>22250</v>
      </c>
      <c r="Z167" s="28">
        <f t="shared" si="310"/>
        <v>7649402</v>
      </c>
      <c r="AA167" s="28">
        <f>SUM(AA168:AA177)</f>
        <v>6700902</v>
      </c>
      <c r="AB167" s="28">
        <f>SUM(AB168:AB177)</f>
        <v>49483</v>
      </c>
      <c r="AC167" s="28">
        <f t="shared" ref="AC167:AF167" si="380">SUM(AC168:AC177)</f>
        <v>0</v>
      </c>
      <c r="AD167" s="28">
        <f t="shared" si="380"/>
        <v>0</v>
      </c>
      <c r="AE167" s="28">
        <f t="shared" si="380"/>
        <v>948500</v>
      </c>
      <c r="AF167" s="28">
        <f t="shared" si="380"/>
        <v>-283455</v>
      </c>
      <c r="AG167" s="28">
        <f t="shared" si="334"/>
        <v>7649402</v>
      </c>
      <c r="AH167" s="28">
        <f t="shared" si="289"/>
        <v>-233972</v>
      </c>
      <c r="AI167" s="28">
        <f t="shared" si="311"/>
        <v>7415430</v>
      </c>
      <c r="AJ167" s="29">
        <f t="shared" si="362"/>
        <v>8.7979182449452065</v>
      </c>
      <c r="AK167" s="28">
        <f>SUM(AK168:AK177)</f>
        <v>6750385</v>
      </c>
      <c r="AL167" s="28">
        <f>SUM(AL168:AL177)</f>
        <v>0</v>
      </c>
      <c r="AM167" s="28">
        <f t="shared" ref="AM167:AP167" si="381">SUM(AM168:AM177)</f>
        <v>0</v>
      </c>
      <c r="AN167" s="28">
        <f t="shared" si="381"/>
        <v>0</v>
      </c>
      <c r="AO167" s="28">
        <f t="shared" si="381"/>
        <v>665045</v>
      </c>
      <c r="AP167" s="28">
        <f t="shared" si="381"/>
        <v>0</v>
      </c>
      <c r="AQ167" s="28">
        <f t="shared" si="305"/>
        <v>7415430</v>
      </c>
      <c r="AR167" s="28">
        <f t="shared" si="364"/>
        <v>0</v>
      </c>
      <c r="AS167" s="28">
        <f t="shared" si="312"/>
        <v>7415430</v>
      </c>
      <c r="AT167" s="29">
        <f t="shared" si="363"/>
        <v>8.7979182449452065</v>
      </c>
    </row>
    <row r="168" spans="1:46" ht="12.95" x14ac:dyDescent="0.3">
      <c r="A168" s="16" t="s">
        <v>54</v>
      </c>
      <c r="B168" s="17" t="s">
        <v>55</v>
      </c>
      <c r="C168" s="18">
        <v>2310555</v>
      </c>
      <c r="D168" s="18">
        <v>0</v>
      </c>
      <c r="E168" s="18">
        <v>0</v>
      </c>
      <c r="F168" s="19">
        <f t="shared" si="347"/>
        <v>2310555</v>
      </c>
      <c r="G168" s="30">
        <f t="shared" si="365"/>
        <v>2.7715347592865105</v>
      </c>
      <c r="H168" s="18">
        <v>2310555</v>
      </c>
      <c r="I168" s="18">
        <v>-195687</v>
      </c>
      <c r="J168" s="18">
        <v>0</v>
      </c>
      <c r="K168" s="18"/>
      <c r="L168" s="18">
        <v>0</v>
      </c>
      <c r="M168" s="18"/>
      <c r="N168" s="19">
        <f t="shared" si="307"/>
        <v>2310555</v>
      </c>
      <c r="O168" s="19">
        <f t="shared" si="308"/>
        <v>-195687</v>
      </c>
      <c r="P168" s="19">
        <f t="shared" si="309"/>
        <v>2114868</v>
      </c>
      <c r="Q168" s="30">
        <f t="shared" si="331"/>
        <v>2.5572403238778336</v>
      </c>
      <c r="R168" s="18">
        <f t="shared" ref="R168:R177" si="382">H168+I168</f>
        <v>2114868</v>
      </c>
      <c r="S168" s="18"/>
      <c r="T168" s="18">
        <f t="shared" ref="T168:T177" si="383">J168+K168</f>
        <v>0</v>
      </c>
      <c r="U168" s="18"/>
      <c r="V168" s="18">
        <f t="shared" ref="V168:V177" si="384">L168+M168</f>
        <v>0</v>
      </c>
      <c r="W168" s="18"/>
      <c r="X168" s="19">
        <f t="shared" si="306"/>
        <v>2114868</v>
      </c>
      <c r="Y168" s="19">
        <f t="shared" si="285"/>
        <v>0</v>
      </c>
      <c r="Z168" s="19">
        <f t="shared" si="310"/>
        <v>2114868</v>
      </c>
      <c r="AA168" s="18">
        <f t="shared" ref="AA168:AA177" si="385">R168+S168</f>
        <v>2114868</v>
      </c>
      <c r="AB168" s="18">
        <v>-8592</v>
      </c>
      <c r="AC168" s="18">
        <f t="shared" ref="AC168:AC177" si="386">T168+U168</f>
        <v>0</v>
      </c>
      <c r="AD168" s="18"/>
      <c r="AE168" s="18">
        <f t="shared" ref="AE168:AE177" si="387">V168+W168</f>
        <v>0</v>
      </c>
      <c r="AF168" s="18"/>
      <c r="AG168" s="19">
        <f t="shared" si="334"/>
        <v>2114868</v>
      </c>
      <c r="AH168" s="19">
        <f t="shared" si="289"/>
        <v>-8592</v>
      </c>
      <c r="AI168" s="19">
        <f t="shared" si="311"/>
        <v>2106276</v>
      </c>
      <c r="AJ168" s="30">
        <f t="shared" si="362"/>
        <v>2.4989574507871035</v>
      </c>
      <c r="AK168" s="18">
        <f t="shared" ref="AK168:AK177" si="388">AA168+AB168</f>
        <v>2106276</v>
      </c>
      <c r="AL168" s="18"/>
      <c r="AM168" s="18">
        <f t="shared" ref="AM168:AM177" si="389">AC168+AD168</f>
        <v>0</v>
      </c>
      <c r="AN168" s="18"/>
      <c r="AO168" s="18">
        <f t="shared" ref="AO168:AO177" si="390">AE168+AF168</f>
        <v>0</v>
      </c>
      <c r="AP168" s="18"/>
      <c r="AQ168" s="19">
        <f t="shared" si="305"/>
        <v>2106276</v>
      </c>
      <c r="AR168" s="19">
        <f t="shared" si="364"/>
        <v>0</v>
      </c>
      <c r="AS168" s="19">
        <f t="shared" si="312"/>
        <v>2106276</v>
      </c>
      <c r="AT168" s="30">
        <f t="shared" si="363"/>
        <v>2.4989574507871035</v>
      </c>
    </row>
    <row r="169" spans="1:46" ht="25.5" x14ac:dyDescent="0.2">
      <c r="A169" s="16" t="s">
        <v>56</v>
      </c>
      <c r="B169" s="17" t="s">
        <v>57</v>
      </c>
      <c r="C169" s="18">
        <v>699032</v>
      </c>
      <c r="D169" s="18">
        <v>0</v>
      </c>
      <c r="E169" s="18">
        <v>0</v>
      </c>
      <c r="F169" s="19">
        <f t="shared" si="347"/>
        <v>699032</v>
      </c>
      <c r="G169" s="30">
        <f t="shared" si="365"/>
        <v>0.83849615605495997</v>
      </c>
      <c r="H169" s="18">
        <v>699032</v>
      </c>
      <c r="I169" s="18">
        <v>-46163</v>
      </c>
      <c r="J169" s="18">
        <v>0</v>
      </c>
      <c r="K169" s="18"/>
      <c r="L169" s="18">
        <v>0</v>
      </c>
      <c r="M169" s="18"/>
      <c r="N169" s="19">
        <f t="shared" si="307"/>
        <v>699032</v>
      </c>
      <c r="O169" s="19">
        <f t="shared" si="308"/>
        <v>-46163</v>
      </c>
      <c r="P169" s="19">
        <f t="shared" si="309"/>
        <v>652869</v>
      </c>
      <c r="Q169" s="30">
        <f t="shared" si="331"/>
        <v>0.78943127089246112</v>
      </c>
      <c r="R169" s="18">
        <f t="shared" si="382"/>
        <v>652869</v>
      </c>
      <c r="S169" s="18"/>
      <c r="T169" s="18">
        <f t="shared" si="383"/>
        <v>0</v>
      </c>
      <c r="U169" s="18"/>
      <c r="V169" s="18">
        <f t="shared" si="384"/>
        <v>0</v>
      </c>
      <c r="W169" s="18"/>
      <c r="X169" s="19">
        <f t="shared" si="306"/>
        <v>652869</v>
      </c>
      <c r="Y169" s="19">
        <f t="shared" si="285"/>
        <v>0</v>
      </c>
      <c r="Z169" s="19">
        <f t="shared" si="310"/>
        <v>652869</v>
      </c>
      <c r="AA169" s="18">
        <f t="shared" si="385"/>
        <v>652869</v>
      </c>
      <c r="AB169" s="18">
        <v>15592</v>
      </c>
      <c r="AC169" s="18">
        <f t="shared" si="386"/>
        <v>0</v>
      </c>
      <c r="AD169" s="18"/>
      <c r="AE169" s="18">
        <f t="shared" si="387"/>
        <v>0</v>
      </c>
      <c r="AF169" s="18"/>
      <c r="AG169" s="19">
        <f t="shared" si="334"/>
        <v>652869</v>
      </c>
      <c r="AH169" s="19">
        <f t="shared" si="289"/>
        <v>15592</v>
      </c>
      <c r="AI169" s="19">
        <f t="shared" si="311"/>
        <v>668461</v>
      </c>
      <c r="AJ169" s="30">
        <f t="shared" si="362"/>
        <v>0.79308485521868832</v>
      </c>
      <c r="AK169" s="18">
        <f t="shared" si="388"/>
        <v>668461</v>
      </c>
      <c r="AL169" s="18"/>
      <c r="AM169" s="18">
        <f t="shared" si="389"/>
        <v>0</v>
      </c>
      <c r="AN169" s="18"/>
      <c r="AO169" s="18">
        <f t="shared" si="390"/>
        <v>0</v>
      </c>
      <c r="AP169" s="18"/>
      <c r="AQ169" s="19">
        <f t="shared" si="305"/>
        <v>668461</v>
      </c>
      <c r="AR169" s="19">
        <f t="shared" si="364"/>
        <v>0</v>
      </c>
      <c r="AS169" s="19">
        <f t="shared" si="312"/>
        <v>668461</v>
      </c>
      <c r="AT169" s="30">
        <f t="shared" si="363"/>
        <v>0.79308485521868832</v>
      </c>
    </row>
    <row r="170" spans="1:46" x14ac:dyDescent="0.2">
      <c r="A170" s="16" t="s">
        <v>58</v>
      </c>
      <c r="B170" s="17" t="s">
        <v>59</v>
      </c>
      <c r="C170" s="18">
        <v>825</v>
      </c>
      <c r="D170" s="18">
        <v>0</v>
      </c>
      <c r="E170" s="18">
        <v>0</v>
      </c>
      <c r="F170" s="19">
        <f t="shared" si="347"/>
        <v>825</v>
      </c>
      <c r="G170" s="30">
        <f t="shared" si="365"/>
        <v>9.8959608250458056E-4</v>
      </c>
      <c r="H170" s="18">
        <v>825</v>
      </c>
      <c r="I170" s="18">
        <v>-120</v>
      </c>
      <c r="J170" s="18">
        <v>0</v>
      </c>
      <c r="K170" s="18"/>
      <c r="L170" s="18">
        <v>0</v>
      </c>
      <c r="M170" s="18"/>
      <c r="N170" s="19">
        <f t="shared" si="307"/>
        <v>825</v>
      </c>
      <c r="O170" s="19">
        <f t="shared" si="308"/>
        <v>-120</v>
      </c>
      <c r="P170" s="19">
        <f t="shared" si="309"/>
        <v>705</v>
      </c>
      <c r="Q170" s="30">
        <f t="shared" si="331"/>
        <v>8.5246664488463242E-4</v>
      </c>
      <c r="R170" s="18">
        <f t="shared" si="382"/>
        <v>705</v>
      </c>
      <c r="S170" s="18"/>
      <c r="T170" s="18">
        <f t="shared" si="383"/>
        <v>0</v>
      </c>
      <c r="U170" s="18"/>
      <c r="V170" s="18">
        <f t="shared" si="384"/>
        <v>0</v>
      </c>
      <c r="W170" s="18"/>
      <c r="X170" s="19">
        <f t="shared" si="306"/>
        <v>705</v>
      </c>
      <c r="Y170" s="19">
        <f t="shared" si="285"/>
        <v>0</v>
      </c>
      <c r="Z170" s="19">
        <f t="shared" si="310"/>
        <v>705</v>
      </c>
      <c r="AA170" s="18">
        <f t="shared" si="385"/>
        <v>705</v>
      </c>
      <c r="AB170" s="18">
        <v>-397</v>
      </c>
      <c r="AC170" s="18">
        <f t="shared" si="386"/>
        <v>0</v>
      </c>
      <c r="AD170" s="18"/>
      <c r="AE170" s="18">
        <f t="shared" si="387"/>
        <v>0</v>
      </c>
      <c r="AF170" s="18"/>
      <c r="AG170" s="19">
        <f t="shared" si="334"/>
        <v>705</v>
      </c>
      <c r="AH170" s="19">
        <f t="shared" si="289"/>
        <v>-397</v>
      </c>
      <c r="AI170" s="19">
        <f t="shared" si="311"/>
        <v>308</v>
      </c>
      <c r="AJ170" s="30">
        <f t="shared" si="362"/>
        <v>3.6542167068438698E-4</v>
      </c>
      <c r="AK170" s="18">
        <f t="shared" si="388"/>
        <v>308</v>
      </c>
      <c r="AL170" s="18"/>
      <c r="AM170" s="18">
        <f t="shared" si="389"/>
        <v>0</v>
      </c>
      <c r="AN170" s="18"/>
      <c r="AO170" s="18">
        <f t="shared" si="390"/>
        <v>0</v>
      </c>
      <c r="AP170" s="18"/>
      <c r="AQ170" s="19">
        <f t="shared" si="305"/>
        <v>308</v>
      </c>
      <c r="AR170" s="19">
        <f t="shared" si="364"/>
        <v>0</v>
      </c>
      <c r="AS170" s="19">
        <f t="shared" si="312"/>
        <v>308</v>
      </c>
      <c r="AT170" s="30">
        <f t="shared" si="363"/>
        <v>3.6542167068438698E-4</v>
      </c>
    </row>
    <row r="171" spans="1:46" ht="12.95" x14ac:dyDescent="0.3">
      <c r="A171" s="16" t="s">
        <v>60</v>
      </c>
      <c r="B171" s="17" t="s">
        <v>61</v>
      </c>
      <c r="C171" s="18">
        <v>2207875</v>
      </c>
      <c r="D171" s="18">
        <v>0</v>
      </c>
      <c r="E171" s="18">
        <v>0</v>
      </c>
      <c r="F171" s="19">
        <f t="shared" si="347"/>
        <v>2207875</v>
      </c>
      <c r="G171" s="30">
        <f t="shared" si="365"/>
        <v>2.648369031102789</v>
      </c>
      <c r="H171" s="18">
        <v>2207875</v>
      </c>
      <c r="I171" s="18">
        <f>-178022+333</f>
        <v>-177689</v>
      </c>
      <c r="J171" s="18">
        <v>0</v>
      </c>
      <c r="K171" s="18"/>
      <c r="L171" s="18">
        <v>0</v>
      </c>
      <c r="M171" s="18"/>
      <c r="N171" s="19">
        <f t="shared" ref="N171:N191" si="391">H171+J171+L171</f>
        <v>2207875</v>
      </c>
      <c r="O171" s="19">
        <f t="shared" si="308"/>
        <v>-177689</v>
      </c>
      <c r="P171" s="19">
        <f t="shared" si="309"/>
        <v>2030186</v>
      </c>
      <c r="Q171" s="30">
        <f t="shared" si="331"/>
        <v>2.4548451743429109</v>
      </c>
      <c r="R171" s="18">
        <f t="shared" si="382"/>
        <v>2030186</v>
      </c>
      <c r="S171" s="18">
        <v>22250</v>
      </c>
      <c r="T171" s="18">
        <f t="shared" si="383"/>
        <v>0</v>
      </c>
      <c r="U171" s="18"/>
      <c r="V171" s="18">
        <f t="shared" si="384"/>
        <v>0</v>
      </c>
      <c r="W171" s="18"/>
      <c r="X171" s="19">
        <f t="shared" si="306"/>
        <v>2030186</v>
      </c>
      <c r="Y171" s="19">
        <f t="shared" si="285"/>
        <v>22250</v>
      </c>
      <c r="Z171" s="19">
        <f t="shared" si="310"/>
        <v>2052436</v>
      </c>
      <c r="AA171" s="18">
        <f t="shared" si="385"/>
        <v>2052436</v>
      </c>
      <c r="AB171" s="18">
        <v>-24441</v>
      </c>
      <c r="AC171" s="18">
        <f t="shared" si="386"/>
        <v>0</v>
      </c>
      <c r="AD171" s="18"/>
      <c r="AE171" s="18">
        <f t="shared" si="387"/>
        <v>0</v>
      </c>
      <c r="AF171" s="18"/>
      <c r="AG171" s="19">
        <f t="shared" si="334"/>
        <v>2052436</v>
      </c>
      <c r="AH171" s="19">
        <f t="shared" si="289"/>
        <v>-24441</v>
      </c>
      <c r="AI171" s="19">
        <f t="shared" si="311"/>
        <v>2027995</v>
      </c>
      <c r="AJ171" s="30">
        <f t="shared" si="362"/>
        <v>2.4060822111674787</v>
      </c>
      <c r="AK171" s="18">
        <f t="shared" si="388"/>
        <v>2027995</v>
      </c>
      <c r="AL171" s="18"/>
      <c r="AM171" s="18">
        <f t="shared" si="389"/>
        <v>0</v>
      </c>
      <c r="AN171" s="18"/>
      <c r="AO171" s="18">
        <f t="shared" si="390"/>
        <v>0</v>
      </c>
      <c r="AP171" s="18"/>
      <c r="AQ171" s="19">
        <f t="shared" si="305"/>
        <v>2027995</v>
      </c>
      <c r="AR171" s="19">
        <f t="shared" si="364"/>
        <v>0</v>
      </c>
      <c r="AS171" s="19">
        <f t="shared" si="312"/>
        <v>2027995</v>
      </c>
      <c r="AT171" s="30">
        <f t="shared" si="363"/>
        <v>2.4060822111674787</v>
      </c>
    </row>
    <row r="172" spans="1:46" ht="25.5" x14ac:dyDescent="0.2">
      <c r="A172" s="16" t="s">
        <v>62</v>
      </c>
      <c r="B172" s="17" t="s">
        <v>63</v>
      </c>
      <c r="C172" s="18">
        <v>443840</v>
      </c>
      <c r="D172" s="18">
        <v>0</v>
      </c>
      <c r="E172" s="18">
        <v>0</v>
      </c>
      <c r="F172" s="19">
        <f t="shared" si="347"/>
        <v>443840</v>
      </c>
      <c r="G172" s="30">
        <f t="shared" si="365"/>
        <v>0.53239069728343402</v>
      </c>
      <c r="H172" s="18">
        <v>443840</v>
      </c>
      <c r="I172" s="18">
        <f>-16549+417</f>
        <v>-16132</v>
      </c>
      <c r="J172" s="18">
        <v>0</v>
      </c>
      <c r="K172" s="18"/>
      <c r="L172" s="18">
        <v>0</v>
      </c>
      <c r="M172" s="18"/>
      <c r="N172" s="19">
        <f t="shared" si="391"/>
        <v>443840</v>
      </c>
      <c r="O172" s="19">
        <f t="shared" si="308"/>
        <v>-16132</v>
      </c>
      <c r="P172" s="19">
        <f t="shared" si="309"/>
        <v>427708</v>
      </c>
      <c r="Q172" s="30">
        <f t="shared" si="331"/>
        <v>0.51717277127704453</v>
      </c>
      <c r="R172" s="18">
        <f t="shared" si="382"/>
        <v>427708</v>
      </c>
      <c r="S172" s="18"/>
      <c r="T172" s="18">
        <f t="shared" si="383"/>
        <v>0</v>
      </c>
      <c r="U172" s="18"/>
      <c r="V172" s="18">
        <f t="shared" si="384"/>
        <v>0</v>
      </c>
      <c r="W172" s="18"/>
      <c r="X172" s="19">
        <f t="shared" si="306"/>
        <v>427708</v>
      </c>
      <c r="Y172" s="19">
        <f t="shared" si="285"/>
        <v>0</v>
      </c>
      <c r="Z172" s="19">
        <f t="shared" si="310"/>
        <v>427708</v>
      </c>
      <c r="AA172" s="18">
        <f t="shared" si="385"/>
        <v>427708</v>
      </c>
      <c r="AB172" s="18">
        <v>2350</v>
      </c>
      <c r="AC172" s="18">
        <f t="shared" si="386"/>
        <v>0</v>
      </c>
      <c r="AD172" s="18"/>
      <c r="AE172" s="18">
        <f t="shared" si="387"/>
        <v>0</v>
      </c>
      <c r="AF172" s="18"/>
      <c r="AG172" s="19">
        <f t="shared" si="334"/>
        <v>427708</v>
      </c>
      <c r="AH172" s="19">
        <f t="shared" si="289"/>
        <v>2350</v>
      </c>
      <c r="AI172" s="19">
        <f t="shared" si="311"/>
        <v>430058</v>
      </c>
      <c r="AJ172" s="30">
        <f t="shared" si="362"/>
        <v>0.51023543133501981</v>
      </c>
      <c r="AK172" s="18">
        <f t="shared" si="388"/>
        <v>430058</v>
      </c>
      <c r="AL172" s="18"/>
      <c r="AM172" s="18">
        <f t="shared" si="389"/>
        <v>0</v>
      </c>
      <c r="AN172" s="18"/>
      <c r="AO172" s="18">
        <f t="shared" si="390"/>
        <v>0</v>
      </c>
      <c r="AP172" s="18"/>
      <c r="AQ172" s="19">
        <f t="shared" si="305"/>
        <v>430058</v>
      </c>
      <c r="AR172" s="19">
        <f t="shared" si="364"/>
        <v>0</v>
      </c>
      <c r="AS172" s="19">
        <f t="shared" si="312"/>
        <v>430058</v>
      </c>
      <c r="AT172" s="30">
        <f t="shared" si="363"/>
        <v>0.51023543133501981</v>
      </c>
    </row>
    <row r="173" spans="1:46" x14ac:dyDescent="0.2">
      <c r="A173" s="16" t="s">
        <v>64</v>
      </c>
      <c r="B173" s="17" t="s">
        <v>65</v>
      </c>
      <c r="C173" s="18">
        <v>120898</v>
      </c>
      <c r="D173" s="18">
        <v>0</v>
      </c>
      <c r="E173" s="18">
        <v>0</v>
      </c>
      <c r="F173" s="19">
        <f t="shared" si="347"/>
        <v>120898</v>
      </c>
      <c r="G173" s="30">
        <f t="shared" si="365"/>
        <v>0.14501840870622884</v>
      </c>
      <c r="H173" s="18">
        <v>120898</v>
      </c>
      <c r="I173" s="18"/>
      <c r="J173" s="18">
        <v>0</v>
      </c>
      <c r="K173" s="18"/>
      <c r="L173" s="18">
        <v>0</v>
      </c>
      <c r="M173" s="18"/>
      <c r="N173" s="19">
        <f t="shared" si="391"/>
        <v>120898</v>
      </c>
      <c r="O173" s="19">
        <f t="shared" si="308"/>
        <v>0</v>
      </c>
      <c r="P173" s="19">
        <f t="shared" si="309"/>
        <v>120898</v>
      </c>
      <c r="Q173" s="30">
        <f t="shared" si="331"/>
        <v>0.14618654245852808</v>
      </c>
      <c r="R173" s="18">
        <f t="shared" si="382"/>
        <v>120898</v>
      </c>
      <c r="S173" s="18"/>
      <c r="T173" s="18">
        <f t="shared" si="383"/>
        <v>0</v>
      </c>
      <c r="U173" s="18"/>
      <c r="V173" s="18">
        <f t="shared" si="384"/>
        <v>0</v>
      </c>
      <c r="W173" s="18"/>
      <c r="X173" s="19">
        <f t="shared" si="306"/>
        <v>120898</v>
      </c>
      <c r="Y173" s="19">
        <f t="shared" si="285"/>
        <v>0</v>
      </c>
      <c r="Z173" s="19">
        <f t="shared" si="310"/>
        <v>120898</v>
      </c>
      <c r="AA173" s="18">
        <f t="shared" si="385"/>
        <v>120898</v>
      </c>
      <c r="AB173" s="18"/>
      <c r="AC173" s="18">
        <f t="shared" si="386"/>
        <v>0</v>
      </c>
      <c r="AD173" s="18"/>
      <c r="AE173" s="18">
        <f t="shared" si="387"/>
        <v>0</v>
      </c>
      <c r="AF173" s="18"/>
      <c r="AG173" s="19">
        <f t="shared" si="334"/>
        <v>120898</v>
      </c>
      <c r="AH173" s="19">
        <f t="shared" si="289"/>
        <v>0</v>
      </c>
      <c r="AI173" s="19">
        <f t="shared" si="311"/>
        <v>120898</v>
      </c>
      <c r="AJ173" s="30">
        <f t="shared" si="362"/>
        <v>0.14343749721558771</v>
      </c>
      <c r="AK173" s="18">
        <f t="shared" si="388"/>
        <v>120898</v>
      </c>
      <c r="AL173" s="18"/>
      <c r="AM173" s="18">
        <f t="shared" si="389"/>
        <v>0</v>
      </c>
      <c r="AN173" s="18"/>
      <c r="AO173" s="18">
        <f t="shared" si="390"/>
        <v>0</v>
      </c>
      <c r="AP173" s="18"/>
      <c r="AQ173" s="19">
        <f t="shared" si="305"/>
        <v>120898</v>
      </c>
      <c r="AR173" s="19">
        <f t="shared" si="364"/>
        <v>0</v>
      </c>
      <c r="AS173" s="19">
        <f t="shared" si="312"/>
        <v>120898</v>
      </c>
      <c r="AT173" s="30">
        <f t="shared" si="363"/>
        <v>0.14343749721558771</v>
      </c>
    </row>
    <row r="174" spans="1:46" ht="25.5" x14ac:dyDescent="0.2">
      <c r="A174" s="16" t="s">
        <v>90</v>
      </c>
      <c r="B174" s="17" t="s">
        <v>91</v>
      </c>
      <c r="C174" s="18">
        <v>625587</v>
      </c>
      <c r="D174" s="18">
        <v>0</v>
      </c>
      <c r="E174" s="18">
        <v>80000</v>
      </c>
      <c r="F174" s="19">
        <f t="shared" si="347"/>
        <v>705587</v>
      </c>
      <c r="G174" s="30">
        <f t="shared" si="365"/>
        <v>0.84635894674685996</v>
      </c>
      <c r="H174" s="18">
        <v>625587</v>
      </c>
      <c r="I174" s="18">
        <v>-20000</v>
      </c>
      <c r="J174" s="18">
        <v>0</v>
      </c>
      <c r="K174" s="18"/>
      <c r="L174" s="18">
        <v>80000</v>
      </c>
      <c r="M174" s="18"/>
      <c r="N174" s="19">
        <f t="shared" si="391"/>
        <v>705587</v>
      </c>
      <c r="O174" s="19">
        <f t="shared" si="308"/>
        <v>-20000</v>
      </c>
      <c r="P174" s="19">
        <f t="shared" si="309"/>
        <v>685587</v>
      </c>
      <c r="Q174" s="30">
        <f t="shared" si="331"/>
        <v>0.82899297825038365</v>
      </c>
      <c r="R174" s="18">
        <f t="shared" si="382"/>
        <v>605587</v>
      </c>
      <c r="S174" s="18"/>
      <c r="T174" s="18">
        <f t="shared" si="383"/>
        <v>0</v>
      </c>
      <c r="U174" s="18"/>
      <c r="V174" s="18">
        <f t="shared" si="384"/>
        <v>80000</v>
      </c>
      <c r="W174" s="18"/>
      <c r="X174" s="19">
        <f t="shared" si="306"/>
        <v>685587</v>
      </c>
      <c r="Y174" s="19">
        <f t="shared" si="285"/>
        <v>0</v>
      </c>
      <c r="Z174" s="19">
        <f t="shared" si="310"/>
        <v>685587</v>
      </c>
      <c r="AA174" s="18">
        <f t="shared" si="385"/>
        <v>605587</v>
      </c>
      <c r="AB174" s="18"/>
      <c r="AC174" s="18">
        <f t="shared" si="386"/>
        <v>0</v>
      </c>
      <c r="AD174" s="18"/>
      <c r="AE174" s="18">
        <f t="shared" si="387"/>
        <v>80000</v>
      </c>
      <c r="AF174" s="18"/>
      <c r="AG174" s="19">
        <f t="shared" si="334"/>
        <v>685587</v>
      </c>
      <c r="AH174" s="19">
        <f t="shared" si="289"/>
        <v>0</v>
      </c>
      <c r="AI174" s="19">
        <f t="shared" si="311"/>
        <v>685587</v>
      </c>
      <c r="AJ174" s="30">
        <f t="shared" si="362"/>
        <v>0.81340372382953507</v>
      </c>
      <c r="AK174" s="18">
        <f t="shared" si="388"/>
        <v>605587</v>
      </c>
      <c r="AL174" s="18"/>
      <c r="AM174" s="18">
        <f t="shared" si="389"/>
        <v>0</v>
      </c>
      <c r="AN174" s="18"/>
      <c r="AO174" s="18">
        <f t="shared" si="390"/>
        <v>80000</v>
      </c>
      <c r="AP174" s="18"/>
      <c r="AQ174" s="19">
        <f t="shared" si="305"/>
        <v>685587</v>
      </c>
      <c r="AR174" s="19">
        <f t="shared" si="364"/>
        <v>0</v>
      </c>
      <c r="AS174" s="19">
        <f t="shared" si="312"/>
        <v>685587</v>
      </c>
      <c r="AT174" s="30">
        <f t="shared" si="363"/>
        <v>0.81340372382953507</v>
      </c>
    </row>
    <row r="175" spans="1:46" x14ac:dyDescent="0.2">
      <c r="A175" s="16" t="s">
        <v>104</v>
      </c>
      <c r="B175" s="17" t="s">
        <v>105</v>
      </c>
      <c r="C175" s="18">
        <v>800</v>
      </c>
      <c r="D175" s="18">
        <v>0</v>
      </c>
      <c r="E175" s="18">
        <v>0</v>
      </c>
      <c r="F175" s="19">
        <f t="shared" si="347"/>
        <v>800</v>
      </c>
      <c r="G175" s="30">
        <f t="shared" si="365"/>
        <v>9.5960832242868426E-4</v>
      </c>
      <c r="H175" s="18">
        <v>800</v>
      </c>
      <c r="I175" s="18"/>
      <c r="J175" s="18">
        <v>0</v>
      </c>
      <c r="K175" s="18"/>
      <c r="L175" s="18">
        <v>0</v>
      </c>
      <c r="M175" s="18"/>
      <c r="N175" s="19">
        <f t="shared" si="391"/>
        <v>800</v>
      </c>
      <c r="O175" s="19">
        <f t="shared" si="308"/>
        <v>0</v>
      </c>
      <c r="P175" s="19">
        <f t="shared" si="309"/>
        <v>800</v>
      </c>
      <c r="Q175" s="30">
        <f t="shared" si="331"/>
        <v>9.6733803674851904E-4</v>
      </c>
      <c r="R175" s="18">
        <f t="shared" si="382"/>
        <v>800</v>
      </c>
      <c r="S175" s="18"/>
      <c r="T175" s="18">
        <f t="shared" si="383"/>
        <v>0</v>
      </c>
      <c r="U175" s="18"/>
      <c r="V175" s="18">
        <f t="shared" si="384"/>
        <v>0</v>
      </c>
      <c r="W175" s="18"/>
      <c r="X175" s="19">
        <f t="shared" si="306"/>
        <v>800</v>
      </c>
      <c r="Y175" s="19">
        <f t="shared" si="285"/>
        <v>0</v>
      </c>
      <c r="Z175" s="19">
        <f t="shared" si="310"/>
        <v>800</v>
      </c>
      <c r="AA175" s="18">
        <f t="shared" si="385"/>
        <v>800</v>
      </c>
      <c r="AB175" s="18">
        <v>2892</v>
      </c>
      <c r="AC175" s="18">
        <f t="shared" si="386"/>
        <v>0</v>
      </c>
      <c r="AD175" s="18"/>
      <c r="AE175" s="18">
        <f t="shared" si="387"/>
        <v>0</v>
      </c>
      <c r="AF175" s="18"/>
      <c r="AG175" s="19">
        <f t="shared" si="334"/>
        <v>800</v>
      </c>
      <c r="AH175" s="19">
        <f t="shared" si="289"/>
        <v>2892</v>
      </c>
      <c r="AI175" s="19">
        <f t="shared" si="311"/>
        <v>3692</v>
      </c>
      <c r="AJ175" s="30">
        <f t="shared" si="362"/>
        <v>4.3803143122297297E-3</v>
      </c>
      <c r="AK175" s="18">
        <f t="shared" si="388"/>
        <v>3692</v>
      </c>
      <c r="AL175" s="18"/>
      <c r="AM175" s="18">
        <f t="shared" si="389"/>
        <v>0</v>
      </c>
      <c r="AN175" s="18"/>
      <c r="AO175" s="18">
        <f t="shared" si="390"/>
        <v>0</v>
      </c>
      <c r="AP175" s="18"/>
      <c r="AQ175" s="19">
        <f t="shared" si="305"/>
        <v>3692</v>
      </c>
      <c r="AR175" s="19">
        <f t="shared" si="364"/>
        <v>0</v>
      </c>
      <c r="AS175" s="19">
        <f t="shared" si="312"/>
        <v>3692</v>
      </c>
      <c r="AT175" s="30">
        <f t="shared" si="363"/>
        <v>4.3803143122297297E-3</v>
      </c>
    </row>
    <row r="176" spans="1:46" x14ac:dyDescent="0.2">
      <c r="A176" s="16" t="s">
        <v>66</v>
      </c>
      <c r="B176" s="17" t="s">
        <v>67</v>
      </c>
      <c r="C176" s="18">
        <v>1642537</v>
      </c>
      <c r="D176" s="18">
        <v>0</v>
      </c>
      <c r="E176" s="18">
        <v>868500</v>
      </c>
      <c r="F176" s="19">
        <f t="shared" si="347"/>
        <v>2511037</v>
      </c>
      <c r="G176" s="30">
        <f t="shared" si="365"/>
        <v>3.012015003907945</v>
      </c>
      <c r="H176" s="18">
        <v>1642537</v>
      </c>
      <c r="I176" s="18">
        <f>-750-916756</f>
        <v>-917506</v>
      </c>
      <c r="J176" s="18">
        <v>0</v>
      </c>
      <c r="K176" s="18"/>
      <c r="L176" s="18">
        <v>868500</v>
      </c>
      <c r="M176" s="18"/>
      <c r="N176" s="19">
        <f t="shared" si="391"/>
        <v>2511037</v>
      </c>
      <c r="O176" s="19">
        <f t="shared" si="308"/>
        <v>-917506</v>
      </c>
      <c r="P176" s="19">
        <f t="shared" si="309"/>
        <v>1593531</v>
      </c>
      <c r="Q176" s="30">
        <f t="shared" si="331"/>
        <v>1.9268539362973804</v>
      </c>
      <c r="R176" s="18">
        <f t="shared" si="382"/>
        <v>725031</v>
      </c>
      <c r="S176" s="18"/>
      <c r="T176" s="18">
        <f t="shared" si="383"/>
        <v>0</v>
      </c>
      <c r="U176" s="18"/>
      <c r="V176" s="18">
        <f t="shared" si="384"/>
        <v>868500</v>
      </c>
      <c r="W176" s="18"/>
      <c r="X176" s="19">
        <f t="shared" si="306"/>
        <v>1593531</v>
      </c>
      <c r="Y176" s="19">
        <f t="shared" si="285"/>
        <v>0</v>
      </c>
      <c r="Z176" s="19">
        <f t="shared" si="310"/>
        <v>1593531</v>
      </c>
      <c r="AA176" s="18">
        <f t="shared" si="385"/>
        <v>725031</v>
      </c>
      <c r="AB176" s="18">
        <v>62079</v>
      </c>
      <c r="AC176" s="18">
        <f t="shared" si="386"/>
        <v>0</v>
      </c>
      <c r="AD176" s="18"/>
      <c r="AE176" s="18">
        <f t="shared" si="387"/>
        <v>868500</v>
      </c>
      <c r="AF176" s="18">
        <v>-283455</v>
      </c>
      <c r="AG176" s="19">
        <f t="shared" si="334"/>
        <v>1593531</v>
      </c>
      <c r="AH176" s="19">
        <f t="shared" si="289"/>
        <v>-221376</v>
      </c>
      <c r="AI176" s="19">
        <f t="shared" si="311"/>
        <v>1372155</v>
      </c>
      <c r="AJ176" s="30">
        <f t="shared" si="362"/>
        <v>1.6279713394088799</v>
      </c>
      <c r="AK176" s="18">
        <f t="shared" si="388"/>
        <v>787110</v>
      </c>
      <c r="AL176" s="18"/>
      <c r="AM176" s="18">
        <f t="shared" si="389"/>
        <v>0</v>
      </c>
      <c r="AN176" s="18"/>
      <c r="AO176" s="18">
        <f t="shared" si="390"/>
        <v>585045</v>
      </c>
      <c r="AP176" s="18"/>
      <c r="AQ176" s="19">
        <f t="shared" si="305"/>
        <v>1372155</v>
      </c>
      <c r="AR176" s="19">
        <f t="shared" si="364"/>
        <v>0</v>
      </c>
      <c r="AS176" s="19">
        <f t="shared" si="312"/>
        <v>1372155</v>
      </c>
      <c r="AT176" s="30">
        <f t="shared" si="363"/>
        <v>1.6279713394088799</v>
      </c>
    </row>
    <row r="177" spans="1:46" ht="25.5" x14ac:dyDescent="0.2">
      <c r="A177" s="16" t="s">
        <v>92</v>
      </c>
      <c r="B177" s="17" t="s">
        <v>93</v>
      </c>
      <c r="C177" s="18">
        <v>0</v>
      </c>
      <c r="D177" s="18">
        <v>0</v>
      </c>
      <c r="E177" s="18">
        <v>0</v>
      </c>
      <c r="F177" s="19">
        <f t="shared" si="347"/>
        <v>0</v>
      </c>
      <c r="G177" s="30">
        <f t="shared" si="365"/>
        <v>0</v>
      </c>
      <c r="H177" s="18">
        <v>0</v>
      </c>
      <c r="I177" s="18"/>
      <c r="J177" s="18">
        <v>0</v>
      </c>
      <c r="K177" s="18"/>
      <c r="L177" s="18">
        <v>0</v>
      </c>
      <c r="M177" s="18"/>
      <c r="N177" s="19">
        <f t="shared" si="391"/>
        <v>0</v>
      </c>
      <c r="O177" s="19">
        <f t="shared" si="308"/>
        <v>0</v>
      </c>
      <c r="P177" s="19">
        <f t="shared" si="309"/>
        <v>0</v>
      </c>
      <c r="Q177" s="30">
        <f t="shared" si="331"/>
        <v>0</v>
      </c>
      <c r="R177" s="18">
        <f t="shared" si="382"/>
        <v>0</v>
      </c>
      <c r="S177" s="18"/>
      <c r="T177" s="18">
        <f t="shared" si="383"/>
        <v>0</v>
      </c>
      <c r="U177" s="18"/>
      <c r="V177" s="18">
        <f t="shared" si="384"/>
        <v>0</v>
      </c>
      <c r="W177" s="18"/>
      <c r="X177" s="19">
        <f t="shared" si="306"/>
        <v>0</v>
      </c>
      <c r="Y177" s="19">
        <f t="shared" si="285"/>
        <v>0</v>
      </c>
      <c r="Z177" s="19">
        <f t="shared" si="310"/>
        <v>0</v>
      </c>
      <c r="AA177" s="18">
        <f t="shared" si="385"/>
        <v>0</v>
      </c>
      <c r="AB177" s="18"/>
      <c r="AC177" s="18">
        <f t="shared" si="386"/>
        <v>0</v>
      </c>
      <c r="AD177" s="18"/>
      <c r="AE177" s="18">
        <f t="shared" si="387"/>
        <v>0</v>
      </c>
      <c r="AF177" s="18"/>
      <c r="AG177" s="19">
        <f t="shared" si="334"/>
        <v>0</v>
      </c>
      <c r="AH177" s="19">
        <f t="shared" si="289"/>
        <v>0</v>
      </c>
      <c r="AI177" s="19">
        <f t="shared" si="311"/>
        <v>0</v>
      </c>
      <c r="AJ177" s="30">
        <f t="shared" si="362"/>
        <v>0</v>
      </c>
      <c r="AK177" s="18">
        <f t="shared" si="388"/>
        <v>0</v>
      </c>
      <c r="AL177" s="18"/>
      <c r="AM177" s="18">
        <f t="shared" si="389"/>
        <v>0</v>
      </c>
      <c r="AN177" s="18"/>
      <c r="AO177" s="18">
        <f t="shared" si="390"/>
        <v>0</v>
      </c>
      <c r="AP177" s="18"/>
      <c r="AQ177" s="19">
        <f t="shared" si="305"/>
        <v>0</v>
      </c>
      <c r="AR177" s="19">
        <f t="shared" si="364"/>
        <v>0</v>
      </c>
      <c r="AS177" s="19">
        <f t="shared" si="312"/>
        <v>0</v>
      </c>
      <c r="AT177" s="30">
        <f t="shared" si="363"/>
        <v>0</v>
      </c>
    </row>
    <row r="178" spans="1:46" ht="14.25" x14ac:dyDescent="0.2">
      <c r="A178" s="22" t="s">
        <v>130</v>
      </c>
      <c r="B178" s="23" t="s">
        <v>131</v>
      </c>
      <c r="C178" s="24">
        <f>C179</f>
        <v>59400</v>
      </c>
      <c r="D178" s="24">
        <f>D179</f>
        <v>0</v>
      </c>
      <c r="E178" s="24">
        <f t="shared" ref="E178" si="392">E179+E189+E201</f>
        <v>0</v>
      </c>
      <c r="F178" s="24">
        <f t="shared" si="347"/>
        <v>59400</v>
      </c>
      <c r="G178" s="25">
        <f t="shared" si="365"/>
        <v>7.1250917940329797E-2</v>
      </c>
      <c r="H178" s="24">
        <f t="shared" ref="H178:K179" si="393">H179</f>
        <v>59400</v>
      </c>
      <c r="I178" s="24">
        <f t="shared" si="393"/>
        <v>0</v>
      </c>
      <c r="J178" s="24">
        <f t="shared" si="393"/>
        <v>0</v>
      </c>
      <c r="K178" s="24">
        <f t="shared" si="393"/>
        <v>0</v>
      </c>
      <c r="L178" s="24">
        <f t="shared" ref="L178:M178" si="394">L179+L189+L201</f>
        <v>0</v>
      </c>
      <c r="M178" s="24">
        <f t="shared" si="394"/>
        <v>0</v>
      </c>
      <c r="N178" s="24">
        <f t="shared" si="391"/>
        <v>59400</v>
      </c>
      <c r="O178" s="24">
        <f t="shared" si="308"/>
        <v>0</v>
      </c>
      <c r="P178" s="24">
        <f t="shared" si="309"/>
        <v>59400</v>
      </c>
      <c r="Q178" s="25">
        <f t="shared" si="331"/>
        <v>7.1824849228577542E-2</v>
      </c>
      <c r="R178" s="24">
        <f t="shared" ref="R178:U179" si="395">R179</f>
        <v>59400</v>
      </c>
      <c r="S178" s="24">
        <f t="shared" si="395"/>
        <v>0</v>
      </c>
      <c r="T178" s="24">
        <f t="shared" si="395"/>
        <v>0</v>
      </c>
      <c r="U178" s="24">
        <f t="shared" si="395"/>
        <v>0</v>
      </c>
      <c r="V178" s="24">
        <f t="shared" ref="V178:W178" si="396">V179+V189+V201</f>
        <v>0</v>
      </c>
      <c r="W178" s="24">
        <f t="shared" si="396"/>
        <v>0</v>
      </c>
      <c r="X178" s="24">
        <f t="shared" si="306"/>
        <v>59400</v>
      </c>
      <c r="Y178" s="24">
        <f t="shared" si="285"/>
        <v>0</v>
      </c>
      <c r="Z178" s="24">
        <f t="shared" si="310"/>
        <v>59400</v>
      </c>
      <c r="AA178" s="24">
        <f t="shared" ref="AA178:AD179" si="397">AA179</f>
        <v>59400</v>
      </c>
      <c r="AB178" s="24">
        <f t="shared" si="397"/>
        <v>0</v>
      </c>
      <c r="AC178" s="24">
        <f t="shared" si="397"/>
        <v>0</v>
      </c>
      <c r="AD178" s="24">
        <f t="shared" si="397"/>
        <v>0</v>
      </c>
      <c r="AE178" s="24">
        <f t="shared" ref="AE178:AF178" si="398">AE179+AE189+AE201</f>
        <v>0</v>
      </c>
      <c r="AF178" s="24">
        <f t="shared" si="398"/>
        <v>0</v>
      </c>
      <c r="AG178" s="24">
        <f t="shared" si="334"/>
        <v>59400</v>
      </c>
      <c r="AH178" s="24">
        <f t="shared" si="289"/>
        <v>0</v>
      </c>
      <c r="AI178" s="24">
        <f t="shared" si="311"/>
        <v>59400</v>
      </c>
      <c r="AJ178" s="25">
        <f t="shared" si="362"/>
        <v>7.0474179346274632E-2</v>
      </c>
      <c r="AK178" s="24">
        <f t="shared" ref="AK178:AN179" si="399">AK179</f>
        <v>59400</v>
      </c>
      <c r="AL178" s="24">
        <f t="shared" si="399"/>
        <v>0</v>
      </c>
      <c r="AM178" s="24">
        <f t="shared" si="399"/>
        <v>0</v>
      </c>
      <c r="AN178" s="24">
        <f t="shared" si="399"/>
        <v>0</v>
      </c>
      <c r="AO178" s="24">
        <f t="shared" ref="AO178:AP178" si="400">AO179+AO189+AO201</f>
        <v>0</v>
      </c>
      <c r="AP178" s="24">
        <f t="shared" si="400"/>
        <v>0</v>
      </c>
      <c r="AQ178" s="24">
        <f t="shared" si="305"/>
        <v>59400</v>
      </c>
      <c r="AR178" s="24">
        <f t="shared" si="364"/>
        <v>0</v>
      </c>
      <c r="AS178" s="24">
        <f t="shared" si="312"/>
        <v>59400</v>
      </c>
      <c r="AT178" s="25">
        <f t="shared" si="363"/>
        <v>7.0474179346274632E-2</v>
      </c>
    </row>
    <row r="179" spans="1:46" ht="14.25" x14ac:dyDescent="0.2">
      <c r="A179" s="33" t="s">
        <v>132</v>
      </c>
      <c r="B179" s="31" t="s">
        <v>133</v>
      </c>
      <c r="C179" s="28">
        <f>C180</f>
        <v>59400</v>
      </c>
      <c r="D179" s="28">
        <f>D180</f>
        <v>0</v>
      </c>
      <c r="E179" s="28">
        <f>E180</f>
        <v>0</v>
      </c>
      <c r="F179" s="28">
        <f t="shared" si="347"/>
        <v>59400</v>
      </c>
      <c r="G179" s="29">
        <f t="shared" si="365"/>
        <v>7.1250917940329797E-2</v>
      </c>
      <c r="H179" s="28">
        <f t="shared" si="393"/>
        <v>59400</v>
      </c>
      <c r="I179" s="28">
        <f t="shared" si="393"/>
        <v>0</v>
      </c>
      <c r="J179" s="28">
        <f t="shared" si="393"/>
        <v>0</v>
      </c>
      <c r="K179" s="28">
        <f t="shared" si="393"/>
        <v>0</v>
      </c>
      <c r="L179" s="28">
        <f>L180</f>
        <v>0</v>
      </c>
      <c r="M179" s="28">
        <f>M180</f>
        <v>0</v>
      </c>
      <c r="N179" s="28">
        <f t="shared" si="391"/>
        <v>59400</v>
      </c>
      <c r="O179" s="28">
        <f t="shared" si="308"/>
        <v>0</v>
      </c>
      <c r="P179" s="28">
        <f t="shared" si="309"/>
        <v>59400</v>
      </c>
      <c r="Q179" s="29">
        <f t="shared" si="331"/>
        <v>7.1824849228577542E-2</v>
      </c>
      <c r="R179" s="28">
        <f t="shared" si="395"/>
        <v>59400</v>
      </c>
      <c r="S179" s="28">
        <f t="shared" si="395"/>
        <v>0</v>
      </c>
      <c r="T179" s="28">
        <f t="shared" si="395"/>
        <v>0</v>
      </c>
      <c r="U179" s="28">
        <f t="shared" si="395"/>
        <v>0</v>
      </c>
      <c r="V179" s="28">
        <f>V180</f>
        <v>0</v>
      </c>
      <c r="W179" s="28">
        <f>W180</f>
        <v>0</v>
      </c>
      <c r="X179" s="28">
        <f t="shared" si="306"/>
        <v>59400</v>
      </c>
      <c r="Y179" s="28">
        <f t="shared" si="285"/>
        <v>0</v>
      </c>
      <c r="Z179" s="28">
        <f t="shared" si="310"/>
        <v>59400</v>
      </c>
      <c r="AA179" s="28">
        <f t="shared" si="397"/>
        <v>59400</v>
      </c>
      <c r="AB179" s="28">
        <f t="shared" si="397"/>
        <v>0</v>
      </c>
      <c r="AC179" s="28">
        <f t="shared" si="397"/>
        <v>0</v>
      </c>
      <c r="AD179" s="28">
        <f t="shared" si="397"/>
        <v>0</v>
      </c>
      <c r="AE179" s="28">
        <f>AE180</f>
        <v>0</v>
      </c>
      <c r="AF179" s="28">
        <f>AF180</f>
        <v>0</v>
      </c>
      <c r="AG179" s="28">
        <f t="shared" si="334"/>
        <v>59400</v>
      </c>
      <c r="AH179" s="28">
        <f t="shared" si="289"/>
        <v>0</v>
      </c>
      <c r="AI179" s="28">
        <f t="shared" si="311"/>
        <v>59400</v>
      </c>
      <c r="AJ179" s="29">
        <f t="shared" si="362"/>
        <v>7.0474179346274632E-2</v>
      </c>
      <c r="AK179" s="28">
        <f t="shared" si="399"/>
        <v>59400</v>
      </c>
      <c r="AL179" s="28">
        <f t="shared" si="399"/>
        <v>0</v>
      </c>
      <c r="AM179" s="28">
        <f t="shared" si="399"/>
        <v>0</v>
      </c>
      <c r="AN179" s="28">
        <f t="shared" si="399"/>
        <v>0</v>
      </c>
      <c r="AO179" s="28">
        <f>AO180</f>
        <v>0</v>
      </c>
      <c r="AP179" s="28">
        <f>AP180</f>
        <v>0</v>
      </c>
      <c r="AQ179" s="28">
        <f t="shared" si="305"/>
        <v>59400</v>
      </c>
      <c r="AR179" s="28">
        <f t="shared" si="364"/>
        <v>0</v>
      </c>
      <c r="AS179" s="28">
        <f t="shared" si="312"/>
        <v>59400</v>
      </c>
      <c r="AT179" s="29">
        <f t="shared" si="363"/>
        <v>7.0474179346274632E-2</v>
      </c>
    </row>
    <row r="180" spans="1:46" ht="25.5" x14ac:dyDescent="0.2">
      <c r="A180" s="16" t="s">
        <v>90</v>
      </c>
      <c r="B180" s="17" t="s">
        <v>91</v>
      </c>
      <c r="C180" s="18">
        <v>59400</v>
      </c>
      <c r="D180" s="18">
        <v>0</v>
      </c>
      <c r="E180" s="18">
        <v>0</v>
      </c>
      <c r="F180" s="19">
        <f t="shared" si="347"/>
        <v>59400</v>
      </c>
      <c r="G180" s="30">
        <f t="shared" si="365"/>
        <v>7.1250917940329797E-2</v>
      </c>
      <c r="H180" s="18">
        <v>59400</v>
      </c>
      <c r="I180" s="18"/>
      <c r="J180" s="18">
        <v>0</v>
      </c>
      <c r="K180" s="18"/>
      <c r="L180" s="18">
        <v>0</v>
      </c>
      <c r="M180" s="18"/>
      <c r="N180" s="19">
        <f t="shared" si="391"/>
        <v>59400</v>
      </c>
      <c r="O180" s="19">
        <f t="shared" si="308"/>
        <v>0</v>
      </c>
      <c r="P180" s="19">
        <f t="shared" si="309"/>
        <v>59400</v>
      </c>
      <c r="Q180" s="30">
        <f t="shared" si="331"/>
        <v>7.1824849228577542E-2</v>
      </c>
      <c r="R180" s="18">
        <f>H180+I180</f>
        <v>59400</v>
      </c>
      <c r="S180" s="18"/>
      <c r="T180" s="18">
        <f>J180+K180</f>
        <v>0</v>
      </c>
      <c r="U180" s="18"/>
      <c r="V180" s="18">
        <f>L180+M180</f>
        <v>0</v>
      </c>
      <c r="W180" s="18"/>
      <c r="X180" s="19">
        <f t="shared" si="306"/>
        <v>59400</v>
      </c>
      <c r="Y180" s="19">
        <f t="shared" si="285"/>
        <v>0</v>
      </c>
      <c r="Z180" s="19">
        <f t="shared" si="310"/>
        <v>59400</v>
      </c>
      <c r="AA180" s="18">
        <f t="shared" ref="AA180" si="401">R180+S180</f>
        <v>59400</v>
      </c>
      <c r="AB180" s="18">
        <v>0</v>
      </c>
      <c r="AC180" s="18">
        <f t="shared" ref="AC180" si="402">T180+U180</f>
        <v>0</v>
      </c>
      <c r="AD180" s="18"/>
      <c r="AE180" s="18">
        <f t="shared" ref="AE180" si="403">V180+W180</f>
        <v>0</v>
      </c>
      <c r="AF180" s="18"/>
      <c r="AG180" s="19">
        <f t="shared" si="334"/>
        <v>59400</v>
      </c>
      <c r="AH180" s="19">
        <f t="shared" si="289"/>
        <v>0</v>
      </c>
      <c r="AI180" s="19">
        <f t="shared" si="311"/>
        <v>59400</v>
      </c>
      <c r="AJ180" s="30">
        <f t="shared" si="362"/>
        <v>7.0474179346274632E-2</v>
      </c>
      <c r="AK180" s="18">
        <f t="shared" ref="AK180" si="404">AA180+AB180</f>
        <v>59400</v>
      </c>
      <c r="AL180" s="18"/>
      <c r="AM180" s="18">
        <f t="shared" ref="AM180" si="405">AC180+AD180</f>
        <v>0</v>
      </c>
      <c r="AN180" s="18"/>
      <c r="AO180" s="18">
        <f t="shared" ref="AO180" si="406">AE180+AF180</f>
        <v>0</v>
      </c>
      <c r="AP180" s="18"/>
      <c r="AQ180" s="19">
        <f t="shared" si="305"/>
        <v>59400</v>
      </c>
      <c r="AR180" s="19">
        <f t="shared" si="364"/>
        <v>0</v>
      </c>
      <c r="AS180" s="19">
        <f t="shared" si="312"/>
        <v>59400</v>
      </c>
      <c r="AT180" s="30">
        <f t="shared" si="363"/>
        <v>7.0474179346274632E-2</v>
      </c>
    </row>
    <row r="181" spans="1:46" ht="14.25" x14ac:dyDescent="0.2">
      <c r="A181" s="22" t="s">
        <v>134</v>
      </c>
      <c r="B181" s="23" t="s">
        <v>135</v>
      </c>
      <c r="C181" s="24">
        <f>C182+C192+C204</f>
        <v>5491807</v>
      </c>
      <c r="D181" s="24">
        <f>D182+D192+D204</f>
        <v>29109</v>
      </c>
      <c r="E181" s="24">
        <f t="shared" ref="E181" si="407">E182+E192+E204</f>
        <v>454865</v>
      </c>
      <c r="F181" s="24">
        <f t="shared" si="347"/>
        <v>5975781</v>
      </c>
      <c r="G181" s="25">
        <f t="shared" si="365"/>
        <v>7.1680114757640059</v>
      </c>
      <c r="H181" s="24">
        <f>H182+H192+H204</f>
        <v>5491807</v>
      </c>
      <c r="I181" s="24">
        <f>I182+I192+I204</f>
        <v>707817</v>
      </c>
      <c r="J181" s="24">
        <f>J182+J192+J204</f>
        <v>29109</v>
      </c>
      <c r="K181" s="24">
        <f>K182+K192+K204</f>
        <v>0</v>
      </c>
      <c r="L181" s="24">
        <f t="shared" ref="L181:M181" si="408">L182+L192+L204</f>
        <v>454865</v>
      </c>
      <c r="M181" s="24">
        <f t="shared" si="408"/>
        <v>0</v>
      </c>
      <c r="N181" s="24">
        <f t="shared" si="391"/>
        <v>5975781</v>
      </c>
      <c r="O181" s="24">
        <f t="shared" si="308"/>
        <v>707817</v>
      </c>
      <c r="P181" s="24">
        <f t="shared" si="309"/>
        <v>6683598</v>
      </c>
      <c r="Q181" s="25">
        <f t="shared" si="331"/>
        <v>8.0816232096704113</v>
      </c>
      <c r="R181" s="24">
        <f>R182+R192+R204</f>
        <v>6199624</v>
      </c>
      <c r="S181" s="24">
        <f>S182+S192+S204</f>
        <v>0</v>
      </c>
      <c r="T181" s="24">
        <f>T182+T192+T204</f>
        <v>29109</v>
      </c>
      <c r="U181" s="24">
        <f>U182+U192+U204</f>
        <v>0</v>
      </c>
      <c r="V181" s="24">
        <f t="shared" ref="V181:W181" si="409">V182+V192+V204</f>
        <v>454865</v>
      </c>
      <c r="W181" s="24">
        <f t="shared" si="409"/>
        <v>0</v>
      </c>
      <c r="X181" s="24">
        <f t="shared" si="306"/>
        <v>6683598</v>
      </c>
      <c r="Y181" s="24">
        <f t="shared" si="285"/>
        <v>0</v>
      </c>
      <c r="Z181" s="24">
        <f t="shared" si="310"/>
        <v>6683598</v>
      </c>
      <c r="AA181" s="24">
        <f>AA182+AA192+AA204</f>
        <v>6199624</v>
      </c>
      <c r="AB181" s="24">
        <f>AB182+AB192+AB204</f>
        <v>-47800</v>
      </c>
      <c r="AC181" s="24">
        <f>AC182+AC192+AC204</f>
        <v>29109</v>
      </c>
      <c r="AD181" s="24">
        <f>AD182+AD192+AD204</f>
        <v>28086</v>
      </c>
      <c r="AE181" s="24">
        <f t="shared" ref="AE181:AF181" si="410">AE182+AE192+AE204</f>
        <v>454865</v>
      </c>
      <c r="AF181" s="24">
        <f t="shared" si="410"/>
        <v>0</v>
      </c>
      <c r="AG181" s="24">
        <f t="shared" si="334"/>
        <v>6683598</v>
      </c>
      <c r="AH181" s="24">
        <f t="shared" si="289"/>
        <v>-19714</v>
      </c>
      <c r="AI181" s="24">
        <f t="shared" si="311"/>
        <v>6663884</v>
      </c>
      <c r="AJ181" s="25">
        <f t="shared" si="362"/>
        <v>7.9062585211914138</v>
      </c>
      <c r="AK181" s="24">
        <f>AK182+AK192+AK204</f>
        <v>6151824</v>
      </c>
      <c r="AL181" s="24">
        <f>AL182+AL192+AL204</f>
        <v>0</v>
      </c>
      <c r="AM181" s="24">
        <f>AM182+AM192+AM204</f>
        <v>57195</v>
      </c>
      <c r="AN181" s="24">
        <f>AN182+AN192+AN204</f>
        <v>0</v>
      </c>
      <c r="AO181" s="24">
        <f t="shared" ref="AO181:AP181" si="411">AO182+AO192+AO204</f>
        <v>454865</v>
      </c>
      <c r="AP181" s="24">
        <f t="shared" si="411"/>
        <v>0</v>
      </c>
      <c r="AQ181" s="24">
        <f t="shared" si="305"/>
        <v>6663884</v>
      </c>
      <c r="AR181" s="24">
        <f t="shared" si="364"/>
        <v>0</v>
      </c>
      <c r="AS181" s="24">
        <f t="shared" si="312"/>
        <v>6663884</v>
      </c>
      <c r="AT181" s="25">
        <f t="shared" si="363"/>
        <v>7.9062585211914138</v>
      </c>
    </row>
    <row r="182" spans="1:46" ht="15.75" customHeight="1" x14ac:dyDescent="0.2">
      <c r="A182" s="33" t="s">
        <v>136</v>
      </c>
      <c r="B182" s="34" t="s">
        <v>137</v>
      </c>
      <c r="C182" s="28">
        <f>SUM(C183:C191)</f>
        <v>421340</v>
      </c>
      <c r="D182" s="28">
        <f t="shared" ref="D182:E182" si="412">SUM(D183:D191)</f>
        <v>0</v>
      </c>
      <c r="E182" s="28">
        <f t="shared" si="412"/>
        <v>0</v>
      </c>
      <c r="F182" s="28">
        <f t="shared" si="347"/>
        <v>421340</v>
      </c>
      <c r="G182" s="29">
        <f t="shared" si="365"/>
        <v>0.50540171321512728</v>
      </c>
      <c r="H182" s="28">
        <f>SUM(H183:H191)</f>
        <v>421340</v>
      </c>
      <c r="I182" s="28">
        <f>SUM(I183:I191)</f>
        <v>515251</v>
      </c>
      <c r="J182" s="28">
        <f t="shared" ref="J182:L182" si="413">SUM(J183:J191)</f>
        <v>0</v>
      </c>
      <c r="K182" s="28">
        <f t="shared" ref="K182" si="414">SUM(K183:K191)</f>
        <v>0</v>
      </c>
      <c r="L182" s="28">
        <f t="shared" si="413"/>
        <v>0</v>
      </c>
      <c r="M182" s="28">
        <f t="shared" ref="M182" si="415">SUM(M183:M191)</f>
        <v>0</v>
      </c>
      <c r="N182" s="28">
        <f t="shared" si="391"/>
        <v>421340</v>
      </c>
      <c r="O182" s="28">
        <f t="shared" si="308"/>
        <v>515251</v>
      </c>
      <c r="P182" s="28">
        <f t="shared" si="309"/>
        <v>936591</v>
      </c>
      <c r="Q182" s="29">
        <f t="shared" ref="Q182:Q213" si="416">P182*100/$P$27</f>
        <v>1.1325001239704153</v>
      </c>
      <c r="R182" s="28">
        <f>SUM(R183:R191)</f>
        <v>936591</v>
      </c>
      <c r="S182" s="28">
        <f>SUM(S183:S191)</f>
        <v>0</v>
      </c>
      <c r="T182" s="28">
        <f t="shared" ref="T182:W182" si="417">SUM(T183:T191)</f>
        <v>0</v>
      </c>
      <c r="U182" s="28">
        <f t="shared" si="417"/>
        <v>0</v>
      </c>
      <c r="V182" s="28">
        <f t="shared" si="417"/>
        <v>0</v>
      </c>
      <c r="W182" s="28">
        <f t="shared" si="417"/>
        <v>0</v>
      </c>
      <c r="X182" s="28">
        <f t="shared" si="306"/>
        <v>936591</v>
      </c>
      <c r="Y182" s="28">
        <f t="shared" si="285"/>
        <v>0</v>
      </c>
      <c r="Z182" s="28">
        <f t="shared" si="310"/>
        <v>936591</v>
      </c>
      <c r="AA182" s="28">
        <f>SUM(AA183:AA191)</f>
        <v>936591</v>
      </c>
      <c r="AB182" s="28">
        <f>SUM(AB183:AB191)</f>
        <v>-7466</v>
      </c>
      <c r="AC182" s="28">
        <f t="shared" ref="AC182:AF182" si="418">SUM(AC183:AC191)</f>
        <v>0</v>
      </c>
      <c r="AD182" s="28">
        <f t="shared" si="418"/>
        <v>0</v>
      </c>
      <c r="AE182" s="28">
        <f t="shared" si="418"/>
        <v>0</v>
      </c>
      <c r="AF182" s="28">
        <f t="shared" si="418"/>
        <v>0</v>
      </c>
      <c r="AG182" s="28">
        <f t="shared" si="334"/>
        <v>936591</v>
      </c>
      <c r="AH182" s="28">
        <f t="shared" si="289"/>
        <v>-7466</v>
      </c>
      <c r="AI182" s="28">
        <f t="shared" si="311"/>
        <v>929125</v>
      </c>
      <c r="AJ182" s="29">
        <f t="shared" si="362"/>
        <v>1.1023454862812696</v>
      </c>
      <c r="AK182" s="28">
        <f>SUM(AK183:AK191)</f>
        <v>929125</v>
      </c>
      <c r="AL182" s="28">
        <f>SUM(AL183:AL191)</f>
        <v>0</v>
      </c>
      <c r="AM182" s="28">
        <f t="shared" ref="AM182:AP182" si="419">SUM(AM183:AM191)</f>
        <v>0</v>
      </c>
      <c r="AN182" s="28">
        <f t="shared" si="419"/>
        <v>0</v>
      </c>
      <c r="AO182" s="28">
        <f t="shared" si="419"/>
        <v>0</v>
      </c>
      <c r="AP182" s="28">
        <f t="shared" si="419"/>
        <v>0</v>
      </c>
      <c r="AQ182" s="28">
        <f t="shared" si="305"/>
        <v>929125</v>
      </c>
      <c r="AR182" s="28">
        <f t="shared" si="364"/>
        <v>0</v>
      </c>
      <c r="AS182" s="28">
        <f t="shared" si="312"/>
        <v>929125</v>
      </c>
      <c r="AT182" s="29">
        <f t="shared" si="363"/>
        <v>1.1023454862812696</v>
      </c>
    </row>
    <row r="183" spans="1:46" ht="12.95" x14ac:dyDescent="0.3">
      <c r="A183" s="16" t="s">
        <v>54</v>
      </c>
      <c r="B183" s="17" t="s">
        <v>55</v>
      </c>
      <c r="C183" s="18">
        <v>83109</v>
      </c>
      <c r="D183" s="18">
        <v>0</v>
      </c>
      <c r="E183" s="18">
        <v>0</v>
      </c>
      <c r="F183" s="19">
        <f t="shared" si="347"/>
        <v>83109</v>
      </c>
      <c r="G183" s="30">
        <f t="shared" si="365"/>
        <v>9.9690110085906891E-2</v>
      </c>
      <c r="H183" s="18">
        <v>83109</v>
      </c>
      <c r="I183" s="18">
        <f>417970-68094</f>
        <v>349876</v>
      </c>
      <c r="J183" s="18">
        <v>0</v>
      </c>
      <c r="K183" s="18">
        <v>0</v>
      </c>
      <c r="L183" s="18">
        <v>0</v>
      </c>
      <c r="M183" s="18"/>
      <c r="N183" s="19">
        <f t="shared" si="391"/>
        <v>83109</v>
      </c>
      <c r="O183" s="19">
        <f t="shared" si="308"/>
        <v>349876</v>
      </c>
      <c r="P183" s="19">
        <f t="shared" si="309"/>
        <v>432985</v>
      </c>
      <c r="Q183" s="30">
        <f t="shared" si="416"/>
        <v>0.52355357480194686</v>
      </c>
      <c r="R183" s="18">
        <f t="shared" ref="R183:R191" si="420">H183+I183</f>
        <v>432985</v>
      </c>
      <c r="S183" s="18"/>
      <c r="T183" s="18">
        <f t="shared" ref="T183:T191" si="421">J183+K183</f>
        <v>0</v>
      </c>
      <c r="U183" s="18"/>
      <c r="V183" s="18">
        <f t="shared" ref="V183:V191" si="422">L183+M183</f>
        <v>0</v>
      </c>
      <c r="W183" s="18"/>
      <c r="X183" s="19">
        <f t="shared" si="306"/>
        <v>432985</v>
      </c>
      <c r="Y183" s="19">
        <f t="shared" si="285"/>
        <v>0</v>
      </c>
      <c r="Z183" s="19">
        <f t="shared" si="310"/>
        <v>432985</v>
      </c>
      <c r="AA183" s="18">
        <f t="shared" ref="AA183:AA191" si="423">R183+S183</f>
        <v>432985</v>
      </c>
      <c r="AB183" s="18">
        <v>15000</v>
      </c>
      <c r="AC183" s="18">
        <f t="shared" ref="AC183:AC191" si="424">T183+U183</f>
        <v>0</v>
      </c>
      <c r="AD183" s="18"/>
      <c r="AE183" s="18">
        <f t="shared" ref="AE183:AE191" si="425">V183+W183</f>
        <v>0</v>
      </c>
      <c r="AF183" s="18"/>
      <c r="AG183" s="19">
        <f t="shared" si="334"/>
        <v>432985</v>
      </c>
      <c r="AH183" s="19">
        <f t="shared" si="289"/>
        <v>15000</v>
      </c>
      <c r="AI183" s="19">
        <f t="shared" si="311"/>
        <v>447985</v>
      </c>
      <c r="AJ183" s="30">
        <f t="shared" si="362"/>
        <v>0.53150463357644517</v>
      </c>
      <c r="AK183" s="18">
        <f t="shared" ref="AK183:AK191" si="426">AA183+AB183</f>
        <v>447985</v>
      </c>
      <c r="AL183" s="18"/>
      <c r="AM183" s="18">
        <f t="shared" ref="AM183:AM191" si="427">AC183+AD183</f>
        <v>0</v>
      </c>
      <c r="AN183" s="18"/>
      <c r="AO183" s="18">
        <f t="shared" ref="AO183:AO191" si="428">AE183+AF183</f>
        <v>0</v>
      </c>
      <c r="AP183" s="18"/>
      <c r="AQ183" s="19">
        <f t="shared" si="305"/>
        <v>447985</v>
      </c>
      <c r="AR183" s="19">
        <f t="shared" si="364"/>
        <v>0</v>
      </c>
      <c r="AS183" s="19">
        <f t="shared" si="312"/>
        <v>447985</v>
      </c>
      <c r="AT183" s="30">
        <f t="shared" si="363"/>
        <v>0.53150463357644517</v>
      </c>
    </row>
    <row r="184" spans="1:46" ht="25.5" x14ac:dyDescent="0.2">
      <c r="A184" s="16" t="s">
        <v>56</v>
      </c>
      <c r="B184" s="17" t="s">
        <v>57</v>
      </c>
      <c r="C184" s="18">
        <v>25628</v>
      </c>
      <c r="D184" s="18">
        <v>0</v>
      </c>
      <c r="E184" s="18">
        <v>0</v>
      </c>
      <c r="F184" s="19">
        <f t="shared" si="347"/>
        <v>25628</v>
      </c>
      <c r="G184" s="30">
        <f t="shared" si="365"/>
        <v>3.0741052609002898E-2</v>
      </c>
      <c r="H184" s="18">
        <v>25628</v>
      </c>
      <c r="I184" s="18">
        <f>203643-16063</f>
        <v>187580</v>
      </c>
      <c r="J184" s="18">
        <v>0</v>
      </c>
      <c r="K184" s="18">
        <v>0</v>
      </c>
      <c r="L184" s="18">
        <v>0</v>
      </c>
      <c r="M184" s="18"/>
      <c r="N184" s="19">
        <f t="shared" si="391"/>
        <v>25628</v>
      </c>
      <c r="O184" s="19">
        <f t="shared" si="308"/>
        <v>187580</v>
      </c>
      <c r="P184" s="19">
        <f t="shared" si="309"/>
        <v>213208</v>
      </c>
      <c r="Q184" s="30">
        <f t="shared" si="416"/>
        <v>0.25780526017384781</v>
      </c>
      <c r="R184" s="18">
        <f t="shared" si="420"/>
        <v>213208</v>
      </c>
      <c r="S184" s="18"/>
      <c r="T184" s="18">
        <f t="shared" si="421"/>
        <v>0</v>
      </c>
      <c r="U184" s="18"/>
      <c r="V184" s="18">
        <f t="shared" si="422"/>
        <v>0</v>
      </c>
      <c r="W184" s="18"/>
      <c r="X184" s="19">
        <f t="shared" si="306"/>
        <v>213208</v>
      </c>
      <c r="Y184" s="19">
        <f t="shared" si="285"/>
        <v>0</v>
      </c>
      <c r="Z184" s="19">
        <f t="shared" si="310"/>
        <v>213208</v>
      </c>
      <c r="AA184" s="18">
        <f t="shared" si="423"/>
        <v>213208</v>
      </c>
      <c r="AB184" s="18">
        <v>-20000</v>
      </c>
      <c r="AC184" s="18">
        <f t="shared" si="424"/>
        <v>0</v>
      </c>
      <c r="AD184" s="18"/>
      <c r="AE184" s="18">
        <f t="shared" si="425"/>
        <v>0</v>
      </c>
      <c r="AF184" s="18"/>
      <c r="AG184" s="19">
        <f t="shared" si="334"/>
        <v>213208</v>
      </c>
      <c r="AH184" s="19">
        <f t="shared" si="289"/>
        <v>-20000</v>
      </c>
      <c r="AI184" s="19">
        <f t="shared" si="311"/>
        <v>193208</v>
      </c>
      <c r="AJ184" s="30">
        <f t="shared" si="362"/>
        <v>0.22922853944671767</v>
      </c>
      <c r="AK184" s="18">
        <f t="shared" si="426"/>
        <v>193208</v>
      </c>
      <c r="AL184" s="18"/>
      <c r="AM184" s="18">
        <f t="shared" si="427"/>
        <v>0</v>
      </c>
      <c r="AN184" s="18"/>
      <c r="AO184" s="18">
        <f t="shared" si="428"/>
        <v>0</v>
      </c>
      <c r="AP184" s="18"/>
      <c r="AQ184" s="19">
        <f t="shared" si="305"/>
        <v>193208</v>
      </c>
      <c r="AR184" s="19">
        <f t="shared" si="364"/>
        <v>0</v>
      </c>
      <c r="AS184" s="19">
        <f t="shared" si="312"/>
        <v>193208</v>
      </c>
      <c r="AT184" s="30">
        <f t="shared" si="363"/>
        <v>0.22922853944671767</v>
      </c>
    </row>
    <row r="185" spans="1:46" x14ac:dyDescent="0.2">
      <c r="A185" s="16" t="s">
        <v>58</v>
      </c>
      <c r="B185" s="17" t="s">
        <v>59</v>
      </c>
      <c r="C185" s="18">
        <v>13060</v>
      </c>
      <c r="D185" s="18">
        <v>0</v>
      </c>
      <c r="E185" s="18">
        <v>0</v>
      </c>
      <c r="F185" s="19">
        <f t="shared" si="347"/>
        <v>13060</v>
      </c>
      <c r="G185" s="30">
        <f t="shared" si="365"/>
        <v>1.566560586364827E-2</v>
      </c>
      <c r="H185" s="18">
        <v>13060</v>
      </c>
      <c r="I185" s="18">
        <v>-4000</v>
      </c>
      <c r="J185" s="18">
        <v>0</v>
      </c>
      <c r="K185" s="18">
        <v>0</v>
      </c>
      <c r="L185" s="18">
        <v>0</v>
      </c>
      <c r="M185" s="18"/>
      <c r="N185" s="19">
        <f t="shared" si="391"/>
        <v>13060</v>
      </c>
      <c r="O185" s="19">
        <f t="shared" si="308"/>
        <v>-4000</v>
      </c>
      <c r="P185" s="19">
        <f t="shared" si="309"/>
        <v>9060</v>
      </c>
      <c r="Q185" s="30">
        <f t="shared" si="416"/>
        <v>1.0955103266176979E-2</v>
      </c>
      <c r="R185" s="18">
        <f t="shared" si="420"/>
        <v>9060</v>
      </c>
      <c r="S185" s="18"/>
      <c r="T185" s="18">
        <f t="shared" si="421"/>
        <v>0</v>
      </c>
      <c r="U185" s="18"/>
      <c r="V185" s="18">
        <f t="shared" si="422"/>
        <v>0</v>
      </c>
      <c r="W185" s="18"/>
      <c r="X185" s="19">
        <f t="shared" si="306"/>
        <v>9060</v>
      </c>
      <c r="Y185" s="19">
        <f t="shared" si="285"/>
        <v>0</v>
      </c>
      <c r="Z185" s="19">
        <f t="shared" si="310"/>
        <v>9060</v>
      </c>
      <c r="AA185" s="18">
        <f t="shared" si="423"/>
        <v>9060</v>
      </c>
      <c r="AB185" s="18"/>
      <c r="AC185" s="18">
        <f t="shared" si="424"/>
        <v>0</v>
      </c>
      <c r="AD185" s="18"/>
      <c r="AE185" s="18">
        <f t="shared" si="425"/>
        <v>0</v>
      </c>
      <c r="AF185" s="18"/>
      <c r="AG185" s="19">
        <f t="shared" si="334"/>
        <v>9060</v>
      </c>
      <c r="AH185" s="19">
        <f t="shared" si="289"/>
        <v>0</v>
      </c>
      <c r="AI185" s="19">
        <f t="shared" si="311"/>
        <v>9060</v>
      </c>
      <c r="AJ185" s="30">
        <f t="shared" si="362"/>
        <v>1.0749092001300474E-2</v>
      </c>
      <c r="AK185" s="18">
        <f t="shared" si="426"/>
        <v>9060</v>
      </c>
      <c r="AL185" s="18"/>
      <c r="AM185" s="18">
        <f t="shared" si="427"/>
        <v>0</v>
      </c>
      <c r="AN185" s="18"/>
      <c r="AO185" s="18">
        <f t="shared" si="428"/>
        <v>0</v>
      </c>
      <c r="AP185" s="18"/>
      <c r="AQ185" s="19">
        <f t="shared" si="305"/>
        <v>9060</v>
      </c>
      <c r="AR185" s="19">
        <f t="shared" si="364"/>
        <v>0</v>
      </c>
      <c r="AS185" s="19">
        <f t="shared" si="312"/>
        <v>9060</v>
      </c>
      <c r="AT185" s="30">
        <f t="shared" si="363"/>
        <v>1.0749092001300474E-2</v>
      </c>
    </row>
    <row r="186" spans="1:46" ht="12.95" x14ac:dyDescent="0.3">
      <c r="A186" s="16" t="s">
        <v>60</v>
      </c>
      <c r="B186" s="17" t="s">
        <v>61</v>
      </c>
      <c r="C186" s="18">
        <v>138413</v>
      </c>
      <c r="D186" s="18">
        <v>0</v>
      </c>
      <c r="E186" s="18">
        <v>0</v>
      </c>
      <c r="F186" s="19">
        <f t="shared" si="347"/>
        <v>138413</v>
      </c>
      <c r="G186" s="30">
        <f t="shared" si="365"/>
        <v>0.16602783341540184</v>
      </c>
      <c r="H186" s="18">
        <v>138413</v>
      </c>
      <c r="I186" s="18">
        <v>-10600</v>
      </c>
      <c r="J186" s="18">
        <v>0</v>
      </c>
      <c r="K186" s="18">
        <v>0</v>
      </c>
      <c r="L186" s="18">
        <v>0</v>
      </c>
      <c r="M186" s="18"/>
      <c r="N186" s="19">
        <f t="shared" si="391"/>
        <v>138413</v>
      </c>
      <c r="O186" s="19">
        <f t="shared" si="308"/>
        <v>-10600</v>
      </c>
      <c r="P186" s="19">
        <f t="shared" si="309"/>
        <v>127813</v>
      </c>
      <c r="Q186" s="30">
        <f t="shared" si="416"/>
        <v>0.15454797061367309</v>
      </c>
      <c r="R186" s="18">
        <f t="shared" si="420"/>
        <v>127813</v>
      </c>
      <c r="S186" s="18"/>
      <c r="T186" s="18">
        <f t="shared" si="421"/>
        <v>0</v>
      </c>
      <c r="U186" s="18"/>
      <c r="V186" s="18">
        <f t="shared" si="422"/>
        <v>0</v>
      </c>
      <c r="W186" s="18"/>
      <c r="X186" s="19">
        <f t="shared" si="306"/>
        <v>127813</v>
      </c>
      <c r="Y186" s="19">
        <f t="shared" si="285"/>
        <v>0</v>
      </c>
      <c r="Z186" s="19">
        <f t="shared" si="310"/>
        <v>127813</v>
      </c>
      <c r="AA186" s="18">
        <f t="shared" si="423"/>
        <v>127813</v>
      </c>
      <c r="AB186" s="18">
        <f>-16952-5000</f>
        <v>-21952</v>
      </c>
      <c r="AC186" s="18">
        <f t="shared" si="424"/>
        <v>0</v>
      </c>
      <c r="AD186" s="18"/>
      <c r="AE186" s="18">
        <f t="shared" si="425"/>
        <v>0</v>
      </c>
      <c r="AF186" s="18"/>
      <c r="AG186" s="19">
        <f t="shared" si="334"/>
        <v>127813</v>
      </c>
      <c r="AH186" s="19">
        <f t="shared" si="289"/>
        <v>-21952</v>
      </c>
      <c r="AI186" s="19">
        <f t="shared" si="311"/>
        <v>105861</v>
      </c>
      <c r="AJ186" s="30">
        <f t="shared" si="362"/>
        <v>0.12559708922181784</v>
      </c>
      <c r="AK186" s="18">
        <f t="shared" si="426"/>
        <v>105861</v>
      </c>
      <c r="AL186" s="18"/>
      <c r="AM186" s="18">
        <f t="shared" si="427"/>
        <v>0</v>
      </c>
      <c r="AN186" s="18"/>
      <c r="AO186" s="18">
        <f t="shared" si="428"/>
        <v>0</v>
      </c>
      <c r="AP186" s="18"/>
      <c r="AQ186" s="19">
        <f t="shared" si="305"/>
        <v>105861</v>
      </c>
      <c r="AR186" s="19">
        <f t="shared" si="364"/>
        <v>0</v>
      </c>
      <c r="AS186" s="19">
        <f t="shared" si="312"/>
        <v>105861</v>
      </c>
      <c r="AT186" s="30">
        <f t="shared" si="363"/>
        <v>0.12559708922181784</v>
      </c>
    </row>
    <row r="187" spans="1:46" ht="25.5" x14ac:dyDescent="0.2">
      <c r="A187" s="16" t="s">
        <v>62</v>
      </c>
      <c r="B187" s="17" t="s">
        <v>63</v>
      </c>
      <c r="C187" s="18">
        <v>55574</v>
      </c>
      <c r="D187" s="18">
        <v>0</v>
      </c>
      <c r="E187" s="18">
        <v>0</v>
      </c>
      <c r="F187" s="19">
        <f t="shared" si="347"/>
        <v>55574</v>
      </c>
      <c r="G187" s="30">
        <f t="shared" si="365"/>
        <v>6.6661591138314616E-2</v>
      </c>
      <c r="H187" s="18">
        <v>55574</v>
      </c>
      <c r="I187" s="18">
        <v>-7233</v>
      </c>
      <c r="J187" s="18">
        <v>0</v>
      </c>
      <c r="K187" s="18">
        <v>0</v>
      </c>
      <c r="L187" s="18">
        <v>0</v>
      </c>
      <c r="M187" s="18"/>
      <c r="N187" s="19">
        <f t="shared" si="391"/>
        <v>55574</v>
      </c>
      <c r="O187" s="19">
        <f t="shared" si="308"/>
        <v>-7233</v>
      </c>
      <c r="P187" s="19">
        <f t="shared" si="309"/>
        <v>48341</v>
      </c>
      <c r="Q187" s="30">
        <f t="shared" si="416"/>
        <v>5.8452610043075198E-2</v>
      </c>
      <c r="R187" s="18">
        <f t="shared" si="420"/>
        <v>48341</v>
      </c>
      <c r="S187" s="18"/>
      <c r="T187" s="18">
        <f t="shared" si="421"/>
        <v>0</v>
      </c>
      <c r="U187" s="18"/>
      <c r="V187" s="18">
        <f t="shared" si="422"/>
        <v>0</v>
      </c>
      <c r="W187" s="18"/>
      <c r="X187" s="19">
        <f t="shared" si="306"/>
        <v>48341</v>
      </c>
      <c r="Y187" s="19">
        <f t="shared" si="285"/>
        <v>0</v>
      </c>
      <c r="Z187" s="19">
        <f t="shared" si="310"/>
        <v>48341</v>
      </c>
      <c r="AA187" s="18">
        <f t="shared" si="423"/>
        <v>48341</v>
      </c>
      <c r="AB187" s="18">
        <f>14348+5000</f>
        <v>19348</v>
      </c>
      <c r="AC187" s="18">
        <f t="shared" si="424"/>
        <v>0</v>
      </c>
      <c r="AD187" s="18"/>
      <c r="AE187" s="18">
        <f t="shared" si="425"/>
        <v>0</v>
      </c>
      <c r="AF187" s="18"/>
      <c r="AG187" s="19">
        <f t="shared" si="334"/>
        <v>48341</v>
      </c>
      <c r="AH187" s="19">
        <f t="shared" si="289"/>
        <v>19348</v>
      </c>
      <c r="AI187" s="19">
        <f t="shared" si="311"/>
        <v>67689</v>
      </c>
      <c r="AJ187" s="30">
        <f t="shared" si="362"/>
        <v>8.0308530736868403E-2</v>
      </c>
      <c r="AK187" s="18">
        <f t="shared" si="426"/>
        <v>67689</v>
      </c>
      <c r="AL187" s="18"/>
      <c r="AM187" s="18">
        <f t="shared" si="427"/>
        <v>0</v>
      </c>
      <c r="AN187" s="18"/>
      <c r="AO187" s="18">
        <f t="shared" si="428"/>
        <v>0</v>
      </c>
      <c r="AP187" s="18"/>
      <c r="AQ187" s="19">
        <f t="shared" si="305"/>
        <v>67689</v>
      </c>
      <c r="AR187" s="19">
        <f t="shared" si="364"/>
        <v>0</v>
      </c>
      <c r="AS187" s="19">
        <f t="shared" si="312"/>
        <v>67689</v>
      </c>
      <c r="AT187" s="30">
        <f t="shared" si="363"/>
        <v>8.0308530736868403E-2</v>
      </c>
    </row>
    <row r="188" spans="1:46" x14ac:dyDescent="0.2">
      <c r="A188" s="16" t="s">
        <v>64</v>
      </c>
      <c r="B188" s="17" t="s">
        <v>65</v>
      </c>
      <c r="C188" s="18">
        <v>1925</v>
      </c>
      <c r="D188" s="18">
        <v>0</v>
      </c>
      <c r="E188" s="18">
        <v>0</v>
      </c>
      <c r="F188" s="19">
        <f t="shared" si="347"/>
        <v>1925</v>
      </c>
      <c r="G188" s="30">
        <f t="shared" si="365"/>
        <v>2.3090575258440213E-3</v>
      </c>
      <c r="H188" s="18">
        <v>1925</v>
      </c>
      <c r="I188" s="18">
        <v>0</v>
      </c>
      <c r="J188" s="18">
        <v>0</v>
      </c>
      <c r="K188" s="18">
        <v>0</v>
      </c>
      <c r="L188" s="18">
        <v>0</v>
      </c>
      <c r="M188" s="18"/>
      <c r="N188" s="19">
        <f t="shared" si="391"/>
        <v>1925</v>
      </c>
      <c r="O188" s="19">
        <f t="shared" si="308"/>
        <v>0</v>
      </c>
      <c r="P188" s="19">
        <f t="shared" si="309"/>
        <v>1925</v>
      </c>
      <c r="Q188" s="30">
        <f t="shared" si="416"/>
        <v>2.3276571509261239E-3</v>
      </c>
      <c r="R188" s="18">
        <f t="shared" si="420"/>
        <v>1925</v>
      </c>
      <c r="S188" s="18"/>
      <c r="T188" s="18">
        <f t="shared" si="421"/>
        <v>0</v>
      </c>
      <c r="U188" s="18"/>
      <c r="V188" s="18">
        <f t="shared" si="422"/>
        <v>0</v>
      </c>
      <c r="W188" s="18"/>
      <c r="X188" s="19">
        <f t="shared" si="306"/>
        <v>1925</v>
      </c>
      <c r="Y188" s="19">
        <f t="shared" si="285"/>
        <v>0</v>
      </c>
      <c r="Z188" s="19">
        <f t="shared" si="310"/>
        <v>1925</v>
      </c>
      <c r="AA188" s="18">
        <f t="shared" si="423"/>
        <v>1925</v>
      </c>
      <c r="AB188" s="18"/>
      <c r="AC188" s="18">
        <f t="shared" si="424"/>
        <v>0</v>
      </c>
      <c r="AD188" s="18"/>
      <c r="AE188" s="18">
        <f t="shared" si="425"/>
        <v>0</v>
      </c>
      <c r="AF188" s="18"/>
      <c r="AG188" s="19">
        <f t="shared" si="334"/>
        <v>1925</v>
      </c>
      <c r="AH188" s="19">
        <f t="shared" si="289"/>
        <v>0</v>
      </c>
      <c r="AI188" s="19">
        <f t="shared" si="311"/>
        <v>1925</v>
      </c>
      <c r="AJ188" s="30">
        <f t="shared" si="362"/>
        <v>2.2838854417774187E-3</v>
      </c>
      <c r="AK188" s="18">
        <f t="shared" si="426"/>
        <v>1925</v>
      </c>
      <c r="AL188" s="18"/>
      <c r="AM188" s="18">
        <f t="shared" si="427"/>
        <v>0</v>
      </c>
      <c r="AN188" s="18"/>
      <c r="AO188" s="18">
        <f t="shared" si="428"/>
        <v>0</v>
      </c>
      <c r="AP188" s="18"/>
      <c r="AQ188" s="19">
        <f t="shared" si="305"/>
        <v>1925</v>
      </c>
      <c r="AR188" s="19">
        <f t="shared" si="364"/>
        <v>0</v>
      </c>
      <c r="AS188" s="19">
        <f t="shared" si="312"/>
        <v>1925</v>
      </c>
      <c r="AT188" s="30">
        <f t="shared" si="363"/>
        <v>2.2838854417774187E-3</v>
      </c>
    </row>
    <row r="189" spans="1:46" ht="25.5" x14ac:dyDescent="0.2">
      <c r="A189" s="16" t="s">
        <v>90</v>
      </c>
      <c r="B189" s="17" t="s">
        <v>91</v>
      </c>
      <c r="C189" s="18">
        <v>100000</v>
      </c>
      <c r="D189" s="18">
        <v>0</v>
      </c>
      <c r="E189" s="18">
        <v>0</v>
      </c>
      <c r="F189" s="19">
        <f t="shared" si="347"/>
        <v>100000</v>
      </c>
      <c r="G189" s="30">
        <f t="shared" si="365"/>
        <v>0.11995104030358553</v>
      </c>
      <c r="H189" s="18">
        <v>100000</v>
      </c>
      <c r="I189" s="18">
        <v>0</v>
      </c>
      <c r="J189" s="18">
        <v>0</v>
      </c>
      <c r="K189" s="18">
        <v>0</v>
      </c>
      <c r="L189" s="18">
        <v>0</v>
      </c>
      <c r="M189" s="18"/>
      <c r="N189" s="19">
        <f t="shared" si="391"/>
        <v>100000</v>
      </c>
      <c r="O189" s="19">
        <f t="shared" si="308"/>
        <v>0</v>
      </c>
      <c r="P189" s="19">
        <f t="shared" si="309"/>
        <v>100000</v>
      </c>
      <c r="Q189" s="30">
        <f t="shared" si="416"/>
        <v>0.12091725459356488</v>
      </c>
      <c r="R189" s="18">
        <f t="shared" si="420"/>
        <v>100000</v>
      </c>
      <c r="S189" s="18"/>
      <c r="T189" s="18">
        <f t="shared" si="421"/>
        <v>0</v>
      </c>
      <c r="U189" s="18"/>
      <c r="V189" s="18">
        <f t="shared" si="422"/>
        <v>0</v>
      </c>
      <c r="W189" s="18"/>
      <c r="X189" s="19">
        <f t="shared" si="306"/>
        <v>100000</v>
      </c>
      <c r="Y189" s="19">
        <f t="shared" si="285"/>
        <v>0</v>
      </c>
      <c r="Z189" s="19">
        <f t="shared" si="310"/>
        <v>100000</v>
      </c>
      <c r="AA189" s="18">
        <f t="shared" si="423"/>
        <v>100000</v>
      </c>
      <c r="AB189" s="18"/>
      <c r="AC189" s="18">
        <f t="shared" si="424"/>
        <v>0</v>
      </c>
      <c r="AD189" s="18"/>
      <c r="AE189" s="18">
        <f t="shared" si="425"/>
        <v>0</v>
      </c>
      <c r="AF189" s="18"/>
      <c r="AG189" s="19">
        <f t="shared" si="334"/>
        <v>100000</v>
      </c>
      <c r="AH189" s="19">
        <f t="shared" si="289"/>
        <v>0</v>
      </c>
      <c r="AI189" s="19">
        <f t="shared" si="311"/>
        <v>100000</v>
      </c>
      <c r="AJ189" s="30">
        <f t="shared" si="362"/>
        <v>0.11864339957285291</v>
      </c>
      <c r="AK189" s="18">
        <f t="shared" si="426"/>
        <v>100000</v>
      </c>
      <c r="AL189" s="18"/>
      <c r="AM189" s="18">
        <f t="shared" si="427"/>
        <v>0</v>
      </c>
      <c r="AN189" s="18"/>
      <c r="AO189" s="18">
        <f t="shared" si="428"/>
        <v>0</v>
      </c>
      <c r="AP189" s="18"/>
      <c r="AQ189" s="19">
        <f t="shared" si="305"/>
        <v>100000</v>
      </c>
      <c r="AR189" s="19">
        <f t="shared" si="364"/>
        <v>0</v>
      </c>
      <c r="AS189" s="19">
        <f t="shared" si="312"/>
        <v>100000</v>
      </c>
      <c r="AT189" s="30">
        <f t="shared" si="363"/>
        <v>0.11864339957285291</v>
      </c>
    </row>
    <row r="190" spans="1:46" x14ac:dyDescent="0.2">
      <c r="A190" s="16" t="s">
        <v>104</v>
      </c>
      <c r="B190" s="17" t="s">
        <v>105</v>
      </c>
      <c r="C190" s="18">
        <v>0</v>
      </c>
      <c r="D190" s="18">
        <v>0</v>
      </c>
      <c r="E190" s="18">
        <v>0</v>
      </c>
      <c r="F190" s="19">
        <f t="shared" si="347"/>
        <v>0</v>
      </c>
      <c r="G190" s="30">
        <f t="shared" si="365"/>
        <v>0</v>
      </c>
      <c r="H190" s="18">
        <v>0</v>
      </c>
      <c r="I190" s="18">
        <v>0</v>
      </c>
      <c r="J190" s="18">
        <v>0</v>
      </c>
      <c r="K190" s="18">
        <v>0</v>
      </c>
      <c r="L190" s="18">
        <v>0</v>
      </c>
      <c r="M190" s="18"/>
      <c r="N190" s="19">
        <f t="shared" si="391"/>
        <v>0</v>
      </c>
      <c r="O190" s="19">
        <f t="shared" si="308"/>
        <v>0</v>
      </c>
      <c r="P190" s="19">
        <f t="shared" si="309"/>
        <v>0</v>
      </c>
      <c r="Q190" s="30">
        <f t="shared" si="416"/>
        <v>0</v>
      </c>
      <c r="R190" s="18">
        <f t="shared" si="420"/>
        <v>0</v>
      </c>
      <c r="S190" s="18"/>
      <c r="T190" s="18">
        <f t="shared" si="421"/>
        <v>0</v>
      </c>
      <c r="U190" s="18"/>
      <c r="V190" s="18">
        <f t="shared" si="422"/>
        <v>0</v>
      </c>
      <c r="W190" s="18"/>
      <c r="X190" s="19">
        <f t="shared" si="306"/>
        <v>0</v>
      </c>
      <c r="Y190" s="19">
        <f t="shared" si="285"/>
        <v>0</v>
      </c>
      <c r="Z190" s="19">
        <f t="shared" si="310"/>
        <v>0</v>
      </c>
      <c r="AA190" s="18">
        <f t="shared" si="423"/>
        <v>0</v>
      </c>
      <c r="AB190" s="18">
        <v>138</v>
      </c>
      <c r="AC190" s="18">
        <f t="shared" si="424"/>
        <v>0</v>
      </c>
      <c r="AD190" s="18"/>
      <c r="AE190" s="18">
        <f t="shared" si="425"/>
        <v>0</v>
      </c>
      <c r="AF190" s="18"/>
      <c r="AG190" s="19">
        <f t="shared" si="334"/>
        <v>0</v>
      </c>
      <c r="AH190" s="19">
        <f t="shared" si="289"/>
        <v>138</v>
      </c>
      <c r="AI190" s="19">
        <f t="shared" si="311"/>
        <v>138</v>
      </c>
      <c r="AJ190" s="30">
        <f t="shared" si="362"/>
        <v>1.6372789141053703E-4</v>
      </c>
      <c r="AK190" s="18">
        <f t="shared" si="426"/>
        <v>138</v>
      </c>
      <c r="AL190" s="18"/>
      <c r="AM190" s="18">
        <f t="shared" si="427"/>
        <v>0</v>
      </c>
      <c r="AN190" s="18"/>
      <c r="AO190" s="18">
        <f t="shared" si="428"/>
        <v>0</v>
      </c>
      <c r="AP190" s="18"/>
      <c r="AQ190" s="19">
        <f t="shared" si="305"/>
        <v>138</v>
      </c>
      <c r="AR190" s="19">
        <f t="shared" si="364"/>
        <v>0</v>
      </c>
      <c r="AS190" s="19">
        <f t="shared" si="312"/>
        <v>138</v>
      </c>
      <c r="AT190" s="30">
        <f t="shared" si="363"/>
        <v>1.6372789141053703E-4</v>
      </c>
    </row>
    <row r="191" spans="1:46" x14ac:dyDescent="0.2">
      <c r="A191" s="16" t="s">
        <v>66</v>
      </c>
      <c r="B191" s="17" t="s">
        <v>67</v>
      </c>
      <c r="C191" s="18">
        <v>3631</v>
      </c>
      <c r="D191" s="18">
        <v>0</v>
      </c>
      <c r="E191" s="18">
        <v>0</v>
      </c>
      <c r="F191" s="19">
        <f t="shared" si="347"/>
        <v>3631</v>
      </c>
      <c r="G191" s="30">
        <f t="shared" si="365"/>
        <v>4.3554222734231906E-3</v>
      </c>
      <c r="H191" s="18">
        <v>3631</v>
      </c>
      <c r="I191" s="18">
        <v>-372</v>
      </c>
      <c r="J191" s="18">
        <v>0</v>
      </c>
      <c r="K191" s="18">
        <v>0</v>
      </c>
      <c r="L191" s="18">
        <v>0</v>
      </c>
      <c r="M191" s="18"/>
      <c r="N191" s="19">
        <f t="shared" si="391"/>
        <v>3631</v>
      </c>
      <c r="O191" s="19">
        <f t="shared" si="308"/>
        <v>-372</v>
      </c>
      <c r="P191" s="19">
        <f t="shared" si="309"/>
        <v>3259</v>
      </c>
      <c r="Q191" s="30">
        <f t="shared" si="416"/>
        <v>3.9406933272042796E-3</v>
      </c>
      <c r="R191" s="18">
        <f t="shared" si="420"/>
        <v>3259</v>
      </c>
      <c r="S191" s="18"/>
      <c r="T191" s="18">
        <f t="shared" si="421"/>
        <v>0</v>
      </c>
      <c r="U191" s="18"/>
      <c r="V191" s="18">
        <f t="shared" si="422"/>
        <v>0</v>
      </c>
      <c r="W191" s="18"/>
      <c r="X191" s="19">
        <f t="shared" si="306"/>
        <v>3259</v>
      </c>
      <c r="Y191" s="19">
        <f t="shared" si="285"/>
        <v>0</v>
      </c>
      <c r="Z191" s="19">
        <f t="shared" si="310"/>
        <v>3259</v>
      </c>
      <c r="AA191" s="18">
        <f t="shared" si="423"/>
        <v>3259</v>
      </c>
      <c r="AB191" s="18"/>
      <c r="AC191" s="18">
        <f t="shared" si="424"/>
        <v>0</v>
      </c>
      <c r="AD191" s="18"/>
      <c r="AE191" s="18">
        <f t="shared" si="425"/>
        <v>0</v>
      </c>
      <c r="AF191" s="18"/>
      <c r="AG191" s="19">
        <f t="shared" si="334"/>
        <v>3259</v>
      </c>
      <c r="AH191" s="19">
        <f t="shared" si="289"/>
        <v>0</v>
      </c>
      <c r="AI191" s="19">
        <f t="shared" si="311"/>
        <v>3259</v>
      </c>
      <c r="AJ191" s="30">
        <f t="shared" si="362"/>
        <v>3.8665883920792764E-3</v>
      </c>
      <c r="AK191" s="18">
        <f t="shared" si="426"/>
        <v>3259</v>
      </c>
      <c r="AL191" s="18"/>
      <c r="AM191" s="18">
        <f t="shared" si="427"/>
        <v>0</v>
      </c>
      <c r="AN191" s="18"/>
      <c r="AO191" s="18">
        <f t="shared" si="428"/>
        <v>0</v>
      </c>
      <c r="AP191" s="18"/>
      <c r="AQ191" s="19">
        <f t="shared" si="305"/>
        <v>3259</v>
      </c>
      <c r="AR191" s="19">
        <f t="shared" si="364"/>
        <v>0</v>
      </c>
      <c r="AS191" s="19">
        <f t="shared" si="312"/>
        <v>3259</v>
      </c>
      <c r="AT191" s="30">
        <f t="shared" si="363"/>
        <v>3.8665883920792764E-3</v>
      </c>
    </row>
    <row r="192" spans="1:46" ht="42.75" x14ac:dyDescent="0.2">
      <c r="A192" s="33" t="s">
        <v>138</v>
      </c>
      <c r="B192" s="34" t="s">
        <v>139</v>
      </c>
      <c r="C192" s="28">
        <f>SUM(C193:C203)</f>
        <v>4984282</v>
      </c>
      <c r="D192" s="28">
        <f t="shared" ref="D192:F192" si="429">SUM(D193:D203)</f>
        <v>29109</v>
      </c>
      <c r="E192" s="28">
        <f t="shared" si="429"/>
        <v>0</v>
      </c>
      <c r="F192" s="28">
        <f t="shared" si="429"/>
        <v>5013391</v>
      </c>
      <c r="G192" s="29">
        <f t="shared" si="365"/>
        <v>6.0136146589863291</v>
      </c>
      <c r="H192" s="28">
        <f>SUM(H193:H203)</f>
        <v>4984282</v>
      </c>
      <c r="I192" s="28">
        <f>SUM(I193:I203)</f>
        <v>212180</v>
      </c>
      <c r="J192" s="28">
        <f t="shared" ref="J192:N192" si="430">SUM(J193:J203)</f>
        <v>29109</v>
      </c>
      <c r="K192" s="28">
        <f t="shared" si="430"/>
        <v>0</v>
      </c>
      <c r="L192" s="28">
        <f t="shared" si="430"/>
        <v>0</v>
      </c>
      <c r="M192" s="28">
        <f t="shared" si="430"/>
        <v>0</v>
      </c>
      <c r="N192" s="28">
        <f t="shared" si="430"/>
        <v>5013391</v>
      </c>
      <c r="O192" s="28">
        <f t="shared" si="308"/>
        <v>212180</v>
      </c>
      <c r="P192" s="28">
        <f t="shared" si="309"/>
        <v>5225571</v>
      </c>
      <c r="Q192" s="29">
        <f t="shared" si="416"/>
        <v>6.3186169900374942</v>
      </c>
      <c r="R192" s="28">
        <f>SUM(R193:R203)</f>
        <v>5196462</v>
      </c>
      <c r="S192" s="28">
        <f>SUM(S193:S203)</f>
        <v>0</v>
      </c>
      <c r="T192" s="28">
        <f t="shared" ref="T192:X192" si="431">SUM(T193:T203)</f>
        <v>29109</v>
      </c>
      <c r="U192" s="28">
        <f t="shared" si="431"/>
        <v>0</v>
      </c>
      <c r="V192" s="28">
        <f t="shared" si="431"/>
        <v>0</v>
      </c>
      <c r="W192" s="28">
        <f t="shared" si="431"/>
        <v>0</v>
      </c>
      <c r="X192" s="28">
        <f t="shared" si="431"/>
        <v>5225571</v>
      </c>
      <c r="Y192" s="28">
        <f t="shared" si="285"/>
        <v>0</v>
      </c>
      <c r="Z192" s="28">
        <f t="shared" si="310"/>
        <v>5225571</v>
      </c>
      <c r="AA192" s="28">
        <f>SUM(AA193:AA203)</f>
        <v>5196462</v>
      </c>
      <c r="AB192" s="28">
        <f>SUM(AB193:AB203)</f>
        <v>-46534</v>
      </c>
      <c r="AC192" s="28">
        <f t="shared" ref="AC192:AG192" si="432">SUM(AC193:AC203)</f>
        <v>29109</v>
      </c>
      <c r="AD192" s="28">
        <f t="shared" si="432"/>
        <v>28086</v>
      </c>
      <c r="AE192" s="28">
        <f t="shared" si="432"/>
        <v>0</v>
      </c>
      <c r="AF192" s="28">
        <f t="shared" si="432"/>
        <v>525</v>
      </c>
      <c r="AG192" s="28">
        <f t="shared" si="432"/>
        <v>5225571</v>
      </c>
      <c r="AH192" s="28">
        <f t="shared" si="289"/>
        <v>-17923</v>
      </c>
      <c r="AI192" s="28">
        <f t="shared" si="311"/>
        <v>5207648</v>
      </c>
      <c r="AJ192" s="29">
        <f t="shared" si="362"/>
        <v>6.1785306249876832</v>
      </c>
      <c r="AK192" s="28">
        <f>SUM(AK193:AK203)</f>
        <v>5149928</v>
      </c>
      <c r="AL192" s="28">
        <f>SUM(AL193:AL203)</f>
        <v>0</v>
      </c>
      <c r="AM192" s="28">
        <f t="shared" ref="AM192:AQ192" si="433">SUM(AM193:AM203)</f>
        <v>57195</v>
      </c>
      <c r="AN192" s="28">
        <f t="shared" si="433"/>
        <v>0</v>
      </c>
      <c r="AO192" s="28">
        <f t="shared" si="433"/>
        <v>525</v>
      </c>
      <c r="AP192" s="28">
        <f t="shared" si="433"/>
        <v>0</v>
      </c>
      <c r="AQ192" s="28">
        <f t="shared" si="433"/>
        <v>5207648</v>
      </c>
      <c r="AR192" s="28">
        <f t="shared" si="364"/>
        <v>0</v>
      </c>
      <c r="AS192" s="28">
        <f t="shared" si="312"/>
        <v>5207648</v>
      </c>
      <c r="AT192" s="29">
        <f t="shared" si="363"/>
        <v>6.1785306249876832</v>
      </c>
    </row>
    <row r="193" spans="1:46" ht="12.95" x14ac:dyDescent="0.3">
      <c r="A193" s="16" t="s">
        <v>54</v>
      </c>
      <c r="B193" s="17" t="s">
        <v>55</v>
      </c>
      <c r="C193" s="18">
        <v>1546607</v>
      </c>
      <c r="D193" s="18">
        <v>20217</v>
      </c>
      <c r="E193" s="18">
        <v>0</v>
      </c>
      <c r="F193" s="19">
        <f t="shared" si="347"/>
        <v>1566824</v>
      </c>
      <c r="G193" s="30">
        <f t="shared" si="365"/>
        <v>1.8794216877262508</v>
      </c>
      <c r="H193" s="18">
        <v>1546607</v>
      </c>
      <c r="I193" s="18">
        <f>-2366-3771</f>
        <v>-6137</v>
      </c>
      <c r="J193" s="18">
        <v>20217</v>
      </c>
      <c r="K193" s="18">
        <v>0</v>
      </c>
      <c r="L193" s="18">
        <v>0</v>
      </c>
      <c r="M193" s="18"/>
      <c r="N193" s="19">
        <f t="shared" ref="N193:N214" si="434">H193+J193+L193</f>
        <v>1566824</v>
      </c>
      <c r="O193" s="19">
        <f t="shared" si="308"/>
        <v>-6137</v>
      </c>
      <c r="P193" s="19">
        <f t="shared" si="309"/>
        <v>1560687</v>
      </c>
      <c r="Q193" s="30">
        <f t="shared" si="416"/>
        <v>1.8871398731986699</v>
      </c>
      <c r="R193" s="18">
        <f t="shared" ref="R193:R203" si="435">H193+I193</f>
        <v>1540470</v>
      </c>
      <c r="S193" s="18"/>
      <c r="T193" s="18">
        <f t="shared" ref="T193:T203" si="436">J193+K193</f>
        <v>20217</v>
      </c>
      <c r="U193" s="18"/>
      <c r="V193" s="18">
        <f t="shared" ref="V193:V203" si="437">L193+M193</f>
        <v>0</v>
      </c>
      <c r="W193" s="18"/>
      <c r="X193" s="19">
        <f t="shared" ref="X193:X214" si="438">R193+T193+V193</f>
        <v>1560687</v>
      </c>
      <c r="Y193" s="19">
        <f t="shared" si="285"/>
        <v>0</v>
      </c>
      <c r="Z193" s="19">
        <f t="shared" si="310"/>
        <v>1560687</v>
      </c>
      <c r="AA193" s="18">
        <f t="shared" ref="AA193:AA203" si="439">R193+S193</f>
        <v>1540470</v>
      </c>
      <c r="AB193" s="18">
        <v>-20000</v>
      </c>
      <c r="AC193" s="18">
        <f t="shared" ref="AC193:AC203" si="440">T193+U193</f>
        <v>20217</v>
      </c>
      <c r="AD193" s="18">
        <v>21461</v>
      </c>
      <c r="AE193" s="18">
        <f t="shared" ref="AE193:AE203" si="441">V193+W193</f>
        <v>0</v>
      </c>
      <c r="AF193" s="18">
        <v>142</v>
      </c>
      <c r="AG193" s="19">
        <f t="shared" ref="AG193:AG214" si="442">AA193+AC193+AE193</f>
        <v>1560687</v>
      </c>
      <c r="AH193" s="19">
        <f t="shared" si="289"/>
        <v>1603</v>
      </c>
      <c r="AI193" s="19">
        <f t="shared" si="311"/>
        <v>1562290</v>
      </c>
      <c r="AJ193" s="30">
        <f t="shared" si="362"/>
        <v>1.8535539671867238</v>
      </c>
      <c r="AK193" s="18">
        <f t="shared" ref="AK193:AK203" si="443">AA193+AB193</f>
        <v>1520470</v>
      </c>
      <c r="AL193" s="18"/>
      <c r="AM193" s="18">
        <f t="shared" ref="AM193:AM203" si="444">AC193+AD193</f>
        <v>41678</v>
      </c>
      <c r="AN193" s="18"/>
      <c r="AO193" s="18">
        <f t="shared" ref="AO193:AO203" si="445">AE193+AF193</f>
        <v>142</v>
      </c>
      <c r="AP193" s="18"/>
      <c r="AQ193" s="19">
        <f t="shared" ref="AQ193:AQ214" si="446">AK193+AM193+AO193</f>
        <v>1562290</v>
      </c>
      <c r="AR193" s="19">
        <f t="shared" si="364"/>
        <v>0</v>
      </c>
      <c r="AS193" s="19">
        <f t="shared" si="312"/>
        <v>1562290</v>
      </c>
      <c r="AT193" s="30">
        <f t="shared" si="363"/>
        <v>1.8535539671867238</v>
      </c>
    </row>
    <row r="194" spans="1:46" ht="25.5" x14ac:dyDescent="0.2">
      <c r="A194" s="16" t="s">
        <v>56</v>
      </c>
      <c r="B194" s="17" t="s">
        <v>57</v>
      </c>
      <c r="C194" s="18">
        <v>438014</v>
      </c>
      <c r="D194" s="18">
        <v>4769</v>
      </c>
      <c r="E194" s="18">
        <v>0</v>
      </c>
      <c r="F194" s="19">
        <f t="shared" si="347"/>
        <v>442783</v>
      </c>
      <c r="G194" s="30">
        <f t="shared" si="365"/>
        <v>0.53112281478742507</v>
      </c>
      <c r="H194" s="18">
        <v>438014</v>
      </c>
      <c r="I194" s="18">
        <f>-210-892</f>
        <v>-1102</v>
      </c>
      <c r="J194" s="18">
        <v>4769</v>
      </c>
      <c r="K194" s="18">
        <v>0</v>
      </c>
      <c r="L194" s="18">
        <v>0</v>
      </c>
      <c r="M194" s="18"/>
      <c r="N194" s="19">
        <f t="shared" si="434"/>
        <v>442783</v>
      </c>
      <c r="O194" s="19">
        <f t="shared" si="308"/>
        <v>-1102</v>
      </c>
      <c r="P194" s="19">
        <f t="shared" si="309"/>
        <v>441681</v>
      </c>
      <c r="Q194" s="30">
        <f t="shared" si="416"/>
        <v>0.5340685392614033</v>
      </c>
      <c r="R194" s="18">
        <f t="shared" si="435"/>
        <v>436912</v>
      </c>
      <c r="S194" s="18"/>
      <c r="T194" s="18">
        <f t="shared" si="436"/>
        <v>4769</v>
      </c>
      <c r="U194" s="18"/>
      <c r="V194" s="18">
        <f t="shared" si="437"/>
        <v>0</v>
      </c>
      <c r="W194" s="18"/>
      <c r="X194" s="19">
        <f t="shared" si="438"/>
        <v>441681</v>
      </c>
      <c r="Y194" s="19">
        <f t="shared" ref="Y194:Y257" si="447">S194+U194+W194</f>
        <v>0</v>
      </c>
      <c r="Z194" s="19">
        <f t="shared" si="310"/>
        <v>441681</v>
      </c>
      <c r="AA194" s="18">
        <f t="shared" si="439"/>
        <v>436912</v>
      </c>
      <c r="AB194" s="18">
        <v>25000</v>
      </c>
      <c r="AC194" s="18">
        <f t="shared" si="440"/>
        <v>4769</v>
      </c>
      <c r="AD194" s="18">
        <v>6625</v>
      </c>
      <c r="AE194" s="18">
        <f t="shared" si="441"/>
        <v>0</v>
      </c>
      <c r="AF194" s="18">
        <v>33</v>
      </c>
      <c r="AG194" s="19">
        <f t="shared" si="442"/>
        <v>441681</v>
      </c>
      <c r="AH194" s="19">
        <f t="shared" ref="AH194:AH257" si="448">AB194+AD194+AF194</f>
        <v>31658</v>
      </c>
      <c r="AI194" s="19">
        <f t="shared" si="311"/>
        <v>473339</v>
      </c>
      <c r="AJ194" s="30">
        <f t="shared" si="362"/>
        <v>0.5615854811041463</v>
      </c>
      <c r="AK194" s="18">
        <f t="shared" si="443"/>
        <v>461912</v>
      </c>
      <c r="AL194" s="18"/>
      <c r="AM194" s="18">
        <f t="shared" si="444"/>
        <v>11394</v>
      </c>
      <c r="AN194" s="18"/>
      <c r="AO194" s="18">
        <f t="shared" si="445"/>
        <v>33</v>
      </c>
      <c r="AP194" s="18"/>
      <c r="AQ194" s="19">
        <f t="shared" si="446"/>
        <v>473339</v>
      </c>
      <c r="AR194" s="19">
        <f t="shared" si="364"/>
        <v>0</v>
      </c>
      <c r="AS194" s="19">
        <f t="shared" si="312"/>
        <v>473339</v>
      </c>
      <c r="AT194" s="30">
        <f t="shared" si="363"/>
        <v>0.5615854811041463</v>
      </c>
    </row>
    <row r="195" spans="1:46" x14ac:dyDescent="0.2">
      <c r="A195" s="16" t="s">
        <v>58</v>
      </c>
      <c r="B195" s="17" t="s">
        <v>59</v>
      </c>
      <c r="C195" s="18">
        <v>2034</v>
      </c>
      <c r="D195" s="18">
        <v>0</v>
      </c>
      <c r="E195" s="18">
        <v>0</v>
      </c>
      <c r="F195" s="19">
        <f t="shared" si="347"/>
        <v>2034</v>
      </c>
      <c r="G195" s="30">
        <f t="shared" si="365"/>
        <v>2.4398041597749297E-3</v>
      </c>
      <c r="H195" s="18">
        <v>2034</v>
      </c>
      <c r="I195" s="18">
        <v>-220</v>
      </c>
      <c r="J195" s="18">
        <v>0</v>
      </c>
      <c r="K195" s="18">
        <v>0</v>
      </c>
      <c r="L195" s="18">
        <v>0</v>
      </c>
      <c r="M195" s="18"/>
      <c r="N195" s="19">
        <f t="shared" si="434"/>
        <v>2034</v>
      </c>
      <c r="O195" s="19">
        <f t="shared" si="308"/>
        <v>-220</v>
      </c>
      <c r="P195" s="19">
        <f t="shared" si="309"/>
        <v>1814</v>
      </c>
      <c r="Q195" s="30">
        <f t="shared" si="416"/>
        <v>2.193438998327267E-3</v>
      </c>
      <c r="R195" s="18">
        <f t="shared" si="435"/>
        <v>1814</v>
      </c>
      <c r="S195" s="18"/>
      <c r="T195" s="18">
        <f t="shared" si="436"/>
        <v>0</v>
      </c>
      <c r="U195" s="18"/>
      <c r="V195" s="18">
        <f t="shared" si="437"/>
        <v>0</v>
      </c>
      <c r="W195" s="18"/>
      <c r="X195" s="19">
        <f t="shared" si="438"/>
        <v>1814</v>
      </c>
      <c r="Y195" s="19">
        <f t="shared" si="447"/>
        <v>0</v>
      </c>
      <c r="Z195" s="19">
        <f t="shared" si="310"/>
        <v>1814</v>
      </c>
      <c r="AA195" s="18">
        <f t="shared" si="439"/>
        <v>1814</v>
      </c>
      <c r="AB195" s="18">
        <v>2182</v>
      </c>
      <c r="AC195" s="18">
        <f t="shared" si="440"/>
        <v>0</v>
      </c>
      <c r="AD195" s="18"/>
      <c r="AE195" s="18">
        <f t="shared" si="441"/>
        <v>0</v>
      </c>
      <c r="AF195" s="18"/>
      <c r="AG195" s="19">
        <f t="shared" si="442"/>
        <v>1814</v>
      </c>
      <c r="AH195" s="19">
        <f t="shared" si="448"/>
        <v>2182</v>
      </c>
      <c r="AI195" s="19">
        <f t="shared" si="311"/>
        <v>3996</v>
      </c>
      <c r="AJ195" s="30">
        <f t="shared" si="362"/>
        <v>4.7409902469312025E-3</v>
      </c>
      <c r="AK195" s="18">
        <f t="shared" si="443"/>
        <v>3996</v>
      </c>
      <c r="AL195" s="18"/>
      <c r="AM195" s="18">
        <f t="shared" si="444"/>
        <v>0</v>
      </c>
      <c r="AN195" s="18"/>
      <c r="AO195" s="18">
        <f t="shared" si="445"/>
        <v>0</v>
      </c>
      <c r="AP195" s="18"/>
      <c r="AQ195" s="19">
        <f t="shared" si="446"/>
        <v>3996</v>
      </c>
      <c r="AR195" s="19">
        <f t="shared" si="364"/>
        <v>0</v>
      </c>
      <c r="AS195" s="19">
        <f t="shared" si="312"/>
        <v>3996</v>
      </c>
      <c r="AT195" s="30">
        <f t="shared" si="363"/>
        <v>4.7409902469312025E-3</v>
      </c>
    </row>
    <row r="196" spans="1:46" ht="12.95" x14ac:dyDescent="0.3">
      <c r="A196" s="16" t="s">
        <v>60</v>
      </c>
      <c r="B196" s="17" t="s">
        <v>61</v>
      </c>
      <c r="C196" s="18">
        <v>652325</v>
      </c>
      <c r="D196" s="18">
        <v>0</v>
      </c>
      <c r="E196" s="18">
        <v>0</v>
      </c>
      <c r="F196" s="19">
        <f t="shared" si="347"/>
        <v>652325</v>
      </c>
      <c r="G196" s="30">
        <f t="shared" si="365"/>
        <v>0.78247062366036424</v>
      </c>
      <c r="H196" s="18">
        <v>652325</v>
      </c>
      <c r="I196" s="18">
        <v>-69857</v>
      </c>
      <c r="J196" s="18">
        <v>0</v>
      </c>
      <c r="K196" s="18">
        <v>0</v>
      </c>
      <c r="L196" s="18">
        <v>0</v>
      </c>
      <c r="M196" s="18"/>
      <c r="N196" s="19">
        <f t="shared" si="434"/>
        <v>652325</v>
      </c>
      <c r="O196" s="19">
        <f t="shared" si="308"/>
        <v>-69857</v>
      </c>
      <c r="P196" s="19">
        <f t="shared" si="309"/>
        <v>582468</v>
      </c>
      <c r="Q196" s="30">
        <f t="shared" si="416"/>
        <v>0.70430431448604547</v>
      </c>
      <c r="R196" s="18">
        <f t="shared" si="435"/>
        <v>582468</v>
      </c>
      <c r="S196" s="18"/>
      <c r="T196" s="18">
        <f t="shared" si="436"/>
        <v>0</v>
      </c>
      <c r="U196" s="18"/>
      <c r="V196" s="18">
        <f t="shared" si="437"/>
        <v>0</v>
      </c>
      <c r="W196" s="18"/>
      <c r="X196" s="19">
        <f t="shared" si="438"/>
        <v>582468</v>
      </c>
      <c r="Y196" s="19">
        <f t="shared" si="447"/>
        <v>0</v>
      </c>
      <c r="Z196" s="19">
        <f t="shared" si="310"/>
        <v>582468</v>
      </c>
      <c r="AA196" s="18">
        <f t="shared" si="439"/>
        <v>582468</v>
      </c>
      <c r="AB196" s="18">
        <v>-21881</v>
      </c>
      <c r="AC196" s="18">
        <f t="shared" si="440"/>
        <v>0</v>
      </c>
      <c r="AD196" s="18"/>
      <c r="AE196" s="18">
        <f t="shared" si="441"/>
        <v>0</v>
      </c>
      <c r="AF196" s="18">
        <v>350</v>
      </c>
      <c r="AG196" s="19">
        <f t="shared" si="442"/>
        <v>582468</v>
      </c>
      <c r="AH196" s="19">
        <f t="shared" si="448"/>
        <v>-21531</v>
      </c>
      <c r="AI196" s="19">
        <f t="shared" si="311"/>
        <v>560937</v>
      </c>
      <c r="AJ196" s="30">
        <f t="shared" si="362"/>
        <v>0.66551472626197394</v>
      </c>
      <c r="AK196" s="18">
        <f t="shared" si="443"/>
        <v>560587</v>
      </c>
      <c r="AL196" s="18"/>
      <c r="AM196" s="18">
        <f t="shared" si="444"/>
        <v>0</v>
      </c>
      <c r="AN196" s="18"/>
      <c r="AO196" s="18">
        <f t="shared" si="445"/>
        <v>350</v>
      </c>
      <c r="AP196" s="18"/>
      <c r="AQ196" s="19">
        <f t="shared" si="446"/>
        <v>560937</v>
      </c>
      <c r="AR196" s="19">
        <f t="shared" si="364"/>
        <v>0</v>
      </c>
      <c r="AS196" s="19">
        <f t="shared" si="312"/>
        <v>560937</v>
      </c>
      <c r="AT196" s="30">
        <f t="shared" si="363"/>
        <v>0.66551472626197394</v>
      </c>
    </row>
    <row r="197" spans="1:46" ht="25.5" x14ac:dyDescent="0.2">
      <c r="A197" s="16" t="s">
        <v>62</v>
      </c>
      <c r="B197" s="17" t="s">
        <v>63</v>
      </c>
      <c r="C197" s="18">
        <v>247662</v>
      </c>
      <c r="D197" s="18">
        <v>0</v>
      </c>
      <c r="E197" s="18">
        <v>0</v>
      </c>
      <c r="F197" s="19">
        <f t="shared" si="347"/>
        <v>247662</v>
      </c>
      <c r="G197" s="30">
        <f t="shared" si="365"/>
        <v>0.29707314543666596</v>
      </c>
      <c r="H197" s="18">
        <v>247662</v>
      </c>
      <c r="I197" s="18">
        <v>-10465</v>
      </c>
      <c r="J197" s="18">
        <v>0</v>
      </c>
      <c r="K197" s="18">
        <v>0</v>
      </c>
      <c r="L197" s="18">
        <v>0</v>
      </c>
      <c r="M197" s="18"/>
      <c r="N197" s="19">
        <f t="shared" si="434"/>
        <v>247662</v>
      </c>
      <c r="O197" s="19">
        <f t="shared" si="308"/>
        <v>-10465</v>
      </c>
      <c r="P197" s="19">
        <f t="shared" si="309"/>
        <v>237197</v>
      </c>
      <c r="Q197" s="30">
        <f t="shared" si="416"/>
        <v>0.28681210037829807</v>
      </c>
      <c r="R197" s="18">
        <f t="shared" si="435"/>
        <v>237197</v>
      </c>
      <c r="S197" s="18"/>
      <c r="T197" s="18">
        <f t="shared" si="436"/>
        <v>0</v>
      </c>
      <c r="U197" s="18"/>
      <c r="V197" s="18">
        <f t="shared" si="437"/>
        <v>0</v>
      </c>
      <c r="W197" s="18"/>
      <c r="X197" s="19">
        <f t="shared" si="438"/>
        <v>237197</v>
      </c>
      <c r="Y197" s="19">
        <f t="shared" si="447"/>
        <v>0</v>
      </c>
      <c r="Z197" s="19">
        <f t="shared" si="310"/>
        <v>237197</v>
      </c>
      <c r="AA197" s="18">
        <f t="shared" si="439"/>
        <v>237197</v>
      </c>
      <c r="AB197" s="18">
        <v>16732</v>
      </c>
      <c r="AC197" s="18">
        <f t="shared" si="440"/>
        <v>0</v>
      </c>
      <c r="AD197" s="18"/>
      <c r="AE197" s="18">
        <f t="shared" si="441"/>
        <v>0</v>
      </c>
      <c r="AF197" s="18"/>
      <c r="AG197" s="19">
        <f t="shared" si="442"/>
        <v>237197</v>
      </c>
      <c r="AH197" s="19">
        <f t="shared" si="448"/>
        <v>16732</v>
      </c>
      <c r="AI197" s="19">
        <f t="shared" si="311"/>
        <v>253929</v>
      </c>
      <c r="AJ197" s="30">
        <f t="shared" si="362"/>
        <v>0.30126999810134969</v>
      </c>
      <c r="AK197" s="18">
        <f t="shared" si="443"/>
        <v>253929</v>
      </c>
      <c r="AL197" s="18"/>
      <c r="AM197" s="18">
        <f t="shared" si="444"/>
        <v>0</v>
      </c>
      <c r="AN197" s="18"/>
      <c r="AO197" s="18">
        <f t="shared" si="445"/>
        <v>0</v>
      </c>
      <c r="AP197" s="18"/>
      <c r="AQ197" s="19">
        <f t="shared" si="446"/>
        <v>253929</v>
      </c>
      <c r="AR197" s="19">
        <f t="shared" si="364"/>
        <v>0</v>
      </c>
      <c r="AS197" s="19">
        <f t="shared" si="312"/>
        <v>253929</v>
      </c>
      <c r="AT197" s="30">
        <f t="shared" si="363"/>
        <v>0.30126999810134969</v>
      </c>
    </row>
    <row r="198" spans="1:46" x14ac:dyDescent="0.2">
      <c r="A198" s="16" t="s">
        <v>140</v>
      </c>
      <c r="B198" s="17" t="s">
        <v>141</v>
      </c>
      <c r="C198" s="18">
        <v>23500</v>
      </c>
      <c r="D198" s="18">
        <v>0</v>
      </c>
      <c r="E198" s="18">
        <v>0</v>
      </c>
      <c r="F198" s="19">
        <f t="shared" si="347"/>
        <v>23500</v>
      </c>
      <c r="G198" s="30">
        <f t="shared" si="365"/>
        <v>2.8188494471342598E-2</v>
      </c>
      <c r="H198" s="18">
        <v>23500</v>
      </c>
      <c r="I198" s="18">
        <v>0</v>
      </c>
      <c r="J198" s="18">
        <v>0</v>
      </c>
      <c r="K198" s="18">
        <v>0</v>
      </c>
      <c r="L198" s="18">
        <v>0</v>
      </c>
      <c r="M198" s="18"/>
      <c r="N198" s="19">
        <f t="shared" si="434"/>
        <v>23500</v>
      </c>
      <c r="O198" s="19">
        <f t="shared" si="308"/>
        <v>0</v>
      </c>
      <c r="P198" s="19">
        <f t="shared" si="309"/>
        <v>23500</v>
      </c>
      <c r="Q198" s="30">
        <f t="shared" si="416"/>
        <v>2.8415554829487748E-2</v>
      </c>
      <c r="R198" s="18">
        <f t="shared" si="435"/>
        <v>23500</v>
      </c>
      <c r="S198" s="18"/>
      <c r="T198" s="18">
        <f t="shared" si="436"/>
        <v>0</v>
      </c>
      <c r="U198" s="18"/>
      <c r="V198" s="18">
        <f t="shared" si="437"/>
        <v>0</v>
      </c>
      <c r="W198" s="18"/>
      <c r="X198" s="19">
        <f t="shared" si="438"/>
        <v>23500</v>
      </c>
      <c r="Y198" s="19">
        <f t="shared" si="447"/>
        <v>0</v>
      </c>
      <c r="Z198" s="19">
        <f t="shared" si="310"/>
        <v>23500</v>
      </c>
      <c r="AA198" s="18">
        <f t="shared" si="439"/>
        <v>23500</v>
      </c>
      <c r="AB198" s="18">
        <v>-716</v>
      </c>
      <c r="AC198" s="18">
        <f t="shared" si="440"/>
        <v>0</v>
      </c>
      <c r="AD198" s="18"/>
      <c r="AE198" s="18">
        <f t="shared" si="441"/>
        <v>0</v>
      </c>
      <c r="AF198" s="18"/>
      <c r="AG198" s="19">
        <f t="shared" si="442"/>
        <v>23500</v>
      </c>
      <c r="AH198" s="19">
        <f t="shared" si="448"/>
        <v>-716</v>
      </c>
      <c r="AI198" s="19">
        <f t="shared" si="311"/>
        <v>22784</v>
      </c>
      <c r="AJ198" s="30">
        <f t="shared" si="362"/>
        <v>2.7031712158678809E-2</v>
      </c>
      <c r="AK198" s="18">
        <f t="shared" si="443"/>
        <v>22784</v>
      </c>
      <c r="AL198" s="18"/>
      <c r="AM198" s="18">
        <f t="shared" si="444"/>
        <v>0</v>
      </c>
      <c r="AN198" s="18"/>
      <c r="AO198" s="18">
        <f t="shared" si="445"/>
        <v>0</v>
      </c>
      <c r="AP198" s="18"/>
      <c r="AQ198" s="19">
        <f t="shared" si="446"/>
        <v>22784</v>
      </c>
      <c r="AR198" s="19">
        <f t="shared" si="364"/>
        <v>0</v>
      </c>
      <c r="AS198" s="19">
        <f t="shared" si="312"/>
        <v>22784</v>
      </c>
      <c r="AT198" s="30">
        <f t="shared" si="363"/>
        <v>2.7031712158678809E-2</v>
      </c>
    </row>
    <row r="199" spans="1:46" x14ac:dyDescent="0.2">
      <c r="A199" s="16" t="s">
        <v>64</v>
      </c>
      <c r="B199" s="17" t="s">
        <v>65</v>
      </c>
      <c r="C199" s="18">
        <v>13926</v>
      </c>
      <c r="D199" s="18">
        <v>0</v>
      </c>
      <c r="E199" s="18">
        <v>0</v>
      </c>
      <c r="F199" s="19">
        <f t="shared" si="347"/>
        <v>13926</v>
      </c>
      <c r="G199" s="30">
        <f t="shared" si="365"/>
        <v>1.670438187267732E-2</v>
      </c>
      <c r="H199" s="18">
        <v>13926</v>
      </c>
      <c r="I199" s="18">
        <v>-270</v>
      </c>
      <c r="J199" s="18">
        <v>0</v>
      </c>
      <c r="K199" s="18">
        <v>0</v>
      </c>
      <c r="L199" s="18">
        <v>0</v>
      </c>
      <c r="M199" s="18"/>
      <c r="N199" s="19">
        <f t="shared" si="434"/>
        <v>13926</v>
      </c>
      <c r="O199" s="19">
        <f t="shared" si="308"/>
        <v>-270</v>
      </c>
      <c r="P199" s="19">
        <f t="shared" si="309"/>
        <v>13656</v>
      </c>
      <c r="Q199" s="30">
        <f t="shared" si="416"/>
        <v>1.651246028729722E-2</v>
      </c>
      <c r="R199" s="18">
        <f t="shared" si="435"/>
        <v>13656</v>
      </c>
      <c r="S199" s="18"/>
      <c r="T199" s="18">
        <f t="shared" si="436"/>
        <v>0</v>
      </c>
      <c r="U199" s="18"/>
      <c r="V199" s="18">
        <f t="shared" si="437"/>
        <v>0</v>
      </c>
      <c r="W199" s="18"/>
      <c r="X199" s="19">
        <f t="shared" si="438"/>
        <v>13656</v>
      </c>
      <c r="Y199" s="19">
        <f t="shared" si="447"/>
        <v>0</v>
      </c>
      <c r="Z199" s="19">
        <f t="shared" si="310"/>
        <v>13656</v>
      </c>
      <c r="AA199" s="18">
        <f t="shared" si="439"/>
        <v>13656</v>
      </c>
      <c r="AB199" s="18"/>
      <c r="AC199" s="18">
        <f t="shared" si="440"/>
        <v>0</v>
      </c>
      <c r="AD199" s="18"/>
      <c r="AE199" s="18">
        <f t="shared" si="441"/>
        <v>0</v>
      </c>
      <c r="AF199" s="18"/>
      <c r="AG199" s="19">
        <f t="shared" si="442"/>
        <v>13656</v>
      </c>
      <c r="AH199" s="19">
        <f t="shared" si="448"/>
        <v>0</v>
      </c>
      <c r="AI199" s="19">
        <f t="shared" si="311"/>
        <v>13656</v>
      </c>
      <c r="AJ199" s="30">
        <f t="shared" si="362"/>
        <v>1.6201942645668793E-2</v>
      </c>
      <c r="AK199" s="18">
        <f t="shared" si="443"/>
        <v>13656</v>
      </c>
      <c r="AL199" s="18"/>
      <c r="AM199" s="18">
        <f t="shared" si="444"/>
        <v>0</v>
      </c>
      <c r="AN199" s="18"/>
      <c r="AO199" s="18">
        <f t="shared" si="445"/>
        <v>0</v>
      </c>
      <c r="AP199" s="18"/>
      <c r="AQ199" s="19">
        <f t="shared" si="446"/>
        <v>13656</v>
      </c>
      <c r="AR199" s="19">
        <f t="shared" si="364"/>
        <v>0</v>
      </c>
      <c r="AS199" s="19">
        <f t="shared" si="312"/>
        <v>13656</v>
      </c>
      <c r="AT199" s="30">
        <f t="shared" si="363"/>
        <v>1.6201942645668793E-2</v>
      </c>
    </row>
    <row r="200" spans="1:46" ht="25.5" x14ac:dyDescent="0.2">
      <c r="A200" s="16" t="s">
        <v>90</v>
      </c>
      <c r="B200" s="17" t="s">
        <v>91</v>
      </c>
      <c r="C200" s="18">
        <v>5000</v>
      </c>
      <c r="D200" s="18">
        <v>0</v>
      </c>
      <c r="E200" s="18">
        <v>0</v>
      </c>
      <c r="F200" s="19">
        <f t="shared" si="347"/>
        <v>5000</v>
      </c>
      <c r="G200" s="30">
        <f t="shared" si="365"/>
        <v>5.997552015179276E-3</v>
      </c>
      <c r="H200" s="18">
        <v>5000</v>
      </c>
      <c r="I200" s="18">
        <v>0</v>
      </c>
      <c r="J200" s="18">
        <v>0</v>
      </c>
      <c r="K200" s="18">
        <v>0</v>
      </c>
      <c r="L200" s="18">
        <v>0</v>
      </c>
      <c r="M200" s="18"/>
      <c r="N200" s="19">
        <f t="shared" si="434"/>
        <v>5000</v>
      </c>
      <c r="O200" s="19">
        <f t="shared" si="308"/>
        <v>0</v>
      </c>
      <c r="P200" s="19">
        <f t="shared" si="309"/>
        <v>5000</v>
      </c>
      <c r="Q200" s="30">
        <f t="shared" si="416"/>
        <v>6.045862729678244E-3</v>
      </c>
      <c r="R200" s="18">
        <f t="shared" si="435"/>
        <v>5000</v>
      </c>
      <c r="S200" s="18"/>
      <c r="T200" s="18">
        <f t="shared" si="436"/>
        <v>0</v>
      </c>
      <c r="U200" s="18"/>
      <c r="V200" s="18">
        <f t="shared" si="437"/>
        <v>0</v>
      </c>
      <c r="W200" s="18"/>
      <c r="X200" s="19">
        <f t="shared" si="438"/>
        <v>5000</v>
      </c>
      <c r="Y200" s="19">
        <f t="shared" si="447"/>
        <v>0</v>
      </c>
      <c r="Z200" s="19">
        <f t="shared" si="310"/>
        <v>5000</v>
      </c>
      <c r="AA200" s="18">
        <f t="shared" si="439"/>
        <v>5000</v>
      </c>
      <c r="AB200" s="18"/>
      <c r="AC200" s="18">
        <f t="shared" si="440"/>
        <v>0</v>
      </c>
      <c r="AD200" s="18"/>
      <c r="AE200" s="18">
        <f t="shared" si="441"/>
        <v>0</v>
      </c>
      <c r="AF200" s="18"/>
      <c r="AG200" s="19">
        <f t="shared" si="442"/>
        <v>5000</v>
      </c>
      <c r="AH200" s="19">
        <f t="shared" si="448"/>
        <v>0</v>
      </c>
      <c r="AI200" s="19">
        <f t="shared" si="311"/>
        <v>5000</v>
      </c>
      <c r="AJ200" s="30">
        <f t="shared" si="362"/>
        <v>5.9321699786426454E-3</v>
      </c>
      <c r="AK200" s="18">
        <f t="shared" si="443"/>
        <v>5000</v>
      </c>
      <c r="AL200" s="18"/>
      <c r="AM200" s="18">
        <f t="shared" si="444"/>
        <v>0</v>
      </c>
      <c r="AN200" s="18"/>
      <c r="AO200" s="18">
        <f t="shared" si="445"/>
        <v>0</v>
      </c>
      <c r="AP200" s="18"/>
      <c r="AQ200" s="19">
        <f t="shared" si="446"/>
        <v>5000</v>
      </c>
      <c r="AR200" s="19">
        <f t="shared" si="364"/>
        <v>0</v>
      </c>
      <c r="AS200" s="19">
        <f t="shared" si="312"/>
        <v>5000</v>
      </c>
      <c r="AT200" s="30">
        <f t="shared" si="363"/>
        <v>5.9321699786426454E-3</v>
      </c>
    </row>
    <row r="201" spans="1:46" x14ac:dyDescent="0.2">
      <c r="A201" s="16" t="s">
        <v>66</v>
      </c>
      <c r="B201" s="17" t="s">
        <v>67</v>
      </c>
      <c r="C201" s="18">
        <v>2055014</v>
      </c>
      <c r="D201" s="18">
        <v>0</v>
      </c>
      <c r="E201" s="18">
        <v>0</v>
      </c>
      <c r="F201" s="19">
        <f t="shared" si="347"/>
        <v>2055014</v>
      </c>
      <c r="G201" s="30">
        <f t="shared" si="365"/>
        <v>2.4650106713843249</v>
      </c>
      <c r="H201" s="18">
        <v>2055014</v>
      </c>
      <c r="I201" s="18">
        <v>300231</v>
      </c>
      <c r="J201" s="18">
        <v>0</v>
      </c>
      <c r="K201" s="18">
        <v>0</v>
      </c>
      <c r="L201" s="18">
        <v>0</v>
      </c>
      <c r="M201" s="18"/>
      <c r="N201" s="19">
        <f t="shared" si="434"/>
        <v>2055014</v>
      </c>
      <c r="O201" s="19">
        <f t="shared" si="308"/>
        <v>300231</v>
      </c>
      <c r="P201" s="19">
        <f t="shared" si="309"/>
        <v>2355245</v>
      </c>
      <c r="Q201" s="30">
        <f t="shared" si="416"/>
        <v>2.847897592952207</v>
      </c>
      <c r="R201" s="18">
        <f t="shared" si="435"/>
        <v>2355245</v>
      </c>
      <c r="S201" s="18"/>
      <c r="T201" s="18">
        <f t="shared" si="436"/>
        <v>0</v>
      </c>
      <c r="U201" s="18"/>
      <c r="V201" s="18">
        <f t="shared" si="437"/>
        <v>0</v>
      </c>
      <c r="W201" s="18"/>
      <c r="X201" s="19">
        <f t="shared" si="438"/>
        <v>2355245</v>
      </c>
      <c r="Y201" s="19">
        <f t="shared" si="447"/>
        <v>0</v>
      </c>
      <c r="Z201" s="19">
        <f t="shared" si="310"/>
        <v>2355245</v>
      </c>
      <c r="AA201" s="18">
        <f t="shared" si="439"/>
        <v>2355245</v>
      </c>
      <c r="AB201" s="18">
        <v>-47851</v>
      </c>
      <c r="AC201" s="18">
        <f t="shared" si="440"/>
        <v>0</v>
      </c>
      <c r="AD201" s="18"/>
      <c r="AE201" s="18">
        <f t="shared" si="441"/>
        <v>0</v>
      </c>
      <c r="AF201" s="18"/>
      <c r="AG201" s="19">
        <f t="shared" si="442"/>
        <v>2355245</v>
      </c>
      <c r="AH201" s="19">
        <f t="shared" si="448"/>
        <v>-47851</v>
      </c>
      <c r="AI201" s="19">
        <f t="shared" si="311"/>
        <v>2307394</v>
      </c>
      <c r="AJ201" s="30">
        <f t="shared" si="362"/>
        <v>2.7375706831400337</v>
      </c>
      <c r="AK201" s="18">
        <f t="shared" si="443"/>
        <v>2307394</v>
      </c>
      <c r="AL201" s="18"/>
      <c r="AM201" s="18">
        <f t="shared" si="444"/>
        <v>0</v>
      </c>
      <c r="AN201" s="18"/>
      <c r="AO201" s="18">
        <f t="shared" si="445"/>
        <v>0</v>
      </c>
      <c r="AP201" s="18"/>
      <c r="AQ201" s="19">
        <f t="shared" si="446"/>
        <v>2307394</v>
      </c>
      <c r="AR201" s="19">
        <f t="shared" si="364"/>
        <v>0</v>
      </c>
      <c r="AS201" s="19">
        <f t="shared" si="312"/>
        <v>2307394</v>
      </c>
      <c r="AT201" s="30">
        <f t="shared" si="363"/>
        <v>2.7375706831400337</v>
      </c>
    </row>
    <row r="202" spans="1:46" ht="25.5" x14ac:dyDescent="0.2">
      <c r="A202" s="16" t="s">
        <v>92</v>
      </c>
      <c r="B202" s="17" t="s">
        <v>93</v>
      </c>
      <c r="C202" s="18">
        <v>0</v>
      </c>
      <c r="D202" s="18">
        <v>0</v>
      </c>
      <c r="E202" s="18">
        <v>0</v>
      </c>
      <c r="F202" s="19">
        <f t="shared" si="347"/>
        <v>0</v>
      </c>
      <c r="G202" s="30">
        <f t="shared" si="365"/>
        <v>0</v>
      </c>
      <c r="H202" s="18">
        <v>0</v>
      </c>
      <c r="I202" s="18">
        <v>0</v>
      </c>
      <c r="J202" s="18">
        <v>0</v>
      </c>
      <c r="K202" s="18">
        <v>0</v>
      </c>
      <c r="L202" s="18">
        <v>0</v>
      </c>
      <c r="M202" s="18"/>
      <c r="N202" s="19">
        <f t="shared" si="434"/>
        <v>0</v>
      </c>
      <c r="O202" s="19">
        <f t="shared" si="308"/>
        <v>0</v>
      </c>
      <c r="P202" s="19">
        <f t="shared" si="309"/>
        <v>0</v>
      </c>
      <c r="Q202" s="30">
        <f t="shared" si="416"/>
        <v>0</v>
      </c>
      <c r="R202" s="18">
        <f t="shared" si="435"/>
        <v>0</v>
      </c>
      <c r="S202" s="18"/>
      <c r="T202" s="18">
        <f t="shared" si="436"/>
        <v>0</v>
      </c>
      <c r="U202" s="18"/>
      <c r="V202" s="18">
        <f t="shared" si="437"/>
        <v>0</v>
      </c>
      <c r="W202" s="18"/>
      <c r="X202" s="19">
        <f t="shared" si="438"/>
        <v>0</v>
      </c>
      <c r="Y202" s="19">
        <f t="shared" si="447"/>
        <v>0</v>
      </c>
      <c r="Z202" s="19">
        <f t="shared" si="310"/>
        <v>0</v>
      </c>
      <c r="AA202" s="18">
        <f t="shared" si="439"/>
        <v>0</v>
      </c>
      <c r="AB202" s="18"/>
      <c r="AC202" s="18">
        <f t="shared" si="440"/>
        <v>0</v>
      </c>
      <c r="AD202" s="18"/>
      <c r="AE202" s="18">
        <f t="shared" si="441"/>
        <v>0</v>
      </c>
      <c r="AF202" s="18"/>
      <c r="AG202" s="19">
        <f t="shared" si="442"/>
        <v>0</v>
      </c>
      <c r="AH202" s="19">
        <f t="shared" si="448"/>
        <v>0</v>
      </c>
      <c r="AI202" s="19">
        <f t="shared" si="311"/>
        <v>0</v>
      </c>
      <c r="AJ202" s="30">
        <f t="shared" si="362"/>
        <v>0</v>
      </c>
      <c r="AK202" s="18">
        <f t="shared" si="443"/>
        <v>0</v>
      </c>
      <c r="AL202" s="18"/>
      <c r="AM202" s="18">
        <f t="shared" si="444"/>
        <v>0</v>
      </c>
      <c r="AN202" s="18"/>
      <c r="AO202" s="18">
        <f t="shared" si="445"/>
        <v>0</v>
      </c>
      <c r="AP202" s="18"/>
      <c r="AQ202" s="19">
        <f t="shared" si="446"/>
        <v>0</v>
      </c>
      <c r="AR202" s="19">
        <f t="shared" si="364"/>
        <v>0</v>
      </c>
      <c r="AS202" s="19">
        <f t="shared" si="312"/>
        <v>0</v>
      </c>
      <c r="AT202" s="30">
        <f t="shared" si="363"/>
        <v>0</v>
      </c>
    </row>
    <row r="203" spans="1:46" x14ac:dyDescent="0.2">
      <c r="A203" s="16" t="s">
        <v>70</v>
      </c>
      <c r="B203" s="17" t="s">
        <v>71</v>
      </c>
      <c r="C203" s="18">
        <v>200</v>
      </c>
      <c r="D203" s="18">
        <v>4123</v>
      </c>
      <c r="E203" s="18">
        <v>0</v>
      </c>
      <c r="F203" s="19">
        <f t="shared" si="347"/>
        <v>4323</v>
      </c>
      <c r="G203" s="30">
        <f t="shared" si="365"/>
        <v>5.1854834723240022E-3</v>
      </c>
      <c r="H203" s="18">
        <v>200</v>
      </c>
      <c r="I203" s="18">
        <v>0</v>
      </c>
      <c r="J203" s="18">
        <v>4123</v>
      </c>
      <c r="K203" s="18">
        <v>0</v>
      </c>
      <c r="L203" s="18">
        <v>0</v>
      </c>
      <c r="M203" s="18"/>
      <c r="N203" s="19">
        <f t="shared" si="434"/>
        <v>4323</v>
      </c>
      <c r="O203" s="19">
        <f t="shared" ref="O203:O266" si="449">I203+K203+M203</f>
        <v>0</v>
      </c>
      <c r="P203" s="19">
        <f t="shared" ref="P203:P266" si="450">N203+O203</f>
        <v>4323</v>
      </c>
      <c r="Q203" s="30">
        <f t="shared" si="416"/>
        <v>5.22725291607981E-3</v>
      </c>
      <c r="R203" s="18">
        <f t="shared" si="435"/>
        <v>200</v>
      </c>
      <c r="S203" s="18"/>
      <c r="T203" s="18">
        <f t="shared" si="436"/>
        <v>4123</v>
      </c>
      <c r="U203" s="18"/>
      <c r="V203" s="18">
        <f t="shared" si="437"/>
        <v>0</v>
      </c>
      <c r="W203" s="18"/>
      <c r="X203" s="19">
        <f t="shared" si="438"/>
        <v>4323</v>
      </c>
      <c r="Y203" s="19">
        <f t="shared" si="447"/>
        <v>0</v>
      </c>
      <c r="Z203" s="19">
        <f t="shared" ref="Z203:Z266" si="451">X203+Y203</f>
        <v>4323</v>
      </c>
      <c r="AA203" s="18">
        <f t="shared" si="439"/>
        <v>200</v>
      </c>
      <c r="AB203" s="18"/>
      <c r="AC203" s="18">
        <f t="shared" si="440"/>
        <v>4123</v>
      </c>
      <c r="AD203" s="18"/>
      <c r="AE203" s="18">
        <f t="shared" si="441"/>
        <v>0</v>
      </c>
      <c r="AF203" s="18"/>
      <c r="AG203" s="19">
        <f t="shared" si="442"/>
        <v>4323</v>
      </c>
      <c r="AH203" s="19">
        <f t="shared" si="448"/>
        <v>0</v>
      </c>
      <c r="AI203" s="19">
        <f t="shared" ref="AI203:AI266" si="452">AG203+AH203</f>
        <v>4323</v>
      </c>
      <c r="AJ203" s="30">
        <f t="shared" si="362"/>
        <v>5.1289541635344315E-3</v>
      </c>
      <c r="AK203" s="18">
        <f t="shared" si="443"/>
        <v>200</v>
      </c>
      <c r="AL203" s="18"/>
      <c r="AM203" s="18">
        <f t="shared" si="444"/>
        <v>4123</v>
      </c>
      <c r="AN203" s="18"/>
      <c r="AO203" s="18">
        <f t="shared" si="445"/>
        <v>0</v>
      </c>
      <c r="AP203" s="18"/>
      <c r="AQ203" s="19">
        <f t="shared" si="446"/>
        <v>4323</v>
      </c>
      <c r="AR203" s="19">
        <f t="shared" si="364"/>
        <v>0</v>
      </c>
      <c r="AS203" s="19">
        <f t="shared" ref="AS203:AS266" si="453">AQ203+AR203</f>
        <v>4323</v>
      </c>
      <c r="AT203" s="30">
        <f t="shared" si="363"/>
        <v>5.1289541635344315E-3</v>
      </c>
    </row>
    <row r="204" spans="1:46" ht="42.75" x14ac:dyDescent="0.2">
      <c r="A204" s="33" t="s">
        <v>142</v>
      </c>
      <c r="B204" s="34" t="s">
        <v>143</v>
      </c>
      <c r="C204" s="28">
        <f>SUM(C205:C214)</f>
        <v>86185</v>
      </c>
      <c r="D204" s="28">
        <f t="shared" ref="D204:E204" si="454">SUM(D205:D214)</f>
        <v>0</v>
      </c>
      <c r="E204" s="28">
        <f t="shared" si="454"/>
        <v>454865</v>
      </c>
      <c r="F204" s="28">
        <f t="shared" si="347"/>
        <v>541050</v>
      </c>
      <c r="G204" s="29">
        <f t="shared" si="365"/>
        <v>0.64899510356254952</v>
      </c>
      <c r="H204" s="28">
        <f>SUM(H205:H214)</f>
        <v>86185</v>
      </c>
      <c r="I204" s="28">
        <f>SUM(I205:I214)</f>
        <v>-19614</v>
      </c>
      <c r="J204" s="28">
        <f t="shared" ref="J204:M204" si="455">SUM(J205:J214)</f>
        <v>0</v>
      </c>
      <c r="K204" s="28">
        <f t="shared" si="455"/>
        <v>0</v>
      </c>
      <c r="L204" s="28">
        <f t="shared" si="455"/>
        <v>454865</v>
      </c>
      <c r="M204" s="28">
        <f t="shared" si="455"/>
        <v>0</v>
      </c>
      <c r="N204" s="28">
        <f t="shared" si="434"/>
        <v>541050</v>
      </c>
      <c r="O204" s="28">
        <f t="shared" si="449"/>
        <v>-19614</v>
      </c>
      <c r="P204" s="28">
        <f t="shared" si="450"/>
        <v>521436</v>
      </c>
      <c r="Q204" s="29">
        <f t="shared" si="416"/>
        <v>0.63050609566250093</v>
      </c>
      <c r="R204" s="28">
        <f>SUM(R205:R214)</f>
        <v>66571</v>
      </c>
      <c r="S204" s="28">
        <f>SUM(S205:S214)</f>
        <v>0</v>
      </c>
      <c r="T204" s="28">
        <f t="shared" ref="T204:W204" si="456">SUM(T205:T214)</f>
        <v>0</v>
      </c>
      <c r="U204" s="28">
        <f t="shared" si="456"/>
        <v>0</v>
      </c>
      <c r="V204" s="28">
        <f t="shared" si="456"/>
        <v>454865</v>
      </c>
      <c r="W204" s="28">
        <f t="shared" si="456"/>
        <v>0</v>
      </c>
      <c r="X204" s="28">
        <f t="shared" si="438"/>
        <v>521436</v>
      </c>
      <c r="Y204" s="28">
        <f t="shared" si="447"/>
        <v>0</v>
      </c>
      <c r="Z204" s="28">
        <f t="shared" si="451"/>
        <v>521436</v>
      </c>
      <c r="AA204" s="28">
        <f>SUM(AA205:AA214)</f>
        <v>66571</v>
      </c>
      <c r="AB204" s="28">
        <f>SUM(AB205:AB214)</f>
        <v>6200</v>
      </c>
      <c r="AC204" s="28">
        <f t="shared" ref="AC204:AF204" si="457">SUM(AC205:AC214)</f>
        <v>0</v>
      </c>
      <c r="AD204" s="28">
        <f t="shared" si="457"/>
        <v>0</v>
      </c>
      <c r="AE204" s="28">
        <f t="shared" si="457"/>
        <v>454865</v>
      </c>
      <c r="AF204" s="28">
        <f t="shared" si="457"/>
        <v>-525</v>
      </c>
      <c r="AG204" s="28">
        <f t="shared" si="442"/>
        <v>521436</v>
      </c>
      <c r="AH204" s="28">
        <f t="shared" si="448"/>
        <v>5675</v>
      </c>
      <c r="AI204" s="28">
        <f t="shared" si="452"/>
        <v>527111</v>
      </c>
      <c r="AJ204" s="29">
        <f t="shared" si="362"/>
        <v>0.62538240992246075</v>
      </c>
      <c r="AK204" s="28">
        <f>SUM(AK205:AK214)</f>
        <v>72771</v>
      </c>
      <c r="AL204" s="28">
        <f>SUM(AL205:AL214)</f>
        <v>0</v>
      </c>
      <c r="AM204" s="28">
        <f t="shared" ref="AM204:AP204" si="458">SUM(AM205:AM214)</f>
        <v>0</v>
      </c>
      <c r="AN204" s="28">
        <f t="shared" si="458"/>
        <v>0</v>
      </c>
      <c r="AO204" s="28">
        <f t="shared" si="458"/>
        <v>454340</v>
      </c>
      <c r="AP204" s="28">
        <f t="shared" si="458"/>
        <v>0</v>
      </c>
      <c r="AQ204" s="28">
        <f t="shared" si="446"/>
        <v>527111</v>
      </c>
      <c r="AR204" s="28">
        <f t="shared" si="364"/>
        <v>0</v>
      </c>
      <c r="AS204" s="28">
        <f t="shared" si="453"/>
        <v>527111</v>
      </c>
      <c r="AT204" s="29">
        <f t="shared" si="363"/>
        <v>0.62538240992246075</v>
      </c>
    </row>
    <row r="205" spans="1:46" ht="12.95" x14ac:dyDescent="0.3">
      <c r="A205" s="16" t="s">
        <v>54</v>
      </c>
      <c r="B205" s="17" t="s">
        <v>55</v>
      </c>
      <c r="C205" s="18">
        <v>5293</v>
      </c>
      <c r="D205" s="18">
        <v>0</v>
      </c>
      <c r="E205" s="18">
        <v>19693</v>
      </c>
      <c r="F205" s="19">
        <f t="shared" si="347"/>
        <v>24986</v>
      </c>
      <c r="G205" s="30">
        <f t="shared" si="365"/>
        <v>2.9970966930253879E-2</v>
      </c>
      <c r="H205" s="18">
        <v>5293</v>
      </c>
      <c r="I205" s="18"/>
      <c r="J205" s="18">
        <v>0</v>
      </c>
      <c r="K205" s="18"/>
      <c r="L205" s="18">
        <v>19693</v>
      </c>
      <c r="M205" s="18">
        <v>-357</v>
      </c>
      <c r="N205" s="19">
        <f t="shared" si="434"/>
        <v>24986</v>
      </c>
      <c r="O205" s="19">
        <f t="shared" si="449"/>
        <v>-357</v>
      </c>
      <c r="P205" s="19">
        <f t="shared" si="450"/>
        <v>24629</v>
      </c>
      <c r="Q205" s="30">
        <f t="shared" si="416"/>
        <v>2.9780710633849097E-2</v>
      </c>
      <c r="R205" s="18">
        <f t="shared" ref="R205:R214" si="459">H205+I205</f>
        <v>5293</v>
      </c>
      <c r="S205" s="18"/>
      <c r="T205" s="18">
        <f t="shared" ref="T205:T214" si="460">J205+K205</f>
        <v>0</v>
      </c>
      <c r="U205" s="18"/>
      <c r="V205" s="18">
        <f t="shared" ref="V205:V214" si="461">L205+M205</f>
        <v>19336</v>
      </c>
      <c r="W205" s="18"/>
      <c r="X205" s="19">
        <f t="shared" si="438"/>
        <v>24629</v>
      </c>
      <c r="Y205" s="19">
        <f t="shared" si="447"/>
        <v>0</v>
      </c>
      <c r="Z205" s="19">
        <f t="shared" si="451"/>
        <v>24629</v>
      </c>
      <c r="AA205" s="18">
        <f t="shared" ref="AA205:AA214" si="462">R205+S205</f>
        <v>5293</v>
      </c>
      <c r="AB205" s="18">
        <v>1770</v>
      </c>
      <c r="AC205" s="18">
        <f t="shared" ref="AC205:AC214" si="463">T205+U205</f>
        <v>0</v>
      </c>
      <c r="AD205" s="18"/>
      <c r="AE205" s="18">
        <f t="shared" ref="AE205:AE214" si="464">V205+W205</f>
        <v>19336</v>
      </c>
      <c r="AF205" s="18">
        <v>3215</v>
      </c>
      <c r="AG205" s="19">
        <f t="shared" si="442"/>
        <v>24629</v>
      </c>
      <c r="AH205" s="19">
        <f t="shared" si="448"/>
        <v>4985</v>
      </c>
      <c r="AI205" s="19">
        <f t="shared" si="452"/>
        <v>29614</v>
      </c>
      <c r="AJ205" s="30">
        <f t="shared" si="362"/>
        <v>3.5135056349504659E-2</v>
      </c>
      <c r="AK205" s="18">
        <f t="shared" ref="AK205:AK214" si="465">AA205+AB205</f>
        <v>7063</v>
      </c>
      <c r="AL205" s="18"/>
      <c r="AM205" s="18">
        <f t="shared" ref="AM205:AM214" si="466">AC205+AD205</f>
        <v>0</v>
      </c>
      <c r="AN205" s="18"/>
      <c r="AO205" s="18">
        <f t="shared" ref="AO205:AO214" si="467">AE205+AF205</f>
        <v>22551</v>
      </c>
      <c r="AP205" s="18"/>
      <c r="AQ205" s="19">
        <f t="shared" si="446"/>
        <v>29614</v>
      </c>
      <c r="AR205" s="19">
        <f t="shared" si="364"/>
        <v>0</v>
      </c>
      <c r="AS205" s="19">
        <f t="shared" si="453"/>
        <v>29614</v>
      </c>
      <c r="AT205" s="30">
        <f t="shared" si="363"/>
        <v>3.5135056349504659E-2</v>
      </c>
    </row>
    <row r="206" spans="1:46" ht="25.5" x14ac:dyDescent="0.2">
      <c r="A206" s="16" t="s">
        <v>56</v>
      </c>
      <c r="B206" s="17" t="s">
        <v>57</v>
      </c>
      <c r="C206" s="18">
        <v>1250</v>
      </c>
      <c r="D206" s="18">
        <v>0</v>
      </c>
      <c r="E206" s="18">
        <v>3760</v>
      </c>
      <c r="F206" s="19">
        <f t="shared" si="347"/>
        <v>5010</v>
      </c>
      <c r="G206" s="30">
        <f t="shared" si="365"/>
        <v>6.0095471192096349E-3</v>
      </c>
      <c r="H206" s="18">
        <v>1250</v>
      </c>
      <c r="I206" s="18"/>
      <c r="J206" s="18">
        <v>0</v>
      </c>
      <c r="K206" s="18"/>
      <c r="L206" s="18">
        <v>3760</v>
      </c>
      <c r="M206" s="18">
        <v>357</v>
      </c>
      <c r="N206" s="19">
        <f t="shared" si="434"/>
        <v>5010</v>
      </c>
      <c r="O206" s="19">
        <f t="shared" si="449"/>
        <v>357</v>
      </c>
      <c r="P206" s="19">
        <f t="shared" si="450"/>
        <v>5367</v>
      </c>
      <c r="Q206" s="30">
        <f t="shared" si="416"/>
        <v>6.489629054036627E-3</v>
      </c>
      <c r="R206" s="18">
        <f t="shared" si="459"/>
        <v>1250</v>
      </c>
      <c r="S206" s="18"/>
      <c r="T206" s="18">
        <f t="shared" si="460"/>
        <v>0</v>
      </c>
      <c r="U206" s="18"/>
      <c r="V206" s="18">
        <f t="shared" si="461"/>
        <v>4117</v>
      </c>
      <c r="W206" s="18"/>
      <c r="X206" s="19">
        <f t="shared" si="438"/>
        <v>5367</v>
      </c>
      <c r="Y206" s="19">
        <f t="shared" si="447"/>
        <v>0</v>
      </c>
      <c r="Z206" s="19">
        <f t="shared" si="451"/>
        <v>5367</v>
      </c>
      <c r="AA206" s="18">
        <f t="shared" si="462"/>
        <v>1250</v>
      </c>
      <c r="AB206" s="18">
        <v>418</v>
      </c>
      <c r="AC206" s="18">
        <f t="shared" si="463"/>
        <v>0</v>
      </c>
      <c r="AD206" s="18"/>
      <c r="AE206" s="18">
        <f t="shared" si="464"/>
        <v>4117</v>
      </c>
      <c r="AF206" s="18">
        <v>-100</v>
      </c>
      <c r="AG206" s="19">
        <f t="shared" si="442"/>
        <v>5367</v>
      </c>
      <c r="AH206" s="19">
        <f t="shared" si="448"/>
        <v>318</v>
      </c>
      <c r="AI206" s="19">
        <f t="shared" si="452"/>
        <v>5685</v>
      </c>
      <c r="AJ206" s="30">
        <f t="shared" si="362"/>
        <v>6.7448772657166881E-3</v>
      </c>
      <c r="AK206" s="18">
        <f t="shared" si="465"/>
        <v>1668</v>
      </c>
      <c r="AL206" s="18"/>
      <c r="AM206" s="18">
        <f t="shared" si="466"/>
        <v>0</v>
      </c>
      <c r="AN206" s="18"/>
      <c r="AO206" s="18">
        <f t="shared" si="467"/>
        <v>4017</v>
      </c>
      <c r="AP206" s="18"/>
      <c r="AQ206" s="19">
        <f t="shared" si="446"/>
        <v>5685</v>
      </c>
      <c r="AR206" s="19">
        <f t="shared" si="364"/>
        <v>0</v>
      </c>
      <c r="AS206" s="19">
        <f t="shared" si="453"/>
        <v>5685</v>
      </c>
      <c r="AT206" s="30">
        <f t="shared" si="363"/>
        <v>6.7448772657166881E-3</v>
      </c>
    </row>
    <row r="207" spans="1:46" x14ac:dyDescent="0.2">
      <c r="A207" s="16" t="s">
        <v>58</v>
      </c>
      <c r="B207" s="17" t="s">
        <v>59</v>
      </c>
      <c r="C207" s="18">
        <v>0</v>
      </c>
      <c r="D207" s="18">
        <v>0</v>
      </c>
      <c r="E207" s="18">
        <v>1970</v>
      </c>
      <c r="F207" s="19">
        <f t="shared" si="347"/>
        <v>1970</v>
      </c>
      <c r="G207" s="30">
        <f t="shared" si="365"/>
        <v>2.3630354939806349E-3</v>
      </c>
      <c r="H207" s="18">
        <v>0</v>
      </c>
      <c r="I207" s="18"/>
      <c r="J207" s="18">
        <v>0</v>
      </c>
      <c r="K207" s="18"/>
      <c r="L207" s="18">
        <v>1970</v>
      </c>
      <c r="M207" s="18"/>
      <c r="N207" s="19">
        <f t="shared" si="434"/>
        <v>1970</v>
      </c>
      <c r="O207" s="19">
        <f t="shared" si="449"/>
        <v>0</v>
      </c>
      <c r="P207" s="19">
        <f t="shared" si="450"/>
        <v>1970</v>
      </c>
      <c r="Q207" s="30">
        <f t="shared" si="416"/>
        <v>2.3820699154932282E-3</v>
      </c>
      <c r="R207" s="18">
        <f t="shared" si="459"/>
        <v>0</v>
      </c>
      <c r="S207" s="18"/>
      <c r="T207" s="18">
        <f t="shared" si="460"/>
        <v>0</v>
      </c>
      <c r="U207" s="18"/>
      <c r="V207" s="18">
        <f t="shared" si="461"/>
        <v>1970</v>
      </c>
      <c r="W207" s="18"/>
      <c r="X207" s="19">
        <f t="shared" si="438"/>
        <v>1970</v>
      </c>
      <c r="Y207" s="19">
        <f t="shared" si="447"/>
        <v>0</v>
      </c>
      <c r="Z207" s="19">
        <f t="shared" si="451"/>
        <v>1970</v>
      </c>
      <c r="AA207" s="18">
        <f t="shared" si="462"/>
        <v>0</v>
      </c>
      <c r="AB207" s="18"/>
      <c r="AC207" s="18">
        <f t="shared" si="463"/>
        <v>0</v>
      </c>
      <c r="AD207" s="18"/>
      <c r="AE207" s="18">
        <f t="shared" si="464"/>
        <v>1970</v>
      </c>
      <c r="AF207" s="18">
        <v>-319</v>
      </c>
      <c r="AG207" s="19">
        <f t="shared" si="442"/>
        <v>1970</v>
      </c>
      <c r="AH207" s="19">
        <f t="shared" si="448"/>
        <v>-319</v>
      </c>
      <c r="AI207" s="19">
        <f t="shared" si="452"/>
        <v>1651</v>
      </c>
      <c r="AJ207" s="30">
        <f t="shared" si="362"/>
        <v>1.9588025269478017E-3</v>
      </c>
      <c r="AK207" s="18">
        <f t="shared" si="465"/>
        <v>0</v>
      </c>
      <c r="AL207" s="18"/>
      <c r="AM207" s="18">
        <f t="shared" si="466"/>
        <v>0</v>
      </c>
      <c r="AN207" s="18"/>
      <c r="AO207" s="18">
        <f t="shared" si="467"/>
        <v>1651</v>
      </c>
      <c r="AP207" s="18"/>
      <c r="AQ207" s="19">
        <f t="shared" si="446"/>
        <v>1651</v>
      </c>
      <c r="AR207" s="19">
        <f t="shared" si="364"/>
        <v>0</v>
      </c>
      <c r="AS207" s="19">
        <f t="shared" si="453"/>
        <v>1651</v>
      </c>
      <c r="AT207" s="30">
        <f t="shared" si="363"/>
        <v>1.9588025269478017E-3</v>
      </c>
    </row>
    <row r="208" spans="1:46" ht="12.95" x14ac:dyDescent="0.3">
      <c r="A208" s="16" t="s">
        <v>60</v>
      </c>
      <c r="B208" s="17" t="s">
        <v>61</v>
      </c>
      <c r="C208" s="18">
        <v>46253</v>
      </c>
      <c r="D208" s="18">
        <v>0</v>
      </c>
      <c r="E208" s="18">
        <v>40360</v>
      </c>
      <c r="F208" s="19">
        <f t="shared" si="347"/>
        <v>86613</v>
      </c>
      <c r="G208" s="30">
        <f t="shared" si="365"/>
        <v>0.10389319453814454</v>
      </c>
      <c r="H208" s="18">
        <v>46253</v>
      </c>
      <c r="I208" s="18">
        <v>-19614</v>
      </c>
      <c r="J208" s="18">
        <v>0</v>
      </c>
      <c r="K208" s="18"/>
      <c r="L208" s="18">
        <v>40360</v>
      </c>
      <c r="M208" s="18"/>
      <c r="N208" s="19">
        <f t="shared" si="434"/>
        <v>86613</v>
      </c>
      <c r="O208" s="19">
        <f t="shared" si="449"/>
        <v>-19614</v>
      </c>
      <c r="P208" s="19">
        <f t="shared" si="450"/>
        <v>66999</v>
      </c>
      <c r="Q208" s="30">
        <f t="shared" si="416"/>
        <v>8.1013351405142542E-2</v>
      </c>
      <c r="R208" s="18">
        <f t="shared" si="459"/>
        <v>26639</v>
      </c>
      <c r="S208" s="18"/>
      <c r="T208" s="18">
        <f t="shared" si="460"/>
        <v>0</v>
      </c>
      <c r="U208" s="18"/>
      <c r="V208" s="18">
        <f t="shared" si="461"/>
        <v>40360</v>
      </c>
      <c r="W208" s="18"/>
      <c r="X208" s="19">
        <f t="shared" si="438"/>
        <v>66999</v>
      </c>
      <c r="Y208" s="19">
        <f t="shared" si="447"/>
        <v>0</v>
      </c>
      <c r="Z208" s="19">
        <f t="shared" si="451"/>
        <v>66999</v>
      </c>
      <c r="AA208" s="18">
        <f t="shared" si="462"/>
        <v>26639</v>
      </c>
      <c r="AB208" s="18">
        <v>4012</v>
      </c>
      <c r="AC208" s="18">
        <f t="shared" si="463"/>
        <v>0</v>
      </c>
      <c r="AD208" s="18"/>
      <c r="AE208" s="18">
        <f t="shared" si="464"/>
        <v>40360</v>
      </c>
      <c r="AF208" s="18">
        <v>-2561</v>
      </c>
      <c r="AG208" s="19">
        <f t="shared" si="442"/>
        <v>66999</v>
      </c>
      <c r="AH208" s="19">
        <f t="shared" si="448"/>
        <v>1451</v>
      </c>
      <c r="AI208" s="19">
        <f t="shared" si="452"/>
        <v>68450</v>
      </c>
      <c r="AJ208" s="30">
        <f t="shared" si="362"/>
        <v>8.1211407007617822E-2</v>
      </c>
      <c r="AK208" s="18">
        <f t="shared" si="465"/>
        <v>30651</v>
      </c>
      <c r="AL208" s="18"/>
      <c r="AM208" s="18">
        <f t="shared" si="466"/>
        <v>0</v>
      </c>
      <c r="AN208" s="18"/>
      <c r="AO208" s="18">
        <f t="shared" si="467"/>
        <v>37799</v>
      </c>
      <c r="AP208" s="18"/>
      <c r="AQ208" s="19">
        <f t="shared" si="446"/>
        <v>68450</v>
      </c>
      <c r="AR208" s="19">
        <f t="shared" si="364"/>
        <v>0</v>
      </c>
      <c r="AS208" s="19">
        <f t="shared" si="453"/>
        <v>68450</v>
      </c>
      <c r="AT208" s="30">
        <f t="shared" si="363"/>
        <v>8.1211407007617822E-2</v>
      </c>
    </row>
    <row r="209" spans="1:46" ht="25.5" x14ac:dyDescent="0.2">
      <c r="A209" s="16" t="s">
        <v>62</v>
      </c>
      <c r="B209" s="17" t="s">
        <v>63</v>
      </c>
      <c r="C209" s="18">
        <v>4600</v>
      </c>
      <c r="D209" s="18">
        <v>0</v>
      </c>
      <c r="E209" s="18">
        <v>26380</v>
      </c>
      <c r="F209" s="19">
        <f t="shared" si="347"/>
        <v>30980</v>
      </c>
      <c r="G209" s="30">
        <f t="shared" si="365"/>
        <v>3.7160832286050799E-2</v>
      </c>
      <c r="H209" s="18">
        <v>4600</v>
      </c>
      <c r="I209" s="18"/>
      <c r="J209" s="18">
        <v>0</v>
      </c>
      <c r="K209" s="18"/>
      <c r="L209" s="18">
        <v>26380</v>
      </c>
      <c r="M209" s="18"/>
      <c r="N209" s="19">
        <f t="shared" si="434"/>
        <v>30980</v>
      </c>
      <c r="O209" s="19">
        <f t="shared" si="449"/>
        <v>0</v>
      </c>
      <c r="P209" s="19">
        <f t="shared" si="450"/>
        <v>30980</v>
      </c>
      <c r="Q209" s="30">
        <f t="shared" si="416"/>
        <v>3.74601654730864E-2</v>
      </c>
      <c r="R209" s="18">
        <f t="shared" si="459"/>
        <v>4600</v>
      </c>
      <c r="S209" s="18"/>
      <c r="T209" s="18">
        <f t="shared" si="460"/>
        <v>0</v>
      </c>
      <c r="U209" s="18"/>
      <c r="V209" s="18">
        <f t="shared" si="461"/>
        <v>26380</v>
      </c>
      <c r="W209" s="18"/>
      <c r="X209" s="19">
        <f t="shared" si="438"/>
        <v>30980</v>
      </c>
      <c r="Y209" s="19">
        <f t="shared" si="447"/>
        <v>0</v>
      </c>
      <c r="Z209" s="19">
        <f t="shared" si="451"/>
        <v>30980</v>
      </c>
      <c r="AA209" s="18">
        <f t="shared" si="462"/>
        <v>4600</v>
      </c>
      <c r="AB209" s="18"/>
      <c r="AC209" s="18">
        <f t="shared" si="463"/>
        <v>0</v>
      </c>
      <c r="AD209" s="18"/>
      <c r="AE209" s="18">
        <f t="shared" si="464"/>
        <v>26380</v>
      </c>
      <c r="AF209" s="18">
        <v>-950</v>
      </c>
      <c r="AG209" s="19">
        <f t="shared" si="442"/>
        <v>30980</v>
      </c>
      <c r="AH209" s="19">
        <f t="shared" si="448"/>
        <v>-950</v>
      </c>
      <c r="AI209" s="19">
        <f t="shared" si="452"/>
        <v>30030</v>
      </c>
      <c r="AJ209" s="30">
        <f t="shared" si="362"/>
        <v>3.562861289172773E-2</v>
      </c>
      <c r="AK209" s="18">
        <f t="shared" si="465"/>
        <v>4600</v>
      </c>
      <c r="AL209" s="18"/>
      <c r="AM209" s="18">
        <f t="shared" si="466"/>
        <v>0</v>
      </c>
      <c r="AN209" s="18"/>
      <c r="AO209" s="18">
        <f t="shared" si="467"/>
        <v>25430</v>
      </c>
      <c r="AP209" s="18"/>
      <c r="AQ209" s="19">
        <f t="shared" si="446"/>
        <v>30030</v>
      </c>
      <c r="AR209" s="19">
        <f t="shared" si="364"/>
        <v>0</v>
      </c>
      <c r="AS209" s="19">
        <f t="shared" si="453"/>
        <v>30030</v>
      </c>
      <c r="AT209" s="30">
        <f t="shared" si="363"/>
        <v>3.562861289172773E-2</v>
      </c>
    </row>
    <row r="210" spans="1:46" ht="25.5" x14ac:dyDescent="0.2">
      <c r="A210" s="16" t="s">
        <v>90</v>
      </c>
      <c r="B210" s="17" t="s">
        <v>91</v>
      </c>
      <c r="C210" s="18">
        <v>0</v>
      </c>
      <c r="D210" s="18">
        <v>0</v>
      </c>
      <c r="E210" s="18">
        <v>0</v>
      </c>
      <c r="F210" s="19">
        <f t="shared" si="347"/>
        <v>0</v>
      </c>
      <c r="G210" s="30">
        <f t="shared" si="365"/>
        <v>0</v>
      </c>
      <c r="H210" s="18">
        <v>0</v>
      </c>
      <c r="I210" s="18"/>
      <c r="J210" s="18">
        <v>0</v>
      </c>
      <c r="K210" s="18"/>
      <c r="L210" s="18">
        <v>0</v>
      </c>
      <c r="M210" s="18"/>
      <c r="N210" s="19">
        <f t="shared" si="434"/>
        <v>0</v>
      </c>
      <c r="O210" s="19">
        <f t="shared" si="449"/>
        <v>0</v>
      </c>
      <c r="P210" s="19">
        <f t="shared" si="450"/>
        <v>0</v>
      </c>
      <c r="Q210" s="30">
        <f t="shared" si="416"/>
        <v>0</v>
      </c>
      <c r="R210" s="18">
        <f t="shared" si="459"/>
        <v>0</v>
      </c>
      <c r="S210" s="18"/>
      <c r="T210" s="18">
        <f t="shared" si="460"/>
        <v>0</v>
      </c>
      <c r="U210" s="18"/>
      <c r="V210" s="18">
        <f t="shared" si="461"/>
        <v>0</v>
      </c>
      <c r="W210" s="18"/>
      <c r="X210" s="19">
        <f t="shared" si="438"/>
        <v>0</v>
      </c>
      <c r="Y210" s="19">
        <f t="shared" si="447"/>
        <v>0</v>
      </c>
      <c r="Z210" s="19">
        <f t="shared" si="451"/>
        <v>0</v>
      </c>
      <c r="AA210" s="18">
        <f t="shared" si="462"/>
        <v>0</v>
      </c>
      <c r="AB210" s="18"/>
      <c r="AC210" s="18">
        <f t="shared" si="463"/>
        <v>0</v>
      </c>
      <c r="AD210" s="18"/>
      <c r="AE210" s="18">
        <f t="shared" si="464"/>
        <v>0</v>
      </c>
      <c r="AF210" s="18"/>
      <c r="AG210" s="19">
        <f t="shared" si="442"/>
        <v>0</v>
      </c>
      <c r="AH210" s="19">
        <f t="shared" si="448"/>
        <v>0</v>
      </c>
      <c r="AI210" s="19">
        <f t="shared" si="452"/>
        <v>0</v>
      </c>
      <c r="AJ210" s="30">
        <f t="shared" si="362"/>
        <v>0</v>
      </c>
      <c r="AK210" s="18">
        <f t="shared" si="465"/>
        <v>0</v>
      </c>
      <c r="AL210" s="18"/>
      <c r="AM210" s="18">
        <f t="shared" si="466"/>
        <v>0</v>
      </c>
      <c r="AN210" s="18"/>
      <c r="AO210" s="18">
        <f t="shared" si="467"/>
        <v>0</v>
      </c>
      <c r="AP210" s="18"/>
      <c r="AQ210" s="19">
        <f t="shared" si="446"/>
        <v>0</v>
      </c>
      <c r="AR210" s="19">
        <f t="shared" si="364"/>
        <v>0</v>
      </c>
      <c r="AS210" s="19">
        <f t="shared" si="453"/>
        <v>0</v>
      </c>
      <c r="AT210" s="30">
        <f t="shared" si="363"/>
        <v>0</v>
      </c>
    </row>
    <row r="211" spans="1:46" x14ac:dyDescent="0.2">
      <c r="A211" s="16" t="s">
        <v>66</v>
      </c>
      <c r="B211" s="17" t="s">
        <v>67</v>
      </c>
      <c r="C211" s="18">
        <v>0</v>
      </c>
      <c r="D211" s="18">
        <v>0</v>
      </c>
      <c r="E211" s="18">
        <v>362702</v>
      </c>
      <c r="F211" s="19">
        <f t="shared" si="347"/>
        <v>362702</v>
      </c>
      <c r="G211" s="30">
        <f t="shared" si="365"/>
        <v>0.43506482220191078</v>
      </c>
      <c r="H211" s="18">
        <v>0</v>
      </c>
      <c r="I211" s="18"/>
      <c r="J211" s="18">
        <v>0</v>
      </c>
      <c r="K211" s="18"/>
      <c r="L211" s="18">
        <v>362702</v>
      </c>
      <c r="M211" s="18"/>
      <c r="N211" s="19">
        <f t="shared" si="434"/>
        <v>362702</v>
      </c>
      <c r="O211" s="19">
        <f t="shared" si="449"/>
        <v>0</v>
      </c>
      <c r="P211" s="19">
        <f t="shared" si="450"/>
        <v>362702</v>
      </c>
      <c r="Q211" s="30">
        <f t="shared" si="416"/>
        <v>0.43856930075595169</v>
      </c>
      <c r="R211" s="18">
        <f t="shared" si="459"/>
        <v>0</v>
      </c>
      <c r="S211" s="18"/>
      <c r="T211" s="18">
        <f t="shared" si="460"/>
        <v>0</v>
      </c>
      <c r="U211" s="18"/>
      <c r="V211" s="18">
        <f t="shared" si="461"/>
        <v>362702</v>
      </c>
      <c r="W211" s="18"/>
      <c r="X211" s="19">
        <f t="shared" si="438"/>
        <v>362702</v>
      </c>
      <c r="Y211" s="19">
        <f t="shared" si="447"/>
        <v>0</v>
      </c>
      <c r="Z211" s="19">
        <f t="shared" si="451"/>
        <v>362702</v>
      </c>
      <c r="AA211" s="18">
        <f t="shared" si="462"/>
        <v>0</v>
      </c>
      <c r="AB211" s="18"/>
      <c r="AC211" s="18">
        <f t="shared" si="463"/>
        <v>0</v>
      </c>
      <c r="AD211" s="18"/>
      <c r="AE211" s="18">
        <f t="shared" si="464"/>
        <v>362702</v>
      </c>
      <c r="AF211" s="18">
        <v>190</v>
      </c>
      <c r="AG211" s="19">
        <f t="shared" si="442"/>
        <v>362702</v>
      </c>
      <c r="AH211" s="19">
        <f t="shared" si="448"/>
        <v>190</v>
      </c>
      <c r="AI211" s="19">
        <f t="shared" si="452"/>
        <v>362892</v>
      </c>
      <c r="AJ211" s="30">
        <f t="shared" si="362"/>
        <v>0.43054740557791737</v>
      </c>
      <c r="AK211" s="18">
        <f t="shared" si="465"/>
        <v>0</v>
      </c>
      <c r="AL211" s="18"/>
      <c r="AM211" s="18">
        <f t="shared" si="466"/>
        <v>0</v>
      </c>
      <c r="AN211" s="18"/>
      <c r="AO211" s="18">
        <f t="shared" si="467"/>
        <v>362892</v>
      </c>
      <c r="AP211" s="18"/>
      <c r="AQ211" s="19">
        <f t="shared" si="446"/>
        <v>362892</v>
      </c>
      <c r="AR211" s="19">
        <f t="shared" si="364"/>
        <v>0</v>
      </c>
      <c r="AS211" s="19">
        <f t="shared" si="453"/>
        <v>362892</v>
      </c>
      <c r="AT211" s="30">
        <f t="shared" si="363"/>
        <v>0.43054740557791737</v>
      </c>
    </row>
    <row r="212" spans="1:46" ht="25.5" x14ac:dyDescent="0.2">
      <c r="A212" s="16" t="s">
        <v>92</v>
      </c>
      <c r="B212" s="17" t="s">
        <v>93</v>
      </c>
      <c r="C212" s="18">
        <v>9025</v>
      </c>
      <c r="D212" s="18">
        <v>0</v>
      </c>
      <c r="E212" s="18">
        <v>0</v>
      </c>
      <c r="F212" s="19">
        <f t="shared" si="347"/>
        <v>9025</v>
      </c>
      <c r="G212" s="30">
        <f t="shared" si="365"/>
        <v>1.0825581387398593E-2</v>
      </c>
      <c r="H212" s="18">
        <v>9025</v>
      </c>
      <c r="I212" s="18"/>
      <c r="J212" s="18">
        <v>0</v>
      </c>
      <c r="K212" s="18"/>
      <c r="L212" s="18">
        <v>0</v>
      </c>
      <c r="M212" s="18"/>
      <c r="N212" s="19">
        <f t="shared" si="434"/>
        <v>9025</v>
      </c>
      <c r="O212" s="19">
        <f t="shared" si="449"/>
        <v>0</v>
      </c>
      <c r="P212" s="19">
        <f t="shared" si="450"/>
        <v>9025</v>
      </c>
      <c r="Q212" s="30">
        <f t="shared" si="416"/>
        <v>1.0912782227069231E-2</v>
      </c>
      <c r="R212" s="18">
        <f t="shared" si="459"/>
        <v>9025</v>
      </c>
      <c r="S212" s="18"/>
      <c r="T212" s="18">
        <f t="shared" si="460"/>
        <v>0</v>
      </c>
      <c r="U212" s="18"/>
      <c r="V212" s="18">
        <f t="shared" si="461"/>
        <v>0</v>
      </c>
      <c r="W212" s="18"/>
      <c r="X212" s="19">
        <f t="shared" si="438"/>
        <v>9025</v>
      </c>
      <c r="Y212" s="19">
        <f t="shared" si="447"/>
        <v>0</v>
      </c>
      <c r="Z212" s="19">
        <f t="shared" si="451"/>
        <v>9025</v>
      </c>
      <c r="AA212" s="18">
        <f t="shared" si="462"/>
        <v>9025</v>
      </c>
      <c r="AB212" s="18"/>
      <c r="AC212" s="18">
        <f t="shared" si="463"/>
        <v>0</v>
      </c>
      <c r="AD212" s="18"/>
      <c r="AE212" s="18">
        <f t="shared" si="464"/>
        <v>0</v>
      </c>
      <c r="AF212" s="18"/>
      <c r="AG212" s="19">
        <f t="shared" si="442"/>
        <v>9025</v>
      </c>
      <c r="AH212" s="19">
        <f t="shared" si="448"/>
        <v>0</v>
      </c>
      <c r="AI212" s="19">
        <f t="shared" si="452"/>
        <v>9025</v>
      </c>
      <c r="AJ212" s="30">
        <f t="shared" si="362"/>
        <v>1.0707566811449975E-2</v>
      </c>
      <c r="AK212" s="18">
        <f t="shared" si="465"/>
        <v>9025</v>
      </c>
      <c r="AL212" s="18"/>
      <c r="AM212" s="18">
        <f t="shared" si="466"/>
        <v>0</v>
      </c>
      <c r="AN212" s="18"/>
      <c r="AO212" s="18">
        <f t="shared" si="467"/>
        <v>0</v>
      </c>
      <c r="AP212" s="18"/>
      <c r="AQ212" s="19">
        <f t="shared" si="446"/>
        <v>9025</v>
      </c>
      <c r="AR212" s="19">
        <f t="shared" si="364"/>
        <v>0</v>
      </c>
      <c r="AS212" s="19">
        <f t="shared" si="453"/>
        <v>9025</v>
      </c>
      <c r="AT212" s="30">
        <f t="shared" si="363"/>
        <v>1.0707566811449975E-2</v>
      </c>
    </row>
    <row r="213" spans="1:46" x14ac:dyDescent="0.2">
      <c r="A213" s="16" t="s">
        <v>70</v>
      </c>
      <c r="B213" s="17" t="s">
        <v>71</v>
      </c>
      <c r="C213" s="18">
        <v>19764</v>
      </c>
      <c r="D213" s="18">
        <v>0</v>
      </c>
      <c r="E213" s="18">
        <v>0</v>
      </c>
      <c r="F213" s="19">
        <f t="shared" si="347"/>
        <v>19764</v>
      </c>
      <c r="G213" s="30">
        <f t="shared" si="365"/>
        <v>2.3707123605600643E-2</v>
      </c>
      <c r="H213" s="18">
        <v>19764</v>
      </c>
      <c r="I213" s="18"/>
      <c r="J213" s="18">
        <v>0</v>
      </c>
      <c r="K213" s="18"/>
      <c r="L213" s="18">
        <v>0</v>
      </c>
      <c r="M213" s="18"/>
      <c r="N213" s="19">
        <f t="shared" si="434"/>
        <v>19764</v>
      </c>
      <c r="O213" s="19">
        <f t="shared" si="449"/>
        <v>0</v>
      </c>
      <c r="P213" s="19">
        <f t="shared" si="450"/>
        <v>19764</v>
      </c>
      <c r="Q213" s="30">
        <f t="shared" si="416"/>
        <v>2.3898086197872162E-2</v>
      </c>
      <c r="R213" s="18">
        <f t="shared" si="459"/>
        <v>19764</v>
      </c>
      <c r="S213" s="18"/>
      <c r="T213" s="18">
        <f t="shared" si="460"/>
        <v>0</v>
      </c>
      <c r="U213" s="18"/>
      <c r="V213" s="18">
        <f t="shared" si="461"/>
        <v>0</v>
      </c>
      <c r="W213" s="18"/>
      <c r="X213" s="19">
        <f t="shared" si="438"/>
        <v>19764</v>
      </c>
      <c r="Y213" s="19">
        <f t="shared" si="447"/>
        <v>0</v>
      </c>
      <c r="Z213" s="19">
        <f t="shared" si="451"/>
        <v>19764</v>
      </c>
      <c r="AA213" s="18">
        <f t="shared" si="462"/>
        <v>19764</v>
      </c>
      <c r="AB213" s="18"/>
      <c r="AC213" s="18">
        <f t="shared" si="463"/>
        <v>0</v>
      </c>
      <c r="AD213" s="18"/>
      <c r="AE213" s="18">
        <f t="shared" si="464"/>
        <v>0</v>
      </c>
      <c r="AF213" s="18"/>
      <c r="AG213" s="19">
        <f t="shared" si="442"/>
        <v>19764</v>
      </c>
      <c r="AH213" s="19">
        <f t="shared" si="448"/>
        <v>0</v>
      </c>
      <c r="AI213" s="19">
        <f t="shared" si="452"/>
        <v>19764</v>
      </c>
      <c r="AJ213" s="30">
        <f t="shared" si="362"/>
        <v>2.3448681491578648E-2</v>
      </c>
      <c r="AK213" s="18">
        <f t="shared" si="465"/>
        <v>19764</v>
      </c>
      <c r="AL213" s="18"/>
      <c r="AM213" s="18">
        <f t="shared" si="466"/>
        <v>0</v>
      </c>
      <c r="AN213" s="18"/>
      <c r="AO213" s="18">
        <f t="shared" si="467"/>
        <v>0</v>
      </c>
      <c r="AP213" s="18"/>
      <c r="AQ213" s="19">
        <f t="shared" si="446"/>
        <v>19764</v>
      </c>
      <c r="AR213" s="19">
        <f t="shared" si="364"/>
        <v>0</v>
      </c>
      <c r="AS213" s="19">
        <f t="shared" si="453"/>
        <v>19764</v>
      </c>
      <c r="AT213" s="30">
        <f t="shared" si="363"/>
        <v>2.3448681491578648E-2</v>
      </c>
    </row>
    <row r="214" spans="1:46" x14ac:dyDescent="0.2">
      <c r="A214" s="16" t="s">
        <v>108</v>
      </c>
      <c r="B214" s="17" t="s">
        <v>109</v>
      </c>
      <c r="C214" s="18">
        <v>0</v>
      </c>
      <c r="D214" s="18">
        <v>0</v>
      </c>
      <c r="E214" s="18">
        <v>0</v>
      </c>
      <c r="F214" s="19">
        <f t="shared" si="347"/>
        <v>0</v>
      </c>
      <c r="G214" s="30">
        <f t="shared" si="365"/>
        <v>0</v>
      </c>
      <c r="H214" s="18">
        <v>0</v>
      </c>
      <c r="I214" s="18"/>
      <c r="J214" s="18">
        <v>0</v>
      </c>
      <c r="K214" s="18"/>
      <c r="L214" s="18">
        <v>0</v>
      </c>
      <c r="M214" s="18"/>
      <c r="N214" s="19">
        <f t="shared" si="434"/>
        <v>0</v>
      </c>
      <c r="O214" s="19">
        <f t="shared" si="449"/>
        <v>0</v>
      </c>
      <c r="P214" s="19">
        <f t="shared" si="450"/>
        <v>0</v>
      </c>
      <c r="Q214" s="30">
        <f t="shared" ref="Q214:Q245" si="468">P214*100/$P$27</f>
        <v>0</v>
      </c>
      <c r="R214" s="18">
        <f t="shared" si="459"/>
        <v>0</v>
      </c>
      <c r="S214" s="18"/>
      <c r="T214" s="18">
        <f t="shared" si="460"/>
        <v>0</v>
      </c>
      <c r="U214" s="18"/>
      <c r="V214" s="18">
        <f t="shared" si="461"/>
        <v>0</v>
      </c>
      <c r="W214" s="18"/>
      <c r="X214" s="19">
        <f t="shared" si="438"/>
        <v>0</v>
      </c>
      <c r="Y214" s="19">
        <f t="shared" si="447"/>
        <v>0</v>
      </c>
      <c r="Z214" s="19">
        <f t="shared" si="451"/>
        <v>0</v>
      </c>
      <c r="AA214" s="18">
        <f t="shared" si="462"/>
        <v>0</v>
      </c>
      <c r="AB214" s="18"/>
      <c r="AC214" s="18">
        <f t="shared" si="463"/>
        <v>0</v>
      </c>
      <c r="AD214" s="18"/>
      <c r="AE214" s="18">
        <f t="shared" si="464"/>
        <v>0</v>
      </c>
      <c r="AF214" s="18"/>
      <c r="AG214" s="19">
        <f t="shared" si="442"/>
        <v>0</v>
      </c>
      <c r="AH214" s="19">
        <f t="shared" si="448"/>
        <v>0</v>
      </c>
      <c r="AI214" s="19">
        <f t="shared" si="452"/>
        <v>0</v>
      </c>
      <c r="AJ214" s="30">
        <f t="shared" si="362"/>
        <v>0</v>
      </c>
      <c r="AK214" s="18">
        <f t="shared" si="465"/>
        <v>0</v>
      </c>
      <c r="AL214" s="18"/>
      <c r="AM214" s="18">
        <f t="shared" si="466"/>
        <v>0</v>
      </c>
      <c r="AN214" s="18"/>
      <c r="AO214" s="18">
        <f t="shared" si="467"/>
        <v>0</v>
      </c>
      <c r="AP214" s="18"/>
      <c r="AQ214" s="19">
        <f t="shared" si="446"/>
        <v>0</v>
      </c>
      <c r="AR214" s="19">
        <f t="shared" si="364"/>
        <v>0</v>
      </c>
      <c r="AS214" s="19">
        <f t="shared" si="453"/>
        <v>0</v>
      </c>
      <c r="AT214" s="30">
        <f t="shared" si="363"/>
        <v>0</v>
      </c>
    </row>
    <row r="215" spans="1:46" ht="14.25" x14ac:dyDescent="0.2">
      <c r="A215" s="22" t="s">
        <v>144</v>
      </c>
      <c r="B215" s="23" t="s">
        <v>145</v>
      </c>
      <c r="C215" s="24">
        <f>C216+C229+C254+C269+C280+C287+C300</f>
        <v>20207602</v>
      </c>
      <c r="D215" s="24">
        <f>D216+D229+D254+D269+D280+D287+D300</f>
        <v>13817939</v>
      </c>
      <c r="E215" s="24">
        <f t="shared" ref="E215:F215" si="469">E216+E229+E254+E269+E280+E287+E300</f>
        <v>568425</v>
      </c>
      <c r="F215" s="24">
        <f t="shared" si="469"/>
        <v>34437817</v>
      </c>
      <c r="G215" s="25">
        <f t="shared" si="365"/>
        <v>41.308519749345031</v>
      </c>
      <c r="H215" s="24">
        <f>H216+H229+H254+H269+H280+H287+H300</f>
        <v>20207602</v>
      </c>
      <c r="I215" s="24">
        <f>I216+I229+I254+I269+I280+I287+I300</f>
        <v>-229345</v>
      </c>
      <c r="J215" s="24">
        <f>J216+J229+J254+J269+J280+J287+J300</f>
        <v>13817939</v>
      </c>
      <c r="K215" s="24">
        <f>K216+K229+K254+K269+K280+K287+K300</f>
        <v>215431</v>
      </c>
      <c r="L215" s="24">
        <f t="shared" ref="L215:N215" si="470">L216+L229+L254+L269+L280+L287+L300</f>
        <v>568425</v>
      </c>
      <c r="M215" s="24">
        <f t="shared" ref="M215" si="471">M216+M229+M254+M269+M280+M287+M300</f>
        <v>151250</v>
      </c>
      <c r="N215" s="24">
        <f t="shared" si="470"/>
        <v>34593966</v>
      </c>
      <c r="O215" s="24">
        <f t="shared" si="449"/>
        <v>137336</v>
      </c>
      <c r="P215" s="24">
        <f t="shared" si="450"/>
        <v>34731302</v>
      </c>
      <c r="Q215" s="25">
        <f t="shared" si="468"/>
        <v>41.99613686299989</v>
      </c>
      <c r="R215" s="24">
        <f>R216+R229+R254+R269+R280+R287+R300</f>
        <v>19978257</v>
      </c>
      <c r="S215" s="24">
        <f>S216+S229+S254+S269+S280+S287+S300</f>
        <v>9443</v>
      </c>
      <c r="T215" s="24">
        <f>T216+T229+T254+T269+T280+T287+T300</f>
        <v>14033370</v>
      </c>
      <c r="U215" s="24">
        <f>U216+U229+U254+U269+U280+U287+U300</f>
        <v>0</v>
      </c>
      <c r="V215" s="24">
        <f t="shared" ref="V215:X215" si="472">V216+V229+V254+V269+V280+V287+V300</f>
        <v>719675</v>
      </c>
      <c r="W215" s="24">
        <f t="shared" si="472"/>
        <v>0</v>
      </c>
      <c r="X215" s="24">
        <f t="shared" si="472"/>
        <v>34731302</v>
      </c>
      <c r="Y215" s="24">
        <f t="shared" si="447"/>
        <v>9443</v>
      </c>
      <c r="Z215" s="24">
        <f t="shared" si="451"/>
        <v>34740745</v>
      </c>
      <c r="AA215" s="24">
        <f>AA216+AA229+AA254+AA269+AA280+AA287+AA300</f>
        <v>19987700</v>
      </c>
      <c r="AB215" s="24">
        <f>AB216+AB229+AB254+AB269+AB280+AB287+AB300</f>
        <v>317931</v>
      </c>
      <c r="AC215" s="24">
        <f>AC216+AC229+AC254+AC269+AC280+AC287+AC300</f>
        <v>14033370</v>
      </c>
      <c r="AD215" s="24">
        <f>AD216+AD229+AD254+AD269+AD280+AD287+AD300</f>
        <v>962191</v>
      </c>
      <c r="AE215" s="24">
        <f t="shared" ref="AE215:AG215" si="473">AE216+AE229+AE254+AE269+AE280+AE287+AE300</f>
        <v>719675</v>
      </c>
      <c r="AF215" s="24">
        <f t="shared" si="473"/>
        <v>0</v>
      </c>
      <c r="AG215" s="24">
        <f t="shared" si="473"/>
        <v>34740745</v>
      </c>
      <c r="AH215" s="24">
        <f t="shared" si="448"/>
        <v>1280122</v>
      </c>
      <c r="AI215" s="24">
        <f t="shared" si="452"/>
        <v>36020867</v>
      </c>
      <c r="AJ215" s="25">
        <f t="shared" si="362"/>
        <v>42.736381164415917</v>
      </c>
      <c r="AK215" s="24">
        <f>AK216+AK229+AK254+AK269+AK280+AK287+AK300</f>
        <v>20305631</v>
      </c>
      <c r="AL215" s="24">
        <f>AL216+AL229+AL254+AL269+AL280+AL287+AL300</f>
        <v>0</v>
      </c>
      <c r="AM215" s="24">
        <f>AM216+AM229+AM254+AM269+AM280+AM287+AM300</f>
        <v>14995561</v>
      </c>
      <c r="AN215" s="24">
        <f>AN216+AN229+AN254+AN269+AN280+AN287+AN300</f>
        <v>0</v>
      </c>
      <c r="AO215" s="24">
        <f t="shared" ref="AO215:AQ215" si="474">AO216+AO229+AO254+AO269+AO280+AO287+AO300</f>
        <v>719675</v>
      </c>
      <c r="AP215" s="24">
        <f t="shared" si="474"/>
        <v>0</v>
      </c>
      <c r="AQ215" s="24">
        <f t="shared" si="474"/>
        <v>36020867</v>
      </c>
      <c r="AR215" s="24">
        <f t="shared" si="364"/>
        <v>0</v>
      </c>
      <c r="AS215" s="24">
        <f t="shared" si="453"/>
        <v>36020867</v>
      </c>
      <c r="AT215" s="25">
        <f t="shared" si="363"/>
        <v>42.736381164415917</v>
      </c>
    </row>
    <row r="216" spans="1:46" ht="15" customHeight="1" x14ac:dyDescent="0.2">
      <c r="A216" s="33" t="s">
        <v>146</v>
      </c>
      <c r="B216" s="34" t="s">
        <v>147</v>
      </c>
      <c r="C216" s="28">
        <f t="shared" ref="C216:F216" si="475">SUM(C217:C228)</f>
        <v>7664141</v>
      </c>
      <c r="D216" s="28">
        <f t="shared" si="475"/>
        <v>1733239</v>
      </c>
      <c r="E216" s="28">
        <f t="shared" si="475"/>
        <v>0</v>
      </c>
      <c r="F216" s="28">
        <f t="shared" si="475"/>
        <v>9241231</v>
      </c>
      <c r="G216" s="29">
        <f t="shared" si="365"/>
        <v>11.084952721357439</v>
      </c>
      <c r="H216" s="28">
        <f t="shared" ref="H216:N216" si="476">SUM(H217:H228)</f>
        <v>7664141</v>
      </c>
      <c r="I216" s="28">
        <f t="shared" ref="I216" si="477">SUM(I217:I228)</f>
        <v>769247</v>
      </c>
      <c r="J216" s="28">
        <f t="shared" si="476"/>
        <v>1733239</v>
      </c>
      <c r="K216" s="28">
        <f t="shared" ref="K216" si="478">SUM(K217:K228)</f>
        <v>-19854</v>
      </c>
      <c r="L216" s="28">
        <f t="shared" si="476"/>
        <v>0</v>
      </c>
      <c r="M216" s="28">
        <f t="shared" ref="M216" si="479">SUM(M217:M228)</f>
        <v>0</v>
      </c>
      <c r="N216" s="28">
        <f t="shared" si="476"/>
        <v>9397380</v>
      </c>
      <c r="O216" s="28">
        <f t="shared" si="449"/>
        <v>749393</v>
      </c>
      <c r="P216" s="28">
        <f t="shared" si="450"/>
        <v>10146773</v>
      </c>
      <c r="Q216" s="29">
        <f t="shared" si="468"/>
        <v>12.269199341441102</v>
      </c>
      <c r="R216" s="28">
        <f t="shared" ref="R216:X216" si="480">SUM(R217:R228)</f>
        <v>8433388</v>
      </c>
      <c r="S216" s="28">
        <f t="shared" si="480"/>
        <v>5173</v>
      </c>
      <c r="T216" s="28">
        <f t="shared" si="480"/>
        <v>1713385</v>
      </c>
      <c r="U216" s="28">
        <f t="shared" si="480"/>
        <v>0</v>
      </c>
      <c r="V216" s="28">
        <f t="shared" si="480"/>
        <v>0</v>
      </c>
      <c r="W216" s="28">
        <f t="shared" si="480"/>
        <v>0</v>
      </c>
      <c r="X216" s="28">
        <f t="shared" si="480"/>
        <v>10146773</v>
      </c>
      <c r="Y216" s="28">
        <f t="shared" si="447"/>
        <v>5173</v>
      </c>
      <c r="Z216" s="28">
        <f t="shared" si="451"/>
        <v>10151946</v>
      </c>
      <c r="AA216" s="28">
        <f t="shared" ref="AA216:AG216" si="481">SUM(AA217:AA228)</f>
        <v>8438561</v>
      </c>
      <c r="AB216" s="28">
        <f t="shared" si="481"/>
        <v>74453</v>
      </c>
      <c r="AC216" s="28">
        <f t="shared" si="481"/>
        <v>1713385</v>
      </c>
      <c r="AD216" s="28">
        <f t="shared" si="481"/>
        <v>182664</v>
      </c>
      <c r="AE216" s="28">
        <f t="shared" si="481"/>
        <v>0</v>
      </c>
      <c r="AF216" s="28">
        <f t="shared" si="481"/>
        <v>0</v>
      </c>
      <c r="AG216" s="28">
        <f t="shared" si="481"/>
        <v>10151946</v>
      </c>
      <c r="AH216" s="28">
        <f t="shared" si="448"/>
        <v>257117</v>
      </c>
      <c r="AI216" s="28">
        <f t="shared" si="452"/>
        <v>10409063</v>
      </c>
      <c r="AJ216" s="29">
        <f t="shared" si="362"/>
        <v>12.349666206879991</v>
      </c>
      <c r="AK216" s="28">
        <f t="shared" ref="AK216:AQ216" si="482">SUM(AK217:AK228)</f>
        <v>8513014</v>
      </c>
      <c r="AL216" s="28">
        <f t="shared" si="482"/>
        <v>-49227</v>
      </c>
      <c r="AM216" s="28">
        <f t="shared" si="482"/>
        <v>1896049</v>
      </c>
      <c r="AN216" s="28">
        <f t="shared" si="482"/>
        <v>-6248</v>
      </c>
      <c r="AO216" s="28">
        <f t="shared" si="482"/>
        <v>0</v>
      </c>
      <c r="AP216" s="28">
        <f t="shared" si="482"/>
        <v>0</v>
      </c>
      <c r="AQ216" s="28">
        <f t="shared" si="482"/>
        <v>10409063</v>
      </c>
      <c r="AR216" s="28">
        <f t="shared" si="364"/>
        <v>-55475</v>
      </c>
      <c r="AS216" s="28">
        <f t="shared" si="453"/>
        <v>10353588</v>
      </c>
      <c r="AT216" s="29">
        <f t="shared" si="363"/>
        <v>12.283848780966951</v>
      </c>
    </row>
    <row r="217" spans="1:46" ht="12.95" x14ac:dyDescent="0.3">
      <c r="A217" s="16" t="s">
        <v>54</v>
      </c>
      <c r="B217" s="17" t="s">
        <v>55</v>
      </c>
      <c r="C217" s="18">
        <v>4847832</v>
      </c>
      <c r="D217" s="18">
        <v>1402411</v>
      </c>
      <c r="E217" s="18">
        <v>0</v>
      </c>
      <c r="F217" s="19">
        <f t="shared" si="347"/>
        <v>6250243</v>
      </c>
      <c r="G217" s="30">
        <f t="shared" si="365"/>
        <v>7.4972315000020329</v>
      </c>
      <c r="H217" s="18">
        <v>4847832</v>
      </c>
      <c r="I217" s="18">
        <f>-2686+714554</f>
        <v>711868</v>
      </c>
      <c r="J217" s="18">
        <v>1402411</v>
      </c>
      <c r="K217" s="18">
        <v>-17131</v>
      </c>
      <c r="L217" s="18">
        <v>0</v>
      </c>
      <c r="M217" s="18"/>
      <c r="N217" s="19">
        <f t="shared" ref="N217:N225" si="483">H217+J217+L217</f>
        <v>6250243</v>
      </c>
      <c r="O217" s="19">
        <f t="shared" si="449"/>
        <v>694737</v>
      </c>
      <c r="P217" s="19">
        <f t="shared" si="450"/>
        <v>6944980</v>
      </c>
      <c r="Q217" s="30">
        <f t="shared" si="468"/>
        <v>8.3976791480721626</v>
      </c>
      <c r="R217" s="18">
        <f t="shared" ref="R217:R228" si="484">H217+I217</f>
        <v>5559700</v>
      </c>
      <c r="S217" s="18"/>
      <c r="T217" s="18">
        <f t="shared" ref="T217:T228" si="485">J217+K217</f>
        <v>1385280</v>
      </c>
      <c r="U217" s="18"/>
      <c r="V217" s="18">
        <f t="shared" ref="V217:V228" si="486">L217+M217</f>
        <v>0</v>
      </c>
      <c r="W217" s="18"/>
      <c r="X217" s="19">
        <f t="shared" ref="X217:X280" si="487">R217+T217+V217</f>
        <v>6944980</v>
      </c>
      <c r="Y217" s="19">
        <f t="shared" si="447"/>
        <v>0</v>
      </c>
      <c r="Z217" s="19">
        <f t="shared" si="451"/>
        <v>6944980</v>
      </c>
      <c r="AA217" s="18">
        <f t="shared" ref="AA217:AA228" si="488">R217+S217</f>
        <v>5559700</v>
      </c>
      <c r="AB217" s="18">
        <v>-166506</v>
      </c>
      <c r="AC217" s="18">
        <f t="shared" ref="AC217:AC228" si="489">T217+U217</f>
        <v>1385280</v>
      </c>
      <c r="AD217" s="18">
        <v>148105</v>
      </c>
      <c r="AE217" s="18">
        <f t="shared" ref="AE217:AE228" si="490">V217+W217</f>
        <v>0</v>
      </c>
      <c r="AF217" s="18"/>
      <c r="AG217" s="19">
        <f t="shared" ref="AG217:AG280" si="491">AA217+AC217+AE217</f>
        <v>6944980</v>
      </c>
      <c r="AH217" s="19">
        <f t="shared" si="448"/>
        <v>-18401</v>
      </c>
      <c r="AI217" s="19">
        <f t="shared" si="452"/>
        <v>6926579</v>
      </c>
      <c r="AJ217" s="30">
        <f t="shared" si="362"/>
        <v>8.2179287996993189</v>
      </c>
      <c r="AK217" s="18">
        <f t="shared" ref="AK217:AK228" si="492">AA217+AB217</f>
        <v>5393194</v>
      </c>
      <c r="AL217" s="18">
        <v>-31378</v>
      </c>
      <c r="AM217" s="18">
        <f t="shared" ref="AM217:AM228" si="493">AC217+AD217</f>
        <v>1533385</v>
      </c>
      <c r="AN217" s="18">
        <v>-13972</v>
      </c>
      <c r="AO217" s="18">
        <f t="shared" ref="AO217:AO228" si="494">AE217+AF217</f>
        <v>0</v>
      </c>
      <c r="AP217" s="18"/>
      <c r="AQ217" s="19">
        <f t="shared" ref="AQ217:AQ280" si="495">AK217+AM217+AO217</f>
        <v>6926579</v>
      </c>
      <c r="AR217" s="19">
        <f t="shared" si="364"/>
        <v>-45350</v>
      </c>
      <c r="AS217" s="19">
        <f t="shared" si="453"/>
        <v>6881229</v>
      </c>
      <c r="AT217" s="30">
        <f t="shared" si="363"/>
        <v>8.1641240179930303</v>
      </c>
    </row>
    <row r="218" spans="1:46" ht="25.5" x14ac:dyDescent="0.2">
      <c r="A218" s="16" t="s">
        <v>56</v>
      </c>
      <c r="B218" s="17" t="s">
        <v>57</v>
      </c>
      <c r="C218" s="18">
        <v>1260408</v>
      </c>
      <c r="D218" s="18">
        <v>330828</v>
      </c>
      <c r="E218" s="18">
        <v>0</v>
      </c>
      <c r="F218" s="19">
        <f t="shared" si="347"/>
        <v>1591236</v>
      </c>
      <c r="G218" s="30">
        <f t="shared" si="365"/>
        <v>1.9087041356851622</v>
      </c>
      <c r="H218" s="18">
        <v>1260408</v>
      </c>
      <c r="I218" s="18">
        <f>2686+171661</f>
        <v>174347</v>
      </c>
      <c r="J218" s="18">
        <v>330828</v>
      </c>
      <c r="K218" s="18">
        <v>-4041</v>
      </c>
      <c r="L218" s="18">
        <v>0</v>
      </c>
      <c r="M218" s="18"/>
      <c r="N218" s="19">
        <f t="shared" si="483"/>
        <v>1591236</v>
      </c>
      <c r="O218" s="19">
        <f t="shared" si="449"/>
        <v>170306</v>
      </c>
      <c r="P218" s="19">
        <f t="shared" si="450"/>
        <v>1761542</v>
      </c>
      <c r="Q218" s="30">
        <f t="shared" si="468"/>
        <v>2.1300082249125749</v>
      </c>
      <c r="R218" s="18">
        <f t="shared" si="484"/>
        <v>1434755</v>
      </c>
      <c r="S218" s="18"/>
      <c r="T218" s="18">
        <f t="shared" si="485"/>
        <v>326787</v>
      </c>
      <c r="U218" s="18"/>
      <c r="V218" s="18">
        <f t="shared" si="486"/>
        <v>0</v>
      </c>
      <c r="W218" s="18"/>
      <c r="X218" s="19">
        <f t="shared" si="487"/>
        <v>1761542</v>
      </c>
      <c r="Y218" s="19">
        <f t="shared" si="447"/>
        <v>0</v>
      </c>
      <c r="Z218" s="19">
        <f t="shared" si="451"/>
        <v>1761542</v>
      </c>
      <c r="AA218" s="18">
        <f t="shared" si="488"/>
        <v>1434755</v>
      </c>
      <c r="AB218" s="18">
        <v>132862</v>
      </c>
      <c r="AC218" s="18">
        <f t="shared" si="489"/>
        <v>326787</v>
      </c>
      <c r="AD218" s="18">
        <v>14164</v>
      </c>
      <c r="AE218" s="18">
        <f t="shared" si="490"/>
        <v>0</v>
      </c>
      <c r="AF218" s="18"/>
      <c r="AG218" s="19">
        <f t="shared" si="491"/>
        <v>1761542</v>
      </c>
      <c r="AH218" s="19">
        <f t="shared" si="448"/>
        <v>147026</v>
      </c>
      <c r="AI218" s="19">
        <f t="shared" si="452"/>
        <v>1908568</v>
      </c>
      <c r="AJ218" s="30">
        <f t="shared" si="362"/>
        <v>2.2643899583596072</v>
      </c>
      <c r="AK218" s="18">
        <f t="shared" si="492"/>
        <v>1567617</v>
      </c>
      <c r="AL218" s="18">
        <v>-17849</v>
      </c>
      <c r="AM218" s="18">
        <f t="shared" si="493"/>
        <v>340951</v>
      </c>
      <c r="AN218" s="18">
        <v>8904</v>
      </c>
      <c r="AO218" s="18">
        <f t="shared" si="494"/>
        <v>0</v>
      </c>
      <c r="AP218" s="18"/>
      <c r="AQ218" s="19">
        <f t="shared" si="495"/>
        <v>1908568</v>
      </c>
      <c r="AR218" s="19">
        <f t="shared" si="364"/>
        <v>-8945</v>
      </c>
      <c r="AS218" s="19">
        <f t="shared" si="453"/>
        <v>1899623</v>
      </c>
      <c r="AT218" s="30">
        <f t="shared" si="363"/>
        <v>2.2537773062678159</v>
      </c>
    </row>
    <row r="219" spans="1:46" x14ac:dyDescent="0.2">
      <c r="A219" s="16" t="s">
        <v>58</v>
      </c>
      <c r="B219" s="17" t="s">
        <v>59</v>
      </c>
      <c r="C219" s="18">
        <v>6927</v>
      </c>
      <c r="D219" s="18">
        <v>0</v>
      </c>
      <c r="E219" s="18">
        <v>0</v>
      </c>
      <c r="F219" s="19">
        <f t="shared" si="347"/>
        <v>6927</v>
      </c>
      <c r="G219" s="30">
        <f t="shared" si="365"/>
        <v>8.3090085618293692E-3</v>
      </c>
      <c r="H219" s="18">
        <v>6927</v>
      </c>
      <c r="I219" s="18">
        <v>-3945</v>
      </c>
      <c r="J219" s="18">
        <v>0</v>
      </c>
      <c r="K219" s="18">
        <v>0</v>
      </c>
      <c r="L219" s="18">
        <v>0</v>
      </c>
      <c r="M219" s="18"/>
      <c r="N219" s="19">
        <f t="shared" si="483"/>
        <v>6927</v>
      </c>
      <c r="O219" s="19">
        <f t="shared" si="449"/>
        <v>-3945</v>
      </c>
      <c r="P219" s="19">
        <f t="shared" si="450"/>
        <v>2982</v>
      </c>
      <c r="Q219" s="30">
        <f t="shared" si="468"/>
        <v>3.6057525319801048E-3</v>
      </c>
      <c r="R219" s="18">
        <f t="shared" si="484"/>
        <v>2982</v>
      </c>
      <c r="S219" s="18"/>
      <c r="T219" s="18">
        <f t="shared" si="485"/>
        <v>0</v>
      </c>
      <c r="U219" s="18"/>
      <c r="V219" s="18">
        <f t="shared" si="486"/>
        <v>0</v>
      </c>
      <c r="W219" s="18"/>
      <c r="X219" s="19">
        <f t="shared" si="487"/>
        <v>2982</v>
      </c>
      <c r="Y219" s="19">
        <f t="shared" si="447"/>
        <v>0</v>
      </c>
      <c r="Z219" s="19">
        <f t="shared" si="451"/>
        <v>2982</v>
      </c>
      <c r="AA219" s="18">
        <f t="shared" si="488"/>
        <v>2982</v>
      </c>
      <c r="AB219" s="18">
        <v>-950</v>
      </c>
      <c r="AC219" s="18">
        <f t="shared" si="489"/>
        <v>0</v>
      </c>
      <c r="AD219" s="18"/>
      <c r="AE219" s="18">
        <f t="shared" si="490"/>
        <v>0</v>
      </c>
      <c r="AF219" s="18"/>
      <c r="AG219" s="19">
        <f t="shared" si="491"/>
        <v>2982</v>
      </c>
      <c r="AH219" s="19">
        <f t="shared" si="448"/>
        <v>-950</v>
      </c>
      <c r="AI219" s="19">
        <f t="shared" si="452"/>
        <v>2032</v>
      </c>
      <c r="AJ219" s="30">
        <f t="shared" si="362"/>
        <v>2.4108338793203711E-3</v>
      </c>
      <c r="AK219" s="18">
        <f t="shared" si="492"/>
        <v>2032</v>
      </c>
      <c r="AL219" s="18"/>
      <c r="AM219" s="18">
        <f t="shared" si="493"/>
        <v>0</v>
      </c>
      <c r="AN219" s="18"/>
      <c r="AO219" s="18">
        <f t="shared" si="494"/>
        <v>0</v>
      </c>
      <c r="AP219" s="18"/>
      <c r="AQ219" s="19">
        <f t="shared" si="495"/>
        <v>2032</v>
      </c>
      <c r="AR219" s="19">
        <f t="shared" si="364"/>
        <v>0</v>
      </c>
      <c r="AS219" s="19">
        <f t="shared" si="453"/>
        <v>2032</v>
      </c>
      <c r="AT219" s="30">
        <f t="shared" si="363"/>
        <v>2.4108338793203711E-3</v>
      </c>
    </row>
    <row r="220" spans="1:46" ht="12.95" x14ac:dyDescent="0.3">
      <c r="A220" s="16" t="s">
        <v>60</v>
      </c>
      <c r="B220" s="17" t="s">
        <v>61</v>
      </c>
      <c r="C220" s="18">
        <v>527998</v>
      </c>
      <c r="D220" s="18">
        <v>0</v>
      </c>
      <c r="E220" s="18">
        <v>0</v>
      </c>
      <c r="F220" s="19">
        <f t="shared" si="347"/>
        <v>527998</v>
      </c>
      <c r="G220" s="30">
        <f t="shared" si="365"/>
        <v>0.6333390937821255</v>
      </c>
      <c r="H220" s="18">
        <v>527998</v>
      </c>
      <c r="I220" s="18">
        <v>-25792</v>
      </c>
      <c r="J220" s="18">
        <v>0</v>
      </c>
      <c r="K220" s="18">
        <v>0</v>
      </c>
      <c r="L220" s="18">
        <v>0</v>
      </c>
      <c r="M220" s="18"/>
      <c r="N220" s="19">
        <f t="shared" si="483"/>
        <v>527998</v>
      </c>
      <c r="O220" s="19">
        <f t="shared" si="449"/>
        <v>-25792</v>
      </c>
      <c r="P220" s="19">
        <f t="shared" si="450"/>
        <v>502206</v>
      </c>
      <c r="Q220" s="30">
        <f t="shared" si="468"/>
        <v>0.60725370760415842</v>
      </c>
      <c r="R220" s="18">
        <f t="shared" si="484"/>
        <v>502206</v>
      </c>
      <c r="S220" s="18"/>
      <c r="T220" s="18">
        <f t="shared" si="485"/>
        <v>0</v>
      </c>
      <c r="U220" s="18"/>
      <c r="V220" s="18">
        <f t="shared" si="486"/>
        <v>0</v>
      </c>
      <c r="W220" s="18"/>
      <c r="X220" s="19">
        <f t="shared" si="487"/>
        <v>502206</v>
      </c>
      <c r="Y220" s="19">
        <f t="shared" si="447"/>
        <v>0</v>
      </c>
      <c r="Z220" s="19">
        <f t="shared" si="451"/>
        <v>502206</v>
      </c>
      <c r="AA220" s="18">
        <f t="shared" si="488"/>
        <v>502206</v>
      </c>
      <c r="AB220" s="18">
        <f>1069-2000</f>
        <v>-931</v>
      </c>
      <c r="AC220" s="18">
        <f t="shared" si="489"/>
        <v>0</v>
      </c>
      <c r="AD220" s="18"/>
      <c r="AE220" s="18">
        <f t="shared" si="490"/>
        <v>0</v>
      </c>
      <c r="AF220" s="18"/>
      <c r="AG220" s="19">
        <f t="shared" si="491"/>
        <v>502206</v>
      </c>
      <c r="AH220" s="19">
        <f t="shared" si="448"/>
        <v>-931</v>
      </c>
      <c r="AI220" s="19">
        <f t="shared" si="452"/>
        <v>501275</v>
      </c>
      <c r="AJ220" s="30">
        <f t="shared" si="362"/>
        <v>0.59472970120881841</v>
      </c>
      <c r="AK220" s="18">
        <f t="shared" si="492"/>
        <v>501275</v>
      </c>
      <c r="AL220" s="18">
        <v>-9363</v>
      </c>
      <c r="AM220" s="18">
        <f t="shared" si="493"/>
        <v>0</v>
      </c>
      <c r="AN220" s="18"/>
      <c r="AO220" s="18">
        <f t="shared" si="494"/>
        <v>0</v>
      </c>
      <c r="AP220" s="18"/>
      <c r="AQ220" s="19">
        <f t="shared" si="495"/>
        <v>501275</v>
      </c>
      <c r="AR220" s="19">
        <f t="shared" si="364"/>
        <v>-9363</v>
      </c>
      <c r="AS220" s="19">
        <f t="shared" si="453"/>
        <v>491912</v>
      </c>
      <c r="AT220" s="30">
        <f t="shared" si="363"/>
        <v>0.58362111970681219</v>
      </c>
    </row>
    <row r="221" spans="1:46" ht="25.5" x14ac:dyDescent="0.2">
      <c r="A221" s="16" t="s">
        <v>62</v>
      </c>
      <c r="B221" s="17" t="s">
        <v>63</v>
      </c>
      <c r="C221" s="18">
        <v>306013</v>
      </c>
      <c r="D221" s="18">
        <v>0</v>
      </c>
      <c r="E221" s="18">
        <v>0</v>
      </c>
      <c r="F221" s="19">
        <f t="shared" si="347"/>
        <v>306013</v>
      </c>
      <c r="G221" s="30">
        <f t="shared" si="365"/>
        <v>0.36706577696421117</v>
      </c>
      <c r="H221" s="18">
        <v>306013</v>
      </c>
      <c r="I221" s="18">
        <v>-16435</v>
      </c>
      <c r="J221" s="18">
        <v>0</v>
      </c>
      <c r="K221" s="18">
        <v>1195</v>
      </c>
      <c r="L221" s="18">
        <v>0</v>
      </c>
      <c r="M221" s="18"/>
      <c r="N221" s="19">
        <f t="shared" si="483"/>
        <v>306013</v>
      </c>
      <c r="O221" s="19">
        <f t="shared" si="449"/>
        <v>-15240</v>
      </c>
      <c r="P221" s="19">
        <f t="shared" si="450"/>
        <v>290773</v>
      </c>
      <c r="Q221" s="30">
        <f t="shared" si="468"/>
        <v>0.35159472869934644</v>
      </c>
      <c r="R221" s="18">
        <f t="shared" si="484"/>
        <v>289578</v>
      </c>
      <c r="S221" s="18"/>
      <c r="T221" s="18">
        <f t="shared" si="485"/>
        <v>1195</v>
      </c>
      <c r="U221" s="18"/>
      <c r="V221" s="18">
        <f t="shared" si="486"/>
        <v>0</v>
      </c>
      <c r="W221" s="18"/>
      <c r="X221" s="19">
        <f t="shared" si="487"/>
        <v>290773</v>
      </c>
      <c r="Y221" s="19">
        <f t="shared" si="447"/>
        <v>0</v>
      </c>
      <c r="Z221" s="19">
        <f t="shared" si="451"/>
        <v>290773</v>
      </c>
      <c r="AA221" s="18">
        <f t="shared" si="488"/>
        <v>289578</v>
      </c>
      <c r="AB221" s="18">
        <v>46392</v>
      </c>
      <c r="AC221" s="18">
        <f t="shared" si="489"/>
        <v>1195</v>
      </c>
      <c r="AD221" s="18">
        <v>15608</v>
      </c>
      <c r="AE221" s="18">
        <f t="shared" si="490"/>
        <v>0</v>
      </c>
      <c r="AF221" s="18"/>
      <c r="AG221" s="19">
        <f t="shared" si="491"/>
        <v>290773</v>
      </c>
      <c r="AH221" s="19">
        <f t="shared" si="448"/>
        <v>62000</v>
      </c>
      <c r="AI221" s="19">
        <f t="shared" si="452"/>
        <v>352773</v>
      </c>
      <c r="AJ221" s="30">
        <f t="shared" ref="AJ221:AJ284" si="496">AI221*100/$AI$27</f>
        <v>0.41854187997514042</v>
      </c>
      <c r="AK221" s="18">
        <f t="shared" si="492"/>
        <v>335970</v>
      </c>
      <c r="AL221" s="18"/>
      <c r="AM221" s="18">
        <f t="shared" si="493"/>
        <v>16803</v>
      </c>
      <c r="AN221" s="18">
        <v>-1187</v>
      </c>
      <c r="AO221" s="18">
        <f t="shared" si="494"/>
        <v>0</v>
      </c>
      <c r="AP221" s="18"/>
      <c r="AQ221" s="19">
        <f t="shared" si="495"/>
        <v>352773</v>
      </c>
      <c r="AR221" s="19">
        <f t="shared" si="364"/>
        <v>-1187</v>
      </c>
      <c r="AS221" s="19">
        <f t="shared" si="453"/>
        <v>351586</v>
      </c>
      <c r="AT221" s="30">
        <f t="shared" ref="AT221:AT284" si="497">AS221*100/$AI$27</f>
        <v>0.41713358282221064</v>
      </c>
    </row>
    <row r="222" spans="1:46" x14ac:dyDescent="0.2">
      <c r="A222" s="16" t="s">
        <v>140</v>
      </c>
      <c r="B222" s="17" t="s">
        <v>141</v>
      </c>
      <c r="C222" s="18">
        <v>519</v>
      </c>
      <c r="D222" s="18">
        <v>0</v>
      </c>
      <c r="E222" s="18">
        <v>0</v>
      </c>
      <c r="F222" s="19">
        <f t="shared" si="347"/>
        <v>519</v>
      </c>
      <c r="G222" s="30">
        <f t="shared" si="365"/>
        <v>6.2254589917560893E-4</v>
      </c>
      <c r="H222" s="18">
        <v>519</v>
      </c>
      <c r="I222" s="18">
        <v>0</v>
      </c>
      <c r="J222" s="18">
        <v>0</v>
      </c>
      <c r="K222" s="18">
        <v>0</v>
      </c>
      <c r="L222" s="18">
        <v>0</v>
      </c>
      <c r="M222" s="18"/>
      <c r="N222" s="19">
        <f t="shared" si="483"/>
        <v>519</v>
      </c>
      <c r="O222" s="19">
        <f t="shared" si="449"/>
        <v>0</v>
      </c>
      <c r="P222" s="19">
        <f t="shared" si="450"/>
        <v>519</v>
      </c>
      <c r="Q222" s="30">
        <f t="shared" si="468"/>
        <v>6.2756055134060174E-4</v>
      </c>
      <c r="R222" s="18">
        <f t="shared" si="484"/>
        <v>519</v>
      </c>
      <c r="S222" s="18"/>
      <c r="T222" s="18">
        <f t="shared" si="485"/>
        <v>0</v>
      </c>
      <c r="U222" s="18"/>
      <c r="V222" s="18">
        <f t="shared" si="486"/>
        <v>0</v>
      </c>
      <c r="W222" s="18"/>
      <c r="X222" s="19">
        <f t="shared" si="487"/>
        <v>519</v>
      </c>
      <c r="Y222" s="19">
        <f t="shared" si="447"/>
        <v>0</v>
      </c>
      <c r="Z222" s="19">
        <f t="shared" si="451"/>
        <v>519</v>
      </c>
      <c r="AA222" s="18">
        <f t="shared" si="488"/>
        <v>519</v>
      </c>
      <c r="AB222" s="18">
        <v>184</v>
      </c>
      <c r="AC222" s="18">
        <f t="shared" si="489"/>
        <v>0</v>
      </c>
      <c r="AD222" s="18"/>
      <c r="AE222" s="18">
        <f t="shared" si="490"/>
        <v>0</v>
      </c>
      <c r="AF222" s="18"/>
      <c r="AG222" s="19">
        <f t="shared" si="491"/>
        <v>519</v>
      </c>
      <c r="AH222" s="19">
        <f t="shared" si="448"/>
        <v>184</v>
      </c>
      <c r="AI222" s="19">
        <f t="shared" si="452"/>
        <v>703</v>
      </c>
      <c r="AJ222" s="30">
        <f t="shared" si="496"/>
        <v>8.3406309899715597E-4</v>
      </c>
      <c r="AK222" s="18">
        <f t="shared" si="492"/>
        <v>703</v>
      </c>
      <c r="AL222" s="18"/>
      <c r="AM222" s="18">
        <f t="shared" si="493"/>
        <v>0</v>
      </c>
      <c r="AN222" s="18"/>
      <c r="AO222" s="18">
        <f t="shared" si="494"/>
        <v>0</v>
      </c>
      <c r="AP222" s="18"/>
      <c r="AQ222" s="19">
        <f t="shared" si="495"/>
        <v>703</v>
      </c>
      <c r="AR222" s="19">
        <f t="shared" si="364"/>
        <v>0</v>
      </c>
      <c r="AS222" s="19">
        <f t="shared" si="453"/>
        <v>703</v>
      </c>
      <c r="AT222" s="30">
        <f t="shared" si="497"/>
        <v>8.3406309899715597E-4</v>
      </c>
    </row>
    <row r="223" spans="1:46" x14ac:dyDescent="0.2">
      <c r="A223" s="16" t="s">
        <v>64</v>
      </c>
      <c r="B223" s="17" t="s">
        <v>65</v>
      </c>
      <c r="C223" s="18">
        <v>5182</v>
      </c>
      <c r="D223" s="18">
        <v>0</v>
      </c>
      <c r="E223" s="18">
        <v>0</v>
      </c>
      <c r="F223" s="19">
        <f t="shared" si="347"/>
        <v>5182</v>
      </c>
      <c r="G223" s="30">
        <f t="shared" si="365"/>
        <v>6.2158629085318018E-3</v>
      </c>
      <c r="H223" s="18">
        <v>5182</v>
      </c>
      <c r="I223" s="18">
        <v>0</v>
      </c>
      <c r="J223" s="18">
        <v>0</v>
      </c>
      <c r="K223" s="18">
        <v>0</v>
      </c>
      <c r="L223" s="18">
        <v>0</v>
      </c>
      <c r="M223" s="18"/>
      <c r="N223" s="19">
        <f t="shared" si="483"/>
        <v>5182</v>
      </c>
      <c r="O223" s="19">
        <f t="shared" si="449"/>
        <v>0</v>
      </c>
      <c r="P223" s="19">
        <f t="shared" si="450"/>
        <v>5182</v>
      </c>
      <c r="Q223" s="30">
        <f t="shared" si="468"/>
        <v>6.2659321330385325E-3</v>
      </c>
      <c r="R223" s="18">
        <f t="shared" si="484"/>
        <v>5182</v>
      </c>
      <c r="S223" s="18"/>
      <c r="T223" s="18">
        <f t="shared" si="485"/>
        <v>0</v>
      </c>
      <c r="U223" s="18"/>
      <c r="V223" s="18">
        <f t="shared" si="486"/>
        <v>0</v>
      </c>
      <c r="W223" s="18"/>
      <c r="X223" s="19">
        <f t="shared" si="487"/>
        <v>5182</v>
      </c>
      <c r="Y223" s="19">
        <f t="shared" si="447"/>
        <v>0</v>
      </c>
      <c r="Z223" s="19">
        <f t="shared" si="451"/>
        <v>5182</v>
      </c>
      <c r="AA223" s="18">
        <f t="shared" si="488"/>
        <v>5182</v>
      </c>
      <c r="AB223" s="18">
        <v>-1701</v>
      </c>
      <c r="AC223" s="18">
        <f t="shared" si="489"/>
        <v>0</v>
      </c>
      <c r="AD223" s="18"/>
      <c r="AE223" s="18">
        <f t="shared" si="490"/>
        <v>0</v>
      </c>
      <c r="AF223" s="18"/>
      <c r="AG223" s="19">
        <f t="shared" si="491"/>
        <v>5182</v>
      </c>
      <c r="AH223" s="19">
        <f t="shared" si="448"/>
        <v>-1701</v>
      </c>
      <c r="AI223" s="19">
        <f t="shared" si="452"/>
        <v>3481</v>
      </c>
      <c r="AJ223" s="30">
        <f t="shared" si="496"/>
        <v>4.1299767391310103E-3</v>
      </c>
      <c r="AK223" s="18">
        <f t="shared" si="492"/>
        <v>3481</v>
      </c>
      <c r="AL223" s="18"/>
      <c r="AM223" s="18">
        <f t="shared" si="493"/>
        <v>0</v>
      </c>
      <c r="AN223" s="18"/>
      <c r="AO223" s="18">
        <f t="shared" si="494"/>
        <v>0</v>
      </c>
      <c r="AP223" s="18"/>
      <c r="AQ223" s="19">
        <f t="shared" si="495"/>
        <v>3481</v>
      </c>
      <c r="AR223" s="19">
        <f t="shared" si="364"/>
        <v>0</v>
      </c>
      <c r="AS223" s="19">
        <f t="shared" si="453"/>
        <v>3481</v>
      </c>
      <c r="AT223" s="30">
        <f t="shared" si="497"/>
        <v>4.1299767391310103E-3</v>
      </c>
    </row>
    <row r="224" spans="1:46" ht="25.5" x14ac:dyDescent="0.2">
      <c r="A224" s="16" t="s">
        <v>90</v>
      </c>
      <c r="B224" s="17" t="s">
        <v>91</v>
      </c>
      <c r="C224" s="2">
        <v>156149</v>
      </c>
      <c r="D224" s="18">
        <v>0</v>
      </c>
      <c r="E224" s="18">
        <v>0</v>
      </c>
      <c r="F224" s="19">
        <f>C225+D224+E224</f>
        <v>0</v>
      </c>
      <c r="G224" s="30">
        <f t="shared" ref="G224:G288" si="498">F224*100/$F$27</f>
        <v>0</v>
      </c>
      <c r="H224" s="2">
        <v>156149</v>
      </c>
      <c r="I224" s="2">
        <v>0</v>
      </c>
      <c r="J224" s="18">
        <v>0</v>
      </c>
      <c r="K224" s="18">
        <v>0</v>
      </c>
      <c r="L224" s="18">
        <v>0</v>
      </c>
      <c r="M224" s="18"/>
      <c r="N224" s="19">
        <f t="shared" si="483"/>
        <v>156149</v>
      </c>
      <c r="O224" s="19">
        <f t="shared" si="449"/>
        <v>0</v>
      </c>
      <c r="P224" s="19">
        <f t="shared" si="450"/>
        <v>156149</v>
      </c>
      <c r="Q224" s="30">
        <f t="shared" si="468"/>
        <v>0.18881108387530562</v>
      </c>
      <c r="R224" s="18">
        <f t="shared" si="484"/>
        <v>156149</v>
      </c>
      <c r="S224" s="18"/>
      <c r="T224" s="18">
        <f t="shared" si="485"/>
        <v>0</v>
      </c>
      <c r="U224" s="18"/>
      <c r="V224" s="18">
        <f t="shared" si="486"/>
        <v>0</v>
      </c>
      <c r="W224" s="18"/>
      <c r="X224" s="19">
        <f t="shared" si="487"/>
        <v>156149</v>
      </c>
      <c r="Y224" s="19">
        <f t="shared" si="447"/>
        <v>0</v>
      </c>
      <c r="Z224" s="19">
        <f t="shared" si="451"/>
        <v>156149</v>
      </c>
      <c r="AA224" s="18">
        <f t="shared" si="488"/>
        <v>156149</v>
      </c>
      <c r="AB224" s="18">
        <v>-26547</v>
      </c>
      <c r="AC224" s="18">
        <f t="shared" si="489"/>
        <v>0</v>
      </c>
      <c r="AD224" s="18"/>
      <c r="AE224" s="18">
        <f t="shared" si="490"/>
        <v>0</v>
      </c>
      <c r="AF224" s="18"/>
      <c r="AG224" s="19">
        <f t="shared" si="491"/>
        <v>156149</v>
      </c>
      <c r="AH224" s="19">
        <f t="shared" si="448"/>
        <v>-26547</v>
      </c>
      <c r="AI224" s="19">
        <f t="shared" si="452"/>
        <v>129602</v>
      </c>
      <c r="AJ224" s="30">
        <f t="shared" si="496"/>
        <v>0.15376421871440885</v>
      </c>
      <c r="AK224" s="18">
        <f t="shared" si="492"/>
        <v>129602</v>
      </c>
      <c r="AL224" s="18">
        <v>9363</v>
      </c>
      <c r="AM224" s="18">
        <f t="shared" si="493"/>
        <v>0</v>
      </c>
      <c r="AN224" s="18"/>
      <c r="AO224" s="18">
        <f t="shared" si="494"/>
        <v>0</v>
      </c>
      <c r="AP224" s="18"/>
      <c r="AQ224" s="19">
        <f t="shared" si="495"/>
        <v>129602</v>
      </c>
      <c r="AR224" s="19">
        <f t="shared" ref="AR224:AR273" si="499">AL224+AN224+AP224</f>
        <v>9363</v>
      </c>
      <c r="AS224" s="19">
        <f t="shared" si="453"/>
        <v>138965</v>
      </c>
      <c r="AT224" s="30">
        <f t="shared" si="497"/>
        <v>0.16487280021641504</v>
      </c>
    </row>
    <row r="225" spans="1:46" x14ac:dyDescent="0.2">
      <c r="A225" s="16" t="s">
        <v>104</v>
      </c>
      <c r="B225" s="17" t="s">
        <v>105</v>
      </c>
      <c r="C225" s="18">
        <v>0</v>
      </c>
      <c r="D225" s="18">
        <v>0</v>
      </c>
      <c r="E225" s="18">
        <v>0</v>
      </c>
      <c r="F225" s="19">
        <f>C225+D225+E225</f>
        <v>0</v>
      </c>
      <c r="G225" s="30">
        <f t="shared" si="498"/>
        <v>0</v>
      </c>
      <c r="H225" s="18">
        <v>0</v>
      </c>
      <c r="I225" s="18">
        <v>0</v>
      </c>
      <c r="J225" s="18">
        <v>0</v>
      </c>
      <c r="K225" s="18">
        <v>0</v>
      </c>
      <c r="L225" s="18">
        <v>0</v>
      </c>
      <c r="M225" s="18"/>
      <c r="N225" s="19">
        <f t="shared" si="483"/>
        <v>0</v>
      </c>
      <c r="O225" s="19">
        <f t="shared" si="449"/>
        <v>0</v>
      </c>
      <c r="P225" s="19">
        <f t="shared" si="450"/>
        <v>0</v>
      </c>
      <c r="Q225" s="30">
        <f t="shared" si="468"/>
        <v>0</v>
      </c>
      <c r="R225" s="18">
        <f t="shared" si="484"/>
        <v>0</v>
      </c>
      <c r="S225" s="18"/>
      <c r="T225" s="18">
        <f t="shared" si="485"/>
        <v>0</v>
      </c>
      <c r="U225" s="18"/>
      <c r="V225" s="18">
        <f t="shared" si="486"/>
        <v>0</v>
      </c>
      <c r="W225" s="18"/>
      <c r="X225" s="19">
        <f t="shared" si="487"/>
        <v>0</v>
      </c>
      <c r="Y225" s="19">
        <f t="shared" si="447"/>
        <v>0</v>
      </c>
      <c r="Z225" s="19">
        <f t="shared" si="451"/>
        <v>0</v>
      </c>
      <c r="AA225" s="18">
        <f t="shared" si="488"/>
        <v>0</v>
      </c>
      <c r="AB225" s="18">
        <v>0</v>
      </c>
      <c r="AC225" s="18">
        <f t="shared" si="489"/>
        <v>0</v>
      </c>
      <c r="AD225" s="18"/>
      <c r="AE225" s="18">
        <f t="shared" si="490"/>
        <v>0</v>
      </c>
      <c r="AF225" s="18"/>
      <c r="AG225" s="19">
        <f t="shared" si="491"/>
        <v>0</v>
      </c>
      <c r="AH225" s="19">
        <f t="shared" si="448"/>
        <v>0</v>
      </c>
      <c r="AI225" s="19">
        <f t="shared" si="452"/>
        <v>0</v>
      </c>
      <c r="AJ225" s="30">
        <f t="shared" si="496"/>
        <v>0</v>
      </c>
      <c r="AK225" s="18">
        <f t="shared" si="492"/>
        <v>0</v>
      </c>
      <c r="AL225" s="18"/>
      <c r="AM225" s="18">
        <f t="shared" si="493"/>
        <v>0</v>
      </c>
      <c r="AN225" s="18"/>
      <c r="AO225" s="18">
        <f t="shared" si="494"/>
        <v>0</v>
      </c>
      <c r="AP225" s="18"/>
      <c r="AQ225" s="19">
        <f t="shared" si="495"/>
        <v>0</v>
      </c>
      <c r="AR225" s="19">
        <f t="shared" si="499"/>
        <v>0</v>
      </c>
      <c r="AS225" s="19">
        <f t="shared" si="453"/>
        <v>0</v>
      </c>
      <c r="AT225" s="30">
        <f t="shared" si="497"/>
        <v>0</v>
      </c>
    </row>
    <row r="226" spans="1:46" x14ac:dyDescent="0.2">
      <c r="A226" s="16" t="s">
        <v>66</v>
      </c>
      <c r="B226" s="17" t="s">
        <v>67</v>
      </c>
      <c r="C226" s="18">
        <v>213656</v>
      </c>
      <c r="D226" s="18">
        <v>0</v>
      </c>
      <c r="E226" s="18">
        <v>0</v>
      </c>
      <c r="F226" s="19">
        <f t="shared" si="347"/>
        <v>213656</v>
      </c>
      <c r="G226" s="30">
        <f t="shared" si="498"/>
        <v>0.25628259467102871</v>
      </c>
      <c r="H226" s="18">
        <v>213656</v>
      </c>
      <c r="I226" s="18">
        <v>-70796</v>
      </c>
      <c r="J226" s="18">
        <v>0</v>
      </c>
      <c r="K226" s="18">
        <v>0</v>
      </c>
      <c r="L226" s="18">
        <v>0</v>
      </c>
      <c r="M226" s="18"/>
      <c r="N226" s="19">
        <f t="shared" ref="N226:N256" si="500">H226+J226+L226</f>
        <v>213656</v>
      </c>
      <c r="O226" s="19">
        <f t="shared" si="449"/>
        <v>-70796</v>
      </c>
      <c r="P226" s="19">
        <f t="shared" si="450"/>
        <v>142860</v>
      </c>
      <c r="Q226" s="30">
        <f t="shared" si="468"/>
        <v>0.17274238991236679</v>
      </c>
      <c r="R226" s="18">
        <f t="shared" si="484"/>
        <v>142860</v>
      </c>
      <c r="S226" s="18">
        <v>5173</v>
      </c>
      <c r="T226" s="18">
        <f t="shared" si="485"/>
        <v>0</v>
      </c>
      <c r="U226" s="18"/>
      <c r="V226" s="18">
        <f t="shared" si="486"/>
        <v>0</v>
      </c>
      <c r="W226" s="18"/>
      <c r="X226" s="19">
        <f t="shared" si="487"/>
        <v>142860</v>
      </c>
      <c r="Y226" s="19">
        <f t="shared" si="447"/>
        <v>5173</v>
      </c>
      <c r="Z226" s="19">
        <f t="shared" si="451"/>
        <v>148033</v>
      </c>
      <c r="AA226" s="18">
        <f t="shared" si="488"/>
        <v>148033</v>
      </c>
      <c r="AB226" s="18">
        <v>9394</v>
      </c>
      <c r="AC226" s="18">
        <f t="shared" si="489"/>
        <v>0</v>
      </c>
      <c r="AD226" s="18">
        <v>4787</v>
      </c>
      <c r="AE226" s="18">
        <f t="shared" si="490"/>
        <v>0</v>
      </c>
      <c r="AF226" s="18"/>
      <c r="AG226" s="19">
        <f t="shared" si="491"/>
        <v>148033</v>
      </c>
      <c r="AH226" s="19">
        <f t="shared" si="448"/>
        <v>14181</v>
      </c>
      <c r="AI226" s="19">
        <f t="shared" si="452"/>
        <v>162214</v>
      </c>
      <c r="AJ226" s="30">
        <f t="shared" si="496"/>
        <v>0.19245620418310763</v>
      </c>
      <c r="AK226" s="18">
        <f t="shared" si="492"/>
        <v>157427</v>
      </c>
      <c r="AL226" s="18"/>
      <c r="AM226" s="18">
        <f t="shared" si="493"/>
        <v>4787</v>
      </c>
      <c r="AN226" s="18">
        <v>7</v>
      </c>
      <c r="AO226" s="18">
        <f t="shared" si="494"/>
        <v>0</v>
      </c>
      <c r="AP226" s="18"/>
      <c r="AQ226" s="19">
        <f t="shared" si="495"/>
        <v>162214</v>
      </c>
      <c r="AR226" s="19">
        <f t="shared" si="499"/>
        <v>7</v>
      </c>
      <c r="AS226" s="19">
        <f t="shared" si="453"/>
        <v>162221</v>
      </c>
      <c r="AT226" s="30">
        <f t="shared" si="497"/>
        <v>0.19246450922107772</v>
      </c>
    </row>
    <row r="227" spans="1:46" ht="25.5" x14ac:dyDescent="0.2">
      <c r="A227" s="16" t="s">
        <v>92</v>
      </c>
      <c r="B227" s="17" t="s">
        <v>93</v>
      </c>
      <c r="C227" s="18">
        <v>10000</v>
      </c>
      <c r="D227" s="18">
        <v>0</v>
      </c>
      <c r="E227" s="18">
        <v>0</v>
      </c>
      <c r="F227" s="19">
        <f t="shared" ref="F227:F302" si="501">C227+D227+E227</f>
        <v>10000</v>
      </c>
      <c r="G227" s="30">
        <f t="shared" si="498"/>
        <v>1.1995104030358552E-2</v>
      </c>
      <c r="H227" s="18">
        <v>10000</v>
      </c>
      <c r="I227" s="18">
        <v>0</v>
      </c>
      <c r="J227" s="18">
        <v>0</v>
      </c>
      <c r="K227" s="18">
        <v>0</v>
      </c>
      <c r="L227" s="18">
        <v>0</v>
      </c>
      <c r="M227" s="18"/>
      <c r="N227" s="19">
        <f t="shared" si="500"/>
        <v>10000</v>
      </c>
      <c r="O227" s="19">
        <f t="shared" si="449"/>
        <v>0</v>
      </c>
      <c r="P227" s="19">
        <f t="shared" si="450"/>
        <v>10000</v>
      </c>
      <c r="Q227" s="30">
        <f t="shared" si="468"/>
        <v>1.2091725459356488E-2</v>
      </c>
      <c r="R227" s="18">
        <f t="shared" si="484"/>
        <v>10000</v>
      </c>
      <c r="S227" s="18"/>
      <c r="T227" s="18">
        <f t="shared" si="485"/>
        <v>0</v>
      </c>
      <c r="U227" s="18"/>
      <c r="V227" s="18">
        <f t="shared" si="486"/>
        <v>0</v>
      </c>
      <c r="W227" s="18"/>
      <c r="X227" s="19">
        <f t="shared" si="487"/>
        <v>10000</v>
      </c>
      <c r="Y227" s="19">
        <f t="shared" si="447"/>
        <v>0</v>
      </c>
      <c r="Z227" s="19">
        <f t="shared" si="451"/>
        <v>10000</v>
      </c>
      <c r="AA227" s="18">
        <f t="shared" si="488"/>
        <v>10000</v>
      </c>
      <c r="AB227" s="18">
        <v>2903</v>
      </c>
      <c r="AC227" s="18">
        <f t="shared" si="489"/>
        <v>0</v>
      </c>
      <c r="AD227" s="18"/>
      <c r="AE227" s="18">
        <f t="shared" si="490"/>
        <v>0</v>
      </c>
      <c r="AF227" s="18"/>
      <c r="AG227" s="19">
        <f t="shared" si="491"/>
        <v>10000</v>
      </c>
      <c r="AH227" s="19">
        <f t="shared" si="448"/>
        <v>2903</v>
      </c>
      <c r="AI227" s="19">
        <f t="shared" si="452"/>
        <v>12903</v>
      </c>
      <c r="AJ227" s="30">
        <f t="shared" si="496"/>
        <v>1.5308557846885212E-2</v>
      </c>
      <c r="AK227" s="18">
        <f t="shared" si="492"/>
        <v>12903</v>
      </c>
      <c r="AL227" s="18"/>
      <c r="AM227" s="18">
        <f t="shared" si="493"/>
        <v>0</v>
      </c>
      <c r="AN227" s="18"/>
      <c r="AO227" s="18">
        <f t="shared" si="494"/>
        <v>0</v>
      </c>
      <c r="AP227" s="18"/>
      <c r="AQ227" s="19">
        <f t="shared" si="495"/>
        <v>12903</v>
      </c>
      <c r="AR227" s="19">
        <f t="shared" si="499"/>
        <v>0</v>
      </c>
      <c r="AS227" s="19">
        <f t="shared" si="453"/>
        <v>12903</v>
      </c>
      <c r="AT227" s="30">
        <f t="shared" si="497"/>
        <v>1.5308557846885212E-2</v>
      </c>
    </row>
    <row r="228" spans="1:46" x14ac:dyDescent="0.2">
      <c r="A228" s="16" t="s">
        <v>70</v>
      </c>
      <c r="B228" s="17" t="s">
        <v>71</v>
      </c>
      <c r="C228" s="18">
        <v>329457</v>
      </c>
      <c r="D228" s="18">
        <v>0</v>
      </c>
      <c r="E228" s="18">
        <v>0</v>
      </c>
      <c r="F228" s="19">
        <f t="shared" si="501"/>
        <v>329457</v>
      </c>
      <c r="G228" s="30">
        <f t="shared" si="498"/>
        <v>0.39518709885298375</v>
      </c>
      <c r="H228" s="18">
        <v>329457</v>
      </c>
      <c r="I228" s="18">
        <v>0</v>
      </c>
      <c r="J228" s="18">
        <v>0</v>
      </c>
      <c r="K228" s="18">
        <v>123</v>
      </c>
      <c r="L228" s="18">
        <v>0</v>
      </c>
      <c r="M228" s="18"/>
      <c r="N228" s="19">
        <f t="shared" si="500"/>
        <v>329457</v>
      </c>
      <c r="O228" s="19">
        <f t="shared" si="449"/>
        <v>123</v>
      </c>
      <c r="P228" s="19">
        <f t="shared" si="450"/>
        <v>329580</v>
      </c>
      <c r="Q228" s="30">
        <f t="shared" si="468"/>
        <v>0.39851908768947114</v>
      </c>
      <c r="R228" s="18">
        <f t="shared" si="484"/>
        <v>329457</v>
      </c>
      <c r="S228" s="18"/>
      <c r="T228" s="18">
        <f t="shared" si="485"/>
        <v>123</v>
      </c>
      <c r="U228" s="18"/>
      <c r="V228" s="18">
        <f t="shared" si="486"/>
        <v>0</v>
      </c>
      <c r="W228" s="18"/>
      <c r="X228" s="19">
        <f t="shared" si="487"/>
        <v>329580</v>
      </c>
      <c r="Y228" s="19">
        <f t="shared" si="447"/>
        <v>0</v>
      </c>
      <c r="Z228" s="19">
        <f t="shared" si="451"/>
        <v>329580</v>
      </c>
      <c r="AA228" s="18">
        <f t="shared" si="488"/>
        <v>329457</v>
      </c>
      <c r="AB228" s="18">
        <f>45853+35000-3500+2000</f>
        <v>79353</v>
      </c>
      <c r="AC228" s="18">
        <f t="shared" si="489"/>
        <v>123</v>
      </c>
      <c r="AD228" s="18"/>
      <c r="AE228" s="18">
        <f t="shared" si="490"/>
        <v>0</v>
      </c>
      <c r="AF228" s="18"/>
      <c r="AG228" s="19">
        <f t="shared" si="491"/>
        <v>329580</v>
      </c>
      <c r="AH228" s="19">
        <f t="shared" si="448"/>
        <v>79353</v>
      </c>
      <c r="AI228" s="19">
        <f t="shared" si="452"/>
        <v>408933</v>
      </c>
      <c r="AJ228" s="30">
        <f t="shared" si="496"/>
        <v>0.4851720131752546</v>
      </c>
      <c r="AK228" s="18">
        <f t="shared" si="492"/>
        <v>408810</v>
      </c>
      <c r="AL228" s="18"/>
      <c r="AM228" s="18">
        <f t="shared" si="493"/>
        <v>123</v>
      </c>
      <c r="AN228" s="18"/>
      <c r="AO228" s="18">
        <f t="shared" si="494"/>
        <v>0</v>
      </c>
      <c r="AP228" s="18"/>
      <c r="AQ228" s="19">
        <f t="shared" si="495"/>
        <v>408933</v>
      </c>
      <c r="AR228" s="19">
        <f t="shared" si="499"/>
        <v>0</v>
      </c>
      <c r="AS228" s="19">
        <f t="shared" si="453"/>
        <v>408933</v>
      </c>
      <c r="AT228" s="30">
        <f t="shared" si="497"/>
        <v>0.4851720131752546</v>
      </c>
    </row>
    <row r="229" spans="1:46" ht="14.25" x14ac:dyDescent="0.2">
      <c r="A229" s="33" t="s">
        <v>148</v>
      </c>
      <c r="B229" s="34" t="s">
        <v>149</v>
      </c>
      <c r="C229" s="28">
        <f>C230+C246</f>
        <v>7194931</v>
      </c>
      <c r="D229" s="28">
        <f t="shared" ref="D229:E229" si="502">D230+D246</f>
        <v>10436080</v>
      </c>
      <c r="E229" s="28">
        <f t="shared" si="502"/>
        <v>153927</v>
      </c>
      <c r="F229" s="28">
        <f t="shared" si="501"/>
        <v>17784938</v>
      </c>
      <c r="G229" s="29">
        <f t="shared" si="498"/>
        <v>21.333218148347697</v>
      </c>
      <c r="H229" s="28">
        <f>H230+H246</f>
        <v>7194931</v>
      </c>
      <c r="I229" s="28">
        <f>I230+I246</f>
        <v>-651332</v>
      </c>
      <c r="J229" s="28">
        <f t="shared" ref="J229:L229" si="503">J230+J246</f>
        <v>10436080</v>
      </c>
      <c r="K229" s="28">
        <f t="shared" ref="K229" si="504">K230+K246</f>
        <v>147413</v>
      </c>
      <c r="L229" s="28">
        <f t="shared" si="503"/>
        <v>153927</v>
      </c>
      <c r="M229" s="28">
        <f t="shared" ref="M229" si="505">M230+M246</f>
        <v>169897</v>
      </c>
      <c r="N229" s="28">
        <f t="shared" si="500"/>
        <v>17784938</v>
      </c>
      <c r="O229" s="28">
        <f t="shared" si="449"/>
        <v>-334022</v>
      </c>
      <c r="P229" s="28">
        <f t="shared" si="450"/>
        <v>17450916</v>
      </c>
      <c r="Q229" s="29">
        <f t="shared" si="468"/>
        <v>21.101168528629149</v>
      </c>
      <c r="R229" s="28">
        <f>R230+R246</f>
        <v>6543599</v>
      </c>
      <c r="S229" s="28">
        <f>S230+S246</f>
        <v>4270</v>
      </c>
      <c r="T229" s="28">
        <f t="shared" ref="T229:W229" si="506">T230+T246</f>
        <v>10583493</v>
      </c>
      <c r="U229" s="28">
        <f t="shared" si="506"/>
        <v>0</v>
      </c>
      <c r="V229" s="28">
        <f t="shared" si="506"/>
        <v>323824</v>
      </c>
      <c r="W229" s="28">
        <f t="shared" si="506"/>
        <v>0</v>
      </c>
      <c r="X229" s="28">
        <f t="shared" si="487"/>
        <v>17450916</v>
      </c>
      <c r="Y229" s="28">
        <f t="shared" si="447"/>
        <v>4270</v>
      </c>
      <c r="Z229" s="28">
        <f t="shared" si="451"/>
        <v>17455186</v>
      </c>
      <c r="AA229" s="28">
        <f>AA230+AA246</f>
        <v>6547869</v>
      </c>
      <c r="AB229" s="28">
        <f>AB230+AB246</f>
        <v>169542</v>
      </c>
      <c r="AC229" s="28">
        <f t="shared" ref="AC229:AF229" si="507">AC230+AC246</f>
        <v>10583493</v>
      </c>
      <c r="AD229" s="28">
        <f t="shared" si="507"/>
        <v>424264</v>
      </c>
      <c r="AE229" s="28">
        <f t="shared" si="507"/>
        <v>323824</v>
      </c>
      <c r="AF229" s="28">
        <f t="shared" si="507"/>
        <v>122002</v>
      </c>
      <c r="AG229" s="28">
        <f t="shared" si="491"/>
        <v>17455186</v>
      </c>
      <c r="AH229" s="28">
        <f t="shared" si="448"/>
        <v>715808</v>
      </c>
      <c r="AI229" s="28">
        <f t="shared" si="452"/>
        <v>18170994</v>
      </c>
      <c r="AJ229" s="29">
        <f t="shared" si="496"/>
        <v>21.55868501777913</v>
      </c>
      <c r="AK229" s="28">
        <f>AK230+AK246</f>
        <v>6717411</v>
      </c>
      <c r="AL229" s="28">
        <f>AL230+AL246</f>
        <v>33578</v>
      </c>
      <c r="AM229" s="28">
        <f t="shared" ref="AM229:AP229" si="508">AM230+AM246</f>
        <v>11007757</v>
      </c>
      <c r="AN229" s="28">
        <f t="shared" si="508"/>
        <v>-28779</v>
      </c>
      <c r="AO229" s="28">
        <f t="shared" si="508"/>
        <v>445826</v>
      </c>
      <c r="AP229" s="28">
        <f t="shared" si="508"/>
        <v>0</v>
      </c>
      <c r="AQ229" s="28">
        <f t="shared" si="495"/>
        <v>18170994</v>
      </c>
      <c r="AR229" s="28">
        <f t="shared" si="499"/>
        <v>4799</v>
      </c>
      <c r="AS229" s="28">
        <f t="shared" si="453"/>
        <v>18175793</v>
      </c>
      <c r="AT229" s="29">
        <f t="shared" si="497"/>
        <v>21.564378714524629</v>
      </c>
    </row>
    <row r="230" spans="1:46" ht="15" x14ac:dyDescent="0.25">
      <c r="A230" s="36" t="s">
        <v>150</v>
      </c>
      <c r="B230" s="37" t="s">
        <v>151</v>
      </c>
      <c r="C230" s="38">
        <f>SUM(C231:C245)</f>
        <v>4951499</v>
      </c>
      <c r="D230" s="38">
        <f t="shared" ref="D230:E230" si="509">SUM(D231:D245)</f>
        <v>10101131</v>
      </c>
      <c r="E230" s="38">
        <f t="shared" si="509"/>
        <v>153927</v>
      </c>
      <c r="F230" s="28">
        <f t="shared" si="501"/>
        <v>15206557</v>
      </c>
      <c r="G230" s="29">
        <f t="shared" si="498"/>
        <v>18.240423315857708</v>
      </c>
      <c r="H230" s="38">
        <f>SUM(H231:H245)</f>
        <v>4951499</v>
      </c>
      <c r="I230" s="38">
        <f>SUM(I231:I245)</f>
        <v>14899</v>
      </c>
      <c r="J230" s="38">
        <f t="shared" ref="J230:L230" si="510">SUM(J231:J245)</f>
        <v>10101131</v>
      </c>
      <c r="K230" s="38">
        <f t="shared" ref="K230" si="511">SUM(K231:K245)</f>
        <v>79784</v>
      </c>
      <c r="L230" s="38">
        <f t="shared" si="510"/>
        <v>153927</v>
      </c>
      <c r="M230" s="38">
        <f t="shared" ref="M230" si="512">SUM(M231:M245)</f>
        <v>169897</v>
      </c>
      <c r="N230" s="28">
        <f t="shared" si="500"/>
        <v>15206557</v>
      </c>
      <c r="O230" s="28">
        <f t="shared" si="449"/>
        <v>264580</v>
      </c>
      <c r="P230" s="28">
        <f t="shared" si="450"/>
        <v>15471137</v>
      </c>
      <c r="Q230" s="29">
        <f t="shared" si="468"/>
        <v>18.707274114809216</v>
      </c>
      <c r="R230" s="38">
        <f>SUM(R231:R245)</f>
        <v>4966398</v>
      </c>
      <c r="S230" s="38">
        <f>SUM(S231:S245)</f>
        <v>4270</v>
      </c>
      <c r="T230" s="38">
        <f t="shared" ref="T230:W230" si="513">SUM(T231:T245)</f>
        <v>10180915</v>
      </c>
      <c r="U230" s="38">
        <f t="shared" si="513"/>
        <v>0</v>
      </c>
      <c r="V230" s="38">
        <f t="shared" si="513"/>
        <v>323824</v>
      </c>
      <c r="W230" s="38">
        <f t="shared" si="513"/>
        <v>0</v>
      </c>
      <c r="X230" s="28">
        <f t="shared" si="487"/>
        <v>15471137</v>
      </c>
      <c r="Y230" s="28">
        <f t="shared" si="447"/>
        <v>4270</v>
      </c>
      <c r="Z230" s="28">
        <f t="shared" si="451"/>
        <v>15475407</v>
      </c>
      <c r="AA230" s="38">
        <f>SUM(AA231:AA245)</f>
        <v>4970668</v>
      </c>
      <c r="AB230" s="38">
        <f>SUM(AB231:AB245)</f>
        <v>197146</v>
      </c>
      <c r="AC230" s="38">
        <f t="shared" ref="AC230:AF230" si="514">SUM(AC231:AC245)</f>
        <v>10180915</v>
      </c>
      <c r="AD230" s="38">
        <f t="shared" si="514"/>
        <v>418875</v>
      </c>
      <c r="AE230" s="38">
        <f t="shared" si="514"/>
        <v>323824</v>
      </c>
      <c r="AF230" s="38">
        <f t="shared" si="514"/>
        <v>118502</v>
      </c>
      <c r="AG230" s="28">
        <f t="shared" si="491"/>
        <v>15475407</v>
      </c>
      <c r="AH230" s="28">
        <f t="shared" si="448"/>
        <v>734523</v>
      </c>
      <c r="AI230" s="28">
        <f t="shared" si="452"/>
        <v>16209930</v>
      </c>
      <c r="AJ230" s="29">
        <f t="shared" si="496"/>
        <v>19.232012020379756</v>
      </c>
      <c r="AK230" s="38">
        <f>SUM(AK231:AK245)</f>
        <v>5167814</v>
      </c>
      <c r="AL230" s="38">
        <f>SUM(AL231:AL245)</f>
        <v>33578</v>
      </c>
      <c r="AM230" s="38">
        <f t="shared" ref="AM230:AP230" si="515">SUM(AM231:AM245)</f>
        <v>10599790</v>
      </c>
      <c r="AN230" s="38">
        <f t="shared" si="515"/>
        <v>-28779</v>
      </c>
      <c r="AO230" s="38">
        <f t="shared" si="515"/>
        <v>442326</v>
      </c>
      <c r="AP230" s="38">
        <f t="shared" si="515"/>
        <v>0</v>
      </c>
      <c r="AQ230" s="28">
        <f t="shared" si="495"/>
        <v>16209930</v>
      </c>
      <c r="AR230" s="28">
        <f t="shared" si="499"/>
        <v>4799</v>
      </c>
      <c r="AS230" s="28">
        <f t="shared" si="453"/>
        <v>16214729</v>
      </c>
      <c r="AT230" s="29">
        <f t="shared" si="497"/>
        <v>19.237705717125259</v>
      </c>
    </row>
    <row r="231" spans="1:46" ht="12.95" x14ac:dyDescent="0.3">
      <c r="A231" s="16" t="s">
        <v>54</v>
      </c>
      <c r="B231" s="17" t="s">
        <v>55</v>
      </c>
      <c r="C231" s="18">
        <v>1994943</v>
      </c>
      <c r="D231" s="18">
        <v>7963986</v>
      </c>
      <c r="E231" s="18">
        <v>9500</v>
      </c>
      <c r="F231" s="19">
        <f t="shared" si="501"/>
        <v>9968429</v>
      </c>
      <c r="G231" s="30">
        <f t="shared" si="498"/>
        <v>11.957234287424308</v>
      </c>
      <c r="H231" s="18">
        <v>1994943</v>
      </c>
      <c r="I231" s="18">
        <f>-10147+53784</f>
        <v>43637</v>
      </c>
      <c r="J231" s="18">
        <v>7963986</v>
      </c>
      <c r="K231" s="18">
        <v>16577</v>
      </c>
      <c r="L231" s="18">
        <v>9500</v>
      </c>
      <c r="M231" s="18">
        <v>7524</v>
      </c>
      <c r="N231" s="19">
        <f t="shared" si="500"/>
        <v>9968429</v>
      </c>
      <c r="O231" s="19">
        <f t="shared" si="449"/>
        <v>67738</v>
      </c>
      <c r="P231" s="19">
        <f t="shared" si="450"/>
        <v>10036167</v>
      </c>
      <c r="Q231" s="30">
        <f t="shared" si="468"/>
        <v>12.135457602825342</v>
      </c>
      <c r="R231" s="18">
        <f t="shared" ref="R231:R245" si="516">H231+I231</f>
        <v>2038580</v>
      </c>
      <c r="S231" s="18"/>
      <c r="T231" s="18">
        <f t="shared" ref="T231:T245" si="517">J231+K231</f>
        <v>7980563</v>
      </c>
      <c r="U231" s="18"/>
      <c r="V231" s="18">
        <f t="shared" ref="V231:V245" si="518">L231+M231</f>
        <v>17024</v>
      </c>
      <c r="W231" s="18"/>
      <c r="X231" s="19">
        <f t="shared" si="487"/>
        <v>10036167</v>
      </c>
      <c r="Y231" s="19">
        <f t="shared" si="447"/>
        <v>0</v>
      </c>
      <c r="Z231" s="19">
        <f t="shared" si="451"/>
        <v>10036167</v>
      </c>
      <c r="AA231" s="18">
        <f t="shared" ref="AA231:AA245" si="519">R231+S231</f>
        <v>2038580</v>
      </c>
      <c r="AB231" s="18">
        <v>-15269</v>
      </c>
      <c r="AC231" s="18">
        <f t="shared" ref="AC231:AC245" si="520">T231+U231</f>
        <v>7980563</v>
      </c>
      <c r="AD231" s="18">
        <v>349009</v>
      </c>
      <c r="AE231" s="18">
        <f t="shared" ref="AE231:AE245" si="521">V231+W231</f>
        <v>17024</v>
      </c>
      <c r="AF231" s="18">
        <v>1676</v>
      </c>
      <c r="AG231" s="19">
        <f t="shared" si="491"/>
        <v>10036167</v>
      </c>
      <c r="AH231" s="19">
        <f t="shared" si="448"/>
        <v>335416</v>
      </c>
      <c r="AI231" s="19">
        <f t="shared" si="452"/>
        <v>10371583</v>
      </c>
      <c r="AJ231" s="30">
        <f t="shared" si="496"/>
        <v>12.305198660720086</v>
      </c>
      <c r="AK231" s="18">
        <f t="shared" ref="AK231:AK245" si="522">AA231+AB231</f>
        <v>2023311</v>
      </c>
      <c r="AL231" s="18">
        <v>31064</v>
      </c>
      <c r="AM231" s="18">
        <f t="shared" ref="AM231:AM245" si="523">AC231+AD231</f>
        <v>8329572</v>
      </c>
      <c r="AN231" s="18">
        <v>-4817</v>
      </c>
      <c r="AO231" s="18">
        <f t="shared" ref="AO231:AO245" si="524">AE231+AF231</f>
        <v>18700</v>
      </c>
      <c r="AP231" s="18"/>
      <c r="AQ231" s="19">
        <f t="shared" si="495"/>
        <v>10371583</v>
      </c>
      <c r="AR231" s="19">
        <f t="shared" si="499"/>
        <v>26247</v>
      </c>
      <c r="AS231" s="19">
        <f t="shared" si="453"/>
        <v>10397830</v>
      </c>
      <c r="AT231" s="30">
        <f t="shared" si="497"/>
        <v>12.336338993805972</v>
      </c>
    </row>
    <row r="232" spans="1:46" ht="25.5" x14ac:dyDescent="0.2">
      <c r="A232" s="16" t="s">
        <v>56</v>
      </c>
      <c r="B232" s="17" t="s">
        <v>57</v>
      </c>
      <c r="C232" s="18">
        <v>543459</v>
      </c>
      <c r="D232" s="18">
        <v>1885842</v>
      </c>
      <c r="E232" s="18">
        <v>2242</v>
      </c>
      <c r="F232" s="19">
        <f t="shared" si="501"/>
        <v>2431543</v>
      </c>
      <c r="G232" s="30">
        <f t="shared" si="498"/>
        <v>2.9166611239290128</v>
      </c>
      <c r="H232" s="18">
        <v>543459</v>
      </c>
      <c r="I232" s="18">
        <f>8649+12688</f>
        <v>21337</v>
      </c>
      <c r="J232" s="18">
        <v>1885842</v>
      </c>
      <c r="K232" s="18">
        <v>3911</v>
      </c>
      <c r="L232" s="18">
        <v>2242</v>
      </c>
      <c r="M232" s="18">
        <v>1776</v>
      </c>
      <c r="N232" s="19">
        <f t="shared" si="500"/>
        <v>2431543</v>
      </c>
      <c r="O232" s="19">
        <f t="shared" si="449"/>
        <v>27024</v>
      </c>
      <c r="P232" s="19">
        <f t="shared" si="450"/>
        <v>2458567</v>
      </c>
      <c r="Q232" s="30">
        <f t="shared" si="468"/>
        <v>2.9728317187433704</v>
      </c>
      <c r="R232" s="18">
        <f t="shared" si="516"/>
        <v>564796</v>
      </c>
      <c r="S232" s="18"/>
      <c r="T232" s="18">
        <f t="shared" si="517"/>
        <v>1889753</v>
      </c>
      <c r="U232" s="18"/>
      <c r="V232" s="18">
        <f t="shared" si="518"/>
        <v>4018</v>
      </c>
      <c r="W232" s="18"/>
      <c r="X232" s="19">
        <f t="shared" si="487"/>
        <v>2458567</v>
      </c>
      <c r="Y232" s="19">
        <f t="shared" si="447"/>
        <v>0</v>
      </c>
      <c r="Z232" s="19">
        <f t="shared" si="451"/>
        <v>2458567</v>
      </c>
      <c r="AA232" s="18">
        <f t="shared" si="519"/>
        <v>564796</v>
      </c>
      <c r="AB232" s="18">
        <v>151138</v>
      </c>
      <c r="AC232" s="18">
        <f t="shared" si="520"/>
        <v>1889753</v>
      </c>
      <c r="AD232" s="18">
        <v>75961</v>
      </c>
      <c r="AE232" s="18">
        <f t="shared" si="521"/>
        <v>4018</v>
      </c>
      <c r="AF232" s="18">
        <v>380</v>
      </c>
      <c r="AG232" s="19">
        <f t="shared" si="491"/>
        <v>2458567</v>
      </c>
      <c r="AH232" s="19">
        <f t="shared" si="448"/>
        <v>227479</v>
      </c>
      <c r="AI232" s="19">
        <f t="shared" si="452"/>
        <v>2686046</v>
      </c>
      <c r="AJ232" s="30">
        <f t="shared" si="496"/>
        <v>3.1868162884906326</v>
      </c>
      <c r="AK232" s="18">
        <f t="shared" si="522"/>
        <v>715934</v>
      </c>
      <c r="AL232" s="18">
        <v>18163</v>
      </c>
      <c r="AM232" s="18">
        <f t="shared" si="523"/>
        <v>1965714</v>
      </c>
      <c r="AN232" s="18">
        <v>9885</v>
      </c>
      <c r="AO232" s="18">
        <f t="shared" si="524"/>
        <v>4398</v>
      </c>
      <c r="AP232" s="18"/>
      <c r="AQ232" s="19">
        <f t="shared" si="495"/>
        <v>2686046</v>
      </c>
      <c r="AR232" s="19">
        <f t="shared" si="499"/>
        <v>28048</v>
      </c>
      <c r="AS232" s="19">
        <f t="shared" si="453"/>
        <v>2714094</v>
      </c>
      <c r="AT232" s="30">
        <f t="shared" si="497"/>
        <v>3.2200933892028267</v>
      </c>
    </row>
    <row r="233" spans="1:46" x14ac:dyDescent="0.2">
      <c r="A233" s="16" t="s">
        <v>58</v>
      </c>
      <c r="B233" s="17" t="s">
        <v>59</v>
      </c>
      <c r="C233" s="18">
        <v>18309</v>
      </c>
      <c r="D233" s="18">
        <v>800</v>
      </c>
      <c r="E233" s="18">
        <v>61035</v>
      </c>
      <c r="F233" s="19">
        <f t="shared" si="501"/>
        <v>80144</v>
      </c>
      <c r="G233" s="30">
        <f t="shared" si="498"/>
        <v>9.6133561740905579E-2</v>
      </c>
      <c r="H233" s="18">
        <v>18309</v>
      </c>
      <c r="I233" s="18">
        <v>-11635</v>
      </c>
      <c r="J233" s="18">
        <v>800</v>
      </c>
      <c r="K233" s="18">
        <v>0</v>
      </c>
      <c r="L233" s="18">
        <v>61035</v>
      </c>
      <c r="M233" s="18">
        <v>8095</v>
      </c>
      <c r="N233" s="19">
        <f t="shared" si="500"/>
        <v>80144</v>
      </c>
      <c r="O233" s="19">
        <f t="shared" si="449"/>
        <v>-3540</v>
      </c>
      <c r="P233" s="19">
        <f t="shared" si="450"/>
        <v>76604</v>
      </c>
      <c r="Q233" s="30">
        <f t="shared" si="468"/>
        <v>9.2627453708854446E-2</v>
      </c>
      <c r="R233" s="18">
        <f t="shared" si="516"/>
        <v>6674</v>
      </c>
      <c r="S233" s="18"/>
      <c r="T233" s="18">
        <f t="shared" si="517"/>
        <v>800</v>
      </c>
      <c r="U233" s="18"/>
      <c r="V233" s="18">
        <f t="shared" si="518"/>
        <v>69130</v>
      </c>
      <c r="W233" s="18"/>
      <c r="X233" s="19">
        <f t="shared" si="487"/>
        <v>76604</v>
      </c>
      <c r="Y233" s="19">
        <f t="shared" si="447"/>
        <v>0</v>
      </c>
      <c r="Z233" s="19">
        <f t="shared" si="451"/>
        <v>76604</v>
      </c>
      <c r="AA233" s="18">
        <f t="shared" si="519"/>
        <v>6674</v>
      </c>
      <c r="AB233" s="18">
        <v>-3293</v>
      </c>
      <c r="AC233" s="18">
        <f t="shared" si="520"/>
        <v>800</v>
      </c>
      <c r="AD233" s="18">
        <v>-600</v>
      </c>
      <c r="AE233" s="18">
        <f t="shared" si="521"/>
        <v>69130</v>
      </c>
      <c r="AF233" s="18">
        <v>42430</v>
      </c>
      <c r="AG233" s="19">
        <f t="shared" si="491"/>
        <v>76604</v>
      </c>
      <c r="AH233" s="19">
        <f t="shared" si="448"/>
        <v>38537</v>
      </c>
      <c r="AI233" s="19">
        <f t="shared" si="452"/>
        <v>115141</v>
      </c>
      <c r="AJ233" s="30">
        <f t="shared" si="496"/>
        <v>0.13660719670217858</v>
      </c>
      <c r="AK233" s="18">
        <f t="shared" si="522"/>
        <v>3381</v>
      </c>
      <c r="AL233" s="18"/>
      <c r="AM233" s="18">
        <f t="shared" si="523"/>
        <v>200</v>
      </c>
      <c r="AN233" s="18"/>
      <c r="AO233" s="18">
        <f t="shared" si="524"/>
        <v>111560</v>
      </c>
      <c r="AP233" s="18"/>
      <c r="AQ233" s="19">
        <f t="shared" si="495"/>
        <v>115141</v>
      </c>
      <c r="AR233" s="19">
        <f t="shared" si="499"/>
        <v>0</v>
      </c>
      <c r="AS233" s="19">
        <f t="shared" si="453"/>
        <v>115141</v>
      </c>
      <c r="AT233" s="30">
        <f t="shared" si="497"/>
        <v>0.13660719670217858</v>
      </c>
    </row>
    <row r="234" spans="1:46" ht="12.95" x14ac:dyDescent="0.3">
      <c r="A234" s="16" t="s">
        <v>60</v>
      </c>
      <c r="B234" s="17" t="s">
        <v>61</v>
      </c>
      <c r="C234" s="18">
        <v>799606</v>
      </c>
      <c r="D234" s="18">
        <v>39712</v>
      </c>
      <c r="E234" s="18">
        <v>34435</v>
      </c>
      <c r="F234" s="19">
        <f t="shared" si="501"/>
        <v>873753</v>
      </c>
      <c r="G234" s="30">
        <f t="shared" si="498"/>
        <v>1.0480758131837877</v>
      </c>
      <c r="H234" s="18">
        <v>799606</v>
      </c>
      <c r="I234" s="18">
        <v>-17211</v>
      </c>
      <c r="J234" s="18">
        <v>39712</v>
      </c>
      <c r="K234" s="18">
        <v>0</v>
      </c>
      <c r="L234" s="18">
        <v>34435</v>
      </c>
      <c r="M234" s="18">
        <v>-7294</v>
      </c>
      <c r="N234" s="19">
        <f t="shared" si="500"/>
        <v>873753</v>
      </c>
      <c r="O234" s="19">
        <f t="shared" si="449"/>
        <v>-24505</v>
      </c>
      <c r="P234" s="19">
        <f t="shared" si="450"/>
        <v>849248</v>
      </c>
      <c r="Q234" s="30">
        <f t="shared" si="468"/>
        <v>1.0268873662907578</v>
      </c>
      <c r="R234" s="18">
        <f t="shared" si="516"/>
        <v>782395</v>
      </c>
      <c r="S234" s="18">
        <v>4270</v>
      </c>
      <c r="T234" s="18">
        <f t="shared" si="517"/>
        <v>39712</v>
      </c>
      <c r="U234" s="18"/>
      <c r="V234" s="18">
        <f t="shared" si="518"/>
        <v>27141</v>
      </c>
      <c r="W234" s="18"/>
      <c r="X234" s="19">
        <f t="shared" si="487"/>
        <v>849248</v>
      </c>
      <c r="Y234" s="19">
        <f t="shared" si="447"/>
        <v>4270</v>
      </c>
      <c r="Z234" s="19">
        <f t="shared" si="451"/>
        <v>853518</v>
      </c>
      <c r="AA234" s="18">
        <f t="shared" si="519"/>
        <v>786665</v>
      </c>
      <c r="AB234" s="18">
        <f>-10038-3000</f>
        <v>-13038</v>
      </c>
      <c r="AC234" s="18">
        <f t="shared" si="520"/>
        <v>39712</v>
      </c>
      <c r="AD234" s="18">
        <v>6511</v>
      </c>
      <c r="AE234" s="18">
        <f t="shared" si="521"/>
        <v>27141</v>
      </c>
      <c r="AF234" s="18">
        <v>-6572</v>
      </c>
      <c r="AG234" s="19">
        <f t="shared" si="491"/>
        <v>853518</v>
      </c>
      <c r="AH234" s="19">
        <f t="shared" si="448"/>
        <v>-13099</v>
      </c>
      <c r="AI234" s="19">
        <f t="shared" si="452"/>
        <v>840419</v>
      </c>
      <c r="AJ234" s="30">
        <f t="shared" si="496"/>
        <v>0.99710167225617474</v>
      </c>
      <c r="AK234" s="18">
        <f t="shared" si="522"/>
        <v>773627</v>
      </c>
      <c r="AL234" s="18">
        <v>-17400</v>
      </c>
      <c r="AM234" s="18">
        <f t="shared" si="523"/>
        <v>46223</v>
      </c>
      <c r="AN234" s="18"/>
      <c r="AO234" s="18">
        <f t="shared" si="524"/>
        <v>20569</v>
      </c>
      <c r="AP234" s="18"/>
      <c r="AQ234" s="19">
        <f t="shared" si="495"/>
        <v>840419</v>
      </c>
      <c r="AR234" s="19">
        <f t="shared" si="499"/>
        <v>-17400</v>
      </c>
      <c r="AS234" s="19">
        <f t="shared" si="453"/>
        <v>823019</v>
      </c>
      <c r="AT234" s="30">
        <f t="shared" si="497"/>
        <v>0.9764577207304983</v>
      </c>
    </row>
    <row r="235" spans="1:46" ht="25.5" x14ac:dyDescent="0.2">
      <c r="A235" s="16" t="s">
        <v>62</v>
      </c>
      <c r="B235" s="17" t="s">
        <v>63</v>
      </c>
      <c r="C235" s="18">
        <v>561226</v>
      </c>
      <c r="D235" s="18">
        <v>141301</v>
      </c>
      <c r="E235" s="18">
        <v>10769</v>
      </c>
      <c r="F235" s="19">
        <f t="shared" si="501"/>
        <v>713296</v>
      </c>
      <c r="G235" s="30">
        <f t="shared" si="498"/>
        <v>0.85560597244386338</v>
      </c>
      <c r="H235" s="18">
        <v>561226</v>
      </c>
      <c r="I235" s="18">
        <v>-18246</v>
      </c>
      <c r="J235" s="18">
        <v>141301</v>
      </c>
      <c r="K235" s="18">
        <v>13787</v>
      </c>
      <c r="L235" s="18">
        <v>10769</v>
      </c>
      <c r="M235" s="18">
        <v>2336</v>
      </c>
      <c r="N235" s="19">
        <f t="shared" si="500"/>
        <v>713296</v>
      </c>
      <c r="O235" s="19">
        <f t="shared" si="449"/>
        <v>-2123</v>
      </c>
      <c r="P235" s="19">
        <f t="shared" si="450"/>
        <v>711173</v>
      </c>
      <c r="Q235" s="30">
        <f t="shared" si="468"/>
        <v>0.85993086701069321</v>
      </c>
      <c r="R235" s="18">
        <f t="shared" si="516"/>
        <v>542980</v>
      </c>
      <c r="S235" s="18"/>
      <c r="T235" s="18">
        <f t="shared" si="517"/>
        <v>155088</v>
      </c>
      <c r="U235" s="18"/>
      <c r="V235" s="18">
        <f t="shared" si="518"/>
        <v>13105</v>
      </c>
      <c r="W235" s="18"/>
      <c r="X235" s="19">
        <f t="shared" si="487"/>
        <v>711173</v>
      </c>
      <c r="Y235" s="19">
        <f t="shared" si="447"/>
        <v>0</v>
      </c>
      <c r="Z235" s="19">
        <f t="shared" si="451"/>
        <v>711173</v>
      </c>
      <c r="AA235" s="18">
        <f t="shared" si="519"/>
        <v>542980</v>
      </c>
      <c r="AB235" s="18">
        <v>1466</v>
      </c>
      <c r="AC235" s="18">
        <f t="shared" si="520"/>
        <v>155088</v>
      </c>
      <c r="AD235" s="18">
        <v>-4312</v>
      </c>
      <c r="AE235" s="18">
        <f t="shared" si="521"/>
        <v>13105</v>
      </c>
      <c r="AF235" s="18">
        <v>-2814</v>
      </c>
      <c r="AG235" s="19">
        <f t="shared" si="491"/>
        <v>711173</v>
      </c>
      <c r="AH235" s="19">
        <f t="shared" si="448"/>
        <v>-5660</v>
      </c>
      <c r="AI235" s="19">
        <f t="shared" si="452"/>
        <v>705513</v>
      </c>
      <c r="AJ235" s="30">
        <f t="shared" si="496"/>
        <v>0.83704460762842181</v>
      </c>
      <c r="AK235" s="18">
        <f t="shared" si="522"/>
        <v>544446</v>
      </c>
      <c r="AL235" s="18">
        <v>-423</v>
      </c>
      <c r="AM235" s="18">
        <f t="shared" si="523"/>
        <v>150776</v>
      </c>
      <c r="AN235" s="18">
        <v>172</v>
      </c>
      <c r="AO235" s="18">
        <f t="shared" si="524"/>
        <v>10291</v>
      </c>
      <c r="AP235" s="18"/>
      <c r="AQ235" s="19">
        <f t="shared" si="495"/>
        <v>705513</v>
      </c>
      <c r="AR235" s="19">
        <f t="shared" si="499"/>
        <v>-251</v>
      </c>
      <c r="AS235" s="19">
        <f t="shared" si="453"/>
        <v>705262</v>
      </c>
      <c r="AT235" s="30">
        <f t="shared" si="497"/>
        <v>0.83674681269549389</v>
      </c>
    </row>
    <row r="236" spans="1:46" x14ac:dyDescent="0.2">
      <c r="A236" s="16" t="s">
        <v>140</v>
      </c>
      <c r="B236" s="17" t="s">
        <v>141</v>
      </c>
      <c r="C236" s="18">
        <v>2670</v>
      </c>
      <c r="D236" s="18">
        <v>60</v>
      </c>
      <c r="E236" s="18">
        <v>0</v>
      </c>
      <c r="F236" s="19">
        <f t="shared" si="501"/>
        <v>2730</v>
      </c>
      <c r="G236" s="30">
        <f t="shared" si="498"/>
        <v>3.274663400287885E-3</v>
      </c>
      <c r="H236" s="18">
        <v>2670</v>
      </c>
      <c r="I236" s="18">
        <v>-218</v>
      </c>
      <c r="J236" s="18">
        <v>60</v>
      </c>
      <c r="K236" s="18">
        <v>0</v>
      </c>
      <c r="L236" s="18">
        <v>0</v>
      </c>
      <c r="M236" s="18"/>
      <c r="N236" s="19">
        <f t="shared" si="500"/>
        <v>2730</v>
      </c>
      <c r="O236" s="19">
        <f t="shared" si="449"/>
        <v>-218</v>
      </c>
      <c r="P236" s="19">
        <f t="shared" si="450"/>
        <v>2512</v>
      </c>
      <c r="Q236" s="30">
        <f t="shared" si="468"/>
        <v>3.0374414353903497E-3</v>
      </c>
      <c r="R236" s="18">
        <f t="shared" si="516"/>
        <v>2452</v>
      </c>
      <c r="S236" s="18"/>
      <c r="T236" s="18">
        <f t="shared" si="517"/>
        <v>60</v>
      </c>
      <c r="U236" s="18"/>
      <c r="V236" s="18">
        <f t="shared" si="518"/>
        <v>0</v>
      </c>
      <c r="W236" s="18"/>
      <c r="X236" s="19">
        <f t="shared" si="487"/>
        <v>2512</v>
      </c>
      <c r="Y236" s="19">
        <f t="shared" si="447"/>
        <v>0</v>
      </c>
      <c r="Z236" s="19">
        <f t="shared" si="451"/>
        <v>2512</v>
      </c>
      <c r="AA236" s="18">
        <f t="shared" si="519"/>
        <v>2452</v>
      </c>
      <c r="AB236" s="18">
        <v>1129</v>
      </c>
      <c r="AC236" s="18">
        <f t="shared" si="520"/>
        <v>60</v>
      </c>
      <c r="AD236" s="18"/>
      <c r="AE236" s="18">
        <f t="shared" si="521"/>
        <v>0</v>
      </c>
      <c r="AF236" s="18"/>
      <c r="AG236" s="19">
        <f t="shared" si="491"/>
        <v>2512</v>
      </c>
      <c r="AH236" s="19">
        <f t="shared" si="448"/>
        <v>1129</v>
      </c>
      <c r="AI236" s="19">
        <f t="shared" si="452"/>
        <v>3641</v>
      </c>
      <c r="AJ236" s="30">
        <f t="shared" si="496"/>
        <v>4.3198061784475742E-3</v>
      </c>
      <c r="AK236" s="18">
        <f t="shared" si="522"/>
        <v>3581</v>
      </c>
      <c r="AL236" s="18"/>
      <c r="AM236" s="18">
        <f t="shared" si="523"/>
        <v>60</v>
      </c>
      <c r="AN236" s="18"/>
      <c r="AO236" s="18">
        <f t="shared" si="524"/>
        <v>0</v>
      </c>
      <c r="AP236" s="18"/>
      <c r="AQ236" s="19">
        <f t="shared" si="495"/>
        <v>3641</v>
      </c>
      <c r="AR236" s="19">
        <f t="shared" si="499"/>
        <v>0</v>
      </c>
      <c r="AS236" s="19">
        <f t="shared" si="453"/>
        <v>3641</v>
      </c>
      <c r="AT236" s="30">
        <f t="shared" si="497"/>
        <v>4.3198061784475742E-3</v>
      </c>
    </row>
    <row r="237" spans="1:46" x14ac:dyDescent="0.2">
      <c r="A237" s="16" t="s">
        <v>64</v>
      </c>
      <c r="B237" s="17" t="s">
        <v>65</v>
      </c>
      <c r="C237" s="18">
        <v>20232</v>
      </c>
      <c r="D237" s="18">
        <v>749</v>
      </c>
      <c r="E237" s="18">
        <v>0</v>
      </c>
      <c r="F237" s="19">
        <f t="shared" si="501"/>
        <v>20981</v>
      </c>
      <c r="G237" s="30">
        <f t="shared" si="498"/>
        <v>2.516692776609528E-2</v>
      </c>
      <c r="H237" s="18">
        <v>20232</v>
      </c>
      <c r="I237" s="18">
        <v>0</v>
      </c>
      <c r="J237" s="18">
        <v>749</v>
      </c>
      <c r="K237" s="18">
        <v>0</v>
      </c>
      <c r="L237" s="18">
        <v>0</v>
      </c>
      <c r="M237" s="18"/>
      <c r="N237" s="19">
        <f t="shared" si="500"/>
        <v>20981</v>
      </c>
      <c r="O237" s="19">
        <f t="shared" si="449"/>
        <v>0</v>
      </c>
      <c r="P237" s="19">
        <f t="shared" si="450"/>
        <v>20981</v>
      </c>
      <c r="Q237" s="30">
        <f t="shared" si="468"/>
        <v>2.5369649186275847E-2</v>
      </c>
      <c r="R237" s="18">
        <f t="shared" si="516"/>
        <v>20232</v>
      </c>
      <c r="S237" s="18"/>
      <c r="T237" s="18">
        <f t="shared" si="517"/>
        <v>749</v>
      </c>
      <c r="U237" s="18"/>
      <c r="V237" s="18">
        <f t="shared" si="518"/>
        <v>0</v>
      </c>
      <c r="W237" s="18"/>
      <c r="X237" s="19">
        <f t="shared" si="487"/>
        <v>20981</v>
      </c>
      <c r="Y237" s="19">
        <f t="shared" si="447"/>
        <v>0</v>
      </c>
      <c r="Z237" s="19">
        <f t="shared" si="451"/>
        <v>20981</v>
      </c>
      <c r="AA237" s="18">
        <f t="shared" si="519"/>
        <v>20232</v>
      </c>
      <c r="AB237" s="18">
        <v>540</v>
      </c>
      <c r="AC237" s="18">
        <f t="shared" si="520"/>
        <v>749</v>
      </c>
      <c r="AD237" s="18"/>
      <c r="AE237" s="18">
        <f t="shared" si="521"/>
        <v>0</v>
      </c>
      <c r="AF237" s="18"/>
      <c r="AG237" s="19">
        <f t="shared" si="491"/>
        <v>20981</v>
      </c>
      <c r="AH237" s="19">
        <f t="shared" si="448"/>
        <v>540</v>
      </c>
      <c r="AI237" s="19">
        <f t="shared" si="452"/>
        <v>21521</v>
      </c>
      <c r="AJ237" s="30">
        <f t="shared" si="496"/>
        <v>2.5533246022073675E-2</v>
      </c>
      <c r="AK237" s="18">
        <f t="shared" si="522"/>
        <v>20772</v>
      </c>
      <c r="AL237" s="18"/>
      <c r="AM237" s="18">
        <f t="shared" si="523"/>
        <v>749</v>
      </c>
      <c r="AN237" s="18"/>
      <c r="AO237" s="18">
        <f t="shared" si="524"/>
        <v>0</v>
      </c>
      <c r="AP237" s="18"/>
      <c r="AQ237" s="19">
        <f t="shared" si="495"/>
        <v>21521</v>
      </c>
      <c r="AR237" s="19">
        <f t="shared" si="499"/>
        <v>0</v>
      </c>
      <c r="AS237" s="19">
        <f t="shared" si="453"/>
        <v>21521</v>
      </c>
      <c r="AT237" s="30">
        <f t="shared" si="497"/>
        <v>2.5533246022073675E-2</v>
      </c>
    </row>
    <row r="238" spans="1:46" ht="25.5" x14ac:dyDescent="0.2">
      <c r="A238" s="16" t="s">
        <v>90</v>
      </c>
      <c r="B238" s="17" t="s">
        <v>91</v>
      </c>
      <c r="C238" s="18">
        <v>0</v>
      </c>
      <c r="D238" s="18">
        <v>0</v>
      </c>
      <c r="E238" s="18">
        <v>0</v>
      </c>
      <c r="F238" s="19">
        <f t="shared" si="501"/>
        <v>0</v>
      </c>
      <c r="G238" s="30">
        <f t="shared" si="498"/>
        <v>0</v>
      </c>
      <c r="H238" s="18">
        <v>0</v>
      </c>
      <c r="I238" s="18">
        <v>322</v>
      </c>
      <c r="J238" s="18">
        <v>0</v>
      </c>
      <c r="K238" s="18">
        <v>0</v>
      </c>
      <c r="L238" s="18">
        <v>0</v>
      </c>
      <c r="M238" s="18"/>
      <c r="N238" s="19">
        <f t="shared" si="500"/>
        <v>0</v>
      </c>
      <c r="O238" s="19">
        <f t="shared" si="449"/>
        <v>322</v>
      </c>
      <c r="P238" s="19">
        <f t="shared" si="450"/>
        <v>322</v>
      </c>
      <c r="Q238" s="30">
        <f t="shared" si="468"/>
        <v>3.8935355979127892E-4</v>
      </c>
      <c r="R238" s="18">
        <f t="shared" si="516"/>
        <v>322</v>
      </c>
      <c r="S238" s="18"/>
      <c r="T238" s="18">
        <f t="shared" si="517"/>
        <v>0</v>
      </c>
      <c r="U238" s="18"/>
      <c r="V238" s="18">
        <f t="shared" si="518"/>
        <v>0</v>
      </c>
      <c r="W238" s="18"/>
      <c r="X238" s="19">
        <f t="shared" si="487"/>
        <v>322</v>
      </c>
      <c r="Y238" s="19">
        <f t="shared" si="447"/>
        <v>0</v>
      </c>
      <c r="Z238" s="19">
        <f t="shared" si="451"/>
        <v>322</v>
      </c>
      <c r="AA238" s="18">
        <f t="shared" si="519"/>
        <v>322</v>
      </c>
      <c r="AB238" s="18">
        <f>2635+400</f>
        <v>3035</v>
      </c>
      <c r="AC238" s="18">
        <f t="shared" si="520"/>
        <v>0</v>
      </c>
      <c r="AD238" s="18"/>
      <c r="AE238" s="18">
        <f t="shared" si="521"/>
        <v>0</v>
      </c>
      <c r="AF238" s="18"/>
      <c r="AG238" s="19">
        <f t="shared" si="491"/>
        <v>322</v>
      </c>
      <c r="AH238" s="19">
        <f t="shared" si="448"/>
        <v>3035</v>
      </c>
      <c r="AI238" s="19">
        <f t="shared" si="452"/>
        <v>3357</v>
      </c>
      <c r="AJ238" s="30">
        <f t="shared" si="496"/>
        <v>3.982858923660672E-3</v>
      </c>
      <c r="AK238" s="18">
        <f t="shared" si="522"/>
        <v>3357</v>
      </c>
      <c r="AL238" s="18">
        <v>88</v>
      </c>
      <c r="AM238" s="18">
        <f t="shared" si="523"/>
        <v>0</v>
      </c>
      <c r="AN238" s="18"/>
      <c r="AO238" s="18">
        <f t="shared" si="524"/>
        <v>0</v>
      </c>
      <c r="AP238" s="18"/>
      <c r="AQ238" s="19">
        <f t="shared" si="495"/>
        <v>3357</v>
      </c>
      <c r="AR238" s="19">
        <f t="shared" si="499"/>
        <v>88</v>
      </c>
      <c r="AS238" s="19">
        <f t="shared" si="453"/>
        <v>3445</v>
      </c>
      <c r="AT238" s="30">
        <f t="shared" si="497"/>
        <v>4.0872651152847831E-3</v>
      </c>
    </row>
    <row r="239" spans="1:46" x14ac:dyDescent="0.2">
      <c r="A239" s="16" t="s">
        <v>104</v>
      </c>
      <c r="B239" s="17" t="s">
        <v>105</v>
      </c>
      <c r="C239" s="18">
        <v>1600</v>
      </c>
      <c r="D239" s="18">
        <v>307</v>
      </c>
      <c r="E239" s="18">
        <v>0</v>
      </c>
      <c r="F239" s="19">
        <f t="shared" si="501"/>
        <v>1907</v>
      </c>
      <c r="G239" s="30">
        <f t="shared" si="498"/>
        <v>2.2874663385893759E-3</v>
      </c>
      <c r="H239" s="18">
        <v>1600</v>
      </c>
      <c r="I239" s="18">
        <v>0</v>
      </c>
      <c r="J239" s="18">
        <v>307</v>
      </c>
      <c r="K239" s="18">
        <v>5993</v>
      </c>
      <c r="L239" s="18">
        <v>0</v>
      </c>
      <c r="M239" s="18"/>
      <c r="N239" s="19">
        <f t="shared" si="500"/>
        <v>1907</v>
      </c>
      <c r="O239" s="19">
        <f t="shared" si="449"/>
        <v>5993</v>
      </c>
      <c r="P239" s="19">
        <f t="shared" si="450"/>
        <v>7900</v>
      </c>
      <c r="Q239" s="30">
        <f t="shared" si="468"/>
        <v>9.5524631128916255E-3</v>
      </c>
      <c r="R239" s="18">
        <f t="shared" si="516"/>
        <v>1600</v>
      </c>
      <c r="S239" s="18"/>
      <c r="T239" s="18">
        <f t="shared" si="517"/>
        <v>6300</v>
      </c>
      <c r="U239" s="18"/>
      <c r="V239" s="18">
        <f t="shared" si="518"/>
        <v>0</v>
      </c>
      <c r="W239" s="18"/>
      <c r="X239" s="19">
        <f t="shared" si="487"/>
        <v>7900</v>
      </c>
      <c r="Y239" s="19">
        <f t="shared" si="447"/>
        <v>0</v>
      </c>
      <c r="Z239" s="19">
        <f t="shared" si="451"/>
        <v>7900</v>
      </c>
      <c r="AA239" s="18">
        <f t="shared" si="519"/>
        <v>1600</v>
      </c>
      <c r="AB239" s="18">
        <v>-418</v>
      </c>
      <c r="AC239" s="18">
        <f t="shared" si="520"/>
        <v>6300</v>
      </c>
      <c r="AD239" s="18"/>
      <c r="AE239" s="18">
        <f t="shared" si="521"/>
        <v>0</v>
      </c>
      <c r="AF239" s="18"/>
      <c r="AG239" s="19">
        <f t="shared" si="491"/>
        <v>7900</v>
      </c>
      <c r="AH239" s="19">
        <f t="shared" si="448"/>
        <v>-418</v>
      </c>
      <c r="AI239" s="19">
        <f t="shared" si="452"/>
        <v>7482</v>
      </c>
      <c r="AJ239" s="30">
        <f t="shared" si="496"/>
        <v>8.8768991560408544E-3</v>
      </c>
      <c r="AK239" s="18">
        <f t="shared" si="522"/>
        <v>1182</v>
      </c>
      <c r="AL239" s="18"/>
      <c r="AM239" s="18">
        <f t="shared" si="523"/>
        <v>6300</v>
      </c>
      <c r="AN239" s="18">
        <v>-6239</v>
      </c>
      <c r="AO239" s="18">
        <f t="shared" si="524"/>
        <v>0</v>
      </c>
      <c r="AP239" s="18"/>
      <c r="AQ239" s="19">
        <f t="shared" si="495"/>
        <v>7482</v>
      </c>
      <c r="AR239" s="19">
        <f t="shared" si="499"/>
        <v>-6239</v>
      </c>
      <c r="AS239" s="19">
        <f t="shared" si="453"/>
        <v>1243</v>
      </c>
      <c r="AT239" s="30">
        <f t="shared" si="497"/>
        <v>1.4747374566905617E-3</v>
      </c>
    </row>
    <row r="240" spans="1:46" x14ac:dyDescent="0.2">
      <c r="A240" s="16" t="s">
        <v>66</v>
      </c>
      <c r="B240" s="17" t="s">
        <v>67</v>
      </c>
      <c r="C240" s="18">
        <v>273430</v>
      </c>
      <c r="D240" s="18">
        <v>66674</v>
      </c>
      <c r="E240" s="18">
        <v>0</v>
      </c>
      <c r="F240" s="19">
        <f t="shared" si="501"/>
        <v>340104</v>
      </c>
      <c r="G240" s="30">
        <f t="shared" si="498"/>
        <v>0.40795828611410651</v>
      </c>
      <c r="H240" s="18">
        <v>273430</v>
      </c>
      <c r="I240" s="18">
        <v>-3087</v>
      </c>
      <c r="J240" s="18">
        <v>66674</v>
      </c>
      <c r="K240" s="18">
        <v>38955</v>
      </c>
      <c r="L240" s="18">
        <v>0</v>
      </c>
      <c r="M240" s="18">
        <v>157460</v>
      </c>
      <c r="N240" s="19">
        <f t="shared" si="500"/>
        <v>340104</v>
      </c>
      <c r="O240" s="19">
        <f t="shared" si="449"/>
        <v>193328</v>
      </c>
      <c r="P240" s="19">
        <f t="shared" si="450"/>
        <v>533432</v>
      </c>
      <c r="Q240" s="30">
        <f t="shared" si="468"/>
        <v>0.64501132952354501</v>
      </c>
      <c r="R240" s="18">
        <f t="shared" si="516"/>
        <v>270343</v>
      </c>
      <c r="S240" s="18"/>
      <c r="T240" s="18">
        <f t="shared" si="517"/>
        <v>105629</v>
      </c>
      <c r="U240" s="18"/>
      <c r="V240" s="18">
        <f t="shared" si="518"/>
        <v>157460</v>
      </c>
      <c r="W240" s="18"/>
      <c r="X240" s="19">
        <f t="shared" si="487"/>
        <v>533432</v>
      </c>
      <c r="Y240" s="19">
        <f t="shared" si="447"/>
        <v>0</v>
      </c>
      <c r="Z240" s="19">
        <f t="shared" si="451"/>
        <v>533432</v>
      </c>
      <c r="AA240" s="18">
        <f t="shared" si="519"/>
        <v>270343</v>
      </c>
      <c r="AB240" s="18">
        <v>6933</v>
      </c>
      <c r="AC240" s="18">
        <f t="shared" si="520"/>
        <v>105629</v>
      </c>
      <c r="AD240" s="18">
        <v>-7694</v>
      </c>
      <c r="AE240" s="18">
        <f t="shared" si="521"/>
        <v>157460</v>
      </c>
      <c r="AF240" s="18">
        <v>2597</v>
      </c>
      <c r="AG240" s="19">
        <f t="shared" si="491"/>
        <v>533432</v>
      </c>
      <c r="AH240" s="19">
        <f t="shared" si="448"/>
        <v>1836</v>
      </c>
      <c r="AI240" s="19">
        <f t="shared" si="452"/>
        <v>535268</v>
      </c>
      <c r="AJ240" s="30">
        <f t="shared" si="496"/>
        <v>0.63506015202561839</v>
      </c>
      <c r="AK240" s="18">
        <f t="shared" si="522"/>
        <v>277276</v>
      </c>
      <c r="AL240" s="18">
        <v>2086</v>
      </c>
      <c r="AM240" s="18">
        <f t="shared" si="523"/>
        <v>97935</v>
      </c>
      <c r="AN240" s="18">
        <v>-27780</v>
      </c>
      <c r="AO240" s="18">
        <f t="shared" si="524"/>
        <v>160057</v>
      </c>
      <c r="AP240" s="18"/>
      <c r="AQ240" s="19">
        <f t="shared" si="495"/>
        <v>535268</v>
      </c>
      <c r="AR240" s="19">
        <f t="shared" si="499"/>
        <v>-25694</v>
      </c>
      <c r="AS240" s="19">
        <f t="shared" si="453"/>
        <v>509574</v>
      </c>
      <c r="AT240" s="30">
        <f t="shared" si="497"/>
        <v>0.60457591693936952</v>
      </c>
    </row>
    <row r="241" spans="1:46" x14ac:dyDescent="0.2">
      <c r="A241" s="16" t="s">
        <v>68</v>
      </c>
      <c r="B241" s="17" t="s">
        <v>69</v>
      </c>
      <c r="C241" s="18">
        <v>0</v>
      </c>
      <c r="D241" s="18">
        <v>1700</v>
      </c>
      <c r="E241" s="18">
        <v>0</v>
      </c>
      <c r="F241" s="19">
        <f t="shared" si="501"/>
        <v>1700</v>
      </c>
      <c r="G241" s="30">
        <f t="shared" si="498"/>
        <v>2.0391676851609542E-3</v>
      </c>
      <c r="H241" s="18">
        <v>0</v>
      </c>
      <c r="I241" s="18">
        <v>0</v>
      </c>
      <c r="J241" s="18">
        <v>1700</v>
      </c>
      <c r="K241" s="18">
        <v>0</v>
      </c>
      <c r="L241" s="18">
        <v>0</v>
      </c>
      <c r="M241" s="18"/>
      <c r="N241" s="19">
        <f t="shared" si="500"/>
        <v>1700</v>
      </c>
      <c r="O241" s="19">
        <f t="shared" si="449"/>
        <v>0</v>
      </c>
      <c r="P241" s="19">
        <f t="shared" si="450"/>
        <v>1700</v>
      </c>
      <c r="Q241" s="30">
        <f t="shared" si="468"/>
        <v>2.055593328090603E-3</v>
      </c>
      <c r="R241" s="18">
        <f t="shared" si="516"/>
        <v>0</v>
      </c>
      <c r="S241" s="18"/>
      <c r="T241" s="18">
        <f t="shared" si="517"/>
        <v>1700</v>
      </c>
      <c r="U241" s="18"/>
      <c r="V241" s="18">
        <f t="shared" si="518"/>
        <v>0</v>
      </c>
      <c r="W241" s="18"/>
      <c r="X241" s="19">
        <f t="shared" si="487"/>
        <v>1700</v>
      </c>
      <c r="Y241" s="19">
        <f t="shared" si="447"/>
        <v>0</v>
      </c>
      <c r="Z241" s="19">
        <f t="shared" si="451"/>
        <v>1700</v>
      </c>
      <c r="AA241" s="18">
        <f t="shared" si="519"/>
        <v>0</v>
      </c>
      <c r="AB241" s="18"/>
      <c r="AC241" s="18">
        <f t="shared" si="520"/>
        <v>1700</v>
      </c>
      <c r="AD241" s="18"/>
      <c r="AE241" s="18">
        <f t="shared" si="521"/>
        <v>0</v>
      </c>
      <c r="AF241" s="18"/>
      <c r="AG241" s="19">
        <f t="shared" si="491"/>
        <v>1700</v>
      </c>
      <c r="AH241" s="19">
        <f t="shared" si="448"/>
        <v>0</v>
      </c>
      <c r="AI241" s="19">
        <f t="shared" si="452"/>
        <v>1700</v>
      </c>
      <c r="AJ241" s="30">
        <f t="shared" si="496"/>
        <v>2.0169377927384997E-3</v>
      </c>
      <c r="AK241" s="18">
        <f t="shared" si="522"/>
        <v>0</v>
      </c>
      <c r="AL241" s="18"/>
      <c r="AM241" s="18">
        <f t="shared" si="523"/>
        <v>1700</v>
      </c>
      <c r="AN241" s="18"/>
      <c r="AO241" s="18">
        <f t="shared" si="524"/>
        <v>0</v>
      </c>
      <c r="AP241" s="18"/>
      <c r="AQ241" s="19">
        <f t="shared" si="495"/>
        <v>1700</v>
      </c>
      <c r="AR241" s="19">
        <f t="shared" si="499"/>
        <v>0</v>
      </c>
      <c r="AS241" s="19">
        <f t="shared" si="453"/>
        <v>1700</v>
      </c>
      <c r="AT241" s="30">
        <f t="shared" si="497"/>
        <v>2.0169377927384997E-3</v>
      </c>
    </row>
    <row r="242" spans="1:46" x14ac:dyDescent="0.2">
      <c r="A242" s="16" t="s">
        <v>152</v>
      </c>
      <c r="B242" s="17" t="s">
        <v>153</v>
      </c>
      <c r="C242" s="18">
        <v>0</v>
      </c>
      <c r="D242" s="18">
        <v>0</v>
      </c>
      <c r="E242" s="18">
        <v>0</v>
      </c>
      <c r="F242" s="19">
        <f t="shared" si="501"/>
        <v>0</v>
      </c>
      <c r="G242" s="30">
        <f t="shared" si="498"/>
        <v>0</v>
      </c>
      <c r="H242" s="18">
        <v>0</v>
      </c>
      <c r="I242" s="18">
        <v>0</v>
      </c>
      <c r="J242" s="18">
        <v>0</v>
      </c>
      <c r="K242" s="18">
        <v>0</v>
      </c>
      <c r="L242" s="18">
        <v>0</v>
      </c>
      <c r="M242" s="18"/>
      <c r="N242" s="19">
        <f t="shared" si="500"/>
        <v>0</v>
      </c>
      <c r="O242" s="19">
        <f t="shared" si="449"/>
        <v>0</v>
      </c>
      <c r="P242" s="19">
        <f t="shared" si="450"/>
        <v>0</v>
      </c>
      <c r="Q242" s="30">
        <f t="shared" si="468"/>
        <v>0</v>
      </c>
      <c r="R242" s="18">
        <f t="shared" si="516"/>
        <v>0</v>
      </c>
      <c r="S242" s="18"/>
      <c r="T242" s="18">
        <f t="shared" si="517"/>
        <v>0</v>
      </c>
      <c r="U242" s="18"/>
      <c r="V242" s="18">
        <f t="shared" si="518"/>
        <v>0</v>
      </c>
      <c r="W242" s="18"/>
      <c r="X242" s="19">
        <f t="shared" si="487"/>
        <v>0</v>
      </c>
      <c r="Y242" s="19">
        <f t="shared" si="447"/>
        <v>0</v>
      </c>
      <c r="Z242" s="19">
        <f t="shared" si="451"/>
        <v>0</v>
      </c>
      <c r="AA242" s="18">
        <f t="shared" si="519"/>
        <v>0</v>
      </c>
      <c r="AB242" s="18"/>
      <c r="AC242" s="18">
        <f t="shared" si="520"/>
        <v>0</v>
      </c>
      <c r="AD242" s="18"/>
      <c r="AE242" s="18">
        <f t="shared" si="521"/>
        <v>0</v>
      </c>
      <c r="AF242" s="18"/>
      <c r="AG242" s="19">
        <f t="shared" si="491"/>
        <v>0</v>
      </c>
      <c r="AH242" s="19">
        <f t="shared" si="448"/>
        <v>0</v>
      </c>
      <c r="AI242" s="19">
        <f t="shared" si="452"/>
        <v>0</v>
      </c>
      <c r="AJ242" s="30">
        <f t="shared" si="496"/>
        <v>0</v>
      </c>
      <c r="AK242" s="18">
        <f t="shared" si="522"/>
        <v>0</v>
      </c>
      <c r="AL242" s="18"/>
      <c r="AM242" s="18">
        <f t="shared" si="523"/>
        <v>0</v>
      </c>
      <c r="AN242" s="18"/>
      <c r="AO242" s="18">
        <f t="shared" si="524"/>
        <v>0</v>
      </c>
      <c r="AP242" s="18"/>
      <c r="AQ242" s="19">
        <f t="shared" si="495"/>
        <v>0</v>
      </c>
      <c r="AR242" s="19">
        <f t="shared" si="499"/>
        <v>0</v>
      </c>
      <c r="AS242" s="19">
        <f t="shared" si="453"/>
        <v>0</v>
      </c>
      <c r="AT242" s="30">
        <f t="shared" si="497"/>
        <v>0</v>
      </c>
    </row>
    <row r="243" spans="1:46" ht="25.5" x14ac:dyDescent="0.2">
      <c r="A243" s="16" t="s">
        <v>92</v>
      </c>
      <c r="B243" s="17" t="s">
        <v>93</v>
      </c>
      <c r="C243" s="18">
        <v>11083</v>
      </c>
      <c r="D243" s="18">
        <v>0</v>
      </c>
      <c r="E243" s="18">
        <v>0</v>
      </c>
      <c r="F243" s="19">
        <f t="shared" si="501"/>
        <v>11083</v>
      </c>
      <c r="G243" s="30">
        <f t="shared" si="498"/>
        <v>1.3294173796846383E-2</v>
      </c>
      <c r="H243" s="18">
        <v>11083</v>
      </c>
      <c r="I243" s="18">
        <v>0</v>
      </c>
      <c r="J243" s="18">
        <v>0</v>
      </c>
      <c r="K243" s="18">
        <v>0</v>
      </c>
      <c r="L243" s="18">
        <v>0</v>
      </c>
      <c r="M243" s="18"/>
      <c r="N243" s="19">
        <f t="shared" si="500"/>
        <v>11083</v>
      </c>
      <c r="O243" s="19">
        <f t="shared" si="449"/>
        <v>0</v>
      </c>
      <c r="P243" s="19">
        <f t="shared" si="450"/>
        <v>11083</v>
      </c>
      <c r="Q243" s="30">
        <f t="shared" si="468"/>
        <v>1.3401259326604796E-2</v>
      </c>
      <c r="R243" s="18">
        <f t="shared" si="516"/>
        <v>11083</v>
      </c>
      <c r="S243" s="18"/>
      <c r="T243" s="18">
        <f t="shared" si="517"/>
        <v>0</v>
      </c>
      <c r="U243" s="18"/>
      <c r="V243" s="18">
        <f t="shared" si="518"/>
        <v>0</v>
      </c>
      <c r="W243" s="18"/>
      <c r="X243" s="19">
        <f t="shared" si="487"/>
        <v>11083</v>
      </c>
      <c r="Y243" s="19">
        <f t="shared" si="447"/>
        <v>0</v>
      </c>
      <c r="Z243" s="19">
        <f t="shared" si="451"/>
        <v>11083</v>
      </c>
      <c r="AA243" s="18">
        <f t="shared" si="519"/>
        <v>11083</v>
      </c>
      <c r="AB243" s="18">
        <v>-9288</v>
      </c>
      <c r="AC243" s="18">
        <f t="shared" si="520"/>
        <v>0</v>
      </c>
      <c r="AD243" s="18"/>
      <c r="AE243" s="18">
        <f t="shared" si="521"/>
        <v>0</v>
      </c>
      <c r="AF243" s="18">
        <v>186</v>
      </c>
      <c r="AG243" s="19">
        <f t="shared" si="491"/>
        <v>11083</v>
      </c>
      <c r="AH243" s="19">
        <f t="shared" si="448"/>
        <v>-9102</v>
      </c>
      <c r="AI243" s="19">
        <f t="shared" si="452"/>
        <v>1981</v>
      </c>
      <c r="AJ243" s="30">
        <f t="shared" si="496"/>
        <v>2.3503257455382161E-3</v>
      </c>
      <c r="AK243" s="18">
        <f t="shared" si="522"/>
        <v>1795</v>
      </c>
      <c r="AL243" s="18"/>
      <c r="AM243" s="18">
        <f t="shared" si="523"/>
        <v>0</v>
      </c>
      <c r="AN243" s="18"/>
      <c r="AO243" s="18">
        <f t="shared" si="524"/>
        <v>186</v>
      </c>
      <c r="AP243" s="18"/>
      <c r="AQ243" s="19">
        <f t="shared" si="495"/>
        <v>1981</v>
      </c>
      <c r="AR243" s="19">
        <f t="shared" si="499"/>
        <v>0</v>
      </c>
      <c r="AS243" s="19">
        <f t="shared" si="453"/>
        <v>1981</v>
      </c>
      <c r="AT243" s="30">
        <f t="shared" si="497"/>
        <v>2.3503257455382161E-3</v>
      </c>
    </row>
    <row r="244" spans="1:46" x14ac:dyDescent="0.2">
      <c r="A244" s="16" t="s">
        <v>70</v>
      </c>
      <c r="B244" s="17" t="s">
        <v>71</v>
      </c>
      <c r="C244" s="18">
        <v>724941</v>
      </c>
      <c r="D244" s="18">
        <v>0</v>
      </c>
      <c r="E244" s="18">
        <v>0</v>
      </c>
      <c r="F244" s="19">
        <f t="shared" si="501"/>
        <v>724941</v>
      </c>
      <c r="G244" s="30">
        <f t="shared" si="498"/>
        <v>0.86957427108721597</v>
      </c>
      <c r="H244" s="18">
        <v>724941</v>
      </c>
      <c r="I244" s="18">
        <v>0</v>
      </c>
      <c r="J244" s="18">
        <v>0</v>
      </c>
      <c r="K244" s="18">
        <v>561</v>
      </c>
      <c r="L244" s="18">
        <v>0</v>
      </c>
      <c r="M244" s="18"/>
      <c r="N244" s="19">
        <f t="shared" si="500"/>
        <v>724941</v>
      </c>
      <c r="O244" s="19">
        <f t="shared" si="449"/>
        <v>561</v>
      </c>
      <c r="P244" s="19">
        <f t="shared" si="450"/>
        <v>725502</v>
      </c>
      <c r="Q244" s="30">
        <f t="shared" si="468"/>
        <v>0.87725710042140514</v>
      </c>
      <c r="R244" s="18">
        <f t="shared" si="516"/>
        <v>724941</v>
      </c>
      <c r="S244" s="18"/>
      <c r="T244" s="18">
        <f t="shared" si="517"/>
        <v>561</v>
      </c>
      <c r="U244" s="18"/>
      <c r="V244" s="18">
        <f t="shared" si="518"/>
        <v>0</v>
      </c>
      <c r="W244" s="18"/>
      <c r="X244" s="19">
        <f t="shared" si="487"/>
        <v>725502</v>
      </c>
      <c r="Y244" s="19">
        <f t="shared" si="447"/>
        <v>0</v>
      </c>
      <c r="Z244" s="19">
        <f t="shared" si="451"/>
        <v>725502</v>
      </c>
      <c r="AA244" s="18">
        <f t="shared" si="519"/>
        <v>724941</v>
      </c>
      <c r="AB244" s="18">
        <f>22711+45000+3500+3000</f>
        <v>74211</v>
      </c>
      <c r="AC244" s="18">
        <f t="shared" si="520"/>
        <v>561</v>
      </c>
      <c r="AD244" s="18"/>
      <c r="AE244" s="18">
        <f t="shared" si="521"/>
        <v>0</v>
      </c>
      <c r="AF244" s="18">
        <v>6924</v>
      </c>
      <c r="AG244" s="19">
        <f t="shared" si="491"/>
        <v>725502</v>
      </c>
      <c r="AH244" s="19">
        <f t="shared" si="448"/>
        <v>81135</v>
      </c>
      <c r="AI244" s="19">
        <f t="shared" si="452"/>
        <v>806637</v>
      </c>
      <c r="AJ244" s="30">
        <f t="shared" si="496"/>
        <v>0.95702155901247354</v>
      </c>
      <c r="AK244" s="18">
        <f t="shared" si="522"/>
        <v>799152</v>
      </c>
      <c r="AL244" s="18"/>
      <c r="AM244" s="18">
        <f t="shared" si="523"/>
        <v>561</v>
      </c>
      <c r="AN244" s="18"/>
      <c r="AO244" s="18">
        <f t="shared" si="524"/>
        <v>6924</v>
      </c>
      <c r="AP244" s="18"/>
      <c r="AQ244" s="19">
        <f t="shared" si="495"/>
        <v>806637</v>
      </c>
      <c r="AR244" s="19">
        <f t="shared" si="499"/>
        <v>0</v>
      </c>
      <c r="AS244" s="19">
        <f t="shared" si="453"/>
        <v>806637</v>
      </c>
      <c r="AT244" s="30">
        <f t="shared" si="497"/>
        <v>0.95702155901247354</v>
      </c>
    </row>
    <row r="245" spans="1:46" x14ac:dyDescent="0.2">
      <c r="A245" s="16" t="s">
        <v>108</v>
      </c>
      <c r="B245" s="17" t="s">
        <v>109</v>
      </c>
      <c r="C245" s="18">
        <v>0</v>
      </c>
      <c r="D245" s="18">
        <v>0</v>
      </c>
      <c r="E245" s="18">
        <v>35946</v>
      </c>
      <c r="F245" s="19">
        <f t="shared" si="501"/>
        <v>35946</v>
      </c>
      <c r="G245" s="30">
        <f t="shared" si="498"/>
        <v>4.3117600947526855E-2</v>
      </c>
      <c r="H245" s="18">
        <v>0</v>
      </c>
      <c r="I245" s="18"/>
      <c r="J245" s="18">
        <v>0</v>
      </c>
      <c r="K245" s="18"/>
      <c r="L245" s="18">
        <v>35946</v>
      </c>
      <c r="M245" s="18"/>
      <c r="N245" s="19">
        <f t="shared" si="500"/>
        <v>35946</v>
      </c>
      <c r="O245" s="19">
        <f t="shared" si="449"/>
        <v>0</v>
      </c>
      <c r="P245" s="19">
        <f t="shared" si="450"/>
        <v>35946</v>
      </c>
      <c r="Q245" s="30">
        <f t="shared" si="468"/>
        <v>4.3464916336202836E-2</v>
      </c>
      <c r="R245" s="18">
        <f t="shared" si="516"/>
        <v>0</v>
      </c>
      <c r="S245" s="18"/>
      <c r="T245" s="18">
        <f t="shared" si="517"/>
        <v>0</v>
      </c>
      <c r="U245" s="18"/>
      <c r="V245" s="18">
        <f t="shared" si="518"/>
        <v>35946</v>
      </c>
      <c r="W245" s="18"/>
      <c r="X245" s="19">
        <f t="shared" si="487"/>
        <v>35946</v>
      </c>
      <c r="Y245" s="19">
        <f t="shared" si="447"/>
        <v>0</v>
      </c>
      <c r="Z245" s="19">
        <f t="shared" si="451"/>
        <v>35946</v>
      </c>
      <c r="AA245" s="18">
        <f t="shared" si="519"/>
        <v>0</v>
      </c>
      <c r="AB245" s="18"/>
      <c r="AC245" s="18">
        <f t="shared" si="520"/>
        <v>0</v>
      </c>
      <c r="AD245" s="18"/>
      <c r="AE245" s="18">
        <f t="shared" si="521"/>
        <v>35946</v>
      </c>
      <c r="AF245" s="18">
        <v>73695</v>
      </c>
      <c r="AG245" s="19">
        <f t="shared" si="491"/>
        <v>35946</v>
      </c>
      <c r="AH245" s="19">
        <f t="shared" si="448"/>
        <v>73695</v>
      </c>
      <c r="AI245" s="19">
        <f t="shared" si="452"/>
        <v>109641</v>
      </c>
      <c r="AJ245" s="30">
        <f t="shared" si="496"/>
        <v>0.13008180972567165</v>
      </c>
      <c r="AK245" s="18">
        <f t="shared" si="522"/>
        <v>0</v>
      </c>
      <c r="AL245" s="18"/>
      <c r="AM245" s="18">
        <f t="shared" si="523"/>
        <v>0</v>
      </c>
      <c r="AN245" s="18"/>
      <c r="AO245" s="18">
        <f t="shared" si="524"/>
        <v>109641</v>
      </c>
      <c r="AP245" s="18"/>
      <c r="AQ245" s="19">
        <f t="shared" si="495"/>
        <v>109641</v>
      </c>
      <c r="AR245" s="19">
        <f t="shared" si="499"/>
        <v>0</v>
      </c>
      <c r="AS245" s="19">
        <f t="shared" si="453"/>
        <v>109641</v>
      </c>
      <c r="AT245" s="30">
        <f t="shared" si="497"/>
        <v>0.13008180972567165</v>
      </c>
    </row>
    <row r="246" spans="1:46" ht="15" x14ac:dyDescent="0.25">
      <c r="A246" s="36" t="s">
        <v>154</v>
      </c>
      <c r="B246" s="37" t="s">
        <v>155</v>
      </c>
      <c r="C246" s="38">
        <f>SUM(C247:C253)</f>
        <v>2243432</v>
      </c>
      <c r="D246" s="38">
        <f>SUM(D247:D253)</f>
        <v>334949</v>
      </c>
      <c r="E246" s="38">
        <f>SUM(E247:E253)</f>
        <v>0</v>
      </c>
      <c r="F246" s="28">
        <f t="shared" si="501"/>
        <v>2578381</v>
      </c>
      <c r="G246" s="29">
        <f t="shared" si="498"/>
        <v>3.0927948324899917</v>
      </c>
      <c r="H246" s="38">
        <f t="shared" ref="H246:M246" si="525">SUM(H247:H253)</f>
        <v>2243432</v>
      </c>
      <c r="I246" s="38">
        <f t="shared" si="525"/>
        <v>-666231</v>
      </c>
      <c r="J246" s="38">
        <f t="shared" si="525"/>
        <v>334949</v>
      </c>
      <c r="K246" s="38">
        <f t="shared" si="525"/>
        <v>67629</v>
      </c>
      <c r="L246" s="38">
        <f t="shared" si="525"/>
        <v>0</v>
      </c>
      <c r="M246" s="38">
        <f t="shared" si="525"/>
        <v>0</v>
      </c>
      <c r="N246" s="28">
        <f t="shared" si="500"/>
        <v>2578381</v>
      </c>
      <c r="O246" s="28">
        <f t="shared" si="449"/>
        <v>-598602</v>
      </c>
      <c r="P246" s="28">
        <f t="shared" si="450"/>
        <v>1979779</v>
      </c>
      <c r="Q246" s="29">
        <f t="shared" ref="Q246:Q277" si="526">P246*100/$P$27</f>
        <v>2.393894413819933</v>
      </c>
      <c r="R246" s="38">
        <f t="shared" ref="R246:W246" si="527">SUM(R247:R253)</f>
        <v>1577201</v>
      </c>
      <c r="S246" s="38">
        <f t="shared" si="527"/>
        <v>0</v>
      </c>
      <c r="T246" s="38">
        <f t="shared" si="527"/>
        <v>402578</v>
      </c>
      <c r="U246" s="38">
        <f t="shared" si="527"/>
        <v>0</v>
      </c>
      <c r="V246" s="38">
        <f t="shared" si="527"/>
        <v>0</v>
      </c>
      <c r="W246" s="38">
        <f t="shared" si="527"/>
        <v>0</v>
      </c>
      <c r="X246" s="28">
        <f t="shared" si="487"/>
        <v>1979779</v>
      </c>
      <c r="Y246" s="28">
        <f t="shared" si="447"/>
        <v>0</v>
      </c>
      <c r="Z246" s="28">
        <f t="shared" si="451"/>
        <v>1979779</v>
      </c>
      <c r="AA246" s="38">
        <f t="shared" ref="AA246:AF246" si="528">SUM(AA247:AA253)</f>
        <v>1577201</v>
      </c>
      <c r="AB246" s="38">
        <f t="shared" si="528"/>
        <v>-27604</v>
      </c>
      <c r="AC246" s="38">
        <f t="shared" si="528"/>
        <v>402578</v>
      </c>
      <c r="AD246" s="38">
        <f t="shared" si="528"/>
        <v>5389</v>
      </c>
      <c r="AE246" s="38">
        <f t="shared" si="528"/>
        <v>0</v>
      </c>
      <c r="AF246" s="38">
        <f t="shared" si="528"/>
        <v>3500</v>
      </c>
      <c r="AG246" s="28">
        <f t="shared" si="491"/>
        <v>1979779</v>
      </c>
      <c r="AH246" s="28">
        <f t="shared" si="448"/>
        <v>-18715</v>
      </c>
      <c r="AI246" s="28">
        <f t="shared" si="452"/>
        <v>1961064</v>
      </c>
      <c r="AJ246" s="29">
        <f t="shared" si="496"/>
        <v>2.3266729973993723</v>
      </c>
      <c r="AK246" s="38">
        <f t="shared" ref="AK246:AP246" si="529">SUM(AK247:AK253)</f>
        <v>1549597</v>
      </c>
      <c r="AL246" s="38">
        <f t="shared" si="529"/>
        <v>0</v>
      </c>
      <c r="AM246" s="38">
        <f t="shared" si="529"/>
        <v>407967</v>
      </c>
      <c r="AN246" s="38">
        <f t="shared" si="529"/>
        <v>0</v>
      </c>
      <c r="AO246" s="38">
        <f t="shared" si="529"/>
        <v>3500</v>
      </c>
      <c r="AP246" s="38">
        <f t="shared" si="529"/>
        <v>0</v>
      </c>
      <c r="AQ246" s="28">
        <f t="shared" si="495"/>
        <v>1961064</v>
      </c>
      <c r="AR246" s="28">
        <f t="shared" si="499"/>
        <v>0</v>
      </c>
      <c r="AS246" s="28">
        <f t="shared" si="453"/>
        <v>1961064</v>
      </c>
      <c r="AT246" s="29">
        <f t="shared" si="497"/>
        <v>2.3266729973993723</v>
      </c>
    </row>
    <row r="247" spans="1:46" ht="12.95" x14ac:dyDescent="0.3">
      <c r="A247" s="16" t="s">
        <v>54</v>
      </c>
      <c r="B247" s="17" t="s">
        <v>55</v>
      </c>
      <c r="C247" s="18">
        <v>939637</v>
      </c>
      <c r="D247" s="18">
        <v>270779</v>
      </c>
      <c r="E247" s="18">
        <v>0</v>
      </c>
      <c r="F247" s="19">
        <f t="shared" si="501"/>
        <v>1210416</v>
      </c>
      <c r="G247" s="30">
        <f t="shared" si="498"/>
        <v>1.4519065840010479</v>
      </c>
      <c r="H247" s="18">
        <v>939637</v>
      </c>
      <c r="I247" s="18">
        <f>-422540+18561</f>
        <v>-403979</v>
      </c>
      <c r="J247" s="18">
        <v>270779</v>
      </c>
      <c r="K247" s="18">
        <v>54720</v>
      </c>
      <c r="L247" s="18">
        <v>0</v>
      </c>
      <c r="M247" s="18"/>
      <c r="N247" s="19">
        <f t="shared" si="500"/>
        <v>1210416</v>
      </c>
      <c r="O247" s="19">
        <f t="shared" si="449"/>
        <v>-349259</v>
      </c>
      <c r="P247" s="19">
        <f t="shared" si="450"/>
        <v>861157</v>
      </c>
      <c r="Q247" s="30">
        <f t="shared" si="526"/>
        <v>1.0412874021403056</v>
      </c>
      <c r="R247" s="18">
        <f t="shared" ref="R247:R253" si="530">H247+I247</f>
        <v>535658</v>
      </c>
      <c r="S247" s="18"/>
      <c r="T247" s="18">
        <f t="shared" ref="T247:T253" si="531">J247+K247</f>
        <v>325499</v>
      </c>
      <c r="U247" s="18"/>
      <c r="V247" s="18">
        <f t="shared" ref="V247:V253" si="532">L247+M247</f>
        <v>0</v>
      </c>
      <c r="W247" s="18"/>
      <c r="X247" s="19">
        <f t="shared" si="487"/>
        <v>861157</v>
      </c>
      <c r="Y247" s="19">
        <f t="shared" si="447"/>
        <v>0</v>
      </c>
      <c r="Z247" s="19">
        <f t="shared" si="451"/>
        <v>861157</v>
      </c>
      <c r="AA247" s="18">
        <f t="shared" ref="AA247:AA253" si="533">R247+S247</f>
        <v>535658</v>
      </c>
      <c r="AB247" s="18">
        <v>0</v>
      </c>
      <c r="AC247" s="18">
        <f t="shared" ref="AC247:AC253" si="534">T247+U247</f>
        <v>325499</v>
      </c>
      <c r="AD247" s="18">
        <v>4519</v>
      </c>
      <c r="AE247" s="18">
        <f t="shared" ref="AE247:AE253" si="535">V247+W247</f>
        <v>0</v>
      </c>
      <c r="AF247" s="18"/>
      <c r="AG247" s="19">
        <f t="shared" si="491"/>
        <v>861157</v>
      </c>
      <c r="AH247" s="19">
        <f t="shared" si="448"/>
        <v>4519</v>
      </c>
      <c r="AI247" s="19">
        <f t="shared" si="452"/>
        <v>865676</v>
      </c>
      <c r="AJ247" s="30">
        <f t="shared" si="496"/>
        <v>1.0270674356862901</v>
      </c>
      <c r="AK247" s="18">
        <f t="shared" ref="AK247:AK253" si="536">AA247+AB247</f>
        <v>535658</v>
      </c>
      <c r="AL247" s="18"/>
      <c r="AM247" s="18">
        <f t="shared" ref="AM247:AM253" si="537">AC247+AD247</f>
        <v>330018</v>
      </c>
      <c r="AN247" s="18"/>
      <c r="AO247" s="18">
        <f t="shared" ref="AO247:AO253" si="538">AE247+AF247</f>
        <v>0</v>
      </c>
      <c r="AP247" s="18"/>
      <c r="AQ247" s="19">
        <f t="shared" si="495"/>
        <v>865676</v>
      </c>
      <c r="AR247" s="19">
        <f t="shared" si="499"/>
        <v>0</v>
      </c>
      <c r="AS247" s="19">
        <f t="shared" si="453"/>
        <v>865676</v>
      </c>
      <c r="AT247" s="30">
        <f t="shared" si="497"/>
        <v>1.0270674356862901</v>
      </c>
    </row>
    <row r="248" spans="1:46" ht="25.5" x14ac:dyDescent="0.2">
      <c r="A248" s="16" t="s">
        <v>56</v>
      </c>
      <c r="B248" s="17" t="s">
        <v>57</v>
      </c>
      <c r="C248" s="18">
        <v>377780</v>
      </c>
      <c r="D248" s="18">
        <v>64170</v>
      </c>
      <c r="E248" s="18">
        <v>0</v>
      </c>
      <c r="F248" s="19">
        <f t="shared" si="501"/>
        <v>441950</v>
      </c>
      <c r="G248" s="30">
        <f t="shared" si="498"/>
        <v>0.53012362262169621</v>
      </c>
      <c r="H248" s="18">
        <v>377780</v>
      </c>
      <c r="I248" s="18">
        <f>-203643+4380</f>
        <v>-199263</v>
      </c>
      <c r="J248" s="18">
        <v>64170</v>
      </c>
      <c r="K248" s="18">
        <v>12909</v>
      </c>
      <c r="L248" s="18">
        <v>0</v>
      </c>
      <c r="M248" s="18"/>
      <c r="N248" s="19">
        <f t="shared" si="500"/>
        <v>441950</v>
      </c>
      <c r="O248" s="19">
        <f t="shared" si="449"/>
        <v>-186354</v>
      </c>
      <c r="P248" s="19">
        <f t="shared" si="450"/>
        <v>255596</v>
      </c>
      <c r="Q248" s="30">
        <f t="shared" si="526"/>
        <v>0.30905966605096807</v>
      </c>
      <c r="R248" s="18">
        <f t="shared" si="530"/>
        <v>178517</v>
      </c>
      <c r="S248" s="18"/>
      <c r="T248" s="18">
        <f t="shared" si="531"/>
        <v>77079</v>
      </c>
      <c r="U248" s="18"/>
      <c r="V248" s="18">
        <f t="shared" si="532"/>
        <v>0</v>
      </c>
      <c r="W248" s="18"/>
      <c r="X248" s="19">
        <f t="shared" si="487"/>
        <v>255596</v>
      </c>
      <c r="Y248" s="19">
        <f t="shared" si="447"/>
        <v>0</v>
      </c>
      <c r="Z248" s="19">
        <f t="shared" si="451"/>
        <v>255596</v>
      </c>
      <c r="AA248" s="18">
        <f t="shared" si="533"/>
        <v>178517</v>
      </c>
      <c r="AB248" s="18">
        <v>-3786</v>
      </c>
      <c r="AC248" s="18">
        <f t="shared" si="534"/>
        <v>77079</v>
      </c>
      <c r="AD248" s="18">
        <v>870</v>
      </c>
      <c r="AE248" s="18">
        <f t="shared" si="535"/>
        <v>0</v>
      </c>
      <c r="AF248" s="18"/>
      <c r="AG248" s="19">
        <f t="shared" si="491"/>
        <v>255596</v>
      </c>
      <c r="AH248" s="19">
        <f t="shared" si="448"/>
        <v>-2916</v>
      </c>
      <c r="AI248" s="19">
        <f t="shared" si="452"/>
        <v>252680</v>
      </c>
      <c r="AJ248" s="30">
        <f t="shared" si="496"/>
        <v>0.29978814204068477</v>
      </c>
      <c r="AK248" s="18">
        <f t="shared" si="536"/>
        <v>174731</v>
      </c>
      <c r="AL248" s="18"/>
      <c r="AM248" s="18">
        <f t="shared" si="537"/>
        <v>77949</v>
      </c>
      <c r="AN248" s="18"/>
      <c r="AO248" s="18">
        <f t="shared" si="538"/>
        <v>0</v>
      </c>
      <c r="AP248" s="18"/>
      <c r="AQ248" s="19">
        <f t="shared" si="495"/>
        <v>252680</v>
      </c>
      <c r="AR248" s="19">
        <f t="shared" si="499"/>
        <v>0</v>
      </c>
      <c r="AS248" s="19">
        <f t="shared" si="453"/>
        <v>252680</v>
      </c>
      <c r="AT248" s="30">
        <f t="shared" si="497"/>
        <v>0.29978814204068477</v>
      </c>
    </row>
    <row r="249" spans="1:46" x14ac:dyDescent="0.2">
      <c r="A249" s="16" t="s">
        <v>58</v>
      </c>
      <c r="B249" s="17" t="s">
        <v>59</v>
      </c>
      <c r="C249" s="18">
        <v>68783</v>
      </c>
      <c r="D249" s="18">
        <v>0</v>
      </c>
      <c r="E249" s="18">
        <v>0</v>
      </c>
      <c r="F249" s="19">
        <f t="shared" si="501"/>
        <v>68783</v>
      </c>
      <c r="G249" s="30">
        <f t="shared" si="498"/>
        <v>8.2505924052015234E-2</v>
      </c>
      <c r="H249" s="18">
        <v>68783</v>
      </c>
      <c r="I249" s="18">
        <v>-15000</v>
      </c>
      <c r="J249" s="18">
        <v>0</v>
      </c>
      <c r="K249" s="18">
        <v>0</v>
      </c>
      <c r="L249" s="18">
        <v>0</v>
      </c>
      <c r="M249" s="18"/>
      <c r="N249" s="19">
        <f t="shared" si="500"/>
        <v>68783</v>
      </c>
      <c r="O249" s="19">
        <f t="shared" si="449"/>
        <v>-15000</v>
      </c>
      <c r="P249" s="19">
        <f t="shared" si="450"/>
        <v>53783</v>
      </c>
      <c r="Q249" s="30">
        <f t="shared" si="526"/>
        <v>6.5032927038057006E-2</v>
      </c>
      <c r="R249" s="18">
        <f t="shared" si="530"/>
        <v>53783</v>
      </c>
      <c r="S249" s="18"/>
      <c r="T249" s="18">
        <f t="shared" si="531"/>
        <v>0</v>
      </c>
      <c r="U249" s="18"/>
      <c r="V249" s="18">
        <f t="shared" si="532"/>
        <v>0</v>
      </c>
      <c r="W249" s="18"/>
      <c r="X249" s="19">
        <f t="shared" si="487"/>
        <v>53783</v>
      </c>
      <c r="Y249" s="19">
        <f t="shared" si="447"/>
        <v>0</v>
      </c>
      <c r="Z249" s="19">
        <f t="shared" si="451"/>
        <v>53783</v>
      </c>
      <c r="AA249" s="18">
        <f t="shared" si="533"/>
        <v>53783</v>
      </c>
      <c r="AB249" s="18">
        <v>-500</v>
      </c>
      <c r="AC249" s="18">
        <f t="shared" si="534"/>
        <v>0</v>
      </c>
      <c r="AD249" s="18"/>
      <c r="AE249" s="18">
        <f t="shared" si="535"/>
        <v>0</v>
      </c>
      <c r="AF249" s="18"/>
      <c r="AG249" s="19">
        <f t="shared" si="491"/>
        <v>53783</v>
      </c>
      <c r="AH249" s="19">
        <f t="shared" si="448"/>
        <v>-500</v>
      </c>
      <c r="AI249" s="19">
        <f t="shared" si="452"/>
        <v>53283</v>
      </c>
      <c r="AJ249" s="30">
        <f t="shared" si="496"/>
        <v>6.3216762594403217E-2</v>
      </c>
      <c r="AK249" s="18">
        <f t="shared" si="536"/>
        <v>53283</v>
      </c>
      <c r="AL249" s="18"/>
      <c r="AM249" s="18">
        <f t="shared" si="537"/>
        <v>0</v>
      </c>
      <c r="AN249" s="18"/>
      <c r="AO249" s="18">
        <f t="shared" si="538"/>
        <v>0</v>
      </c>
      <c r="AP249" s="18"/>
      <c r="AQ249" s="19">
        <f t="shared" si="495"/>
        <v>53283</v>
      </c>
      <c r="AR249" s="19">
        <f t="shared" si="499"/>
        <v>0</v>
      </c>
      <c r="AS249" s="19">
        <f t="shared" si="453"/>
        <v>53283</v>
      </c>
      <c r="AT249" s="30">
        <f t="shared" si="497"/>
        <v>6.3216762594403217E-2</v>
      </c>
    </row>
    <row r="250" spans="1:46" ht="12.95" x14ac:dyDescent="0.3">
      <c r="A250" s="16" t="s">
        <v>60</v>
      </c>
      <c r="B250" s="17" t="s">
        <v>61</v>
      </c>
      <c r="C250" s="18">
        <v>476894</v>
      </c>
      <c r="D250" s="18">
        <v>0</v>
      </c>
      <c r="E250" s="18">
        <v>0</v>
      </c>
      <c r="F250" s="19">
        <f t="shared" si="501"/>
        <v>476894</v>
      </c>
      <c r="G250" s="30">
        <f t="shared" si="498"/>
        <v>0.57203931414538112</v>
      </c>
      <c r="H250" s="18">
        <v>476894</v>
      </c>
      <c r="I250" s="18">
        <v>-34274</v>
      </c>
      <c r="J250" s="18">
        <v>0</v>
      </c>
      <c r="K250" s="18">
        <v>0</v>
      </c>
      <c r="L250" s="18">
        <v>0</v>
      </c>
      <c r="M250" s="18"/>
      <c r="N250" s="19">
        <f t="shared" si="500"/>
        <v>476894</v>
      </c>
      <c r="O250" s="19">
        <f t="shared" si="449"/>
        <v>-34274</v>
      </c>
      <c r="P250" s="19">
        <f t="shared" si="450"/>
        <v>442620</v>
      </c>
      <c r="Q250" s="30">
        <f t="shared" si="526"/>
        <v>0.53520395228203688</v>
      </c>
      <c r="R250" s="18">
        <f t="shared" si="530"/>
        <v>442620</v>
      </c>
      <c r="S250" s="18"/>
      <c r="T250" s="18">
        <f t="shared" si="531"/>
        <v>0</v>
      </c>
      <c r="U250" s="18"/>
      <c r="V250" s="18">
        <f t="shared" si="532"/>
        <v>0</v>
      </c>
      <c r="W250" s="18"/>
      <c r="X250" s="19">
        <f t="shared" si="487"/>
        <v>442620</v>
      </c>
      <c r="Y250" s="19">
        <f t="shared" si="447"/>
        <v>0</v>
      </c>
      <c r="Z250" s="19">
        <f t="shared" si="451"/>
        <v>442620</v>
      </c>
      <c r="AA250" s="18">
        <f t="shared" si="533"/>
        <v>442620</v>
      </c>
      <c r="AB250" s="18">
        <v>-52452</v>
      </c>
      <c r="AC250" s="18">
        <f t="shared" si="534"/>
        <v>0</v>
      </c>
      <c r="AD250" s="18"/>
      <c r="AE250" s="18">
        <f t="shared" si="535"/>
        <v>0</v>
      </c>
      <c r="AF250" s="18"/>
      <c r="AG250" s="19">
        <f t="shared" si="491"/>
        <v>442620</v>
      </c>
      <c r="AH250" s="19">
        <f t="shared" si="448"/>
        <v>-52452</v>
      </c>
      <c r="AI250" s="19">
        <f t="shared" si="452"/>
        <v>390168</v>
      </c>
      <c r="AJ250" s="30">
        <f t="shared" si="496"/>
        <v>0.46290857924540874</v>
      </c>
      <c r="AK250" s="18">
        <f t="shared" si="536"/>
        <v>390168</v>
      </c>
      <c r="AL250" s="18"/>
      <c r="AM250" s="18">
        <f t="shared" si="537"/>
        <v>0</v>
      </c>
      <c r="AN250" s="18"/>
      <c r="AO250" s="18">
        <f t="shared" si="538"/>
        <v>0</v>
      </c>
      <c r="AP250" s="18"/>
      <c r="AQ250" s="19">
        <f t="shared" si="495"/>
        <v>390168</v>
      </c>
      <c r="AR250" s="19">
        <f t="shared" si="499"/>
        <v>0</v>
      </c>
      <c r="AS250" s="19">
        <f t="shared" si="453"/>
        <v>390168</v>
      </c>
      <c r="AT250" s="30">
        <f t="shared" si="497"/>
        <v>0.46290857924540874</v>
      </c>
    </row>
    <row r="251" spans="1:46" ht="25.5" x14ac:dyDescent="0.2">
      <c r="A251" s="16" t="s">
        <v>62</v>
      </c>
      <c r="B251" s="17" t="s">
        <v>63</v>
      </c>
      <c r="C251" s="18">
        <v>215226</v>
      </c>
      <c r="D251" s="18">
        <v>0</v>
      </c>
      <c r="E251" s="18">
        <v>0</v>
      </c>
      <c r="F251" s="19">
        <f t="shared" si="501"/>
        <v>215226</v>
      </c>
      <c r="G251" s="30">
        <f t="shared" si="498"/>
        <v>0.25816582600379501</v>
      </c>
      <c r="H251" s="18">
        <v>215226</v>
      </c>
      <c r="I251" s="18">
        <v>-21762</v>
      </c>
      <c r="J251" s="18">
        <v>0</v>
      </c>
      <c r="K251" s="18">
        <v>0</v>
      </c>
      <c r="L251" s="18">
        <v>0</v>
      </c>
      <c r="M251" s="18"/>
      <c r="N251" s="19">
        <f t="shared" si="500"/>
        <v>215226</v>
      </c>
      <c r="O251" s="19">
        <f t="shared" si="449"/>
        <v>-21762</v>
      </c>
      <c r="P251" s="19">
        <f t="shared" si="450"/>
        <v>193464</v>
      </c>
      <c r="Q251" s="30">
        <f t="shared" si="526"/>
        <v>0.23393135742689436</v>
      </c>
      <c r="R251" s="18">
        <f t="shared" si="530"/>
        <v>193464</v>
      </c>
      <c r="S251" s="18"/>
      <c r="T251" s="18">
        <f t="shared" si="531"/>
        <v>0</v>
      </c>
      <c r="U251" s="18"/>
      <c r="V251" s="18">
        <f t="shared" si="532"/>
        <v>0</v>
      </c>
      <c r="W251" s="18"/>
      <c r="X251" s="19">
        <f t="shared" si="487"/>
        <v>193464</v>
      </c>
      <c r="Y251" s="19">
        <f t="shared" si="447"/>
        <v>0</v>
      </c>
      <c r="Z251" s="19">
        <f t="shared" si="451"/>
        <v>193464</v>
      </c>
      <c r="AA251" s="18">
        <f t="shared" si="533"/>
        <v>193464</v>
      </c>
      <c r="AB251" s="18">
        <v>3635</v>
      </c>
      <c r="AC251" s="18">
        <f t="shared" si="534"/>
        <v>0</v>
      </c>
      <c r="AD251" s="18"/>
      <c r="AE251" s="18">
        <f t="shared" si="535"/>
        <v>0</v>
      </c>
      <c r="AF251" s="18"/>
      <c r="AG251" s="19">
        <f t="shared" si="491"/>
        <v>193464</v>
      </c>
      <c r="AH251" s="19">
        <f t="shared" si="448"/>
        <v>3635</v>
      </c>
      <c r="AI251" s="19">
        <f t="shared" si="452"/>
        <v>197099</v>
      </c>
      <c r="AJ251" s="30">
        <f t="shared" si="496"/>
        <v>0.23384495412409737</v>
      </c>
      <c r="AK251" s="18">
        <f t="shared" si="536"/>
        <v>197099</v>
      </c>
      <c r="AL251" s="18"/>
      <c r="AM251" s="18">
        <f t="shared" si="537"/>
        <v>0</v>
      </c>
      <c r="AN251" s="18"/>
      <c r="AO251" s="18">
        <f t="shared" si="538"/>
        <v>0</v>
      </c>
      <c r="AP251" s="18"/>
      <c r="AQ251" s="19">
        <f t="shared" si="495"/>
        <v>197099</v>
      </c>
      <c r="AR251" s="19">
        <f t="shared" si="499"/>
        <v>0</v>
      </c>
      <c r="AS251" s="19">
        <f t="shared" si="453"/>
        <v>197099</v>
      </c>
      <c r="AT251" s="30">
        <f t="shared" si="497"/>
        <v>0.23384495412409737</v>
      </c>
    </row>
    <row r="252" spans="1:46" x14ac:dyDescent="0.2">
      <c r="A252" s="16" t="s">
        <v>64</v>
      </c>
      <c r="B252" s="17" t="s">
        <v>65</v>
      </c>
      <c r="C252" s="18">
        <v>12732</v>
      </c>
      <c r="D252" s="18">
        <v>0</v>
      </c>
      <c r="E252" s="18">
        <v>0</v>
      </c>
      <c r="F252" s="19">
        <f t="shared" si="501"/>
        <v>12732</v>
      </c>
      <c r="G252" s="30">
        <f t="shared" si="498"/>
        <v>1.5272166451452509E-2</v>
      </c>
      <c r="H252" s="18">
        <v>12732</v>
      </c>
      <c r="I252" s="18">
        <v>0</v>
      </c>
      <c r="J252" s="18">
        <v>0</v>
      </c>
      <c r="K252" s="18">
        <v>0</v>
      </c>
      <c r="L252" s="18">
        <v>0</v>
      </c>
      <c r="M252" s="18"/>
      <c r="N252" s="19">
        <f t="shared" si="500"/>
        <v>12732</v>
      </c>
      <c r="O252" s="19">
        <f t="shared" si="449"/>
        <v>0</v>
      </c>
      <c r="P252" s="19">
        <f t="shared" si="450"/>
        <v>12732</v>
      </c>
      <c r="Q252" s="30">
        <f t="shared" si="526"/>
        <v>1.5395184854852681E-2</v>
      </c>
      <c r="R252" s="18">
        <f t="shared" si="530"/>
        <v>12732</v>
      </c>
      <c r="S252" s="18"/>
      <c r="T252" s="18">
        <f t="shared" si="531"/>
        <v>0</v>
      </c>
      <c r="U252" s="18"/>
      <c r="V252" s="18">
        <f t="shared" si="532"/>
        <v>0</v>
      </c>
      <c r="W252" s="18"/>
      <c r="X252" s="19">
        <f t="shared" si="487"/>
        <v>12732</v>
      </c>
      <c r="Y252" s="19">
        <f t="shared" si="447"/>
        <v>0</v>
      </c>
      <c r="Z252" s="19">
        <f t="shared" si="451"/>
        <v>12732</v>
      </c>
      <c r="AA252" s="18">
        <f t="shared" si="533"/>
        <v>12732</v>
      </c>
      <c r="AB252" s="18">
        <v>1445</v>
      </c>
      <c r="AC252" s="18">
        <f t="shared" si="534"/>
        <v>0</v>
      </c>
      <c r="AD252" s="18"/>
      <c r="AE252" s="18">
        <f t="shared" si="535"/>
        <v>0</v>
      </c>
      <c r="AF252" s="18"/>
      <c r="AG252" s="19">
        <f t="shared" si="491"/>
        <v>12732</v>
      </c>
      <c r="AH252" s="19">
        <f t="shared" si="448"/>
        <v>1445</v>
      </c>
      <c r="AI252" s="19">
        <f t="shared" si="452"/>
        <v>14177</v>
      </c>
      <c r="AJ252" s="30">
        <f t="shared" si="496"/>
        <v>1.6820074757443359E-2</v>
      </c>
      <c r="AK252" s="18">
        <f t="shared" si="536"/>
        <v>14177</v>
      </c>
      <c r="AL252" s="18"/>
      <c r="AM252" s="18">
        <f t="shared" si="537"/>
        <v>0</v>
      </c>
      <c r="AN252" s="18"/>
      <c r="AO252" s="18">
        <f t="shared" si="538"/>
        <v>0</v>
      </c>
      <c r="AP252" s="18"/>
      <c r="AQ252" s="19">
        <f t="shared" si="495"/>
        <v>14177</v>
      </c>
      <c r="AR252" s="19">
        <f t="shared" si="499"/>
        <v>0</v>
      </c>
      <c r="AS252" s="19">
        <f t="shared" si="453"/>
        <v>14177</v>
      </c>
      <c r="AT252" s="30">
        <f t="shared" si="497"/>
        <v>1.6820074757443359E-2</v>
      </c>
    </row>
    <row r="253" spans="1:46" x14ac:dyDescent="0.2">
      <c r="A253" s="16" t="s">
        <v>66</v>
      </c>
      <c r="B253" s="17" t="s">
        <v>67</v>
      </c>
      <c r="C253" s="18">
        <v>152380</v>
      </c>
      <c r="D253" s="18">
        <v>0</v>
      </c>
      <c r="E253" s="18">
        <v>0</v>
      </c>
      <c r="F253" s="19">
        <f t="shared" si="501"/>
        <v>152380</v>
      </c>
      <c r="G253" s="30">
        <f t="shared" si="498"/>
        <v>0.18278139521460363</v>
      </c>
      <c r="H253" s="18">
        <v>152380</v>
      </c>
      <c r="I253" s="18">
        <v>8047</v>
      </c>
      <c r="J253" s="18">
        <v>0</v>
      </c>
      <c r="K253" s="18">
        <v>0</v>
      </c>
      <c r="L253" s="18">
        <v>0</v>
      </c>
      <c r="M253" s="18"/>
      <c r="N253" s="19">
        <f t="shared" si="500"/>
        <v>152380</v>
      </c>
      <c r="O253" s="19">
        <f t="shared" si="449"/>
        <v>8047</v>
      </c>
      <c r="P253" s="19">
        <f t="shared" si="450"/>
        <v>160427</v>
      </c>
      <c r="Q253" s="30">
        <f t="shared" si="526"/>
        <v>0.19398392402681833</v>
      </c>
      <c r="R253" s="18">
        <f t="shared" si="530"/>
        <v>160427</v>
      </c>
      <c r="S253" s="18"/>
      <c r="T253" s="18">
        <f t="shared" si="531"/>
        <v>0</v>
      </c>
      <c r="U253" s="18"/>
      <c r="V253" s="18">
        <f t="shared" si="532"/>
        <v>0</v>
      </c>
      <c r="W253" s="18"/>
      <c r="X253" s="19">
        <f t="shared" si="487"/>
        <v>160427</v>
      </c>
      <c r="Y253" s="19">
        <f t="shared" si="447"/>
        <v>0</v>
      </c>
      <c r="Z253" s="19">
        <f t="shared" si="451"/>
        <v>160427</v>
      </c>
      <c r="AA253" s="18">
        <f t="shared" si="533"/>
        <v>160427</v>
      </c>
      <c r="AB253" s="18">
        <v>24054</v>
      </c>
      <c r="AC253" s="18">
        <f t="shared" si="534"/>
        <v>0</v>
      </c>
      <c r="AD253" s="18"/>
      <c r="AE253" s="18">
        <f t="shared" si="535"/>
        <v>0</v>
      </c>
      <c r="AF253" s="18">
        <v>3500</v>
      </c>
      <c r="AG253" s="19">
        <f t="shared" si="491"/>
        <v>160427</v>
      </c>
      <c r="AH253" s="19">
        <f t="shared" si="448"/>
        <v>27554</v>
      </c>
      <c r="AI253" s="19">
        <f t="shared" si="452"/>
        <v>187981</v>
      </c>
      <c r="AJ253" s="30">
        <f t="shared" si="496"/>
        <v>0.22302704895104464</v>
      </c>
      <c r="AK253" s="18">
        <f t="shared" si="536"/>
        <v>184481</v>
      </c>
      <c r="AL253" s="18"/>
      <c r="AM253" s="18">
        <f t="shared" si="537"/>
        <v>0</v>
      </c>
      <c r="AN253" s="18"/>
      <c r="AO253" s="18">
        <f t="shared" si="538"/>
        <v>3500</v>
      </c>
      <c r="AP253" s="18"/>
      <c r="AQ253" s="19">
        <f t="shared" si="495"/>
        <v>187981</v>
      </c>
      <c r="AR253" s="19">
        <f t="shared" si="499"/>
        <v>0</v>
      </c>
      <c r="AS253" s="19">
        <f t="shared" si="453"/>
        <v>187981</v>
      </c>
      <c r="AT253" s="30">
        <f t="shared" si="497"/>
        <v>0.22302704895104464</v>
      </c>
    </row>
    <row r="254" spans="1:46" ht="14.25" x14ac:dyDescent="0.2">
      <c r="A254" s="26" t="s">
        <v>156</v>
      </c>
      <c r="B254" s="32" t="s">
        <v>157</v>
      </c>
      <c r="C254" s="28">
        <f>SUM(C255:C268)</f>
        <v>484145</v>
      </c>
      <c r="D254" s="28">
        <f t="shared" ref="D254:E254" si="539">SUM(D255:D268)</f>
        <v>235349</v>
      </c>
      <c r="E254" s="28">
        <f t="shared" si="539"/>
        <v>48224</v>
      </c>
      <c r="F254" s="28">
        <f t="shared" si="501"/>
        <v>767718</v>
      </c>
      <c r="G254" s="29">
        <f t="shared" si="498"/>
        <v>0.92088572759788079</v>
      </c>
      <c r="H254" s="28">
        <f>SUM(H255:H268)</f>
        <v>484145</v>
      </c>
      <c r="I254" s="28">
        <f>SUM(I255:I268)</f>
        <v>44802</v>
      </c>
      <c r="J254" s="28">
        <f t="shared" ref="J254:M254" si="540">SUM(J255:J268)</f>
        <v>235349</v>
      </c>
      <c r="K254" s="28">
        <f t="shared" si="540"/>
        <v>0</v>
      </c>
      <c r="L254" s="28">
        <f t="shared" si="540"/>
        <v>48224</v>
      </c>
      <c r="M254" s="28">
        <f t="shared" si="540"/>
        <v>0</v>
      </c>
      <c r="N254" s="28">
        <f t="shared" si="500"/>
        <v>767718</v>
      </c>
      <c r="O254" s="28">
        <f t="shared" si="449"/>
        <v>44802</v>
      </c>
      <c r="P254" s="28">
        <f t="shared" si="450"/>
        <v>812520</v>
      </c>
      <c r="Q254" s="29">
        <f t="shared" si="526"/>
        <v>0.9824768770236334</v>
      </c>
      <c r="R254" s="28">
        <f>SUM(R255:R268)</f>
        <v>528947</v>
      </c>
      <c r="S254" s="28">
        <f>SUM(S255:S268)</f>
        <v>0</v>
      </c>
      <c r="T254" s="28">
        <f t="shared" ref="T254:W254" si="541">SUM(T255:T268)</f>
        <v>235349</v>
      </c>
      <c r="U254" s="28">
        <f t="shared" si="541"/>
        <v>0</v>
      </c>
      <c r="V254" s="28">
        <f t="shared" si="541"/>
        <v>48224</v>
      </c>
      <c r="W254" s="28">
        <f t="shared" si="541"/>
        <v>0</v>
      </c>
      <c r="X254" s="28">
        <f t="shared" si="487"/>
        <v>812520</v>
      </c>
      <c r="Y254" s="28">
        <f t="shared" si="447"/>
        <v>0</v>
      </c>
      <c r="Z254" s="28">
        <f t="shared" si="451"/>
        <v>812520</v>
      </c>
      <c r="AA254" s="28">
        <f>SUM(AA255:AA268)</f>
        <v>528947</v>
      </c>
      <c r="AB254" s="28">
        <f>SUM(AB255:AB268)</f>
        <v>77671</v>
      </c>
      <c r="AC254" s="28">
        <f t="shared" ref="AC254:AF254" si="542">SUM(AC255:AC268)</f>
        <v>235349</v>
      </c>
      <c r="AD254" s="28">
        <f t="shared" si="542"/>
        <v>16827</v>
      </c>
      <c r="AE254" s="28">
        <f t="shared" si="542"/>
        <v>48224</v>
      </c>
      <c r="AF254" s="28">
        <f t="shared" si="542"/>
        <v>0</v>
      </c>
      <c r="AG254" s="28">
        <f t="shared" si="491"/>
        <v>812520</v>
      </c>
      <c r="AH254" s="28">
        <f t="shared" si="448"/>
        <v>94498</v>
      </c>
      <c r="AI254" s="28">
        <f t="shared" si="452"/>
        <v>907018</v>
      </c>
      <c r="AJ254" s="29">
        <f t="shared" si="496"/>
        <v>1.076116989937699</v>
      </c>
      <c r="AK254" s="28">
        <f>SUM(AK255:AK268)</f>
        <v>606618</v>
      </c>
      <c r="AL254" s="28">
        <f>SUM(AL255:AL268)</f>
        <v>0</v>
      </c>
      <c r="AM254" s="28">
        <f t="shared" ref="AM254:AP254" si="543">SUM(AM255:AM268)</f>
        <v>252176</v>
      </c>
      <c r="AN254" s="28">
        <f t="shared" si="543"/>
        <v>0</v>
      </c>
      <c r="AO254" s="28">
        <f t="shared" si="543"/>
        <v>48224</v>
      </c>
      <c r="AP254" s="28">
        <f t="shared" si="543"/>
        <v>0</v>
      </c>
      <c r="AQ254" s="28">
        <f t="shared" si="495"/>
        <v>907018</v>
      </c>
      <c r="AR254" s="28">
        <f t="shared" si="499"/>
        <v>0</v>
      </c>
      <c r="AS254" s="28">
        <f t="shared" si="453"/>
        <v>907018</v>
      </c>
      <c r="AT254" s="29">
        <f t="shared" si="497"/>
        <v>1.076116989937699</v>
      </c>
    </row>
    <row r="255" spans="1:46" ht="12.95" x14ac:dyDescent="0.3">
      <c r="A255" s="16" t="s">
        <v>54</v>
      </c>
      <c r="B255" s="17" t="s">
        <v>55</v>
      </c>
      <c r="C255" s="18">
        <v>160106</v>
      </c>
      <c r="D255" s="18">
        <v>190428</v>
      </c>
      <c r="E255" s="18">
        <v>0</v>
      </c>
      <c r="F255" s="19">
        <f t="shared" si="501"/>
        <v>350534</v>
      </c>
      <c r="G255" s="30">
        <f t="shared" si="498"/>
        <v>0.42046917961777047</v>
      </c>
      <c r="H255" s="18">
        <v>160106</v>
      </c>
      <c r="I255" s="18">
        <f>-94+39659</f>
        <v>39565</v>
      </c>
      <c r="J255" s="18">
        <v>190428</v>
      </c>
      <c r="K255" s="18">
        <v>0</v>
      </c>
      <c r="L255" s="18">
        <v>0</v>
      </c>
      <c r="M255" s="18">
        <v>1008</v>
      </c>
      <c r="N255" s="19">
        <f t="shared" si="500"/>
        <v>350534</v>
      </c>
      <c r="O255" s="19">
        <f t="shared" si="449"/>
        <v>40573</v>
      </c>
      <c r="P255" s="19">
        <f t="shared" si="450"/>
        <v>391107</v>
      </c>
      <c r="Q255" s="30">
        <f t="shared" si="526"/>
        <v>0.47291584692325378</v>
      </c>
      <c r="R255" s="18">
        <f t="shared" ref="R255:R268" si="544">H255+I255</f>
        <v>199671</v>
      </c>
      <c r="S255" s="18"/>
      <c r="T255" s="18">
        <f t="shared" ref="T255:T268" si="545">J255+K255</f>
        <v>190428</v>
      </c>
      <c r="U255" s="18"/>
      <c r="V255" s="18">
        <f t="shared" ref="V255:V268" si="546">L255+M255</f>
        <v>1008</v>
      </c>
      <c r="W255" s="18"/>
      <c r="X255" s="19">
        <f t="shared" si="487"/>
        <v>391107</v>
      </c>
      <c r="Y255" s="19">
        <f t="shared" si="447"/>
        <v>0</v>
      </c>
      <c r="Z255" s="19">
        <f t="shared" si="451"/>
        <v>391107</v>
      </c>
      <c r="AA255" s="18">
        <f t="shared" ref="AA255:AA268" si="547">R255+S255</f>
        <v>199671</v>
      </c>
      <c r="AB255" s="18">
        <v>50000</v>
      </c>
      <c r="AC255" s="18">
        <f t="shared" ref="AC255:AC268" si="548">T255+U255</f>
        <v>190428</v>
      </c>
      <c r="AD255" s="18">
        <v>15124</v>
      </c>
      <c r="AE255" s="18">
        <f t="shared" ref="AE255:AE268" si="549">V255+W255</f>
        <v>1008</v>
      </c>
      <c r="AF255" s="18">
        <v>576</v>
      </c>
      <c r="AG255" s="19">
        <f t="shared" si="491"/>
        <v>391107</v>
      </c>
      <c r="AH255" s="19">
        <f t="shared" si="448"/>
        <v>65700</v>
      </c>
      <c r="AI255" s="19">
        <f t="shared" si="452"/>
        <v>456807</v>
      </c>
      <c r="AJ255" s="30">
        <f t="shared" si="496"/>
        <v>0.54197135428676224</v>
      </c>
      <c r="AK255" s="18">
        <f t="shared" ref="AK255:AK268" si="550">AA255+AB255</f>
        <v>249671</v>
      </c>
      <c r="AL255" s="18"/>
      <c r="AM255" s="18">
        <f t="shared" ref="AM255:AM268" si="551">AC255+AD255</f>
        <v>205552</v>
      </c>
      <c r="AN255" s="18"/>
      <c r="AO255" s="18">
        <f t="shared" ref="AO255:AO268" si="552">AE255+AF255</f>
        <v>1584</v>
      </c>
      <c r="AP255" s="18"/>
      <c r="AQ255" s="19">
        <f t="shared" si="495"/>
        <v>456807</v>
      </c>
      <c r="AR255" s="19">
        <f t="shared" si="499"/>
        <v>0</v>
      </c>
      <c r="AS255" s="19">
        <f t="shared" si="453"/>
        <v>456807</v>
      </c>
      <c r="AT255" s="30">
        <f t="shared" si="497"/>
        <v>0.54197135428676224</v>
      </c>
    </row>
    <row r="256" spans="1:46" ht="25.5" x14ac:dyDescent="0.2">
      <c r="A256" s="16" t="s">
        <v>56</v>
      </c>
      <c r="B256" s="17" t="s">
        <v>57</v>
      </c>
      <c r="C256" s="18">
        <v>46164</v>
      </c>
      <c r="D256" s="18">
        <v>44921</v>
      </c>
      <c r="E256" s="18">
        <v>0</v>
      </c>
      <c r="F256" s="19">
        <f t="shared" si="501"/>
        <v>91085</v>
      </c>
      <c r="G256" s="30">
        <f t="shared" si="498"/>
        <v>0.10925740506052088</v>
      </c>
      <c r="H256" s="18">
        <v>46164</v>
      </c>
      <c r="I256" s="18">
        <f>94+9356</f>
        <v>9450</v>
      </c>
      <c r="J256" s="18">
        <v>44921</v>
      </c>
      <c r="K256" s="18">
        <v>0</v>
      </c>
      <c r="L256" s="18">
        <v>0</v>
      </c>
      <c r="M256" s="18">
        <v>238</v>
      </c>
      <c r="N256" s="19">
        <f t="shared" si="500"/>
        <v>91085</v>
      </c>
      <c r="O256" s="19">
        <f t="shared" si="449"/>
        <v>9688</v>
      </c>
      <c r="P256" s="19">
        <f t="shared" si="450"/>
        <v>100773</v>
      </c>
      <c r="Q256" s="30">
        <f t="shared" si="526"/>
        <v>0.12185194497157315</v>
      </c>
      <c r="R256" s="18">
        <f t="shared" si="544"/>
        <v>55614</v>
      </c>
      <c r="S256" s="18"/>
      <c r="T256" s="18">
        <f t="shared" si="545"/>
        <v>44921</v>
      </c>
      <c r="U256" s="18"/>
      <c r="V256" s="18">
        <f t="shared" si="546"/>
        <v>238</v>
      </c>
      <c r="W256" s="18"/>
      <c r="X256" s="19">
        <f t="shared" si="487"/>
        <v>100773</v>
      </c>
      <c r="Y256" s="19">
        <f t="shared" si="447"/>
        <v>0</v>
      </c>
      <c r="Z256" s="19">
        <f t="shared" si="451"/>
        <v>100773</v>
      </c>
      <c r="AA256" s="18">
        <f t="shared" si="547"/>
        <v>55614</v>
      </c>
      <c r="AB256" s="18">
        <v>24815</v>
      </c>
      <c r="AC256" s="18">
        <f t="shared" si="548"/>
        <v>44921</v>
      </c>
      <c r="AD256" s="18">
        <v>1703</v>
      </c>
      <c r="AE256" s="18">
        <f t="shared" si="549"/>
        <v>238</v>
      </c>
      <c r="AF256" s="18">
        <v>136</v>
      </c>
      <c r="AG256" s="19">
        <f t="shared" si="491"/>
        <v>100773</v>
      </c>
      <c r="AH256" s="19">
        <f t="shared" si="448"/>
        <v>26654</v>
      </c>
      <c r="AI256" s="19">
        <f t="shared" si="452"/>
        <v>127427</v>
      </c>
      <c r="AJ256" s="30">
        <f t="shared" si="496"/>
        <v>0.15118372477369929</v>
      </c>
      <c r="AK256" s="18">
        <f t="shared" si="550"/>
        <v>80429</v>
      </c>
      <c r="AL256" s="18"/>
      <c r="AM256" s="18">
        <f t="shared" si="551"/>
        <v>46624</v>
      </c>
      <c r="AN256" s="18"/>
      <c r="AO256" s="18">
        <f t="shared" si="552"/>
        <v>374</v>
      </c>
      <c r="AP256" s="18"/>
      <c r="AQ256" s="19">
        <f t="shared" si="495"/>
        <v>127427</v>
      </c>
      <c r="AR256" s="19">
        <f t="shared" si="499"/>
        <v>0</v>
      </c>
      <c r="AS256" s="19">
        <f t="shared" si="453"/>
        <v>127427</v>
      </c>
      <c r="AT256" s="30">
        <f t="shared" si="497"/>
        <v>0.15118372477369929</v>
      </c>
    </row>
    <row r="257" spans="1:46" x14ac:dyDescent="0.2">
      <c r="A257" s="16" t="s">
        <v>58</v>
      </c>
      <c r="B257" s="17" t="s">
        <v>59</v>
      </c>
      <c r="C257" s="18">
        <v>1000</v>
      </c>
      <c r="D257" s="18">
        <v>0</v>
      </c>
      <c r="E257" s="18">
        <v>35514</v>
      </c>
      <c r="F257" s="19">
        <f t="shared" si="501"/>
        <v>36514</v>
      </c>
      <c r="G257" s="30">
        <f t="shared" si="498"/>
        <v>4.379892285645122E-2</v>
      </c>
      <c r="H257" s="18">
        <v>1000</v>
      </c>
      <c r="I257" s="18">
        <v>-1000</v>
      </c>
      <c r="J257" s="18">
        <v>0</v>
      </c>
      <c r="K257" s="18">
        <v>0</v>
      </c>
      <c r="L257" s="18">
        <v>35514</v>
      </c>
      <c r="M257" s="18">
        <v>-520</v>
      </c>
      <c r="N257" s="19">
        <f t="shared" ref="N257:N289" si="553">H257+J257+L257</f>
        <v>36514</v>
      </c>
      <c r="O257" s="19">
        <f t="shared" si="449"/>
        <v>-1520</v>
      </c>
      <c r="P257" s="19">
        <f t="shared" si="450"/>
        <v>34994</v>
      </c>
      <c r="Q257" s="30">
        <f t="shared" si="526"/>
        <v>4.2313784072472098E-2</v>
      </c>
      <c r="R257" s="18">
        <f t="shared" si="544"/>
        <v>0</v>
      </c>
      <c r="S257" s="18"/>
      <c r="T257" s="18">
        <f t="shared" si="545"/>
        <v>0</v>
      </c>
      <c r="U257" s="18"/>
      <c r="V257" s="18">
        <f t="shared" si="546"/>
        <v>34994</v>
      </c>
      <c r="W257" s="18"/>
      <c r="X257" s="19">
        <f t="shared" si="487"/>
        <v>34994</v>
      </c>
      <c r="Y257" s="19">
        <f t="shared" si="447"/>
        <v>0</v>
      </c>
      <c r="Z257" s="19">
        <f t="shared" si="451"/>
        <v>34994</v>
      </c>
      <c r="AA257" s="18">
        <f t="shared" si="547"/>
        <v>0</v>
      </c>
      <c r="AB257" s="18">
        <v>0</v>
      </c>
      <c r="AC257" s="18">
        <f t="shared" si="548"/>
        <v>0</v>
      </c>
      <c r="AD257" s="18"/>
      <c r="AE257" s="18">
        <f t="shared" si="549"/>
        <v>34994</v>
      </c>
      <c r="AF257" s="18">
        <v>10390</v>
      </c>
      <c r="AG257" s="19">
        <f t="shared" si="491"/>
        <v>34994</v>
      </c>
      <c r="AH257" s="19">
        <f t="shared" si="448"/>
        <v>10390</v>
      </c>
      <c r="AI257" s="19">
        <f t="shared" si="452"/>
        <v>45384</v>
      </c>
      <c r="AJ257" s="30">
        <f t="shared" si="496"/>
        <v>5.384512046214357E-2</v>
      </c>
      <c r="AK257" s="18">
        <f t="shared" si="550"/>
        <v>0</v>
      </c>
      <c r="AL257" s="18"/>
      <c r="AM257" s="18">
        <f t="shared" si="551"/>
        <v>0</v>
      </c>
      <c r="AN257" s="18"/>
      <c r="AO257" s="18">
        <f t="shared" si="552"/>
        <v>45384</v>
      </c>
      <c r="AP257" s="18"/>
      <c r="AQ257" s="19">
        <f t="shared" si="495"/>
        <v>45384</v>
      </c>
      <c r="AR257" s="19">
        <f t="shared" si="499"/>
        <v>0</v>
      </c>
      <c r="AS257" s="19">
        <f t="shared" si="453"/>
        <v>45384</v>
      </c>
      <c r="AT257" s="30">
        <f t="shared" si="497"/>
        <v>5.384512046214357E-2</v>
      </c>
    </row>
    <row r="258" spans="1:46" ht="12.95" x14ac:dyDescent="0.3">
      <c r="A258" s="16" t="s">
        <v>60</v>
      </c>
      <c r="B258" s="17" t="s">
        <v>61</v>
      </c>
      <c r="C258" s="18">
        <v>100680</v>
      </c>
      <c r="D258" s="18">
        <v>0</v>
      </c>
      <c r="E258" s="18">
        <v>12060</v>
      </c>
      <c r="F258" s="19">
        <f t="shared" si="501"/>
        <v>112740</v>
      </c>
      <c r="G258" s="30">
        <f t="shared" si="498"/>
        <v>0.13523280283826233</v>
      </c>
      <c r="H258" s="18">
        <v>100680</v>
      </c>
      <c r="I258" s="18">
        <v>-751</v>
      </c>
      <c r="J258" s="18">
        <v>0</v>
      </c>
      <c r="K258" s="18">
        <v>0</v>
      </c>
      <c r="L258" s="18">
        <v>12060</v>
      </c>
      <c r="M258" s="18">
        <v>-1246</v>
      </c>
      <c r="N258" s="19">
        <f t="shared" si="553"/>
        <v>112740</v>
      </c>
      <c r="O258" s="19">
        <f t="shared" si="449"/>
        <v>-1997</v>
      </c>
      <c r="P258" s="19">
        <f t="shared" si="450"/>
        <v>110743</v>
      </c>
      <c r="Q258" s="30">
        <f t="shared" si="526"/>
        <v>0.13390739525455156</v>
      </c>
      <c r="R258" s="18">
        <f t="shared" si="544"/>
        <v>99929</v>
      </c>
      <c r="S258" s="18"/>
      <c r="T258" s="18">
        <f t="shared" si="545"/>
        <v>0</v>
      </c>
      <c r="U258" s="18"/>
      <c r="V258" s="18">
        <f t="shared" si="546"/>
        <v>10814</v>
      </c>
      <c r="W258" s="18"/>
      <c r="X258" s="19">
        <f t="shared" si="487"/>
        <v>110743</v>
      </c>
      <c r="Y258" s="19">
        <f t="shared" ref="Y258:Y289" si="554">S258+U258+W258</f>
        <v>0</v>
      </c>
      <c r="Z258" s="19">
        <f t="shared" si="451"/>
        <v>110743</v>
      </c>
      <c r="AA258" s="18">
        <f t="shared" si="547"/>
        <v>99929</v>
      </c>
      <c r="AB258" s="18">
        <v>21</v>
      </c>
      <c r="AC258" s="18">
        <f t="shared" si="548"/>
        <v>0</v>
      </c>
      <c r="AD258" s="18"/>
      <c r="AE258" s="18">
        <f t="shared" si="549"/>
        <v>10814</v>
      </c>
      <c r="AF258" s="18">
        <v>-10792</v>
      </c>
      <c r="AG258" s="19">
        <f t="shared" si="491"/>
        <v>110743</v>
      </c>
      <c r="AH258" s="19">
        <f t="shared" ref="AH258:AH289" si="555">AB258+AD258+AF258</f>
        <v>-10771</v>
      </c>
      <c r="AI258" s="19">
        <f t="shared" si="452"/>
        <v>99972</v>
      </c>
      <c r="AJ258" s="30">
        <f t="shared" si="496"/>
        <v>0.11861017942097252</v>
      </c>
      <c r="AK258" s="18">
        <f t="shared" si="550"/>
        <v>99950</v>
      </c>
      <c r="AL258" s="18"/>
      <c r="AM258" s="18">
        <f t="shared" si="551"/>
        <v>0</v>
      </c>
      <c r="AN258" s="18"/>
      <c r="AO258" s="18">
        <f t="shared" si="552"/>
        <v>22</v>
      </c>
      <c r="AP258" s="18"/>
      <c r="AQ258" s="19">
        <f t="shared" si="495"/>
        <v>99972</v>
      </c>
      <c r="AR258" s="19">
        <f t="shared" si="499"/>
        <v>0</v>
      </c>
      <c r="AS258" s="19">
        <f t="shared" si="453"/>
        <v>99972</v>
      </c>
      <c r="AT258" s="30">
        <f t="shared" si="497"/>
        <v>0.11861017942097252</v>
      </c>
    </row>
    <row r="259" spans="1:46" ht="25.5" x14ac:dyDescent="0.2">
      <c r="A259" s="16" t="s">
        <v>62</v>
      </c>
      <c r="B259" s="17" t="s">
        <v>63</v>
      </c>
      <c r="C259" s="18">
        <v>111665</v>
      </c>
      <c r="D259" s="18">
        <v>0</v>
      </c>
      <c r="E259" s="18">
        <v>650</v>
      </c>
      <c r="F259" s="19">
        <f t="shared" si="501"/>
        <v>112315</v>
      </c>
      <c r="G259" s="30">
        <f t="shared" si="498"/>
        <v>0.13472301091697209</v>
      </c>
      <c r="H259" s="18">
        <v>111665</v>
      </c>
      <c r="I259" s="18">
        <v>-1562</v>
      </c>
      <c r="J259" s="18">
        <v>0</v>
      </c>
      <c r="K259" s="18">
        <v>0</v>
      </c>
      <c r="L259" s="18">
        <v>650</v>
      </c>
      <c r="M259" s="18">
        <v>520</v>
      </c>
      <c r="N259" s="19">
        <f t="shared" si="553"/>
        <v>112315</v>
      </c>
      <c r="O259" s="19">
        <f t="shared" si="449"/>
        <v>-1042</v>
      </c>
      <c r="P259" s="19">
        <f t="shared" si="450"/>
        <v>111273</v>
      </c>
      <c r="Q259" s="30">
        <f t="shared" si="526"/>
        <v>0.13454825670389745</v>
      </c>
      <c r="R259" s="18">
        <f t="shared" si="544"/>
        <v>110103</v>
      </c>
      <c r="S259" s="18"/>
      <c r="T259" s="18">
        <f t="shared" si="545"/>
        <v>0</v>
      </c>
      <c r="U259" s="18"/>
      <c r="V259" s="18">
        <f t="shared" si="546"/>
        <v>1170</v>
      </c>
      <c r="W259" s="18"/>
      <c r="X259" s="19">
        <f t="shared" si="487"/>
        <v>111273</v>
      </c>
      <c r="Y259" s="19">
        <f t="shared" si="554"/>
        <v>0</v>
      </c>
      <c r="Z259" s="19">
        <f t="shared" si="451"/>
        <v>111273</v>
      </c>
      <c r="AA259" s="18">
        <f t="shared" si="547"/>
        <v>110103</v>
      </c>
      <c r="AB259" s="18">
        <v>2100</v>
      </c>
      <c r="AC259" s="18">
        <f t="shared" si="548"/>
        <v>0</v>
      </c>
      <c r="AD259" s="18"/>
      <c r="AE259" s="18">
        <f t="shared" si="549"/>
        <v>1170</v>
      </c>
      <c r="AF259" s="18">
        <v>-310</v>
      </c>
      <c r="AG259" s="19">
        <f t="shared" si="491"/>
        <v>111273</v>
      </c>
      <c r="AH259" s="19">
        <f t="shared" si="555"/>
        <v>1790</v>
      </c>
      <c r="AI259" s="19">
        <f t="shared" si="452"/>
        <v>113063</v>
      </c>
      <c r="AJ259" s="30">
        <f t="shared" si="496"/>
        <v>0.1341417868590547</v>
      </c>
      <c r="AK259" s="18">
        <f t="shared" si="550"/>
        <v>112203</v>
      </c>
      <c r="AL259" s="18"/>
      <c r="AM259" s="18">
        <f t="shared" si="551"/>
        <v>0</v>
      </c>
      <c r="AN259" s="18"/>
      <c r="AO259" s="18">
        <f t="shared" si="552"/>
        <v>860</v>
      </c>
      <c r="AP259" s="18"/>
      <c r="AQ259" s="19">
        <f t="shared" si="495"/>
        <v>113063</v>
      </c>
      <c r="AR259" s="19">
        <f t="shared" si="499"/>
        <v>0</v>
      </c>
      <c r="AS259" s="19">
        <f t="shared" si="453"/>
        <v>113063</v>
      </c>
      <c r="AT259" s="30">
        <f t="shared" si="497"/>
        <v>0.1341417868590547</v>
      </c>
    </row>
    <row r="260" spans="1:46" x14ac:dyDescent="0.2">
      <c r="A260" s="16" t="s">
        <v>140</v>
      </c>
      <c r="B260" s="17" t="s">
        <v>141</v>
      </c>
      <c r="C260" s="18">
        <v>120</v>
      </c>
      <c r="D260" s="18">
        <v>0</v>
      </c>
      <c r="E260" s="18">
        <v>0</v>
      </c>
      <c r="F260" s="19">
        <f t="shared" si="501"/>
        <v>120</v>
      </c>
      <c r="G260" s="30">
        <f t="shared" si="498"/>
        <v>1.4394124836430264E-4</v>
      </c>
      <c r="H260" s="18">
        <v>120</v>
      </c>
      <c r="I260" s="18">
        <v>0</v>
      </c>
      <c r="J260" s="18">
        <v>0</v>
      </c>
      <c r="K260" s="18">
        <v>0</v>
      </c>
      <c r="L260" s="18">
        <v>0</v>
      </c>
      <c r="M260" s="18"/>
      <c r="N260" s="19">
        <f t="shared" si="553"/>
        <v>120</v>
      </c>
      <c r="O260" s="19">
        <f t="shared" si="449"/>
        <v>0</v>
      </c>
      <c r="P260" s="19">
        <f t="shared" si="450"/>
        <v>120</v>
      </c>
      <c r="Q260" s="30">
        <f t="shared" si="526"/>
        <v>1.4510070551227786E-4</v>
      </c>
      <c r="R260" s="18">
        <f t="shared" si="544"/>
        <v>120</v>
      </c>
      <c r="S260" s="18"/>
      <c r="T260" s="18">
        <f t="shared" si="545"/>
        <v>0</v>
      </c>
      <c r="U260" s="18"/>
      <c r="V260" s="18">
        <f t="shared" si="546"/>
        <v>0</v>
      </c>
      <c r="W260" s="18"/>
      <c r="X260" s="19">
        <f t="shared" si="487"/>
        <v>120</v>
      </c>
      <c r="Y260" s="19">
        <f t="shared" si="554"/>
        <v>0</v>
      </c>
      <c r="Z260" s="19">
        <f t="shared" si="451"/>
        <v>120</v>
      </c>
      <c r="AA260" s="18">
        <f t="shared" si="547"/>
        <v>120</v>
      </c>
      <c r="AB260" s="18"/>
      <c r="AC260" s="18">
        <f t="shared" si="548"/>
        <v>0</v>
      </c>
      <c r="AD260" s="18"/>
      <c r="AE260" s="18">
        <f t="shared" si="549"/>
        <v>0</v>
      </c>
      <c r="AF260" s="18"/>
      <c r="AG260" s="19">
        <f t="shared" si="491"/>
        <v>120</v>
      </c>
      <c r="AH260" s="19">
        <f t="shared" si="555"/>
        <v>0</v>
      </c>
      <c r="AI260" s="19">
        <f t="shared" si="452"/>
        <v>120</v>
      </c>
      <c r="AJ260" s="30">
        <f t="shared" si="496"/>
        <v>1.4237207948742349E-4</v>
      </c>
      <c r="AK260" s="18">
        <f t="shared" si="550"/>
        <v>120</v>
      </c>
      <c r="AL260" s="18"/>
      <c r="AM260" s="18">
        <f t="shared" si="551"/>
        <v>0</v>
      </c>
      <c r="AN260" s="18"/>
      <c r="AO260" s="18">
        <f t="shared" si="552"/>
        <v>0</v>
      </c>
      <c r="AP260" s="18"/>
      <c r="AQ260" s="19">
        <f t="shared" si="495"/>
        <v>120</v>
      </c>
      <c r="AR260" s="19">
        <f t="shared" si="499"/>
        <v>0</v>
      </c>
      <c r="AS260" s="19">
        <f t="shared" si="453"/>
        <v>120</v>
      </c>
      <c r="AT260" s="30">
        <f t="shared" si="497"/>
        <v>1.4237207948742349E-4</v>
      </c>
    </row>
    <row r="261" spans="1:46" x14ac:dyDescent="0.2">
      <c r="A261" s="16" t="s">
        <v>64</v>
      </c>
      <c r="B261" s="17" t="s">
        <v>65</v>
      </c>
      <c r="C261" s="18">
        <v>3610</v>
      </c>
      <c r="D261" s="18">
        <v>0</v>
      </c>
      <c r="E261" s="18">
        <v>0</v>
      </c>
      <c r="F261" s="19">
        <f t="shared" si="501"/>
        <v>3610</v>
      </c>
      <c r="G261" s="30">
        <f t="shared" si="498"/>
        <v>4.3302325549594376E-3</v>
      </c>
      <c r="H261" s="18">
        <v>3610</v>
      </c>
      <c r="I261" s="18">
        <v>0</v>
      </c>
      <c r="J261" s="18">
        <v>0</v>
      </c>
      <c r="K261" s="18">
        <v>0</v>
      </c>
      <c r="L261" s="18">
        <v>0</v>
      </c>
      <c r="M261" s="18"/>
      <c r="N261" s="19">
        <f t="shared" si="553"/>
        <v>3610</v>
      </c>
      <c r="O261" s="19">
        <f t="shared" si="449"/>
        <v>0</v>
      </c>
      <c r="P261" s="19">
        <f t="shared" si="450"/>
        <v>3610</v>
      </c>
      <c r="Q261" s="30">
        <f t="shared" si="526"/>
        <v>4.365112890827692E-3</v>
      </c>
      <c r="R261" s="18">
        <f t="shared" si="544"/>
        <v>3610</v>
      </c>
      <c r="S261" s="18"/>
      <c r="T261" s="18">
        <f t="shared" si="545"/>
        <v>0</v>
      </c>
      <c r="U261" s="18"/>
      <c r="V261" s="18">
        <f t="shared" si="546"/>
        <v>0</v>
      </c>
      <c r="W261" s="18"/>
      <c r="X261" s="19">
        <f t="shared" si="487"/>
        <v>3610</v>
      </c>
      <c r="Y261" s="19">
        <f t="shared" si="554"/>
        <v>0</v>
      </c>
      <c r="Z261" s="19">
        <f t="shared" si="451"/>
        <v>3610</v>
      </c>
      <c r="AA261" s="18">
        <f t="shared" si="547"/>
        <v>3610</v>
      </c>
      <c r="AB261" s="18">
        <v>735</v>
      </c>
      <c r="AC261" s="18">
        <f t="shared" si="548"/>
        <v>0</v>
      </c>
      <c r="AD261" s="18"/>
      <c r="AE261" s="18">
        <f t="shared" si="549"/>
        <v>0</v>
      </c>
      <c r="AF261" s="18"/>
      <c r="AG261" s="19">
        <f t="shared" si="491"/>
        <v>3610</v>
      </c>
      <c r="AH261" s="19">
        <f t="shared" si="555"/>
        <v>735</v>
      </c>
      <c r="AI261" s="19">
        <f t="shared" si="452"/>
        <v>4345</v>
      </c>
      <c r="AJ261" s="30">
        <f t="shared" si="496"/>
        <v>5.155055711440459E-3</v>
      </c>
      <c r="AK261" s="18">
        <f t="shared" si="550"/>
        <v>4345</v>
      </c>
      <c r="AL261" s="18"/>
      <c r="AM261" s="18">
        <f t="shared" si="551"/>
        <v>0</v>
      </c>
      <c r="AN261" s="18"/>
      <c r="AO261" s="18">
        <f t="shared" si="552"/>
        <v>0</v>
      </c>
      <c r="AP261" s="18"/>
      <c r="AQ261" s="19">
        <f t="shared" si="495"/>
        <v>4345</v>
      </c>
      <c r="AR261" s="19">
        <f t="shared" si="499"/>
        <v>0</v>
      </c>
      <c r="AS261" s="19">
        <f t="shared" si="453"/>
        <v>4345</v>
      </c>
      <c r="AT261" s="30">
        <f t="shared" si="497"/>
        <v>5.155055711440459E-3</v>
      </c>
    </row>
    <row r="262" spans="1:46" ht="25.5" x14ac:dyDescent="0.2">
      <c r="A262" s="16" t="s">
        <v>90</v>
      </c>
      <c r="B262" s="17" t="s">
        <v>91</v>
      </c>
      <c r="C262" s="18">
        <v>0</v>
      </c>
      <c r="D262" s="18">
        <v>0</v>
      </c>
      <c r="E262" s="18">
        <v>0</v>
      </c>
      <c r="F262" s="19">
        <f t="shared" si="501"/>
        <v>0</v>
      </c>
      <c r="G262" s="30">
        <f t="shared" si="498"/>
        <v>0</v>
      </c>
      <c r="H262" s="18">
        <v>0</v>
      </c>
      <c r="I262" s="18">
        <v>0</v>
      </c>
      <c r="J262" s="18">
        <v>0</v>
      </c>
      <c r="K262" s="18">
        <v>0</v>
      </c>
      <c r="L262" s="18">
        <v>0</v>
      </c>
      <c r="M262" s="18"/>
      <c r="N262" s="19">
        <f t="shared" si="553"/>
        <v>0</v>
      </c>
      <c r="O262" s="19">
        <f t="shared" si="449"/>
        <v>0</v>
      </c>
      <c r="P262" s="19">
        <f t="shared" si="450"/>
        <v>0</v>
      </c>
      <c r="Q262" s="30">
        <f t="shared" si="526"/>
        <v>0</v>
      </c>
      <c r="R262" s="18">
        <f t="shared" si="544"/>
        <v>0</v>
      </c>
      <c r="S262" s="18"/>
      <c r="T262" s="18">
        <f t="shared" si="545"/>
        <v>0</v>
      </c>
      <c r="U262" s="18"/>
      <c r="V262" s="18">
        <f t="shared" si="546"/>
        <v>0</v>
      </c>
      <c r="W262" s="18"/>
      <c r="X262" s="19">
        <f t="shared" si="487"/>
        <v>0</v>
      </c>
      <c r="Y262" s="19">
        <f t="shared" si="554"/>
        <v>0</v>
      </c>
      <c r="Z262" s="19">
        <f t="shared" si="451"/>
        <v>0</v>
      </c>
      <c r="AA262" s="18">
        <f t="shared" si="547"/>
        <v>0</v>
      </c>
      <c r="AB262" s="18"/>
      <c r="AC262" s="18">
        <f t="shared" si="548"/>
        <v>0</v>
      </c>
      <c r="AD262" s="18"/>
      <c r="AE262" s="18">
        <f t="shared" si="549"/>
        <v>0</v>
      </c>
      <c r="AF262" s="18"/>
      <c r="AG262" s="19">
        <f t="shared" si="491"/>
        <v>0</v>
      </c>
      <c r="AH262" s="19">
        <f t="shared" si="555"/>
        <v>0</v>
      </c>
      <c r="AI262" s="19">
        <f t="shared" si="452"/>
        <v>0</v>
      </c>
      <c r="AJ262" s="30">
        <f t="shared" si="496"/>
        <v>0</v>
      </c>
      <c r="AK262" s="18">
        <f t="shared" si="550"/>
        <v>0</v>
      </c>
      <c r="AL262" s="18"/>
      <c r="AM262" s="18">
        <f t="shared" si="551"/>
        <v>0</v>
      </c>
      <c r="AN262" s="18"/>
      <c r="AO262" s="18">
        <f t="shared" si="552"/>
        <v>0</v>
      </c>
      <c r="AP262" s="18"/>
      <c r="AQ262" s="19">
        <f t="shared" si="495"/>
        <v>0</v>
      </c>
      <c r="AR262" s="19">
        <f t="shared" si="499"/>
        <v>0</v>
      </c>
      <c r="AS262" s="19">
        <f t="shared" si="453"/>
        <v>0</v>
      </c>
      <c r="AT262" s="30">
        <f t="shared" si="497"/>
        <v>0</v>
      </c>
    </row>
    <row r="263" spans="1:46" x14ac:dyDescent="0.2">
      <c r="A263" s="16" t="s">
        <v>104</v>
      </c>
      <c r="B263" s="17" t="s">
        <v>105</v>
      </c>
      <c r="C263" s="18">
        <v>0</v>
      </c>
      <c r="D263" s="18">
        <v>0</v>
      </c>
      <c r="E263" s="18">
        <v>0</v>
      </c>
      <c r="F263" s="19">
        <f t="shared" si="501"/>
        <v>0</v>
      </c>
      <c r="G263" s="30">
        <f t="shared" si="498"/>
        <v>0</v>
      </c>
      <c r="H263" s="18">
        <v>0</v>
      </c>
      <c r="I263" s="18">
        <v>0</v>
      </c>
      <c r="J263" s="18">
        <v>0</v>
      </c>
      <c r="K263" s="18">
        <v>0</v>
      </c>
      <c r="L263" s="18">
        <v>0</v>
      </c>
      <c r="M263" s="18"/>
      <c r="N263" s="19">
        <f t="shared" si="553"/>
        <v>0</v>
      </c>
      <c r="O263" s="19">
        <f t="shared" si="449"/>
        <v>0</v>
      </c>
      <c r="P263" s="19">
        <f t="shared" si="450"/>
        <v>0</v>
      </c>
      <c r="Q263" s="30">
        <f t="shared" si="526"/>
        <v>0</v>
      </c>
      <c r="R263" s="18">
        <f t="shared" si="544"/>
        <v>0</v>
      </c>
      <c r="S263" s="18"/>
      <c r="T263" s="18">
        <f t="shared" si="545"/>
        <v>0</v>
      </c>
      <c r="U263" s="18"/>
      <c r="V263" s="18">
        <f t="shared" si="546"/>
        <v>0</v>
      </c>
      <c r="W263" s="18"/>
      <c r="X263" s="19">
        <f t="shared" si="487"/>
        <v>0</v>
      </c>
      <c r="Y263" s="19">
        <f t="shared" si="554"/>
        <v>0</v>
      </c>
      <c r="Z263" s="19">
        <f t="shared" si="451"/>
        <v>0</v>
      </c>
      <c r="AA263" s="18">
        <f t="shared" si="547"/>
        <v>0</v>
      </c>
      <c r="AB263" s="18"/>
      <c r="AC263" s="18">
        <f t="shared" si="548"/>
        <v>0</v>
      </c>
      <c r="AD263" s="18"/>
      <c r="AE263" s="18">
        <f t="shared" si="549"/>
        <v>0</v>
      </c>
      <c r="AF263" s="18"/>
      <c r="AG263" s="19">
        <f t="shared" si="491"/>
        <v>0</v>
      </c>
      <c r="AH263" s="19">
        <f t="shared" si="555"/>
        <v>0</v>
      </c>
      <c r="AI263" s="19">
        <f t="shared" si="452"/>
        <v>0</v>
      </c>
      <c r="AJ263" s="30">
        <f t="shared" si="496"/>
        <v>0</v>
      </c>
      <c r="AK263" s="18">
        <f t="shared" si="550"/>
        <v>0</v>
      </c>
      <c r="AL263" s="18"/>
      <c r="AM263" s="18">
        <f t="shared" si="551"/>
        <v>0</v>
      </c>
      <c r="AN263" s="18"/>
      <c r="AO263" s="18">
        <f t="shared" si="552"/>
        <v>0</v>
      </c>
      <c r="AP263" s="18"/>
      <c r="AQ263" s="19">
        <f t="shared" si="495"/>
        <v>0</v>
      </c>
      <c r="AR263" s="19">
        <f t="shared" si="499"/>
        <v>0</v>
      </c>
      <c r="AS263" s="19">
        <f t="shared" si="453"/>
        <v>0</v>
      </c>
      <c r="AT263" s="30">
        <f t="shared" si="497"/>
        <v>0</v>
      </c>
    </row>
    <row r="264" spans="1:46" x14ac:dyDescent="0.2">
      <c r="A264" s="16" t="s">
        <v>66</v>
      </c>
      <c r="B264" s="17" t="s">
        <v>67</v>
      </c>
      <c r="C264" s="18">
        <v>8800</v>
      </c>
      <c r="D264" s="18">
        <v>0</v>
      </c>
      <c r="E264" s="18">
        <v>0</v>
      </c>
      <c r="F264" s="19">
        <f t="shared" si="501"/>
        <v>8800</v>
      </c>
      <c r="G264" s="30">
        <f t="shared" si="498"/>
        <v>1.0555691546715526E-2</v>
      </c>
      <c r="H264" s="18">
        <v>8800</v>
      </c>
      <c r="I264" s="18">
        <v>-900</v>
      </c>
      <c r="J264" s="18">
        <v>0</v>
      </c>
      <c r="K264" s="18">
        <v>0</v>
      </c>
      <c r="L264" s="18">
        <v>0</v>
      </c>
      <c r="M264" s="18"/>
      <c r="N264" s="19">
        <f t="shared" si="553"/>
        <v>8800</v>
      </c>
      <c r="O264" s="19">
        <f t="shared" si="449"/>
        <v>-900</v>
      </c>
      <c r="P264" s="19">
        <f t="shared" si="450"/>
        <v>7900</v>
      </c>
      <c r="Q264" s="30">
        <f t="shared" si="526"/>
        <v>9.5524631128916255E-3</v>
      </c>
      <c r="R264" s="18">
        <f t="shared" si="544"/>
        <v>7900</v>
      </c>
      <c r="S264" s="18"/>
      <c r="T264" s="18">
        <f t="shared" si="545"/>
        <v>0</v>
      </c>
      <c r="U264" s="18"/>
      <c r="V264" s="18">
        <f t="shared" si="546"/>
        <v>0</v>
      </c>
      <c r="W264" s="18"/>
      <c r="X264" s="19">
        <f t="shared" si="487"/>
        <v>7900</v>
      </c>
      <c r="Y264" s="19">
        <f t="shared" si="554"/>
        <v>0</v>
      </c>
      <c r="Z264" s="19">
        <f t="shared" si="451"/>
        <v>7900</v>
      </c>
      <c r="AA264" s="18">
        <f t="shared" si="547"/>
        <v>7900</v>
      </c>
      <c r="AB264" s="18"/>
      <c r="AC264" s="18">
        <f t="shared" si="548"/>
        <v>0</v>
      </c>
      <c r="AD264" s="18"/>
      <c r="AE264" s="18">
        <f t="shared" si="549"/>
        <v>0</v>
      </c>
      <c r="AF264" s="18"/>
      <c r="AG264" s="19">
        <f t="shared" si="491"/>
        <v>7900</v>
      </c>
      <c r="AH264" s="19">
        <f t="shared" si="555"/>
        <v>0</v>
      </c>
      <c r="AI264" s="19">
        <f t="shared" si="452"/>
        <v>7900</v>
      </c>
      <c r="AJ264" s="30">
        <f t="shared" si="496"/>
        <v>9.3728285662553808E-3</v>
      </c>
      <c r="AK264" s="18">
        <f t="shared" si="550"/>
        <v>7900</v>
      </c>
      <c r="AL264" s="18"/>
      <c r="AM264" s="18">
        <f t="shared" si="551"/>
        <v>0</v>
      </c>
      <c r="AN264" s="18"/>
      <c r="AO264" s="18">
        <f t="shared" si="552"/>
        <v>0</v>
      </c>
      <c r="AP264" s="18"/>
      <c r="AQ264" s="19">
        <f t="shared" si="495"/>
        <v>7900</v>
      </c>
      <c r="AR264" s="19">
        <f t="shared" si="499"/>
        <v>0</v>
      </c>
      <c r="AS264" s="19">
        <f t="shared" si="453"/>
        <v>7900</v>
      </c>
      <c r="AT264" s="30">
        <f t="shared" si="497"/>
        <v>9.3728285662553808E-3</v>
      </c>
    </row>
    <row r="265" spans="1:46" x14ac:dyDescent="0.2">
      <c r="A265" s="16" t="s">
        <v>68</v>
      </c>
      <c r="B265" s="17" t="s">
        <v>69</v>
      </c>
      <c r="C265" s="18">
        <v>52000</v>
      </c>
      <c r="D265" s="18">
        <v>0</v>
      </c>
      <c r="E265" s="18">
        <v>0</v>
      </c>
      <c r="F265" s="19">
        <f t="shared" si="501"/>
        <v>52000</v>
      </c>
      <c r="G265" s="30">
        <f t="shared" si="498"/>
        <v>6.2374540957864474E-2</v>
      </c>
      <c r="H265" s="18">
        <v>52000</v>
      </c>
      <c r="I265" s="18">
        <v>0</v>
      </c>
      <c r="J265" s="18">
        <v>0</v>
      </c>
      <c r="K265" s="18">
        <v>0</v>
      </c>
      <c r="L265" s="18">
        <v>0</v>
      </c>
      <c r="M265" s="18"/>
      <c r="N265" s="19">
        <f t="shared" si="553"/>
        <v>52000</v>
      </c>
      <c r="O265" s="19">
        <f t="shared" si="449"/>
        <v>0</v>
      </c>
      <c r="P265" s="19">
        <f t="shared" si="450"/>
        <v>52000</v>
      </c>
      <c r="Q265" s="30">
        <f t="shared" si="526"/>
        <v>6.2876972388653737E-2</v>
      </c>
      <c r="R265" s="18">
        <f t="shared" si="544"/>
        <v>52000</v>
      </c>
      <c r="S265" s="18"/>
      <c r="T265" s="18">
        <f t="shared" si="545"/>
        <v>0</v>
      </c>
      <c r="U265" s="18"/>
      <c r="V265" s="18">
        <f t="shared" si="546"/>
        <v>0</v>
      </c>
      <c r="W265" s="18"/>
      <c r="X265" s="19">
        <f t="shared" si="487"/>
        <v>52000</v>
      </c>
      <c r="Y265" s="19">
        <f t="shared" si="554"/>
        <v>0</v>
      </c>
      <c r="Z265" s="19">
        <f t="shared" si="451"/>
        <v>52000</v>
      </c>
      <c r="AA265" s="18">
        <f t="shared" si="547"/>
        <v>52000</v>
      </c>
      <c r="AB265" s="18"/>
      <c r="AC265" s="18">
        <f t="shared" si="548"/>
        <v>0</v>
      </c>
      <c r="AD265" s="18"/>
      <c r="AE265" s="18">
        <f t="shared" si="549"/>
        <v>0</v>
      </c>
      <c r="AF265" s="18"/>
      <c r="AG265" s="19">
        <f t="shared" si="491"/>
        <v>52000</v>
      </c>
      <c r="AH265" s="19">
        <f t="shared" si="555"/>
        <v>0</v>
      </c>
      <c r="AI265" s="19">
        <f t="shared" si="452"/>
        <v>52000</v>
      </c>
      <c r="AJ265" s="30">
        <f t="shared" si="496"/>
        <v>6.1694567777883513E-2</v>
      </c>
      <c r="AK265" s="18">
        <f t="shared" si="550"/>
        <v>52000</v>
      </c>
      <c r="AL265" s="18"/>
      <c r="AM265" s="18">
        <f t="shared" si="551"/>
        <v>0</v>
      </c>
      <c r="AN265" s="18"/>
      <c r="AO265" s="18">
        <f t="shared" si="552"/>
        <v>0</v>
      </c>
      <c r="AP265" s="18"/>
      <c r="AQ265" s="19">
        <f t="shared" si="495"/>
        <v>52000</v>
      </c>
      <c r="AR265" s="19">
        <f t="shared" si="499"/>
        <v>0</v>
      </c>
      <c r="AS265" s="19">
        <f t="shared" si="453"/>
        <v>52000</v>
      </c>
      <c r="AT265" s="30">
        <f t="shared" si="497"/>
        <v>6.1694567777883513E-2</v>
      </c>
    </row>
    <row r="266" spans="1:46" ht="25.5" x14ac:dyDescent="0.2">
      <c r="A266" s="16" t="s">
        <v>92</v>
      </c>
      <c r="B266" s="17" t="s">
        <v>93</v>
      </c>
      <c r="C266" s="18">
        <v>0</v>
      </c>
      <c r="D266" s="18">
        <v>0</v>
      </c>
      <c r="E266" s="18">
        <v>0</v>
      </c>
      <c r="F266" s="19">
        <f t="shared" si="501"/>
        <v>0</v>
      </c>
      <c r="G266" s="30">
        <f t="shared" si="498"/>
        <v>0</v>
      </c>
      <c r="H266" s="18">
        <v>0</v>
      </c>
      <c r="I266" s="18">
        <v>0</v>
      </c>
      <c r="J266" s="18">
        <v>0</v>
      </c>
      <c r="K266" s="18">
        <v>0</v>
      </c>
      <c r="L266" s="18">
        <v>0</v>
      </c>
      <c r="M266" s="18"/>
      <c r="N266" s="19">
        <f t="shared" si="553"/>
        <v>0</v>
      </c>
      <c r="O266" s="19">
        <f t="shared" si="449"/>
        <v>0</v>
      </c>
      <c r="P266" s="19">
        <f t="shared" si="450"/>
        <v>0</v>
      </c>
      <c r="Q266" s="30">
        <f t="shared" si="526"/>
        <v>0</v>
      </c>
      <c r="R266" s="18">
        <f t="shared" si="544"/>
        <v>0</v>
      </c>
      <c r="S266" s="18"/>
      <c r="T266" s="18">
        <f t="shared" si="545"/>
        <v>0</v>
      </c>
      <c r="U266" s="18"/>
      <c r="V266" s="18">
        <f t="shared" si="546"/>
        <v>0</v>
      </c>
      <c r="W266" s="18"/>
      <c r="X266" s="19">
        <f t="shared" si="487"/>
        <v>0</v>
      </c>
      <c r="Y266" s="19">
        <f t="shared" si="554"/>
        <v>0</v>
      </c>
      <c r="Z266" s="19">
        <f t="shared" si="451"/>
        <v>0</v>
      </c>
      <c r="AA266" s="18">
        <f t="shared" si="547"/>
        <v>0</v>
      </c>
      <c r="AB266" s="18"/>
      <c r="AC266" s="18">
        <f t="shared" si="548"/>
        <v>0</v>
      </c>
      <c r="AD266" s="18"/>
      <c r="AE266" s="18">
        <f t="shared" si="549"/>
        <v>0</v>
      </c>
      <c r="AF266" s="18"/>
      <c r="AG266" s="19">
        <f t="shared" si="491"/>
        <v>0</v>
      </c>
      <c r="AH266" s="19">
        <f t="shared" si="555"/>
        <v>0</v>
      </c>
      <c r="AI266" s="19">
        <f t="shared" si="452"/>
        <v>0</v>
      </c>
      <c r="AJ266" s="30">
        <f t="shared" si="496"/>
        <v>0</v>
      </c>
      <c r="AK266" s="18">
        <f t="shared" si="550"/>
        <v>0</v>
      </c>
      <c r="AL266" s="18"/>
      <c r="AM266" s="18">
        <f t="shared" si="551"/>
        <v>0</v>
      </c>
      <c r="AN266" s="18"/>
      <c r="AO266" s="18">
        <f t="shared" si="552"/>
        <v>0</v>
      </c>
      <c r="AP266" s="18"/>
      <c r="AQ266" s="19">
        <f t="shared" si="495"/>
        <v>0</v>
      </c>
      <c r="AR266" s="19">
        <f t="shared" si="499"/>
        <v>0</v>
      </c>
      <c r="AS266" s="19">
        <f t="shared" si="453"/>
        <v>0</v>
      </c>
      <c r="AT266" s="30">
        <f t="shared" si="497"/>
        <v>0</v>
      </c>
    </row>
    <row r="267" spans="1:46" x14ac:dyDescent="0.2">
      <c r="A267" s="16" t="s">
        <v>70</v>
      </c>
      <c r="B267" s="17" t="s">
        <v>71</v>
      </c>
      <c r="C267" s="18">
        <v>0</v>
      </c>
      <c r="D267" s="18">
        <v>0</v>
      </c>
      <c r="E267" s="18">
        <v>0</v>
      </c>
      <c r="F267" s="19">
        <f t="shared" si="501"/>
        <v>0</v>
      </c>
      <c r="G267" s="30">
        <f t="shared" si="498"/>
        <v>0</v>
      </c>
      <c r="H267" s="18">
        <v>0</v>
      </c>
      <c r="I267" s="18">
        <v>0</v>
      </c>
      <c r="J267" s="18">
        <v>0</v>
      </c>
      <c r="K267" s="18">
        <v>0</v>
      </c>
      <c r="L267" s="18">
        <v>0</v>
      </c>
      <c r="M267" s="18"/>
      <c r="N267" s="19">
        <f t="shared" si="553"/>
        <v>0</v>
      </c>
      <c r="O267" s="19">
        <f t="shared" ref="O267:O332" si="556">I267+K267+M267</f>
        <v>0</v>
      </c>
      <c r="P267" s="19">
        <f t="shared" ref="P267:P332" si="557">N267+O267</f>
        <v>0</v>
      </c>
      <c r="Q267" s="30">
        <f t="shared" si="526"/>
        <v>0</v>
      </c>
      <c r="R267" s="18">
        <f t="shared" si="544"/>
        <v>0</v>
      </c>
      <c r="S267" s="18"/>
      <c r="T267" s="18">
        <f t="shared" si="545"/>
        <v>0</v>
      </c>
      <c r="U267" s="18"/>
      <c r="V267" s="18">
        <f t="shared" si="546"/>
        <v>0</v>
      </c>
      <c r="W267" s="18"/>
      <c r="X267" s="19">
        <f t="shared" si="487"/>
        <v>0</v>
      </c>
      <c r="Y267" s="19">
        <f t="shared" si="554"/>
        <v>0</v>
      </c>
      <c r="Z267" s="19">
        <f t="shared" ref="Z267:Z332" si="558">X267+Y267</f>
        <v>0</v>
      </c>
      <c r="AA267" s="18">
        <f t="shared" si="547"/>
        <v>0</v>
      </c>
      <c r="AB267" s="18"/>
      <c r="AC267" s="18">
        <f t="shared" si="548"/>
        <v>0</v>
      </c>
      <c r="AD267" s="18"/>
      <c r="AE267" s="18">
        <f t="shared" si="549"/>
        <v>0</v>
      </c>
      <c r="AF267" s="18"/>
      <c r="AG267" s="19">
        <f t="shared" si="491"/>
        <v>0</v>
      </c>
      <c r="AH267" s="19">
        <f t="shared" si="555"/>
        <v>0</v>
      </c>
      <c r="AI267" s="19">
        <f t="shared" ref="AI267:AI332" si="559">AG267+AH267</f>
        <v>0</v>
      </c>
      <c r="AJ267" s="30">
        <f t="shared" si="496"/>
        <v>0</v>
      </c>
      <c r="AK267" s="18">
        <f t="shared" si="550"/>
        <v>0</v>
      </c>
      <c r="AL267" s="18"/>
      <c r="AM267" s="18">
        <f t="shared" si="551"/>
        <v>0</v>
      </c>
      <c r="AN267" s="18"/>
      <c r="AO267" s="18">
        <f t="shared" si="552"/>
        <v>0</v>
      </c>
      <c r="AP267" s="18"/>
      <c r="AQ267" s="19">
        <f t="shared" si="495"/>
        <v>0</v>
      </c>
      <c r="AR267" s="19">
        <f t="shared" si="499"/>
        <v>0</v>
      </c>
      <c r="AS267" s="19">
        <f t="shared" ref="AS267:AS332" si="560">AQ267+AR267</f>
        <v>0</v>
      </c>
      <c r="AT267" s="30">
        <f t="shared" si="497"/>
        <v>0</v>
      </c>
    </row>
    <row r="268" spans="1:46" x14ac:dyDescent="0.2">
      <c r="A268" s="16" t="s">
        <v>108</v>
      </c>
      <c r="B268" s="17" t="s">
        <v>109</v>
      </c>
      <c r="C268" s="18">
        <v>0</v>
      </c>
      <c r="D268" s="18">
        <v>0</v>
      </c>
      <c r="E268" s="18">
        <v>0</v>
      </c>
      <c r="F268" s="19">
        <f t="shared" si="501"/>
        <v>0</v>
      </c>
      <c r="G268" s="30">
        <f t="shared" si="498"/>
        <v>0</v>
      </c>
      <c r="H268" s="18">
        <v>0</v>
      </c>
      <c r="I268" s="18">
        <v>0</v>
      </c>
      <c r="J268" s="18">
        <v>0</v>
      </c>
      <c r="K268" s="18">
        <v>0</v>
      </c>
      <c r="L268" s="18">
        <v>0</v>
      </c>
      <c r="M268" s="18"/>
      <c r="N268" s="19">
        <f t="shared" si="553"/>
        <v>0</v>
      </c>
      <c r="O268" s="19">
        <f t="shared" si="556"/>
        <v>0</v>
      </c>
      <c r="P268" s="19">
        <f t="shared" si="557"/>
        <v>0</v>
      </c>
      <c r="Q268" s="30">
        <f t="shared" si="526"/>
        <v>0</v>
      </c>
      <c r="R268" s="18">
        <f t="shared" si="544"/>
        <v>0</v>
      </c>
      <c r="S268" s="18"/>
      <c r="T268" s="18">
        <f t="shared" si="545"/>
        <v>0</v>
      </c>
      <c r="U268" s="18"/>
      <c r="V268" s="18">
        <f t="shared" si="546"/>
        <v>0</v>
      </c>
      <c r="W268" s="18"/>
      <c r="X268" s="19">
        <f t="shared" si="487"/>
        <v>0</v>
      </c>
      <c r="Y268" s="19">
        <f t="shared" si="554"/>
        <v>0</v>
      </c>
      <c r="Z268" s="19">
        <f t="shared" si="558"/>
        <v>0</v>
      </c>
      <c r="AA268" s="18">
        <f t="shared" si="547"/>
        <v>0</v>
      </c>
      <c r="AB268" s="18"/>
      <c r="AC268" s="18">
        <f t="shared" si="548"/>
        <v>0</v>
      </c>
      <c r="AD268" s="18"/>
      <c r="AE268" s="18">
        <f t="shared" si="549"/>
        <v>0</v>
      </c>
      <c r="AF268" s="18"/>
      <c r="AG268" s="19">
        <f t="shared" si="491"/>
        <v>0</v>
      </c>
      <c r="AH268" s="19">
        <f t="shared" si="555"/>
        <v>0</v>
      </c>
      <c r="AI268" s="19">
        <f t="shared" si="559"/>
        <v>0</v>
      </c>
      <c r="AJ268" s="30">
        <f t="shared" si="496"/>
        <v>0</v>
      </c>
      <c r="AK268" s="18">
        <f t="shared" si="550"/>
        <v>0</v>
      </c>
      <c r="AL268" s="18"/>
      <c r="AM268" s="18">
        <f t="shared" si="551"/>
        <v>0</v>
      </c>
      <c r="AN268" s="18"/>
      <c r="AO268" s="18">
        <f t="shared" si="552"/>
        <v>0</v>
      </c>
      <c r="AP268" s="18"/>
      <c r="AQ268" s="19">
        <f t="shared" si="495"/>
        <v>0</v>
      </c>
      <c r="AR268" s="19">
        <f t="shared" si="499"/>
        <v>0</v>
      </c>
      <c r="AS268" s="19">
        <f t="shared" si="560"/>
        <v>0</v>
      </c>
      <c r="AT268" s="30">
        <f t="shared" si="497"/>
        <v>0</v>
      </c>
    </row>
    <row r="269" spans="1:46" ht="14.25" x14ac:dyDescent="0.2">
      <c r="A269" s="33" t="s">
        <v>158</v>
      </c>
      <c r="B269" s="34" t="s">
        <v>159</v>
      </c>
      <c r="C269" s="28">
        <f>SUM(C270:C278)</f>
        <v>995215</v>
      </c>
      <c r="D269" s="28">
        <f t="shared" ref="D269:E269" si="561">SUM(D270:D278)</f>
        <v>1069094</v>
      </c>
      <c r="E269" s="28">
        <f t="shared" si="561"/>
        <v>0</v>
      </c>
      <c r="F269" s="28">
        <f t="shared" si="501"/>
        <v>2064309</v>
      </c>
      <c r="G269" s="29">
        <f t="shared" si="498"/>
        <v>2.4761601205805435</v>
      </c>
      <c r="H269" s="28">
        <f>SUM(H270:H279)</f>
        <v>995215</v>
      </c>
      <c r="I269" s="28">
        <f t="shared" ref="I269:M269" si="562">SUM(I270:I279)</f>
        <v>-22874</v>
      </c>
      <c r="J269" s="28">
        <f t="shared" si="562"/>
        <v>1069094</v>
      </c>
      <c r="K269" s="28">
        <f t="shared" si="562"/>
        <v>87872</v>
      </c>
      <c r="L269" s="28">
        <f t="shared" si="562"/>
        <v>0</v>
      </c>
      <c r="M269" s="28">
        <f t="shared" si="562"/>
        <v>0</v>
      </c>
      <c r="N269" s="28">
        <f t="shared" si="553"/>
        <v>2064309</v>
      </c>
      <c r="O269" s="28">
        <f t="shared" si="556"/>
        <v>64998</v>
      </c>
      <c r="P269" s="28">
        <f t="shared" si="557"/>
        <v>2129307</v>
      </c>
      <c r="Q269" s="29">
        <f t="shared" si="526"/>
        <v>2.5746995662685985</v>
      </c>
      <c r="R269" s="28">
        <f>SUM(R270:R279)</f>
        <v>972341</v>
      </c>
      <c r="S269" s="28">
        <f t="shared" ref="S269:W269" si="563">SUM(S270:S279)</f>
        <v>0</v>
      </c>
      <c r="T269" s="28">
        <f t="shared" si="563"/>
        <v>1156966</v>
      </c>
      <c r="U269" s="28">
        <f t="shared" si="563"/>
        <v>0</v>
      </c>
      <c r="V269" s="28">
        <f t="shared" si="563"/>
        <v>0</v>
      </c>
      <c r="W269" s="28">
        <f t="shared" si="563"/>
        <v>0</v>
      </c>
      <c r="X269" s="28">
        <f t="shared" si="487"/>
        <v>2129307</v>
      </c>
      <c r="Y269" s="28">
        <f t="shared" si="554"/>
        <v>0</v>
      </c>
      <c r="Z269" s="28">
        <f t="shared" si="558"/>
        <v>2129307</v>
      </c>
      <c r="AA269" s="28">
        <f>SUM(AA270:AA279)</f>
        <v>972341</v>
      </c>
      <c r="AB269" s="28">
        <f t="shared" ref="AB269:AF269" si="564">SUM(AB270:AB279)</f>
        <v>42424</v>
      </c>
      <c r="AC269" s="28">
        <f t="shared" si="564"/>
        <v>1156966</v>
      </c>
      <c r="AD269" s="28">
        <f t="shared" si="564"/>
        <v>221659</v>
      </c>
      <c r="AE269" s="28">
        <f t="shared" si="564"/>
        <v>0</v>
      </c>
      <c r="AF269" s="28">
        <f t="shared" si="564"/>
        <v>0</v>
      </c>
      <c r="AG269" s="28">
        <f t="shared" si="491"/>
        <v>2129307</v>
      </c>
      <c r="AH269" s="28">
        <f t="shared" si="555"/>
        <v>264083</v>
      </c>
      <c r="AI269" s="28">
        <f t="shared" si="559"/>
        <v>2393390</v>
      </c>
      <c r="AJ269" s="29">
        <f t="shared" si="496"/>
        <v>2.8395992610367045</v>
      </c>
      <c r="AK269" s="28">
        <f>SUM(AK270:AK279)</f>
        <v>1014765</v>
      </c>
      <c r="AL269" s="28">
        <f t="shared" ref="AL269:AP269" si="565">SUM(AL270:AL279)</f>
        <v>2804</v>
      </c>
      <c r="AM269" s="28">
        <f t="shared" si="565"/>
        <v>1378625</v>
      </c>
      <c r="AN269" s="28">
        <f t="shared" si="565"/>
        <v>0</v>
      </c>
      <c r="AO269" s="28">
        <f t="shared" si="565"/>
        <v>0</v>
      </c>
      <c r="AP269" s="28">
        <f t="shared" si="565"/>
        <v>0</v>
      </c>
      <c r="AQ269" s="28">
        <f t="shared" si="495"/>
        <v>2393390</v>
      </c>
      <c r="AR269" s="28">
        <f t="shared" si="499"/>
        <v>2804</v>
      </c>
      <c r="AS269" s="28">
        <f t="shared" si="560"/>
        <v>2396194</v>
      </c>
      <c r="AT269" s="29">
        <f t="shared" si="497"/>
        <v>2.8429260219607273</v>
      </c>
    </row>
    <row r="270" spans="1:46" ht="12.95" x14ac:dyDescent="0.3">
      <c r="A270" s="16" t="s">
        <v>54</v>
      </c>
      <c r="B270" s="17" t="s">
        <v>55</v>
      </c>
      <c r="C270" s="18">
        <v>491510</v>
      </c>
      <c r="D270" s="18">
        <v>865033</v>
      </c>
      <c r="E270" s="18">
        <v>0</v>
      </c>
      <c r="F270" s="19">
        <f t="shared" si="501"/>
        <v>1356543</v>
      </c>
      <c r="G270" s="30">
        <f t="shared" si="498"/>
        <v>1.6271874406654683</v>
      </c>
      <c r="H270" s="18">
        <v>491510</v>
      </c>
      <c r="I270" s="18">
        <f>-787+10803</f>
        <v>10016</v>
      </c>
      <c r="J270" s="18">
        <v>865033</v>
      </c>
      <c r="K270" s="18">
        <v>65206</v>
      </c>
      <c r="L270" s="18">
        <v>0</v>
      </c>
      <c r="M270" s="18"/>
      <c r="N270" s="19">
        <f t="shared" si="553"/>
        <v>1356543</v>
      </c>
      <c r="O270" s="19">
        <f t="shared" si="556"/>
        <v>75222</v>
      </c>
      <c r="P270" s="19">
        <f t="shared" si="557"/>
        <v>1431765</v>
      </c>
      <c r="Q270" s="30">
        <f t="shared" si="526"/>
        <v>1.7312509302315542</v>
      </c>
      <c r="R270" s="18">
        <f t="shared" ref="R270:R279" si="566">H270+I270</f>
        <v>501526</v>
      </c>
      <c r="S270" s="18"/>
      <c r="T270" s="18">
        <f t="shared" ref="T270:T279" si="567">J270+K270</f>
        <v>930239</v>
      </c>
      <c r="U270" s="18"/>
      <c r="V270" s="18">
        <f t="shared" ref="V270:V279" si="568">L270+M270</f>
        <v>0</v>
      </c>
      <c r="W270" s="18"/>
      <c r="X270" s="19">
        <f t="shared" si="487"/>
        <v>1431765</v>
      </c>
      <c r="Y270" s="19">
        <f t="shared" si="554"/>
        <v>0</v>
      </c>
      <c r="Z270" s="19">
        <f t="shared" si="558"/>
        <v>1431765</v>
      </c>
      <c r="AA270" s="18">
        <f t="shared" ref="AA270:AA279" si="569">R270+S270</f>
        <v>501526</v>
      </c>
      <c r="AB270" s="18">
        <v>26000</v>
      </c>
      <c r="AC270" s="18">
        <f t="shared" ref="AC270:AC279" si="570">T270+U270</f>
        <v>930239</v>
      </c>
      <c r="AD270" s="18">
        <v>191845</v>
      </c>
      <c r="AE270" s="18">
        <f t="shared" ref="AE270:AE279" si="571">V270+W270</f>
        <v>0</v>
      </c>
      <c r="AF270" s="18"/>
      <c r="AG270" s="19">
        <f t="shared" si="491"/>
        <v>1431765</v>
      </c>
      <c r="AH270" s="19">
        <f t="shared" si="555"/>
        <v>217845</v>
      </c>
      <c r="AI270" s="19">
        <f t="shared" si="559"/>
        <v>1649610</v>
      </c>
      <c r="AJ270" s="30">
        <f t="shared" si="496"/>
        <v>1.9571533836937389</v>
      </c>
      <c r="AK270" s="18">
        <f t="shared" ref="AK270:AK279" si="572">AA270+AB270</f>
        <v>527526</v>
      </c>
      <c r="AL270" s="18"/>
      <c r="AM270" s="18">
        <f t="shared" ref="AM270:AM279" si="573">AC270+AD270</f>
        <v>1122084</v>
      </c>
      <c r="AN270" s="18">
        <v>-9135</v>
      </c>
      <c r="AO270" s="18">
        <f t="shared" ref="AO270:AO279" si="574">AE270+AF270</f>
        <v>0</v>
      </c>
      <c r="AP270" s="18"/>
      <c r="AQ270" s="19">
        <f t="shared" si="495"/>
        <v>1649610</v>
      </c>
      <c r="AR270" s="19">
        <f t="shared" si="499"/>
        <v>-9135</v>
      </c>
      <c r="AS270" s="19">
        <f t="shared" si="560"/>
        <v>1640475</v>
      </c>
      <c r="AT270" s="30">
        <f t="shared" si="497"/>
        <v>1.9463153091427587</v>
      </c>
    </row>
    <row r="271" spans="1:46" ht="25.5" x14ac:dyDescent="0.2">
      <c r="A271" s="16" t="s">
        <v>56</v>
      </c>
      <c r="B271" s="17" t="s">
        <v>57</v>
      </c>
      <c r="C271" s="18">
        <v>130628</v>
      </c>
      <c r="D271" s="18">
        <v>204061</v>
      </c>
      <c r="E271" s="18">
        <v>0</v>
      </c>
      <c r="F271" s="19">
        <f t="shared" si="501"/>
        <v>334689</v>
      </c>
      <c r="G271" s="30">
        <f t="shared" si="498"/>
        <v>0.40146293728166738</v>
      </c>
      <c r="H271" s="18">
        <v>130628</v>
      </c>
      <c r="I271" s="18">
        <f>594+2551</f>
        <v>3145</v>
      </c>
      <c r="J271" s="18">
        <v>204061</v>
      </c>
      <c r="K271" s="18">
        <v>15382</v>
      </c>
      <c r="L271" s="18">
        <v>0</v>
      </c>
      <c r="M271" s="18"/>
      <c r="N271" s="19">
        <f t="shared" si="553"/>
        <v>334689</v>
      </c>
      <c r="O271" s="19">
        <f t="shared" si="556"/>
        <v>18527</v>
      </c>
      <c r="P271" s="19">
        <f t="shared" si="557"/>
        <v>353216</v>
      </c>
      <c r="Q271" s="30">
        <f t="shared" si="526"/>
        <v>0.42709908998520613</v>
      </c>
      <c r="R271" s="18">
        <f t="shared" si="566"/>
        <v>133773</v>
      </c>
      <c r="S271" s="18"/>
      <c r="T271" s="18">
        <f t="shared" si="567"/>
        <v>219443</v>
      </c>
      <c r="U271" s="18"/>
      <c r="V271" s="18">
        <f t="shared" si="568"/>
        <v>0</v>
      </c>
      <c r="W271" s="18"/>
      <c r="X271" s="19">
        <f t="shared" si="487"/>
        <v>353216</v>
      </c>
      <c r="Y271" s="19">
        <f t="shared" si="554"/>
        <v>0</v>
      </c>
      <c r="Z271" s="19">
        <f t="shared" si="558"/>
        <v>353216</v>
      </c>
      <c r="AA271" s="18">
        <f t="shared" si="569"/>
        <v>133773</v>
      </c>
      <c r="AB271" s="18">
        <v>27207</v>
      </c>
      <c r="AC271" s="18">
        <f t="shared" si="570"/>
        <v>219443</v>
      </c>
      <c r="AD271" s="18">
        <v>29814</v>
      </c>
      <c r="AE271" s="18">
        <f t="shared" si="571"/>
        <v>0</v>
      </c>
      <c r="AF271" s="18"/>
      <c r="AG271" s="19">
        <f t="shared" si="491"/>
        <v>353216</v>
      </c>
      <c r="AH271" s="19">
        <f t="shared" si="555"/>
        <v>57021</v>
      </c>
      <c r="AI271" s="19">
        <f t="shared" si="559"/>
        <v>410237</v>
      </c>
      <c r="AJ271" s="30">
        <f t="shared" si="496"/>
        <v>0.4867191231056846</v>
      </c>
      <c r="AK271" s="18">
        <f t="shared" si="572"/>
        <v>160980</v>
      </c>
      <c r="AL271" s="18"/>
      <c r="AM271" s="18">
        <f t="shared" si="573"/>
        <v>249257</v>
      </c>
      <c r="AN271" s="18">
        <v>7678</v>
      </c>
      <c r="AO271" s="18">
        <f t="shared" si="574"/>
        <v>0</v>
      </c>
      <c r="AP271" s="18"/>
      <c r="AQ271" s="19">
        <f t="shared" si="495"/>
        <v>410237</v>
      </c>
      <c r="AR271" s="19">
        <f t="shared" si="499"/>
        <v>7678</v>
      </c>
      <c r="AS271" s="19">
        <f t="shared" si="560"/>
        <v>417915</v>
      </c>
      <c r="AT271" s="30">
        <f t="shared" si="497"/>
        <v>0.49582856332488828</v>
      </c>
    </row>
    <row r="272" spans="1:46" x14ac:dyDescent="0.2">
      <c r="A272" s="16" t="s">
        <v>58</v>
      </c>
      <c r="B272" s="17" t="s">
        <v>59</v>
      </c>
      <c r="C272" s="18">
        <v>5320</v>
      </c>
      <c r="D272" s="18">
        <v>0</v>
      </c>
      <c r="E272" s="18">
        <v>0</v>
      </c>
      <c r="F272" s="19">
        <f t="shared" si="501"/>
        <v>5320</v>
      </c>
      <c r="G272" s="30">
        <f t="shared" si="498"/>
        <v>6.3813953441507502E-3</v>
      </c>
      <c r="H272" s="18">
        <v>5320</v>
      </c>
      <c r="I272" s="18">
        <v>6088</v>
      </c>
      <c r="J272" s="18">
        <v>0</v>
      </c>
      <c r="K272" s="18">
        <v>0</v>
      </c>
      <c r="L272" s="18">
        <v>0</v>
      </c>
      <c r="M272" s="18"/>
      <c r="N272" s="19">
        <f t="shared" si="553"/>
        <v>5320</v>
      </c>
      <c r="O272" s="19">
        <f t="shared" si="556"/>
        <v>6088</v>
      </c>
      <c r="P272" s="19">
        <f t="shared" si="557"/>
        <v>11408</v>
      </c>
      <c r="Q272" s="30">
        <f t="shared" si="526"/>
        <v>1.3794240404033882E-2</v>
      </c>
      <c r="R272" s="18">
        <f t="shared" si="566"/>
        <v>11408</v>
      </c>
      <c r="S272" s="18"/>
      <c r="T272" s="18">
        <f t="shared" si="567"/>
        <v>0</v>
      </c>
      <c r="U272" s="18"/>
      <c r="V272" s="18">
        <f t="shared" si="568"/>
        <v>0</v>
      </c>
      <c r="W272" s="18"/>
      <c r="X272" s="19">
        <f t="shared" si="487"/>
        <v>11408</v>
      </c>
      <c r="Y272" s="19">
        <f t="shared" si="554"/>
        <v>0</v>
      </c>
      <c r="Z272" s="19">
        <f t="shared" si="558"/>
        <v>11408</v>
      </c>
      <c r="AA272" s="18">
        <f t="shared" si="569"/>
        <v>11408</v>
      </c>
      <c r="AB272" s="18">
        <v>-2100</v>
      </c>
      <c r="AC272" s="18">
        <f t="shared" si="570"/>
        <v>0</v>
      </c>
      <c r="AD272" s="18"/>
      <c r="AE272" s="18">
        <f t="shared" si="571"/>
        <v>0</v>
      </c>
      <c r="AF272" s="18"/>
      <c r="AG272" s="19">
        <f t="shared" si="491"/>
        <v>11408</v>
      </c>
      <c r="AH272" s="19">
        <f t="shared" si="555"/>
        <v>-2100</v>
      </c>
      <c r="AI272" s="19">
        <f t="shared" si="559"/>
        <v>9308</v>
      </c>
      <c r="AJ272" s="30">
        <f t="shared" si="496"/>
        <v>1.1043327632241149E-2</v>
      </c>
      <c r="AK272" s="18">
        <f t="shared" si="572"/>
        <v>9308</v>
      </c>
      <c r="AL272" s="18"/>
      <c r="AM272" s="18">
        <f t="shared" si="573"/>
        <v>0</v>
      </c>
      <c r="AN272" s="18"/>
      <c r="AO272" s="18">
        <f t="shared" si="574"/>
        <v>0</v>
      </c>
      <c r="AP272" s="18"/>
      <c r="AQ272" s="19">
        <f t="shared" si="495"/>
        <v>9308</v>
      </c>
      <c r="AR272" s="19">
        <f t="shared" si="499"/>
        <v>0</v>
      </c>
      <c r="AS272" s="19">
        <f t="shared" si="560"/>
        <v>9308</v>
      </c>
      <c r="AT272" s="30">
        <f t="shared" si="497"/>
        <v>1.1043327632241149E-2</v>
      </c>
    </row>
    <row r="273" spans="1:46" ht="12.95" x14ac:dyDescent="0.3">
      <c r="A273" s="16" t="s">
        <v>60</v>
      </c>
      <c r="B273" s="17" t="s">
        <v>61</v>
      </c>
      <c r="C273" s="18">
        <v>166060</v>
      </c>
      <c r="D273" s="18">
        <v>0</v>
      </c>
      <c r="E273" s="18">
        <v>0</v>
      </c>
      <c r="F273" s="19">
        <f t="shared" si="501"/>
        <v>166060</v>
      </c>
      <c r="G273" s="30">
        <f t="shared" si="498"/>
        <v>0.19919069752813412</v>
      </c>
      <c r="H273" s="18">
        <v>166060</v>
      </c>
      <c r="I273" s="18">
        <v>-13846</v>
      </c>
      <c r="J273" s="18">
        <v>0</v>
      </c>
      <c r="K273" s="18">
        <v>7138</v>
      </c>
      <c r="L273" s="18">
        <v>0</v>
      </c>
      <c r="M273" s="18"/>
      <c r="N273" s="19">
        <f t="shared" si="553"/>
        <v>166060</v>
      </c>
      <c r="O273" s="19">
        <f t="shared" si="556"/>
        <v>-6708</v>
      </c>
      <c r="P273" s="19">
        <f t="shared" si="557"/>
        <v>159352</v>
      </c>
      <c r="Q273" s="30">
        <f t="shared" si="526"/>
        <v>0.1926840635399375</v>
      </c>
      <c r="R273" s="18">
        <f t="shared" si="566"/>
        <v>152214</v>
      </c>
      <c r="S273" s="18"/>
      <c r="T273" s="18">
        <f t="shared" si="567"/>
        <v>7138</v>
      </c>
      <c r="U273" s="18"/>
      <c r="V273" s="18">
        <f t="shared" si="568"/>
        <v>0</v>
      </c>
      <c r="W273" s="18"/>
      <c r="X273" s="19">
        <f t="shared" si="487"/>
        <v>159352</v>
      </c>
      <c r="Y273" s="19">
        <f t="shared" si="554"/>
        <v>0</v>
      </c>
      <c r="Z273" s="19">
        <f t="shared" si="558"/>
        <v>159352</v>
      </c>
      <c r="AA273" s="18">
        <f t="shared" si="569"/>
        <v>152214</v>
      </c>
      <c r="AB273" s="18">
        <v>-32077</v>
      </c>
      <c r="AC273" s="18">
        <f t="shared" si="570"/>
        <v>7138</v>
      </c>
      <c r="AD273" s="18"/>
      <c r="AE273" s="18">
        <f t="shared" si="571"/>
        <v>0</v>
      </c>
      <c r="AF273" s="18"/>
      <c r="AG273" s="19">
        <f t="shared" si="491"/>
        <v>159352</v>
      </c>
      <c r="AH273" s="19">
        <f t="shared" si="555"/>
        <v>-32077</v>
      </c>
      <c r="AI273" s="19">
        <f t="shared" si="559"/>
        <v>127275</v>
      </c>
      <c r="AJ273" s="30">
        <f t="shared" si="496"/>
        <v>0.15100338680634853</v>
      </c>
      <c r="AK273" s="18">
        <f t="shared" si="572"/>
        <v>120137</v>
      </c>
      <c r="AL273" s="18"/>
      <c r="AM273" s="18">
        <f t="shared" si="573"/>
        <v>7138</v>
      </c>
      <c r="AN273" s="18">
        <v>1457</v>
      </c>
      <c r="AO273" s="18">
        <f t="shared" si="574"/>
        <v>0</v>
      </c>
      <c r="AP273" s="18"/>
      <c r="AQ273" s="19">
        <f t="shared" si="495"/>
        <v>127275</v>
      </c>
      <c r="AR273" s="19">
        <f t="shared" si="499"/>
        <v>1457</v>
      </c>
      <c r="AS273" s="19">
        <f t="shared" si="560"/>
        <v>128732</v>
      </c>
      <c r="AT273" s="30">
        <f t="shared" si="497"/>
        <v>0.15273202113812501</v>
      </c>
    </row>
    <row r="274" spans="1:46" ht="25.5" x14ac:dyDescent="0.2">
      <c r="A274" s="16" t="s">
        <v>62</v>
      </c>
      <c r="B274" s="17" t="s">
        <v>63</v>
      </c>
      <c r="C274" s="18">
        <v>178068</v>
      </c>
      <c r="D274" s="18">
        <v>0</v>
      </c>
      <c r="E274" s="18">
        <v>0</v>
      </c>
      <c r="F274" s="19">
        <f t="shared" si="501"/>
        <v>178068</v>
      </c>
      <c r="G274" s="30">
        <f t="shared" si="498"/>
        <v>0.21359441844778868</v>
      </c>
      <c r="H274" s="18">
        <v>178068</v>
      </c>
      <c r="I274" s="18">
        <v>-27365</v>
      </c>
      <c r="J274" s="18">
        <v>0</v>
      </c>
      <c r="K274" s="18">
        <v>0</v>
      </c>
      <c r="L274" s="18">
        <v>0</v>
      </c>
      <c r="M274" s="18"/>
      <c r="N274" s="19">
        <f t="shared" si="553"/>
        <v>178068</v>
      </c>
      <c r="O274" s="19">
        <f t="shared" si="556"/>
        <v>-27365</v>
      </c>
      <c r="P274" s="19">
        <f t="shared" si="557"/>
        <v>150703</v>
      </c>
      <c r="Q274" s="30">
        <f t="shared" si="526"/>
        <v>0.18222593019014008</v>
      </c>
      <c r="R274" s="18">
        <f t="shared" si="566"/>
        <v>150703</v>
      </c>
      <c r="S274" s="18"/>
      <c r="T274" s="18">
        <f t="shared" si="567"/>
        <v>0</v>
      </c>
      <c r="U274" s="18"/>
      <c r="V274" s="18">
        <f t="shared" si="568"/>
        <v>0</v>
      </c>
      <c r="W274" s="18"/>
      <c r="X274" s="19">
        <f t="shared" si="487"/>
        <v>150703</v>
      </c>
      <c r="Y274" s="19">
        <f t="shared" si="554"/>
        <v>0</v>
      </c>
      <c r="Z274" s="19">
        <f t="shared" si="558"/>
        <v>150703</v>
      </c>
      <c r="AA274" s="18">
        <f t="shared" si="569"/>
        <v>150703</v>
      </c>
      <c r="AB274" s="18">
        <v>18607</v>
      </c>
      <c r="AC274" s="18">
        <f t="shared" si="570"/>
        <v>0</v>
      </c>
      <c r="AD274" s="18"/>
      <c r="AE274" s="18">
        <f t="shared" si="571"/>
        <v>0</v>
      </c>
      <c r="AF274" s="18"/>
      <c r="AG274" s="19">
        <f t="shared" si="491"/>
        <v>150703</v>
      </c>
      <c r="AH274" s="19">
        <f>AB274+AD274+AF274</f>
        <v>18607</v>
      </c>
      <c r="AI274" s="19">
        <f t="shared" si="559"/>
        <v>169310</v>
      </c>
      <c r="AJ274" s="30">
        <f t="shared" si="496"/>
        <v>0.20087513981679728</v>
      </c>
      <c r="AK274" s="18">
        <f t="shared" si="572"/>
        <v>169310</v>
      </c>
      <c r="AL274" s="18"/>
      <c r="AM274" s="18">
        <f t="shared" si="573"/>
        <v>0</v>
      </c>
      <c r="AN274" s="18"/>
      <c r="AO274" s="18">
        <f t="shared" si="574"/>
        <v>0</v>
      </c>
      <c r="AP274" s="18"/>
      <c r="AQ274" s="19">
        <f t="shared" si="495"/>
        <v>169310</v>
      </c>
      <c r="AR274" s="19">
        <f>AL274+AN274+AP274</f>
        <v>0</v>
      </c>
      <c r="AS274" s="19">
        <f t="shared" si="560"/>
        <v>169310</v>
      </c>
      <c r="AT274" s="30">
        <f t="shared" si="497"/>
        <v>0.20087513981679728</v>
      </c>
    </row>
    <row r="275" spans="1:46" x14ac:dyDescent="0.2">
      <c r="A275" s="16" t="s">
        <v>140</v>
      </c>
      <c r="B275" s="17" t="s">
        <v>141</v>
      </c>
      <c r="C275" s="18">
        <v>0</v>
      </c>
      <c r="D275" s="18">
        <v>0</v>
      </c>
      <c r="E275" s="18">
        <v>0</v>
      </c>
      <c r="F275" s="19">
        <f t="shared" si="501"/>
        <v>0</v>
      </c>
      <c r="G275" s="30">
        <f t="shared" si="498"/>
        <v>0</v>
      </c>
      <c r="H275" s="18">
        <v>0</v>
      </c>
      <c r="I275" s="18">
        <v>0</v>
      </c>
      <c r="J275" s="18">
        <v>0</v>
      </c>
      <c r="K275" s="18">
        <v>0</v>
      </c>
      <c r="L275" s="18">
        <v>0</v>
      </c>
      <c r="M275" s="18"/>
      <c r="N275" s="19">
        <f t="shared" si="553"/>
        <v>0</v>
      </c>
      <c r="O275" s="19">
        <f t="shared" si="556"/>
        <v>0</v>
      </c>
      <c r="P275" s="19">
        <f t="shared" si="557"/>
        <v>0</v>
      </c>
      <c r="Q275" s="30">
        <f t="shared" si="526"/>
        <v>0</v>
      </c>
      <c r="R275" s="18">
        <f t="shared" si="566"/>
        <v>0</v>
      </c>
      <c r="S275" s="18"/>
      <c r="T275" s="18">
        <f t="shared" si="567"/>
        <v>0</v>
      </c>
      <c r="U275" s="18"/>
      <c r="V275" s="18">
        <f t="shared" si="568"/>
        <v>0</v>
      </c>
      <c r="W275" s="18"/>
      <c r="X275" s="19">
        <f t="shared" si="487"/>
        <v>0</v>
      </c>
      <c r="Y275" s="19">
        <f t="shared" si="554"/>
        <v>0</v>
      </c>
      <c r="Z275" s="19">
        <f t="shared" si="558"/>
        <v>0</v>
      </c>
      <c r="AA275" s="18">
        <f t="shared" si="569"/>
        <v>0</v>
      </c>
      <c r="AB275" s="18">
        <v>0</v>
      </c>
      <c r="AC275" s="18">
        <f t="shared" si="570"/>
        <v>0</v>
      </c>
      <c r="AD275" s="18"/>
      <c r="AE275" s="18">
        <f t="shared" si="571"/>
        <v>0</v>
      </c>
      <c r="AF275" s="18"/>
      <c r="AG275" s="19">
        <f t="shared" si="491"/>
        <v>0</v>
      </c>
      <c r="AH275" s="19">
        <f>AB275+AD275+AF275</f>
        <v>0</v>
      </c>
      <c r="AI275" s="19">
        <f t="shared" si="559"/>
        <v>0</v>
      </c>
      <c r="AJ275" s="30">
        <f t="shared" si="496"/>
        <v>0</v>
      </c>
      <c r="AK275" s="18">
        <f t="shared" si="572"/>
        <v>0</v>
      </c>
      <c r="AL275" s="18"/>
      <c r="AM275" s="18">
        <f t="shared" si="573"/>
        <v>0</v>
      </c>
      <c r="AN275" s="18"/>
      <c r="AO275" s="18">
        <f t="shared" si="574"/>
        <v>0</v>
      </c>
      <c r="AP275" s="18"/>
      <c r="AQ275" s="19">
        <f t="shared" si="495"/>
        <v>0</v>
      </c>
      <c r="AR275" s="19">
        <f>AL275+AN275+AP275</f>
        <v>0</v>
      </c>
      <c r="AS275" s="19">
        <f t="shared" si="560"/>
        <v>0</v>
      </c>
      <c r="AT275" s="30">
        <f t="shared" si="497"/>
        <v>0</v>
      </c>
    </row>
    <row r="276" spans="1:46" x14ac:dyDescent="0.2">
      <c r="A276" s="16" t="s">
        <v>64</v>
      </c>
      <c r="B276" s="17" t="s">
        <v>65</v>
      </c>
      <c r="C276" s="18">
        <v>765</v>
      </c>
      <c r="D276" s="18">
        <v>0</v>
      </c>
      <c r="E276" s="18">
        <v>0</v>
      </c>
      <c r="F276" s="19">
        <f t="shared" si="501"/>
        <v>765</v>
      </c>
      <c r="G276" s="30">
        <f t="shared" si="498"/>
        <v>9.1762545832242931E-4</v>
      </c>
      <c r="H276" s="18">
        <v>765</v>
      </c>
      <c r="I276" s="18">
        <v>0</v>
      </c>
      <c r="J276" s="18">
        <v>0</v>
      </c>
      <c r="K276" s="18">
        <v>0</v>
      </c>
      <c r="L276" s="18">
        <v>0</v>
      </c>
      <c r="M276" s="18"/>
      <c r="N276" s="19">
        <f t="shared" si="553"/>
        <v>765</v>
      </c>
      <c r="O276" s="19">
        <f t="shared" si="556"/>
        <v>0</v>
      </c>
      <c r="P276" s="19">
        <f t="shared" si="557"/>
        <v>765</v>
      </c>
      <c r="Q276" s="30">
        <f t="shared" si="526"/>
        <v>9.2501699764077139E-4</v>
      </c>
      <c r="R276" s="18">
        <f t="shared" si="566"/>
        <v>765</v>
      </c>
      <c r="S276" s="18"/>
      <c r="T276" s="18">
        <f t="shared" si="567"/>
        <v>0</v>
      </c>
      <c r="U276" s="18"/>
      <c r="V276" s="18">
        <f t="shared" si="568"/>
        <v>0</v>
      </c>
      <c r="W276" s="18"/>
      <c r="X276" s="19">
        <f t="shared" si="487"/>
        <v>765</v>
      </c>
      <c r="Y276" s="19">
        <f t="shared" si="554"/>
        <v>0</v>
      </c>
      <c r="Z276" s="19">
        <f t="shared" si="558"/>
        <v>765</v>
      </c>
      <c r="AA276" s="18">
        <f t="shared" si="569"/>
        <v>765</v>
      </c>
      <c r="AB276" s="18">
        <v>20</v>
      </c>
      <c r="AC276" s="18">
        <f t="shared" si="570"/>
        <v>0</v>
      </c>
      <c r="AD276" s="18"/>
      <c r="AE276" s="18">
        <f t="shared" si="571"/>
        <v>0</v>
      </c>
      <c r="AF276" s="18"/>
      <c r="AG276" s="19">
        <f t="shared" si="491"/>
        <v>765</v>
      </c>
      <c r="AH276" s="19">
        <f t="shared" si="555"/>
        <v>20</v>
      </c>
      <c r="AI276" s="19">
        <f t="shared" si="559"/>
        <v>785</v>
      </c>
      <c r="AJ276" s="30">
        <f t="shared" si="496"/>
        <v>9.3135068664689533E-4</v>
      </c>
      <c r="AK276" s="18">
        <f t="shared" si="572"/>
        <v>785</v>
      </c>
      <c r="AL276" s="18"/>
      <c r="AM276" s="18">
        <f t="shared" si="573"/>
        <v>0</v>
      </c>
      <c r="AN276" s="18"/>
      <c r="AO276" s="18">
        <f t="shared" si="574"/>
        <v>0</v>
      </c>
      <c r="AP276" s="18"/>
      <c r="AQ276" s="19">
        <f t="shared" si="495"/>
        <v>785</v>
      </c>
      <c r="AR276" s="19">
        <f t="shared" ref="AR276:AR289" si="575">AL276+AN276+AP276</f>
        <v>0</v>
      </c>
      <c r="AS276" s="19">
        <f t="shared" si="560"/>
        <v>785</v>
      </c>
      <c r="AT276" s="30">
        <f t="shared" si="497"/>
        <v>9.3135068664689533E-4</v>
      </c>
    </row>
    <row r="277" spans="1:46" x14ac:dyDescent="0.2">
      <c r="A277" s="16" t="s">
        <v>66</v>
      </c>
      <c r="B277" s="17" t="s">
        <v>67</v>
      </c>
      <c r="C277" s="18">
        <v>18064</v>
      </c>
      <c r="D277" s="18">
        <v>0</v>
      </c>
      <c r="E277" s="18">
        <v>0</v>
      </c>
      <c r="F277" s="19">
        <f t="shared" si="501"/>
        <v>18064</v>
      </c>
      <c r="G277" s="30">
        <f t="shared" si="498"/>
        <v>2.1667955920439689E-2</v>
      </c>
      <c r="H277" s="18">
        <v>18064</v>
      </c>
      <c r="I277" s="18">
        <v>1388</v>
      </c>
      <c r="J277" s="18">
        <v>0</v>
      </c>
      <c r="K277" s="18">
        <v>0</v>
      </c>
      <c r="L277" s="18">
        <v>0</v>
      </c>
      <c r="M277" s="18"/>
      <c r="N277" s="19">
        <f t="shared" si="553"/>
        <v>18064</v>
      </c>
      <c r="O277" s="19">
        <f t="shared" si="556"/>
        <v>1388</v>
      </c>
      <c r="P277" s="19">
        <f t="shared" si="557"/>
        <v>19452</v>
      </c>
      <c r="Q277" s="30">
        <f t="shared" si="526"/>
        <v>2.3520824363540242E-2</v>
      </c>
      <c r="R277" s="18">
        <f t="shared" si="566"/>
        <v>19452</v>
      </c>
      <c r="S277" s="18"/>
      <c r="T277" s="18">
        <f t="shared" si="567"/>
        <v>0</v>
      </c>
      <c r="U277" s="18"/>
      <c r="V277" s="18">
        <f t="shared" si="568"/>
        <v>0</v>
      </c>
      <c r="W277" s="18"/>
      <c r="X277" s="19">
        <f t="shared" si="487"/>
        <v>19452</v>
      </c>
      <c r="Y277" s="19">
        <f t="shared" si="554"/>
        <v>0</v>
      </c>
      <c r="Z277" s="19">
        <f t="shared" si="558"/>
        <v>19452</v>
      </c>
      <c r="AA277" s="18">
        <f t="shared" si="569"/>
        <v>19452</v>
      </c>
      <c r="AB277" s="18">
        <v>7267</v>
      </c>
      <c r="AC277" s="18">
        <f t="shared" si="570"/>
        <v>0</v>
      </c>
      <c r="AD277" s="18"/>
      <c r="AE277" s="18">
        <f t="shared" si="571"/>
        <v>0</v>
      </c>
      <c r="AF277" s="18"/>
      <c r="AG277" s="19">
        <f t="shared" si="491"/>
        <v>19452</v>
      </c>
      <c r="AH277" s="19">
        <f t="shared" si="555"/>
        <v>7267</v>
      </c>
      <c r="AI277" s="19">
        <f t="shared" si="559"/>
        <v>26719</v>
      </c>
      <c r="AJ277" s="30">
        <f t="shared" si="496"/>
        <v>3.1700329931870573E-2</v>
      </c>
      <c r="AK277" s="18">
        <f t="shared" si="572"/>
        <v>26719</v>
      </c>
      <c r="AL277" s="18">
        <v>2804</v>
      </c>
      <c r="AM277" s="18">
        <f t="shared" si="573"/>
        <v>0</v>
      </c>
      <c r="AN277" s="18"/>
      <c r="AO277" s="18">
        <f t="shared" si="574"/>
        <v>0</v>
      </c>
      <c r="AP277" s="18"/>
      <c r="AQ277" s="19">
        <f t="shared" si="495"/>
        <v>26719</v>
      </c>
      <c r="AR277" s="19">
        <f t="shared" si="575"/>
        <v>2804</v>
      </c>
      <c r="AS277" s="19">
        <f t="shared" si="560"/>
        <v>29523</v>
      </c>
      <c r="AT277" s="30">
        <f t="shared" si="497"/>
        <v>3.5027090855893367E-2</v>
      </c>
    </row>
    <row r="278" spans="1:46" ht="25.5" x14ac:dyDescent="0.2">
      <c r="A278" s="16" t="s">
        <v>92</v>
      </c>
      <c r="B278" s="17" t="s">
        <v>93</v>
      </c>
      <c r="C278" s="18">
        <v>4800</v>
      </c>
      <c r="D278" s="18">
        <v>0</v>
      </c>
      <c r="E278" s="18">
        <v>0</v>
      </c>
      <c r="F278" s="19">
        <f t="shared" si="501"/>
        <v>4800</v>
      </c>
      <c r="G278" s="30">
        <f t="shared" si="498"/>
        <v>5.7576499345721056E-3</v>
      </c>
      <c r="H278" s="18">
        <v>4800</v>
      </c>
      <c r="I278" s="18">
        <v>-2300</v>
      </c>
      <c r="J278" s="18">
        <v>0</v>
      </c>
      <c r="K278" s="18">
        <v>0</v>
      </c>
      <c r="L278" s="18">
        <v>0</v>
      </c>
      <c r="M278" s="18"/>
      <c r="N278" s="19">
        <f t="shared" si="553"/>
        <v>4800</v>
      </c>
      <c r="O278" s="19">
        <f t="shared" si="556"/>
        <v>-2300</v>
      </c>
      <c r="P278" s="19">
        <f t="shared" si="557"/>
        <v>2500</v>
      </c>
      <c r="Q278" s="30">
        <f t="shared" ref="Q278:Q309" si="576">P278*100/$P$27</f>
        <v>3.022931364839122E-3</v>
      </c>
      <c r="R278" s="18">
        <f t="shared" si="566"/>
        <v>2500</v>
      </c>
      <c r="S278" s="18"/>
      <c r="T278" s="18">
        <f t="shared" si="567"/>
        <v>0</v>
      </c>
      <c r="U278" s="18"/>
      <c r="V278" s="18">
        <f t="shared" si="568"/>
        <v>0</v>
      </c>
      <c r="W278" s="18"/>
      <c r="X278" s="19">
        <f t="shared" si="487"/>
        <v>2500</v>
      </c>
      <c r="Y278" s="19">
        <f t="shared" si="554"/>
        <v>0</v>
      </c>
      <c r="Z278" s="19">
        <f t="shared" si="558"/>
        <v>2500</v>
      </c>
      <c r="AA278" s="18">
        <f t="shared" si="569"/>
        <v>2500</v>
      </c>
      <c r="AB278" s="18">
        <v>-2500</v>
      </c>
      <c r="AC278" s="18">
        <f t="shared" si="570"/>
        <v>0</v>
      </c>
      <c r="AD278" s="18"/>
      <c r="AE278" s="18">
        <f t="shared" si="571"/>
        <v>0</v>
      </c>
      <c r="AF278" s="18"/>
      <c r="AG278" s="19">
        <f t="shared" si="491"/>
        <v>2500</v>
      </c>
      <c r="AH278" s="19">
        <f t="shared" si="555"/>
        <v>-2500</v>
      </c>
      <c r="AI278" s="19">
        <f t="shared" si="559"/>
        <v>0</v>
      </c>
      <c r="AJ278" s="30">
        <f t="shared" si="496"/>
        <v>0</v>
      </c>
      <c r="AK278" s="18">
        <f t="shared" si="572"/>
        <v>0</v>
      </c>
      <c r="AL278" s="18"/>
      <c r="AM278" s="18">
        <f t="shared" si="573"/>
        <v>0</v>
      </c>
      <c r="AN278" s="18"/>
      <c r="AO278" s="18">
        <f t="shared" si="574"/>
        <v>0</v>
      </c>
      <c r="AP278" s="18"/>
      <c r="AQ278" s="19">
        <f t="shared" si="495"/>
        <v>0</v>
      </c>
      <c r="AR278" s="19">
        <f t="shared" si="575"/>
        <v>0</v>
      </c>
      <c r="AS278" s="19">
        <f t="shared" si="560"/>
        <v>0</v>
      </c>
      <c r="AT278" s="30">
        <f t="shared" si="497"/>
        <v>0</v>
      </c>
    </row>
    <row r="279" spans="1:46" x14ac:dyDescent="0.2">
      <c r="A279" s="16" t="s">
        <v>70</v>
      </c>
      <c r="B279" s="17" t="s">
        <v>71</v>
      </c>
      <c r="C279" s="18">
        <v>0</v>
      </c>
      <c r="D279" s="18">
        <v>0</v>
      </c>
      <c r="E279" s="18">
        <v>0</v>
      </c>
      <c r="F279" s="19">
        <f t="shared" ref="F279" si="577">C279+D279+E279</f>
        <v>0</v>
      </c>
      <c r="G279" s="30">
        <f t="shared" ref="G279" si="578">F279*100/$F$27</f>
        <v>0</v>
      </c>
      <c r="H279" s="18">
        <v>0</v>
      </c>
      <c r="I279" s="18">
        <v>0</v>
      </c>
      <c r="J279" s="18">
        <v>0</v>
      </c>
      <c r="K279" s="18">
        <v>146</v>
      </c>
      <c r="L279" s="18">
        <v>0</v>
      </c>
      <c r="M279" s="18"/>
      <c r="N279" s="19">
        <f t="shared" ref="N279" si="579">H279+J279+L279</f>
        <v>0</v>
      </c>
      <c r="O279" s="19">
        <f t="shared" ref="O279" si="580">I279+K279+M279</f>
        <v>146</v>
      </c>
      <c r="P279" s="19">
        <f t="shared" ref="P279" si="581">N279+O279</f>
        <v>146</v>
      </c>
      <c r="Q279" s="30">
        <f t="shared" si="576"/>
        <v>1.7653919170660472E-4</v>
      </c>
      <c r="R279" s="18">
        <f t="shared" si="566"/>
        <v>0</v>
      </c>
      <c r="S279" s="18"/>
      <c r="T279" s="18">
        <f t="shared" si="567"/>
        <v>146</v>
      </c>
      <c r="U279" s="18"/>
      <c r="V279" s="18">
        <f t="shared" si="568"/>
        <v>0</v>
      </c>
      <c r="W279" s="18"/>
      <c r="X279" s="19">
        <f t="shared" si="487"/>
        <v>146</v>
      </c>
      <c r="Y279" s="19">
        <f t="shared" si="554"/>
        <v>0</v>
      </c>
      <c r="Z279" s="19">
        <f t="shared" si="558"/>
        <v>146</v>
      </c>
      <c r="AA279" s="18">
        <f t="shared" si="569"/>
        <v>0</v>
      </c>
      <c r="AB279" s="18">
        <v>0</v>
      </c>
      <c r="AC279" s="18">
        <f t="shared" si="570"/>
        <v>146</v>
      </c>
      <c r="AD279" s="18"/>
      <c r="AE279" s="18">
        <f t="shared" si="571"/>
        <v>0</v>
      </c>
      <c r="AF279" s="18"/>
      <c r="AG279" s="19">
        <f t="shared" si="491"/>
        <v>146</v>
      </c>
      <c r="AH279" s="19">
        <f t="shared" si="555"/>
        <v>0</v>
      </c>
      <c r="AI279" s="19">
        <f t="shared" si="559"/>
        <v>146</v>
      </c>
      <c r="AJ279" s="30">
        <f t="shared" si="496"/>
        <v>1.7321936337636525E-4</v>
      </c>
      <c r="AK279" s="18">
        <f t="shared" si="572"/>
        <v>0</v>
      </c>
      <c r="AL279" s="18"/>
      <c r="AM279" s="18">
        <f t="shared" si="573"/>
        <v>146</v>
      </c>
      <c r="AN279" s="18"/>
      <c r="AO279" s="18">
        <f t="shared" si="574"/>
        <v>0</v>
      </c>
      <c r="AP279" s="18"/>
      <c r="AQ279" s="19">
        <f t="shared" si="495"/>
        <v>146</v>
      </c>
      <c r="AR279" s="19">
        <f t="shared" si="575"/>
        <v>0</v>
      </c>
      <c r="AS279" s="19">
        <f t="shared" si="560"/>
        <v>146</v>
      </c>
      <c r="AT279" s="30">
        <f t="shared" si="497"/>
        <v>1.7321936337636525E-4</v>
      </c>
    </row>
    <row r="280" spans="1:46" ht="28.5" x14ac:dyDescent="0.2">
      <c r="A280" s="33" t="s">
        <v>160</v>
      </c>
      <c r="B280" s="34" t="s">
        <v>161</v>
      </c>
      <c r="C280" s="28">
        <f>SUM(C281:C286)</f>
        <v>119048</v>
      </c>
      <c r="D280" s="28">
        <f t="shared" ref="D280:E280" si="582">SUM(D281:D286)</f>
        <v>0</v>
      </c>
      <c r="E280" s="28">
        <f t="shared" si="582"/>
        <v>0</v>
      </c>
      <c r="F280" s="28">
        <f t="shared" si="501"/>
        <v>119048</v>
      </c>
      <c r="G280" s="29">
        <f t="shared" si="498"/>
        <v>0.1427993144606125</v>
      </c>
      <c r="H280" s="28">
        <f>SUM(H281:H286)</f>
        <v>119048</v>
      </c>
      <c r="I280" s="28">
        <f>SUM(I281:I286)</f>
        <v>-23338</v>
      </c>
      <c r="J280" s="28">
        <f t="shared" ref="J280:M280" si="583">SUM(J281:J286)</f>
        <v>0</v>
      </c>
      <c r="K280" s="28">
        <f t="shared" si="583"/>
        <v>0</v>
      </c>
      <c r="L280" s="28">
        <f t="shared" si="583"/>
        <v>0</v>
      </c>
      <c r="M280" s="28">
        <f t="shared" si="583"/>
        <v>0</v>
      </c>
      <c r="N280" s="28">
        <f t="shared" si="553"/>
        <v>119048</v>
      </c>
      <c r="O280" s="28">
        <f t="shared" si="556"/>
        <v>-23338</v>
      </c>
      <c r="P280" s="28">
        <f t="shared" si="557"/>
        <v>95710</v>
      </c>
      <c r="Q280" s="29">
        <f t="shared" si="576"/>
        <v>0.11572990437150095</v>
      </c>
      <c r="R280" s="28">
        <f>SUM(R281:R286)</f>
        <v>95710</v>
      </c>
      <c r="S280" s="28">
        <f>SUM(S281:S286)</f>
        <v>0</v>
      </c>
      <c r="T280" s="28">
        <f t="shared" ref="T280:W280" si="584">SUM(T281:T286)</f>
        <v>0</v>
      </c>
      <c r="U280" s="28">
        <f t="shared" si="584"/>
        <v>0</v>
      </c>
      <c r="V280" s="28">
        <f t="shared" si="584"/>
        <v>0</v>
      </c>
      <c r="W280" s="28">
        <f t="shared" si="584"/>
        <v>0</v>
      </c>
      <c r="X280" s="28">
        <f t="shared" si="487"/>
        <v>95710</v>
      </c>
      <c r="Y280" s="28">
        <f t="shared" si="554"/>
        <v>0</v>
      </c>
      <c r="Z280" s="28">
        <f t="shared" si="558"/>
        <v>95710</v>
      </c>
      <c r="AA280" s="28">
        <f>SUM(AA281:AA286)</f>
        <v>95710</v>
      </c>
      <c r="AB280" s="28">
        <f>SUM(AB281:AB286)</f>
        <v>-6000</v>
      </c>
      <c r="AC280" s="28">
        <f t="shared" ref="AC280:AF280" si="585">SUM(AC281:AC286)</f>
        <v>0</v>
      </c>
      <c r="AD280" s="28">
        <f t="shared" si="585"/>
        <v>0</v>
      </c>
      <c r="AE280" s="28">
        <f t="shared" si="585"/>
        <v>0</v>
      </c>
      <c r="AF280" s="28">
        <f t="shared" si="585"/>
        <v>0</v>
      </c>
      <c r="AG280" s="28">
        <f t="shared" si="491"/>
        <v>95710</v>
      </c>
      <c r="AH280" s="28">
        <f t="shared" si="555"/>
        <v>-6000</v>
      </c>
      <c r="AI280" s="28">
        <f t="shared" si="559"/>
        <v>89710</v>
      </c>
      <c r="AJ280" s="29">
        <f t="shared" si="496"/>
        <v>0.10643499375680635</v>
      </c>
      <c r="AK280" s="28">
        <f>SUM(AK281:AK286)</f>
        <v>89710</v>
      </c>
      <c r="AL280" s="28">
        <f>SUM(AL281:AL286)</f>
        <v>0</v>
      </c>
      <c r="AM280" s="28">
        <f t="shared" ref="AM280:AP280" si="586">SUM(AM281:AM286)</f>
        <v>0</v>
      </c>
      <c r="AN280" s="28">
        <f t="shared" si="586"/>
        <v>0</v>
      </c>
      <c r="AO280" s="28">
        <f t="shared" si="586"/>
        <v>0</v>
      </c>
      <c r="AP280" s="28">
        <f t="shared" si="586"/>
        <v>0</v>
      </c>
      <c r="AQ280" s="28">
        <f t="shared" si="495"/>
        <v>89710</v>
      </c>
      <c r="AR280" s="28">
        <f t="shared" si="575"/>
        <v>0</v>
      </c>
      <c r="AS280" s="28">
        <f t="shared" si="560"/>
        <v>89710</v>
      </c>
      <c r="AT280" s="29">
        <f t="shared" si="497"/>
        <v>0.10643499375680635</v>
      </c>
    </row>
    <row r="281" spans="1:46" ht="12.95" x14ac:dyDescent="0.3">
      <c r="A281" s="16" t="s">
        <v>54</v>
      </c>
      <c r="B281" s="17" t="s">
        <v>55</v>
      </c>
      <c r="C281" s="18">
        <v>70773</v>
      </c>
      <c r="D281" s="18">
        <v>0</v>
      </c>
      <c r="E281" s="18">
        <v>0</v>
      </c>
      <c r="F281" s="19">
        <f t="shared" si="501"/>
        <v>70773</v>
      </c>
      <c r="G281" s="30">
        <f t="shared" si="498"/>
        <v>8.489294975405659E-2</v>
      </c>
      <c r="H281" s="18">
        <v>70773</v>
      </c>
      <c r="I281" s="18">
        <f>-1538-12835</f>
        <v>-14373</v>
      </c>
      <c r="J281" s="18">
        <v>0</v>
      </c>
      <c r="K281" s="18">
        <v>0</v>
      </c>
      <c r="L281" s="18">
        <v>0</v>
      </c>
      <c r="M281" s="18"/>
      <c r="N281" s="19">
        <f t="shared" si="553"/>
        <v>70773</v>
      </c>
      <c r="O281" s="19">
        <f t="shared" si="556"/>
        <v>-14373</v>
      </c>
      <c r="P281" s="19">
        <f t="shared" si="557"/>
        <v>56400</v>
      </c>
      <c r="Q281" s="30">
        <f t="shared" si="576"/>
        <v>6.8197331590770599E-2</v>
      </c>
      <c r="R281" s="18">
        <f t="shared" ref="R281:R286" si="587">H281+I281</f>
        <v>56400</v>
      </c>
      <c r="S281" s="18"/>
      <c r="T281" s="18">
        <f t="shared" ref="T281:T286" si="588">J281+K281</f>
        <v>0</v>
      </c>
      <c r="U281" s="18"/>
      <c r="V281" s="18">
        <f t="shared" ref="V281:V286" si="589">L281+M281</f>
        <v>0</v>
      </c>
      <c r="W281" s="18"/>
      <c r="X281" s="19">
        <f t="shared" ref="X281:X345" si="590">R281+T281+V281</f>
        <v>56400</v>
      </c>
      <c r="Y281" s="19">
        <f t="shared" si="554"/>
        <v>0</v>
      </c>
      <c r="Z281" s="19">
        <f t="shared" si="558"/>
        <v>56400</v>
      </c>
      <c r="AA281" s="18">
        <f t="shared" ref="AA281:AA286" si="591">R281+S281</f>
        <v>56400</v>
      </c>
      <c r="AB281" s="18">
        <v>-5000</v>
      </c>
      <c r="AC281" s="18">
        <f t="shared" ref="AC281:AC286" si="592">T281+U281</f>
        <v>0</v>
      </c>
      <c r="AD281" s="18"/>
      <c r="AE281" s="18">
        <f t="shared" ref="AE281:AE286" si="593">V281+W281</f>
        <v>0</v>
      </c>
      <c r="AF281" s="18"/>
      <c r="AG281" s="19">
        <f t="shared" ref="AG281:AG345" si="594">AA281+AC281+AE281</f>
        <v>56400</v>
      </c>
      <c r="AH281" s="19">
        <f t="shared" si="555"/>
        <v>-5000</v>
      </c>
      <c r="AI281" s="19">
        <f t="shared" si="559"/>
        <v>51400</v>
      </c>
      <c r="AJ281" s="30">
        <f t="shared" si="496"/>
        <v>6.0982707380446401E-2</v>
      </c>
      <c r="AK281" s="18">
        <f t="shared" ref="AK281:AK286" si="595">AA281+AB281</f>
        <v>51400</v>
      </c>
      <c r="AL281" s="18"/>
      <c r="AM281" s="18">
        <f t="shared" ref="AM281:AM286" si="596">AC281+AD281</f>
        <v>0</v>
      </c>
      <c r="AN281" s="18"/>
      <c r="AO281" s="18">
        <f t="shared" ref="AO281:AO286" si="597">AE281+AF281</f>
        <v>0</v>
      </c>
      <c r="AP281" s="18"/>
      <c r="AQ281" s="19">
        <f t="shared" ref="AQ281:AQ345" si="598">AK281+AM281+AO281</f>
        <v>51400</v>
      </c>
      <c r="AR281" s="19">
        <f t="shared" si="575"/>
        <v>0</v>
      </c>
      <c r="AS281" s="19">
        <f t="shared" si="560"/>
        <v>51400</v>
      </c>
      <c r="AT281" s="30">
        <f t="shared" si="497"/>
        <v>6.0982707380446401E-2</v>
      </c>
    </row>
    <row r="282" spans="1:46" ht="25.5" x14ac:dyDescent="0.2">
      <c r="A282" s="16" t="s">
        <v>56</v>
      </c>
      <c r="B282" s="17" t="s">
        <v>57</v>
      </c>
      <c r="C282" s="18">
        <v>19779</v>
      </c>
      <c r="D282" s="18">
        <v>0</v>
      </c>
      <c r="E282" s="18">
        <v>0</v>
      </c>
      <c r="F282" s="19">
        <f t="shared" si="501"/>
        <v>19779</v>
      </c>
      <c r="G282" s="30">
        <f t="shared" si="498"/>
        <v>2.3725116261646181E-2</v>
      </c>
      <c r="H282" s="18">
        <v>19779</v>
      </c>
      <c r="I282" s="18">
        <f>-362-3028</f>
        <v>-3390</v>
      </c>
      <c r="J282" s="18">
        <v>0</v>
      </c>
      <c r="K282" s="18">
        <v>0</v>
      </c>
      <c r="L282" s="18">
        <v>0</v>
      </c>
      <c r="M282" s="18"/>
      <c r="N282" s="19">
        <f t="shared" si="553"/>
        <v>19779</v>
      </c>
      <c r="O282" s="19">
        <f t="shared" si="556"/>
        <v>-3390</v>
      </c>
      <c r="P282" s="19">
        <f t="shared" si="557"/>
        <v>16389</v>
      </c>
      <c r="Q282" s="30">
        <f t="shared" si="576"/>
        <v>1.9817128855339348E-2</v>
      </c>
      <c r="R282" s="18">
        <f t="shared" si="587"/>
        <v>16389</v>
      </c>
      <c r="S282" s="18"/>
      <c r="T282" s="18">
        <f t="shared" si="588"/>
        <v>0</v>
      </c>
      <c r="U282" s="18"/>
      <c r="V282" s="18">
        <f t="shared" si="589"/>
        <v>0</v>
      </c>
      <c r="W282" s="18"/>
      <c r="X282" s="19">
        <f t="shared" si="590"/>
        <v>16389</v>
      </c>
      <c r="Y282" s="19">
        <f t="shared" si="554"/>
        <v>0</v>
      </c>
      <c r="Z282" s="19">
        <f t="shared" si="558"/>
        <v>16389</v>
      </c>
      <c r="AA282" s="18">
        <f t="shared" si="591"/>
        <v>16389</v>
      </c>
      <c r="AB282" s="18">
        <v>-1000</v>
      </c>
      <c r="AC282" s="18">
        <f t="shared" si="592"/>
        <v>0</v>
      </c>
      <c r="AD282" s="18"/>
      <c r="AE282" s="18">
        <f t="shared" si="593"/>
        <v>0</v>
      </c>
      <c r="AF282" s="18"/>
      <c r="AG282" s="19">
        <f t="shared" si="594"/>
        <v>16389</v>
      </c>
      <c r="AH282" s="19">
        <f t="shared" si="555"/>
        <v>-1000</v>
      </c>
      <c r="AI282" s="19">
        <f t="shared" si="559"/>
        <v>15389</v>
      </c>
      <c r="AJ282" s="30">
        <f t="shared" si="496"/>
        <v>1.8258032760266336E-2</v>
      </c>
      <c r="AK282" s="18">
        <f t="shared" si="595"/>
        <v>15389</v>
      </c>
      <c r="AL282" s="18"/>
      <c r="AM282" s="18">
        <f t="shared" si="596"/>
        <v>0</v>
      </c>
      <c r="AN282" s="18"/>
      <c r="AO282" s="18">
        <f t="shared" si="597"/>
        <v>0</v>
      </c>
      <c r="AP282" s="18"/>
      <c r="AQ282" s="19">
        <f t="shared" si="598"/>
        <v>15389</v>
      </c>
      <c r="AR282" s="19">
        <f t="shared" si="575"/>
        <v>0</v>
      </c>
      <c r="AS282" s="19">
        <f t="shared" si="560"/>
        <v>15389</v>
      </c>
      <c r="AT282" s="30">
        <f t="shared" si="497"/>
        <v>1.8258032760266336E-2</v>
      </c>
    </row>
    <row r="283" spans="1:46" x14ac:dyDescent="0.2">
      <c r="A283" s="16" t="s">
        <v>58</v>
      </c>
      <c r="B283" s="17" t="s">
        <v>59</v>
      </c>
      <c r="C283" s="18">
        <v>375</v>
      </c>
      <c r="D283" s="18">
        <v>0</v>
      </c>
      <c r="E283" s="18">
        <v>0</v>
      </c>
      <c r="F283" s="19">
        <f t="shared" si="501"/>
        <v>375</v>
      </c>
      <c r="G283" s="30">
        <f t="shared" si="498"/>
        <v>4.4981640113844572E-4</v>
      </c>
      <c r="H283" s="18">
        <v>375</v>
      </c>
      <c r="I283" s="18">
        <v>-375</v>
      </c>
      <c r="J283" s="18">
        <v>0</v>
      </c>
      <c r="K283" s="18">
        <v>0</v>
      </c>
      <c r="L283" s="18">
        <v>0</v>
      </c>
      <c r="M283" s="18"/>
      <c r="N283" s="19">
        <f t="shared" si="553"/>
        <v>375</v>
      </c>
      <c r="O283" s="19">
        <f t="shared" si="556"/>
        <v>-375</v>
      </c>
      <c r="P283" s="19">
        <f t="shared" si="557"/>
        <v>0</v>
      </c>
      <c r="Q283" s="30">
        <f t="shared" si="576"/>
        <v>0</v>
      </c>
      <c r="R283" s="18">
        <f t="shared" si="587"/>
        <v>0</v>
      </c>
      <c r="S283" s="18"/>
      <c r="T283" s="18">
        <f t="shared" si="588"/>
        <v>0</v>
      </c>
      <c r="U283" s="18"/>
      <c r="V283" s="18">
        <f t="shared" si="589"/>
        <v>0</v>
      </c>
      <c r="W283" s="18"/>
      <c r="X283" s="19">
        <f t="shared" si="590"/>
        <v>0</v>
      </c>
      <c r="Y283" s="19">
        <f t="shared" si="554"/>
        <v>0</v>
      </c>
      <c r="Z283" s="19">
        <f t="shared" si="558"/>
        <v>0</v>
      </c>
      <c r="AA283" s="18">
        <f t="shared" si="591"/>
        <v>0</v>
      </c>
      <c r="AB283" s="18">
        <v>193</v>
      </c>
      <c r="AC283" s="18">
        <f t="shared" si="592"/>
        <v>0</v>
      </c>
      <c r="AD283" s="18"/>
      <c r="AE283" s="18">
        <f t="shared" si="593"/>
        <v>0</v>
      </c>
      <c r="AF283" s="18"/>
      <c r="AG283" s="19">
        <f t="shared" si="594"/>
        <v>0</v>
      </c>
      <c r="AH283" s="19">
        <f t="shared" si="555"/>
        <v>193</v>
      </c>
      <c r="AI283" s="19">
        <f t="shared" si="559"/>
        <v>193</v>
      </c>
      <c r="AJ283" s="30">
        <f t="shared" si="496"/>
        <v>2.2898176117560612E-4</v>
      </c>
      <c r="AK283" s="18">
        <f t="shared" si="595"/>
        <v>193</v>
      </c>
      <c r="AL283" s="18"/>
      <c r="AM283" s="18">
        <f t="shared" si="596"/>
        <v>0</v>
      </c>
      <c r="AN283" s="18"/>
      <c r="AO283" s="18">
        <f t="shared" si="597"/>
        <v>0</v>
      </c>
      <c r="AP283" s="18"/>
      <c r="AQ283" s="19">
        <f t="shared" si="598"/>
        <v>193</v>
      </c>
      <c r="AR283" s="19">
        <f t="shared" si="575"/>
        <v>0</v>
      </c>
      <c r="AS283" s="19">
        <f t="shared" si="560"/>
        <v>193</v>
      </c>
      <c r="AT283" s="30">
        <f t="shared" si="497"/>
        <v>2.2898176117560612E-4</v>
      </c>
    </row>
    <row r="284" spans="1:46" ht="12.95" x14ac:dyDescent="0.3">
      <c r="A284" s="16" t="s">
        <v>60</v>
      </c>
      <c r="B284" s="17" t="s">
        <v>61</v>
      </c>
      <c r="C284" s="18">
        <v>21176</v>
      </c>
      <c r="D284" s="18">
        <v>0</v>
      </c>
      <c r="E284" s="18">
        <v>0</v>
      </c>
      <c r="F284" s="19">
        <f t="shared" si="501"/>
        <v>21176</v>
      </c>
      <c r="G284" s="30">
        <f t="shared" si="498"/>
        <v>2.5400832294687273E-2</v>
      </c>
      <c r="H284" s="18">
        <v>21176</v>
      </c>
      <c r="I284" s="18">
        <v>-3200</v>
      </c>
      <c r="J284" s="18">
        <v>0</v>
      </c>
      <c r="K284" s="18">
        <v>0</v>
      </c>
      <c r="L284" s="18">
        <v>0</v>
      </c>
      <c r="M284" s="18"/>
      <c r="N284" s="19">
        <f t="shared" si="553"/>
        <v>21176</v>
      </c>
      <c r="O284" s="19">
        <f t="shared" si="556"/>
        <v>-3200</v>
      </c>
      <c r="P284" s="19">
        <f t="shared" si="557"/>
        <v>17976</v>
      </c>
      <c r="Q284" s="30">
        <f t="shared" si="576"/>
        <v>2.1736085685739225E-2</v>
      </c>
      <c r="R284" s="18">
        <f t="shared" si="587"/>
        <v>17976</v>
      </c>
      <c r="S284" s="18"/>
      <c r="T284" s="18">
        <f t="shared" si="588"/>
        <v>0</v>
      </c>
      <c r="U284" s="18"/>
      <c r="V284" s="18">
        <f t="shared" si="589"/>
        <v>0</v>
      </c>
      <c r="W284" s="18"/>
      <c r="X284" s="19">
        <f t="shared" si="590"/>
        <v>17976</v>
      </c>
      <c r="Y284" s="19">
        <f t="shared" si="554"/>
        <v>0</v>
      </c>
      <c r="Z284" s="19">
        <f t="shared" si="558"/>
        <v>17976</v>
      </c>
      <c r="AA284" s="18">
        <f t="shared" si="591"/>
        <v>17976</v>
      </c>
      <c r="AB284" s="18">
        <v>-321</v>
      </c>
      <c r="AC284" s="18">
        <f t="shared" si="592"/>
        <v>0</v>
      </c>
      <c r="AD284" s="18"/>
      <c r="AE284" s="18">
        <f t="shared" si="593"/>
        <v>0</v>
      </c>
      <c r="AF284" s="18"/>
      <c r="AG284" s="19">
        <f t="shared" si="594"/>
        <v>17976</v>
      </c>
      <c r="AH284" s="19">
        <f t="shared" si="555"/>
        <v>-321</v>
      </c>
      <c r="AI284" s="19">
        <f t="shared" si="559"/>
        <v>17655</v>
      </c>
      <c r="AJ284" s="30">
        <f t="shared" si="496"/>
        <v>2.094649219458718E-2</v>
      </c>
      <c r="AK284" s="18">
        <f t="shared" si="595"/>
        <v>17655</v>
      </c>
      <c r="AL284" s="18"/>
      <c r="AM284" s="18">
        <f t="shared" si="596"/>
        <v>0</v>
      </c>
      <c r="AN284" s="18"/>
      <c r="AO284" s="18">
        <f t="shared" si="597"/>
        <v>0</v>
      </c>
      <c r="AP284" s="18"/>
      <c r="AQ284" s="19">
        <f t="shared" si="598"/>
        <v>17655</v>
      </c>
      <c r="AR284" s="19">
        <f t="shared" si="575"/>
        <v>0</v>
      </c>
      <c r="AS284" s="19">
        <f t="shared" si="560"/>
        <v>17655</v>
      </c>
      <c r="AT284" s="30">
        <f t="shared" si="497"/>
        <v>2.094649219458718E-2</v>
      </c>
    </row>
    <row r="285" spans="1:46" ht="25.5" x14ac:dyDescent="0.2">
      <c r="A285" s="16" t="s">
        <v>62</v>
      </c>
      <c r="B285" s="17" t="s">
        <v>63</v>
      </c>
      <c r="C285" s="18">
        <v>6945</v>
      </c>
      <c r="D285" s="18">
        <v>0</v>
      </c>
      <c r="E285" s="18">
        <v>0</v>
      </c>
      <c r="F285" s="19">
        <f t="shared" si="501"/>
        <v>6945</v>
      </c>
      <c r="G285" s="30">
        <f t="shared" si="498"/>
        <v>8.3305997490840146E-3</v>
      </c>
      <c r="H285" s="18">
        <v>6945</v>
      </c>
      <c r="I285" s="18">
        <v>-2000</v>
      </c>
      <c r="J285" s="18">
        <v>0</v>
      </c>
      <c r="K285" s="18">
        <v>0</v>
      </c>
      <c r="L285" s="18">
        <v>0</v>
      </c>
      <c r="M285" s="18"/>
      <c r="N285" s="19">
        <f t="shared" si="553"/>
        <v>6945</v>
      </c>
      <c r="O285" s="19">
        <f t="shared" si="556"/>
        <v>-2000</v>
      </c>
      <c r="P285" s="19">
        <f t="shared" si="557"/>
        <v>4945</v>
      </c>
      <c r="Q285" s="30">
        <f t="shared" si="576"/>
        <v>5.9793582396517834E-3</v>
      </c>
      <c r="R285" s="18">
        <f t="shared" si="587"/>
        <v>4945</v>
      </c>
      <c r="S285" s="18"/>
      <c r="T285" s="18">
        <f t="shared" si="588"/>
        <v>0</v>
      </c>
      <c r="U285" s="18"/>
      <c r="V285" s="18">
        <f t="shared" si="589"/>
        <v>0</v>
      </c>
      <c r="W285" s="18"/>
      <c r="X285" s="19">
        <f t="shared" si="590"/>
        <v>4945</v>
      </c>
      <c r="Y285" s="19">
        <f t="shared" si="554"/>
        <v>0</v>
      </c>
      <c r="Z285" s="19">
        <f t="shared" si="558"/>
        <v>4945</v>
      </c>
      <c r="AA285" s="18">
        <f t="shared" si="591"/>
        <v>4945</v>
      </c>
      <c r="AB285" s="18">
        <v>128</v>
      </c>
      <c r="AC285" s="18">
        <f t="shared" si="592"/>
        <v>0</v>
      </c>
      <c r="AD285" s="18"/>
      <c r="AE285" s="18">
        <f t="shared" si="593"/>
        <v>0</v>
      </c>
      <c r="AF285" s="18"/>
      <c r="AG285" s="19">
        <f t="shared" si="594"/>
        <v>4945</v>
      </c>
      <c r="AH285" s="19">
        <f t="shared" si="555"/>
        <v>128</v>
      </c>
      <c r="AI285" s="19">
        <f t="shared" si="559"/>
        <v>5073</v>
      </c>
      <c r="AJ285" s="30">
        <f t="shared" ref="AJ285:AJ348" si="599">AI285*100/$AI$27</f>
        <v>6.0187796603308284E-3</v>
      </c>
      <c r="AK285" s="18">
        <f t="shared" si="595"/>
        <v>5073</v>
      </c>
      <c r="AL285" s="18"/>
      <c r="AM285" s="18">
        <f t="shared" si="596"/>
        <v>0</v>
      </c>
      <c r="AN285" s="18"/>
      <c r="AO285" s="18">
        <f t="shared" si="597"/>
        <v>0</v>
      </c>
      <c r="AP285" s="18"/>
      <c r="AQ285" s="19">
        <f t="shared" si="598"/>
        <v>5073</v>
      </c>
      <c r="AR285" s="19">
        <f t="shared" si="575"/>
        <v>0</v>
      </c>
      <c r="AS285" s="19">
        <f t="shared" si="560"/>
        <v>5073</v>
      </c>
      <c r="AT285" s="30">
        <f t="shared" ref="AT285:AT348" si="600">AS285*100/$AI$27</f>
        <v>6.0187796603308284E-3</v>
      </c>
    </row>
    <row r="286" spans="1:46" x14ac:dyDescent="0.2">
      <c r="A286" s="16" t="s">
        <v>66</v>
      </c>
      <c r="B286" s="17" t="s">
        <v>67</v>
      </c>
      <c r="C286" s="18">
        <v>0</v>
      </c>
      <c r="D286" s="18">
        <v>0</v>
      </c>
      <c r="E286" s="18">
        <v>0</v>
      </c>
      <c r="F286" s="19">
        <f t="shared" si="501"/>
        <v>0</v>
      </c>
      <c r="G286" s="30">
        <f t="shared" si="498"/>
        <v>0</v>
      </c>
      <c r="H286" s="18">
        <v>0</v>
      </c>
      <c r="I286" s="18">
        <v>0</v>
      </c>
      <c r="J286" s="18">
        <v>0</v>
      </c>
      <c r="K286" s="18">
        <v>0</v>
      </c>
      <c r="L286" s="18">
        <v>0</v>
      </c>
      <c r="M286" s="18"/>
      <c r="N286" s="19">
        <f t="shared" si="553"/>
        <v>0</v>
      </c>
      <c r="O286" s="19">
        <f t="shared" si="556"/>
        <v>0</v>
      </c>
      <c r="P286" s="19">
        <f t="shared" si="557"/>
        <v>0</v>
      </c>
      <c r="Q286" s="30">
        <f t="shared" si="576"/>
        <v>0</v>
      </c>
      <c r="R286" s="18">
        <f t="shared" si="587"/>
        <v>0</v>
      </c>
      <c r="S286" s="18"/>
      <c r="T286" s="18">
        <f t="shared" si="588"/>
        <v>0</v>
      </c>
      <c r="U286" s="18"/>
      <c r="V286" s="18">
        <f t="shared" si="589"/>
        <v>0</v>
      </c>
      <c r="W286" s="18"/>
      <c r="X286" s="19">
        <f t="shared" si="590"/>
        <v>0</v>
      </c>
      <c r="Y286" s="19">
        <f t="shared" si="554"/>
        <v>0</v>
      </c>
      <c r="Z286" s="19">
        <f t="shared" si="558"/>
        <v>0</v>
      </c>
      <c r="AA286" s="18">
        <f t="shared" si="591"/>
        <v>0</v>
      </c>
      <c r="AB286" s="18">
        <v>0</v>
      </c>
      <c r="AC286" s="18">
        <f t="shared" si="592"/>
        <v>0</v>
      </c>
      <c r="AD286" s="18"/>
      <c r="AE286" s="18">
        <f t="shared" si="593"/>
        <v>0</v>
      </c>
      <c r="AF286" s="18"/>
      <c r="AG286" s="19">
        <f t="shared" si="594"/>
        <v>0</v>
      </c>
      <c r="AH286" s="19">
        <f t="shared" si="555"/>
        <v>0</v>
      </c>
      <c r="AI286" s="19">
        <f t="shared" si="559"/>
        <v>0</v>
      </c>
      <c r="AJ286" s="30">
        <f t="shared" si="599"/>
        <v>0</v>
      </c>
      <c r="AK286" s="18">
        <f t="shared" si="595"/>
        <v>0</v>
      </c>
      <c r="AL286" s="18"/>
      <c r="AM286" s="18">
        <f t="shared" si="596"/>
        <v>0</v>
      </c>
      <c r="AN286" s="18"/>
      <c r="AO286" s="18">
        <f t="shared" si="597"/>
        <v>0</v>
      </c>
      <c r="AP286" s="18"/>
      <c r="AQ286" s="19">
        <f t="shared" si="598"/>
        <v>0</v>
      </c>
      <c r="AR286" s="19">
        <f t="shared" si="575"/>
        <v>0</v>
      </c>
      <c r="AS286" s="19">
        <f t="shared" si="560"/>
        <v>0</v>
      </c>
      <c r="AT286" s="30">
        <f t="shared" si="600"/>
        <v>0</v>
      </c>
    </row>
    <row r="287" spans="1:46" ht="42.75" x14ac:dyDescent="0.2">
      <c r="A287" s="33" t="s">
        <v>162</v>
      </c>
      <c r="B287" s="34" t="s">
        <v>163</v>
      </c>
      <c r="C287" s="28">
        <f>SUM(C288:C299)</f>
        <v>1942836</v>
      </c>
      <c r="D287" s="28">
        <f t="shared" ref="D287:E287" si="601">SUM(D288:D299)</f>
        <v>297305</v>
      </c>
      <c r="E287" s="28">
        <f t="shared" si="601"/>
        <v>366274</v>
      </c>
      <c r="F287" s="28">
        <f t="shared" si="501"/>
        <v>2606415</v>
      </c>
      <c r="G287" s="29">
        <f t="shared" si="498"/>
        <v>3.1264219071286989</v>
      </c>
      <c r="H287" s="28">
        <f>SUM(H288:H299)</f>
        <v>1942836</v>
      </c>
      <c r="I287" s="28">
        <f>SUM(I288:I299)</f>
        <v>513641</v>
      </c>
      <c r="J287" s="28">
        <f t="shared" ref="J287:M287" si="602">SUM(J288:J299)</f>
        <v>297305</v>
      </c>
      <c r="K287" s="28">
        <f t="shared" si="602"/>
        <v>0</v>
      </c>
      <c r="L287" s="28">
        <f t="shared" si="602"/>
        <v>366274</v>
      </c>
      <c r="M287" s="28">
        <f t="shared" si="602"/>
        <v>-18647</v>
      </c>
      <c r="N287" s="28">
        <f t="shared" si="553"/>
        <v>2606415</v>
      </c>
      <c r="O287" s="28">
        <f t="shared" si="556"/>
        <v>494994</v>
      </c>
      <c r="P287" s="28">
        <f t="shared" si="557"/>
        <v>3101409</v>
      </c>
      <c r="Q287" s="29">
        <f t="shared" si="576"/>
        <v>3.7501386165177348</v>
      </c>
      <c r="R287" s="28">
        <f>SUM(R288:R299)</f>
        <v>2456477</v>
      </c>
      <c r="S287" s="28">
        <f>SUM(S288:S299)</f>
        <v>0</v>
      </c>
      <c r="T287" s="28">
        <f t="shared" ref="T287:W287" si="603">SUM(T288:T299)</f>
        <v>297305</v>
      </c>
      <c r="U287" s="28">
        <f t="shared" si="603"/>
        <v>0</v>
      </c>
      <c r="V287" s="28">
        <f t="shared" si="603"/>
        <v>347627</v>
      </c>
      <c r="W287" s="28">
        <f t="shared" si="603"/>
        <v>0</v>
      </c>
      <c r="X287" s="28">
        <f t="shared" si="590"/>
        <v>3101409</v>
      </c>
      <c r="Y287" s="28">
        <f t="shared" si="554"/>
        <v>0</v>
      </c>
      <c r="Z287" s="28">
        <f t="shared" si="558"/>
        <v>3101409</v>
      </c>
      <c r="AA287" s="28">
        <f>SUM(AA288:AA299)</f>
        <v>2456477</v>
      </c>
      <c r="AB287" s="28">
        <f>SUM(AB288:AB299)</f>
        <v>140812</v>
      </c>
      <c r="AC287" s="28">
        <f t="shared" ref="AC287:AF287" si="604">SUM(AC288:AC299)</f>
        <v>297305</v>
      </c>
      <c r="AD287" s="28">
        <f t="shared" si="604"/>
        <v>96089</v>
      </c>
      <c r="AE287" s="28">
        <f t="shared" si="604"/>
        <v>347627</v>
      </c>
      <c r="AF287" s="28">
        <f t="shared" si="604"/>
        <v>-122002</v>
      </c>
      <c r="AG287" s="28">
        <f t="shared" si="594"/>
        <v>3101409</v>
      </c>
      <c r="AH287" s="28">
        <f t="shared" si="555"/>
        <v>114899</v>
      </c>
      <c r="AI287" s="28">
        <f t="shared" si="559"/>
        <v>3216308</v>
      </c>
      <c r="AJ287" s="29">
        <f t="shared" si="599"/>
        <v>3.815937151933634</v>
      </c>
      <c r="AK287" s="28">
        <f>SUM(AK288:AK299)</f>
        <v>2597289</v>
      </c>
      <c r="AL287" s="28">
        <f>SUM(AL288:AL299)</f>
        <v>12845</v>
      </c>
      <c r="AM287" s="28">
        <f t="shared" ref="AM287:AP287" si="605">SUM(AM288:AM299)</f>
        <v>393394</v>
      </c>
      <c r="AN287" s="28">
        <f t="shared" si="605"/>
        <v>0</v>
      </c>
      <c r="AO287" s="28">
        <f t="shared" si="605"/>
        <v>225625</v>
      </c>
      <c r="AP287" s="28">
        <f t="shared" si="605"/>
        <v>0</v>
      </c>
      <c r="AQ287" s="28">
        <f t="shared" si="598"/>
        <v>3216308</v>
      </c>
      <c r="AR287" s="28">
        <f t="shared" si="575"/>
        <v>12845</v>
      </c>
      <c r="AS287" s="28">
        <f t="shared" si="560"/>
        <v>3229153</v>
      </c>
      <c r="AT287" s="29">
        <f t="shared" si="600"/>
        <v>3.8311768966087669</v>
      </c>
    </row>
    <row r="288" spans="1:46" ht="12.95" x14ac:dyDescent="0.3">
      <c r="A288" s="16" t="s">
        <v>54</v>
      </c>
      <c r="B288" s="17" t="s">
        <v>55</v>
      </c>
      <c r="C288" s="18">
        <v>266504</v>
      </c>
      <c r="D288" s="18">
        <v>0</v>
      </c>
      <c r="E288" s="18">
        <v>25007</v>
      </c>
      <c r="F288" s="19">
        <f t="shared" si="501"/>
        <v>291511</v>
      </c>
      <c r="G288" s="30">
        <f t="shared" si="498"/>
        <v>0.3496704770993852</v>
      </c>
      <c r="H288" s="18">
        <v>266504</v>
      </c>
      <c r="I288" s="18">
        <f>-66871</f>
        <v>-66871</v>
      </c>
      <c r="J288" s="18">
        <v>0</v>
      </c>
      <c r="K288" s="18">
        <v>0</v>
      </c>
      <c r="L288" s="18">
        <v>25007</v>
      </c>
      <c r="M288" s="18">
        <v>-1718</v>
      </c>
      <c r="N288" s="19">
        <f t="shared" si="553"/>
        <v>291511</v>
      </c>
      <c r="O288" s="19">
        <f t="shared" si="556"/>
        <v>-68589</v>
      </c>
      <c r="P288" s="19">
        <f t="shared" si="557"/>
        <v>222922</v>
      </c>
      <c r="Q288" s="30">
        <f t="shared" si="576"/>
        <v>0.2695511622850667</v>
      </c>
      <c r="R288" s="18">
        <f t="shared" ref="R288:R299" si="606">H288+I288</f>
        <v>199633</v>
      </c>
      <c r="S288" s="18"/>
      <c r="T288" s="18">
        <f t="shared" ref="T288:T299" si="607">J288+K288</f>
        <v>0</v>
      </c>
      <c r="U288" s="18"/>
      <c r="V288" s="18">
        <f t="shared" ref="V288:V299" si="608">L288+M288</f>
        <v>23289</v>
      </c>
      <c r="W288" s="18"/>
      <c r="X288" s="19">
        <f t="shared" si="590"/>
        <v>222922</v>
      </c>
      <c r="Y288" s="19">
        <f t="shared" si="554"/>
        <v>0</v>
      </c>
      <c r="Z288" s="19">
        <f t="shared" si="558"/>
        <v>222922</v>
      </c>
      <c r="AA288" s="18">
        <f t="shared" ref="AA288:AA299" si="609">R288+S288</f>
        <v>199633</v>
      </c>
      <c r="AB288" s="18">
        <v>-10000</v>
      </c>
      <c r="AC288" s="18">
        <f t="shared" ref="AC288:AC299" si="610">T288+U288</f>
        <v>0</v>
      </c>
      <c r="AD288" s="18"/>
      <c r="AE288" s="18">
        <f t="shared" ref="AE288:AE299" si="611">V288+W288</f>
        <v>23289</v>
      </c>
      <c r="AF288" s="18">
        <v>2852</v>
      </c>
      <c r="AG288" s="19">
        <f t="shared" si="594"/>
        <v>222922</v>
      </c>
      <c r="AH288" s="19">
        <f t="shared" si="555"/>
        <v>-7148</v>
      </c>
      <c r="AI288" s="19">
        <f t="shared" si="559"/>
        <v>215774</v>
      </c>
      <c r="AJ288" s="30">
        <f t="shared" si="599"/>
        <v>0.25600160899432767</v>
      </c>
      <c r="AK288" s="18">
        <f t="shared" ref="AK288:AK299" si="612">AA288+AB288</f>
        <v>189633</v>
      </c>
      <c r="AL288" s="18"/>
      <c r="AM288" s="18">
        <f t="shared" ref="AM288:AM299" si="613">AC288+AD288</f>
        <v>0</v>
      </c>
      <c r="AN288" s="18"/>
      <c r="AO288" s="18">
        <f t="shared" ref="AO288:AO299" si="614">AE288+AF288</f>
        <v>26141</v>
      </c>
      <c r="AP288" s="18"/>
      <c r="AQ288" s="19">
        <f t="shared" si="598"/>
        <v>215774</v>
      </c>
      <c r="AR288" s="19">
        <f t="shared" si="575"/>
        <v>0</v>
      </c>
      <c r="AS288" s="19">
        <f t="shared" si="560"/>
        <v>215774</v>
      </c>
      <c r="AT288" s="30">
        <f t="shared" si="600"/>
        <v>0.25600160899432767</v>
      </c>
    </row>
    <row r="289" spans="1:46" ht="25.5" x14ac:dyDescent="0.2">
      <c r="A289" s="16" t="s">
        <v>56</v>
      </c>
      <c r="B289" s="17" t="s">
        <v>57</v>
      </c>
      <c r="C289" s="18">
        <v>77007</v>
      </c>
      <c r="D289" s="18">
        <v>0</v>
      </c>
      <c r="E289" s="18">
        <v>5900</v>
      </c>
      <c r="F289" s="19">
        <f t="shared" si="501"/>
        <v>82907</v>
      </c>
      <c r="G289" s="30">
        <f t="shared" ref="G289:G353" si="615">F289*100/$F$27</f>
        <v>9.9447808984493652E-2</v>
      </c>
      <c r="H289" s="18">
        <v>77007</v>
      </c>
      <c r="I289" s="18">
        <v>-15775</v>
      </c>
      <c r="J289" s="18">
        <v>0</v>
      </c>
      <c r="K289" s="18">
        <v>0</v>
      </c>
      <c r="L289" s="18">
        <v>5900</v>
      </c>
      <c r="M289" s="18">
        <v>-154</v>
      </c>
      <c r="N289" s="19">
        <f t="shared" si="553"/>
        <v>82907</v>
      </c>
      <c r="O289" s="19">
        <f t="shared" si="556"/>
        <v>-15929</v>
      </c>
      <c r="P289" s="19">
        <f t="shared" si="557"/>
        <v>66978</v>
      </c>
      <c r="Q289" s="30">
        <f t="shared" si="576"/>
        <v>8.0987958781677888E-2</v>
      </c>
      <c r="R289" s="18">
        <f t="shared" si="606"/>
        <v>61232</v>
      </c>
      <c r="S289" s="18"/>
      <c r="T289" s="18">
        <f t="shared" si="607"/>
        <v>0</v>
      </c>
      <c r="U289" s="18"/>
      <c r="V289" s="18">
        <f t="shared" si="608"/>
        <v>5746</v>
      </c>
      <c r="W289" s="18"/>
      <c r="X289" s="19">
        <f t="shared" si="590"/>
        <v>66978</v>
      </c>
      <c r="Y289" s="19">
        <f t="shared" si="554"/>
        <v>0</v>
      </c>
      <c r="Z289" s="19">
        <f t="shared" si="558"/>
        <v>66978</v>
      </c>
      <c r="AA289" s="18">
        <f t="shared" si="609"/>
        <v>61232</v>
      </c>
      <c r="AB289" s="18">
        <v>-4018</v>
      </c>
      <c r="AC289" s="18">
        <f t="shared" si="610"/>
        <v>0</v>
      </c>
      <c r="AD289" s="18"/>
      <c r="AE289" s="18">
        <f t="shared" si="611"/>
        <v>5746</v>
      </c>
      <c r="AF289" s="18">
        <v>411</v>
      </c>
      <c r="AG289" s="19">
        <f t="shared" si="594"/>
        <v>66978</v>
      </c>
      <c r="AH289" s="19">
        <f t="shared" si="555"/>
        <v>-3607</v>
      </c>
      <c r="AI289" s="19">
        <f t="shared" si="559"/>
        <v>63371</v>
      </c>
      <c r="AJ289" s="30">
        <f t="shared" si="599"/>
        <v>7.5185508743312618E-2</v>
      </c>
      <c r="AK289" s="18">
        <f t="shared" si="612"/>
        <v>57214</v>
      </c>
      <c r="AL289" s="18"/>
      <c r="AM289" s="18">
        <f t="shared" si="613"/>
        <v>0</v>
      </c>
      <c r="AN289" s="18"/>
      <c r="AO289" s="18">
        <f t="shared" si="614"/>
        <v>6157</v>
      </c>
      <c r="AP289" s="18"/>
      <c r="AQ289" s="19">
        <f t="shared" si="598"/>
        <v>63371</v>
      </c>
      <c r="AR289" s="19">
        <f t="shared" si="575"/>
        <v>0</v>
      </c>
      <c r="AS289" s="19">
        <f t="shared" si="560"/>
        <v>63371</v>
      </c>
      <c r="AT289" s="30">
        <f t="shared" si="600"/>
        <v>7.5185508743312618E-2</v>
      </c>
    </row>
    <row r="290" spans="1:46" x14ac:dyDescent="0.2">
      <c r="A290" s="16" t="s">
        <v>58</v>
      </c>
      <c r="B290" s="17" t="s">
        <v>59</v>
      </c>
      <c r="C290" s="18">
        <v>0</v>
      </c>
      <c r="D290" s="18">
        <v>0</v>
      </c>
      <c r="E290" s="18">
        <v>158353</v>
      </c>
      <c r="F290" s="19">
        <f>C290+D290+E290</f>
        <v>158353</v>
      </c>
      <c r="G290" s="30">
        <f t="shared" si="615"/>
        <v>0.18994607085193679</v>
      </c>
      <c r="H290" s="18">
        <v>0</v>
      </c>
      <c r="I290" s="18">
        <v>0</v>
      </c>
      <c r="J290" s="18">
        <v>0</v>
      </c>
      <c r="K290" s="18">
        <v>0</v>
      </c>
      <c r="L290" s="18">
        <v>158353</v>
      </c>
      <c r="M290" s="18">
        <v>1933</v>
      </c>
      <c r="N290" s="19">
        <f t="shared" ref="N290:N322" si="616">H290+J290+L290</f>
        <v>158353</v>
      </c>
      <c r="O290" s="19">
        <f>I290+K290+M290</f>
        <v>1933</v>
      </c>
      <c r="P290" s="19">
        <f t="shared" si="557"/>
        <v>160286</v>
      </c>
      <c r="Q290" s="30">
        <f t="shared" si="576"/>
        <v>0.1938134306978414</v>
      </c>
      <c r="R290" s="18">
        <f t="shared" si="606"/>
        <v>0</v>
      </c>
      <c r="S290" s="18"/>
      <c r="T290" s="18">
        <f t="shared" si="607"/>
        <v>0</v>
      </c>
      <c r="U290" s="18"/>
      <c r="V290" s="18">
        <f t="shared" si="608"/>
        <v>160286</v>
      </c>
      <c r="W290" s="18"/>
      <c r="X290" s="19">
        <f t="shared" si="590"/>
        <v>160286</v>
      </c>
      <c r="Y290" s="19">
        <f>S290+U290+W290</f>
        <v>0</v>
      </c>
      <c r="Z290" s="19">
        <f t="shared" si="558"/>
        <v>160286</v>
      </c>
      <c r="AA290" s="18">
        <f t="shared" si="609"/>
        <v>0</v>
      </c>
      <c r="AB290" s="18"/>
      <c r="AC290" s="18">
        <f t="shared" si="610"/>
        <v>0</v>
      </c>
      <c r="AD290" s="18"/>
      <c r="AE290" s="18">
        <f t="shared" si="611"/>
        <v>160286</v>
      </c>
      <c r="AF290" s="18">
        <v>-26864</v>
      </c>
      <c r="AG290" s="19">
        <f t="shared" si="594"/>
        <v>160286</v>
      </c>
      <c r="AH290" s="19">
        <f>AB290+AD290+AF290</f>
        <v>-26864</v>
      </c>
      <c r="AI290" s="19">
        <f t="shared" si="559"/>
        <v>133422</v>
      </c>
      <c r="AJ290" s="30">
        <f t="shared" si="599"/>
        <v>0.1582963965780918</v>
      </c>
      <c r="AK290" s="18">
        <f t="shared" si="612"/>
        <v>0</v>
      </c>
      <c r="AL290" s="18"/>
      <c r="AM290" s="18">
        <f t="shared" si="613"/>
        <v>0</v>
      </c>
      <c r="AN290" s="18"/>
      <c r="AO290" s="18">
        <f t="shared" si="614"/>
        <v>133422</v>
      </c>
      <c r="AP290" s="18"/>
      <c r="AQ290" s="19">
        <f t="shared" si="598"/>
        <v>133422</v>
      </c>
      <c r="AR290" s="19">
        <f>AL290+AN290+AP290</f>
        <v>0</v>
      </c>
      <c r="AS290" s="19">
        <f t="shared" si="560"/>
        <v>133422</v>
      </c>
      <c r="AT290" s="30">
        <f t="shared" si="600"/>
        <v>0.1582963965780918</v>
      </c>
    </row>
    <row r="291" spans="1:46" ht="12.95" x14ac:dyDescent="0.3">
      <c r="A291" s="16" t="s">
        <v>60</v>
      </c>
      <c r="B291" s="17" t="s">
        <v>61</v>
      </c>
      <c r="C291" s="18">
        <v>113066</v>
      </c>
      <c r="D291" s="18">
        <v>0</v>
      </c>
      <c r="E291" s="18">
        <v>85555</v>
      </c>
      <c r="F291" s="19">
        <f>C291+D291+E291</f>
        <v>198621</v>
      </c>
      <c r="G291" s="30">
        <f t="shared" si="615"/>
        <v>0.23824795576138461</v>
      </c>
      <c r="H291" s="18">
        <v>113066</v>
      </c>
      <c r="I291" s="18">
        <v>-1307</v>
      </c>
      <c r="J291" s="18">
        <v>0</v>
      </c>
      <c r="K291" s="18">
        <v>0</v>
      </c>
      <c r="L291" s="18">
        <v>85555</v>
      </c>
      <c r="M291" s="18">
        <v>-13908</v>
      </c>
      <c r="N291" s="19">
        <f t="shared" si="616"/>
        <v>198621</v>
      </c>
      <c r="O291" s="19">
        <f>I291+K291+M291</f>
        <v>-15215</v>
      </c>
      <c r="P291" s="19">
        <f t="shared" si="557"/>
        <v>183406</v>
      </c>
      <c r="Q291" s="30">
        <f t="shared" si="576"/>
        <v>0.22176949995987361</v>
      </c>
      <c r="R291" s="18">
        <f t="shared" si="606"/>
        <v>111759</v>
      </c>
      <c r="S291" s="18"/>
      <c r="T291" s="18">
        <f t="shared" si="607"/>
        <v>0</v>
      </c>
      <c r="U291" s="18"/>
      <c r="V291" s="18">
        <f t="shared" si="608"/>
        <v>71647</v>
      </c>
      <c r="W291" s="18"/>
      <c r="X291" s="19">
        <f t="shared" si="590"/>
        <v>183406</v>
      </c>
      <c r="Y291" s="19">
        <f>S291+U291+W291</f>
        <v>0</v>
      </c>
      <c r="Z291" s="19">
        <f t="shared" si="558"/>
        <v>183406</v>
      </c>
      <c r="AA291" s="18">
        <f t="shared" si="609"/>
        <v>111759</v>
      </c>
      <c r="AB291" s="18">
        <v>23333</v>
      </c>
      <c r="AC291" s="18">
        <f t="shared" si="610"/>
        <v>0</v>
      </c>
      <c r="AD291" s="18"/>
      <c r="AE291" s="18">
        <f t="shared" si="611"/>
        <v>71647</v>
      </c>
      <c r="AF291" s="18">
        <v>-60371</v>
      </c>
      <c r="AG291" s="19">
        <f t="shared" si="594"/>
        <v>183406</v>
      </c>
      <c r="AH291" s="19">
        <f>AB291+AD291+AF291</f>
        <v>-37038</v>
      </c>
      <c r="AI291" s="19">
        <f t="shared" si="559"/>
        <v>146368</v>
      </c>
      <c r="AJ291" s="30">
        <f t="shared" si="599"/>
        <v>0.17365597108679334</v>
      </c>
      <c r="AK291" s="18">
        <f t="shared" si="612"/>
        <v>135092</v>
      </c>
      <c r="AL291" s="18"/>
      <c r="AM291" s="18">
        <f t="shared" si="613"/>
        <v>0</v>
      </c>
      <c r="AN291" s="18"/>
      <c r="AO291" s="18">
        <f t="shared" si="614"/>
        <v>11276</v>
      </c>
      <c r="AP291" s="18"/>
      <c r="AQ291" s="19">
        <f t="shared" si="598"/>
        <v>146368</v>
      </c>
      <c r="AR291" s="19">
        <f>AL291+AN291+AP291</f>
        <v>0</v>
      </c>
      <c r="AS291" s="19">
        <f t="shared" si="560"/>
        <v>146368</v>
      </c>
      <c r="AT291" s="30">
        <f t="shared" si="600"/>
        <v>0.17365597108679334</v>
      </c>
    </row>
    <row r="292" spans="1:46" ht="25.5" x14ac:dyDescent="0.2">
      <c r="A292" s="16" t="s">
        <v>62</v>
      </c>
      <c r="B292" s="17" t="s">
        <v>63</v>
      </c>
      <c r="C292" s="18">
        <v>1271607</v>
      </c>
      <c r="D292" s="18">
        <v>297305</v>
      </c>
      <c r="E292" s="18">
        <v>21180</v>
      </c>
      <c r="F292" s="19">
        <f t="shared" si="501"/>
        <v>1590092</v>
      </c>
      <c r="G292" s="30">
        <f t="shared" si="615"/>
        <v>1.9073318957840892</v>
      </c>
      <c r="H292" s="18">
        <v>1271607</v>
      </c>
      <c r="I292" s="18">
        <v>-286449</v>
      </c>
      <c r="J292" s="18">
        <v>297305</v>
      </c>
      <c r="K292" s="18">
        <v>0</v>
      </c>
      <c r="L292" s="18">
        <v>21180</v>
      </c>
      <c r="M292" s="18">
        <v>1410</v>
      </c>
      <c r="N292" s="19">
        <f t="shared" si="616"/>
        <v>1590092</v>
      </c>
      <c r="O292" s="19">
        <f>I292+K292+M292</f>
        <v>-285039</v>
      </c>
      <c r="P292" s="19">
        <f t="shared" si="557"/>
        <v>1305053</v>
      </c>
      <c r="Q292" s="30">
        <f t="shared" si="576"/>
        <v>1.5780342585909564</v>
      </c>
      <c r="R292" s="18">
        <f t="shared" si="606"/>
        <v>985158</v>
      </c>
      <c r="S292" s="18"/>
      <c r="T292" s="18">
        <f t="shared" si="607"/>
        <v>297305</v>
      </c>
      <c r="U292" s="18"/>
      <c r="V292" s="18">
        <f t="shared" si="608"/>
        <v>22590</v>
      </c>
      <c r="W292" s="18"/>
      <c r="X292" s="19">
        <f t="shared" si="590"/>
        <v>1305053</v>
      </c>
      <c r="Y292" s="19">
        <f>S292+U292+W292</f>
        <v>0</v>
      </c>
      <c r="Z292" s="19">
        <f t="shared" si="558"/>
        <v>1305053</v>
      </c>
      <c r="AA292" s="18">
        <f t="shared" si="609"/>
        <v>985158</v>
      </c>
      <c r="AB292" s="18">
        <f>128548-7000-3500</f>
        <v>118048</v>
      </c>
      <c r="AC292" s="18">
        <f t="shared" si="610"/>
        <v>297305</v>
      </c>
      <c r="AD292" s="18">
        <v>96089</v>
      </c>
      <c r="AE292" s="18">
        <f t="shared" si="611"/>
        <v>22590</v>
      </c>
      <c r="AF292" s="18">
        <v>-6163</v>
      </c>
      <c r="AG292" s="19">
        <f t="shared" si="594"/>
        <v>1305053</v>
      </c>
      <c r="AH292" s="19">
        <f>AB292+AD292+AF292</f>
        <v>207974</v>
      </c>
      <c r="AI292" s="19">
        <f t="shared" si="559"/>
        <v>1513027</v>
      </c>
      <c r="AJ292" s="30">
        <f t="shared" si="599"/>
        <v>1.7951066692551492</v>
      </c>
      <c r="AK292" s="18">
        <f t="shared" si="612"/>
        <v>1103206</v>
      </c>
      <c r="AL292" s="18"/>
      <c r="AM292" s="18">
        <f t="shared" si="613"/>
        <v>393394</v>
      </c>
      <c r="AN292" s="18"/>
      <c r="AO292" s="18">
        <f t="shared" si="614"/>
        <v>16427</v>
      </c>
      <c r="AP292" s="18"/>
      <c r="AQ292" s="19">
        <f t="shared" si="598"/>
        <v>1513027</v>
      </c>
      <c r="AR292" s="19">
        <f>AL292+AN292+AP292</f>
        <v>0</v>
      </c>
      <c r="AS292" s="19">
        <f t="shared" si="560"/>
        <v>1513027</v>
      </c>
      <c r="AT292" s="30">
        <f t="shared" si="600"/>
        <v>1.7951066692551492</v>
      </c>
    </row>
    <row r="293" spans="1:46" x14ac:dyDescent="0.2">
      <c r="A293" s="16" t="s">
        <v>64</v>
      </c>
      <c r="B293" s="17" t="s">
        <v>65</v>
      </c>
      <c r="C293" s="18">
        <v>3828</v>
      </c>
      <c r="D293" s="18">
        <v>0</v>
      </c>
      <c r="E293" s="18">
        <v>0</v>
      </c>
      <c r="F293" s="19">
        <f t="shared" si="501"/>
        <v>3828</v>
      </c>
      <c r="G293" s="30">
        <f t="shared" si="615"/>
        <v>4.5917258228212543E-3</v>
      </c>
      <c r="H293" s="18">
        <v>3828</v>
      </c>
      <c r="I293" s="18">
        <v>0</v>
      </c>
      <c r="J293" s="18">
        <v>0</v>
      </c>
      <c r="K293" s="18">
        <v>0</v>
      </c>
      <c r="L293" s="18">
        <v>0</v>
      </c>
      <c r="M293" s="18"/>
      <c r="N293" s="19">
        <f t="shared" si="616"/>
        <v>3828</v>
      </c>
      <c r="O293" s="19">
        <f t="shared" si="556"/>
        <v>0</v>
      </c>
      <c r="P293" s="19">
        <f t="shared" si="557"/>
        <v>3828</v>
      </c>
      <c r="Q293" s="30">
        <f t="shared" si="576"/>
        <v>4.6287125058416638E-3</v>
      </c>
      <c r="R293" s="18">
        <f t="shared" si="606"/>
        <v>3828</v>
      </c>
      <c r="S293" s="18"/>
      <c r="T293" s="18">
        <f t="shared" si="607"/>
        <v>0</v>
      </c>
      <c r="U293" s="18"/>
      <c r="V293" s="18">
        <f t="shared" si="608"/>
        <v>0</v>
      </c>
      <c r="W293" s="18"/>
      <c r="X293" s="19">
        <f t="shared" si="590"/>
        <v>3828</v>
      </c>
      <c r="Y293" s="19">
        <f t="shared" ref="Y293:Y358" si="617">S293+U293+W293</f>
        <v>0</v>
      </c>
      <c r="Z293" s="19">
        <f t="shared" si="558"/>
        <v>3828</v>
      </c>
      <c r="AA293" s="18">
        <f t="shared" si="609"/>
        <v>3828</v>
      </c>
      <c r="AB293" s="18">
        <v>0</v>
      </c>
      <c r="AC293" s="18">
        <f t="shared" si="610"/>
        <v>0</v>
      </c>
      <c r="AD293" s="18"/>
      <c r="AE293" s="18">
        <f t="shared" si="611"/>
        <v>0</v>
      </c>
      <c r="AF293" s="18"/>
      <c r="AG293" s="19">
        <f t="shared" si="594"/>
        <v>3828</v>
      </c>
      <c r="AH293" s="19">
        <f t="shared" ref="AH293:AH358" si="618">AB293+AD293+AF293</f>
        <v>0</v>
      </c>
      <c r="AI293" s="19">
        <f t="shared" si="559"/>
        <v>3828</v>
      </c>
      <c r="AJ293" s="30">
        <f t="shared" si="599"/>
        <v>4.5416693356488099E-3</v>
      </c>
      <c r="AK293" s="18">
        <f t="shared" si="612"/>
        <v>3828</v>
      </c>
      <c r="AL293" s="18"/>
      <c r="AM293" s="18">
        <f t="shared" si="613"/>
        <v>0</v>
      </c>
      <c r="AN293" s="18"/>
      <c r="AO293" s="18">
        <f t="shared" si="614"/>
        <v>0</v>
      </c>
      <c r="AP293" s="18"/>
      <c r="AQ293" s="19">
        <f t="shared" si="598"/>
        <v>3828</v>
      </c>
      <c r="AR293" s="19">
        <f t="shared" ref="AR293:AR358" si="619">AL293+AN293+AP293</f>
        <v>0</v>
      </c>
      <c r="AS293" s="19">
        <f t="shared" si="560"/>
        <v>3828</v>
      </c>
      <c r="AT293" s="30">
        <f t="shared" si="600"/>
        <v>4.5416693356488099E-3</v>
      </c>
    </row>
    <row r="294" spans="1:46" ht="25.5" x14ac:dyDescent="0.2">
      <c r="A294" s="16" t="s">
        <v>90</v>
      </c>
      <c r="B294" s="17" t="s">
        <v>91</v>
      </c>
      <c r="C294" s="18">
        <v>121450</v>
      </c>
      <c r="D294" s="18">
        <v>0</v>
      </c>
      <c r="E294" s="18">
        <v>0</v>
      </c>
      <c r="F294" s="19">
        <f t="shared" si="501"/>
        <v>121450</v>
      </c>
      <c r="G294" s="30">
        <f t="shared" si="615"/>
        <v>0.14568053844870463</v>
      </c>
      <c r="H294" s="18">
        <v>121450</v>
      </c>
      <c r="I294" s="18">
        <v>-322</v>
      </c>
      <c r="J294" s="18">
        <v>0</v>
      </c>
      <c r="K294" s="18">
        <v>0</v>
      </c>
      <c r="L294" s="18">
        <v>0</v>
      </c>
      <c r="M294" s="18"/>
      <c r="N294" s="19">
        <f t="shared" si="616"/>
        <v>121450</v>
      </c>
      <c r="O294" s="19">
        <f t="shared" si="556"/>
        <v>-322</v>
      </c>
      <c r="P294" s="19">
        <f t="shared" si="557"/>
        <v>121128</v>
      </c>
      <c r="Q294" s="30">
        <f t="shared" si="576"/>
        <v>0.14646465214409327</v>
      </c>
      <c r="R294" s="18">
        <f t="shared" si="606"/>
        <v>121128</v>
      </c>
      <c r="S294" s="18"/>
      <c r="T294" s="18">
        <f t="shared" si="607"/>
        <v>0</v>
      </c>
      <c r="U294" s="18"/>
      <c r="V294" s="18">
        <f t="shared" si="608"/>
        <v>0</v>
      </c>
      <c r="W294" s="18"/>
      <c r="X294" s="19">
        <f t="shared" si="590"/>
        <v>121128</v>
      </c>
      <c r="Y294" s="19">
        <f t="shared" si="617"/>
        <v>0</v>
      </c>
      <c r="Z294" s="19">
        <f t="shared" si="558"/>
        <v>121128</v>
      </c>
      <c r="AA294" s="18">
        <f t="shared" si="609"/>
        <v>121128</v>
      </c>
      <c r="AB294" s="18">
        <f>-2469+7000</f>
        <v>4531</v>
      </c>
      <c r="AC294" s="18">
        <f t="shared" si="610"/>
        <v>0</v>
      </c>
      <c r="AD294" s="18"/>
      <c r="AE294" s="18">
        <f t="shared" si="611"/>
        <v>0</v>
      </c>
      <c r="AF294" s="18"/>
      <c r="AG294" s="19">
        <f t="shared" si="594"/>
        <v>121128</v>
      </c>
      <c r="AH294" s="19">
        <f t="shared" si="618"/>
        <v>4531</v>
      </c>
      <c r="AI294" s="19">
        <f t="shared" si="559"/>
        <v>125659</v>
      </c>
      <c r="AJ294" s="30">
        <f t="shared" si="599"/>
        <v>0.14908610946925124</v>
      </c>
      <c r="AK294" s="18">
        <f t="shared" si="612"/>
        <v>125659</v>
      </c>
      <c r="AL294" s="18">
        <v>2480</v>
      </c>
      <c r="AM294" s="18">
        <f t="shared" si="613"/>
        <v>0</v>
      </c>
      <c r="AN294" s="18"/>
      <c r="AO294" s="18">
        <f t="shared" si="614"/>
        <v>0</v>
      </c>
      <c r="AP294" s="18"/>
      <c r="AQ294" s="19">
        <f t="shared" si="598"/>
        <v>125659</v>
      </c>
      <c r="AR294" s="19">
        <f t="shared" si="619"/>
        <v>2480</v>
      </c>
      <c r="AS294" s="19">
        <f t="shared" si="560"/>
        <v>128139</v>
      </c>
      <c r="AT294" s="30">
        <f t="shared" si="600"/>
        <v>0.152028465778658</v>
      </c>
    </row>
    <row r="295" spans="1:46" x14ac:dyDescent="0.2">
      <c r="A295" s="16" t="s">
        <v>104</v>
      </c>
      <c r="B295" s="17" t="s">
        <v>105</v>
      </c>
      <c r="C295" s="18">
        <v>766</v>
      </c>
      <c r="D295" s="18">
        <v>0</v>
      </c>
      <c r="E295" s="18">
        <v>0</v>
      </c>
      <c r="F295" s="19">
        <f t="shared" si="501"/>
        <v>766</v>
      </c>
      <c r="G295" s="30">
        <f t="shared" si="615"/>
        <v>9.1882496872546513E-4</v>
      </c>
      <c r="H295" s="18">
        <v>766</v>
      </c>
      <c r="I295" s="18">
        <v>0</v>
      </c>
      <c r="J295" s="18">
        <v>0</v>
      </c>
      <c r="K295" s="18">
        <v>0</v>
      </c>
      <c r="L295" s="18">
        <v>0</v>
      </c>
      <c r="M295" s="18"/>
      <c r="N295" s="19">
        <f t="shared" si="616"/>
        <v>766</v>
      </c>
      <c r="O295" s="19">
        <f t="shared" si="556"/>
        <v>0</v>
      </c>
      <c r="P295" s="19">
        <f t="shared" si="557"/>
        <v>766</v>
      </c>
      <c r="Q295" s="30">
        <f t="shared" si="576"/>
        <v>9.26226170186707E-4</v>
      </c>
      <c r="R295" s="18">
        <f t="shared" si="606"/>
        <v>766</v>
      </c>
      <c r="S295" s="18"/>
      <c r="T295" s="18">
        <f t="shared" si="607"/>
        <v>0</v>
      </c>
      <c r="U295" s="18"/>
      <c r="V295" s="18">
        <f t="shared" si="608"/>
        <v>0</v>
      </c>
      <c r="W295" s="18"/>
      <c r="X295" s="19">
        <f t="shared" si="590"/>
        <v>766</v>
      </c>
      <c r="Y295" s="19">
        <f t="shared" si="617"/>
        <v>0</v>
      </c>
      <c r="Z295" s="19">
        <f t="shared" si="558"/>
        <v>766</v>
      </c>
      <c r="AA295" s="18">
        <f t="shared" si="609"/>
        <v>766</v>
      </c>
      <c r="AB295" s="18">
        <v>418</v>
      </c>
      <c r="AC295" s="18">
        <f t="shared" si="610"/>
        <v>0</v>
      </c>
      <c r="AD295" s="18"/>
      <c r="AE295" s="18">
        <f t="shared" si="611"/>
        <v>0</v>
      </c>
      <c r="AF295" s="18"/>
      <c r="AG295" s="19">
        <f t="shared" si="594"/>
        <v>766</v>
      </c>
      <c r="AH295" s="19">
        <f t="shared" si="618"/>
        <v>418</v>
      </c>
      <c r="AI295" s="19">
        <f t="shared" si="559"/>
        <v>1184</v>
      </c>
      <c r="AJ295" s="30">
        <f t="shared" si="599"/>
        <v>1.4047378509425784E-3</v>
      </c>
      <c r="AK295" s="18">
        <f t="shared" si="612"/>
        <v>1184</v>
      </c>
      <c r="AL295" s="18"/>
      <c r="AM295" s="18">
        <f t="shared" si="613"/>
        <v>0</v>
      </c>
      <c r="AN295" s="18"/>
      <c r="AO295" s="18">
        <f t="shared" si="614"/>
        <v>0</v>
      </c>
      <c r="AP295" s="18"/>
      <c r="AQ295" s="19">
        <f t="shared" si="598"/>
        <v>1184</v>
      </c>
      <c r="AR295" s="19">
        <f t="shared" si="619"/>
        <v>0</v>
      </c>
      <c r="AS295" s="19">
        <f t="shared" si="560"/>
        <v>1184</v>
      </c>
      <c r="AT295" s="30">
        <f t="shared" si="600"/>
        <v>1.4047378509425784E-3</v>
      </c>
    </row>
    <row r="296" spans="1:46" x14ac:dyDescent="0.2">
      <c r="A296" s="16" t="s">
        <v>66</v>
      </c>
      <c r="B296" s="17" t="s">
        <v>67</v>
      </c>
      <c r="C296" s="18">
        <v>0</v>
      </c>
      <c r="D296" s="18">
        <v>0</v>
      </c>
      <c r="E296" s="18">
        <v>70279</v>
      </c>
      <c r="F296" s="19">
        <f t="shared" si="501"/>
        <v>70279</v>
      </c>
      <c r="G296" s="30">
        <f t="shared" si="615"/>
        <v>8.4300391614956879E-2</v>
      </c>
      <c r="H296" s="18">
        <v>0</v>
      </c>
      <c r="I296" s="18">
        <v>884365</v>
      </c>
      <c r="J296" s="18">
        <v>0</v>
      </c>
      <c r="K296" s="18">
        <v>0</v>
      </c>
      <c r="L296" s="18">
        <v>70279</v>
      </c>
      <c r="M296" s="18">
        <v>-6210</v>
      </c>
      <c r="N296" s="19">
        <f t="shared" si="616"/>
        <v>70279</v>
      </c>
      <c r="O296" s="19">
        <f t="shared" si="556"/>
        <v>878155</v>
      </c>
      <c r="P296" s="19">
        <f t="shared" si="557"/>
        <v>948434</v>
      </c>
      <c r="Q296" s="30">
        <f t="shared" si="576"/>
        <v>1.1468203544319311</v>
      </c>
      <c r="R296" s="18">
        <f t="shared" si="606"/>
        <v>884365</v>
      </c>
      <c r="S296" s="18"/>
      <c r="T296" s="18">
        <f t="shared" si="607"/>
        <v>0</v>
      </c>
      <c r="U296" s="18"/>
      <c r="V296" s="18">
        <f t="shared" si="608"/>
        <v>64069</v>
      </c>
      <c r="W296" s="18"/>
      <c r="X296" s="19">
        <f t="shared" si="590"/>
        <v>948434</v>
      </c>
      <c r="Y296" s="19">
        <f t="shared" si="617"/>
        <v>0</v>
      </c>
      <c r="Z296" s="19">
        <f t="shared" si="558"/>
        <v>948434</v>
      </c>
      <c r="AA296" s="18">
        <f t="shared" si="609"/>
        <v>884365</v>
      </c>
      <c r="AB296" s="18"/>
      <c r="AC296" s="18">
        <f t="shared" si="610"/>
        <v>0</v>
      </c>
      <c r="AD296" s="18"/>
      <c r="AE296" s="18">
        <f t="shared" si="611"/>
        <v>64069</v>
      </c>
      <c r="AF296" s="18">
        <v>-31867</v>
      </c>
      <c r="AG296" s="19">
        <f t="shared" si="594"/>
        <v>948434</v>
      </c>
      <c r="AH296" s="19">
        <f t="shared" si="618"/>
        <v>-31867</v>
      </c>
      <c r="AI296" s="19">
        <f t="shared" si="559"/>
        <v>916567</v>
      </c>
      <c r="AJ296" s="30">
        <f t="shared" si="599"/>
        <v>1.0874462481629108</v>
      </c>
      <c r="AK296" s="18">
        <f t="shared" si="612"/>
        <v>884365</v>
      </c>
      <c r="AL296" s="18"/>
      <c r="AM296" s="18">
        <f t="shared" si="613"/>
        <v>0</v>
      </c>
      <c r="AN296" s="18"/>
      <c r="AO296" s="18">
        <f t="shared" si="614"/>
        <v>32202</v>
      </c>
      <c r="AP296" s="18"/>
      <c r="AQ296" s="19">
        <f t="shared" si="598"/>
        <v>916567</v>
      </c>
      <c r="AR296" s="19">
        <f t="shared" si="619"/>
        <v>0</v>
      </c>
      <c r="AS296" s="19">
        <f t="shared" si="560"/>
        <v>916567</v>
      </c>
      <c r="AT296" s="30">
        <f t="shared" si="600"/>
        <v>1.0874462481629108</v>
      </c>
    </row>
    <row r="297" spans="1:46" x14ac:dyDescent="0.2">
      <c r="A297" s="16" t="s">
        <v>68</v>
      </c>
      <c r="B297" s="17" t="s">
        <v>69</v>
      </c>
      <c r="C297" s="18">
        <v>83193</v>
      </c>
      <c r="D297" s="18">
        <v>0</v>
      </c>
      <c r="E297" s="18">
        <v>0</v>
      </c>
      <c r="F297" s="19">
        <f t="shared" si="501"/>
        <v>83193</v>
      </c>
      <c r="G297" s="30">
        <f t="shared" si="615"/>
        <v>9.9790868959761914E-2</v>
      </c>
      <c r="H297" s="18">
        <v>83193</v>
      </c>
      <c r="I297" s="18">
        <v>0</v>
      </c>
      <c r="J297" s="18">
        <v>0</v>
      </c>
      <c r="K297" s="18">
        <v>0</v>
      </c>
      <c r="L297" s="18">
        <v>0</v>
      </c>
      <c r="M297" s="18"/>
      <c r="N297" s="19">
        <f t="shared" si="616"/>
        <v>83193</v>
      </c>
      <c r="O297" s="19">
        <f t="shared" si="556"/>
        <v>0</v>
      </c>
      <c r="P297" s="19">
        <f t="shared" si="557"/>
        <v>83193</v>
      </c>
      <c r="Q297" s="30">
        <f t="shared" si="576"/>
        <v>0.10059469161402443</v>
      </c>
      <c r="R297" s="18">
        <f t="shared" si="606"/>
        <v>83193</v>
      </c>
      <c r="S297" s="18"/>
      <c r="T297" s="18">
        <f t="shared" si="607"/>
        <v>0</v>
      </c>
      <c r="U297" s="18"/>
      <c r="V297" s="18">
        <f t="shared" si="608"/>
        <v>0</v>
      </c>
      <c r="W297" s="18"/>
      <c r="X297" s="19">
        <f t="shared" si="590"/>
        <v>83193</v>
      </c>
      <c r="Y297" s="19">
        <f t="shared" si="617"/>
        <v>0</v>
      </c>
      <c r="Z297" s="19">
        <f t="shared" si="558"/>
        <v>83193</v>
      </c>
      <c r="AA297" s="18">
        <f t="shared" si="609"/>
        <v>83193</v>
      </c>
      <c r="AB297" s="18">
        <f>9815+3500</f>
        <v>13315</v>
      </c>
      <c r="AC297" s="18">
        <f t="shared" si="610"/>
        <v>0</v>
      </c>
      <c r="AD297" s="18"/>
      <c r="AE297" s="18">
        <f t="shared" si="611"/>
        <v>0</v>
      </c>
      <c r="AF297" s="18"/>
      <c r="AG297" s="19">
        <f t="shared" si="594"/>
        <v>83193</v>
      </c>
      <c r="AH297" s="19">
        <f t="shared" si="618"/>
        <v>13315</v>
      </c>
      <c r="AI297" s="19">
        <f t="shared" si="559"/>
        <v>96508</v>
      </c>
      <c r="AJ297" s="30">
        <f t="shared" si="599"/>
        <v>0.11450037205976889</v>
      </c>
      <c r="AK297" s="18">
        <f t="shared" si="612"/>
        <v>96508</v>
      </c>
      <c r="AL297" s="18">
        <v>10365</v>
      </c>
      <c r="AM297" s="18">
        <f t="shared" si="613"/>
        <v>0</v>
      </c>
      <c r="AN297" s="18"/>
      <c r="AO297" s="18">
        <f t="shared" si="614"/>
        <v>0</v>
      </c>
      <c r="AP297" s="18"/>
      <c r="AQ297" s="19">
        <f t="shared" si="598"/>
        <v>96508</v>
      </c>
      <c r="AR297" s="19">
        <f t="shared" si="619"/>
        <v>10365</v>
      </c>
      <c r="AS297" s="19">
        <f t="shared" si="560"/>
        <v>106873</v>
      </c>
      <c r="AT297" s="30">
        <f t="shared" si="600"/>
        <v>0.12679776042549509</v>
      </c>
    </row>
    <row r="298" spans="1:46" ht="25.5" x14ac:dyDescent="0.2">
      <c r="A298" s="16" t="s">
        <v>92</v>
      </c>
      <c r="B298" s="17" t="s">
        <v>93</v>
      </c>
      <c r="C298" s="18">
        <v>5415</v>
      </c>
      <c r="D298" s="18">
        <v>0</v>
      </c>
      <c r="E298" s="18">
        <v>0</v>
      </c>
      <c r="F298" s="19">
        <f t="shared" si="501"/>
        <v>5415</v>
      </c>
      <c r="G298" s="30">
        <f t="shared" si="615"/>
        <v>6.4953488324391564E-3</v>
      </c>
      <c r="H298" s="18">
        <v>5415</v>
      </c>
      <c r="I298" s="18">
        <v>0</v>
      </c>
      <c r="J298" s="18">
        <v>0</v>
      </c>
      <c r="K298" s="18">
        <v>0</v>
      </c>
      <c r="L298" s="18">
        <v>0</v>
      </c>
      <c r="M298" s="18"/>
      <c r="N298" s="19">
        <f t="shared" si="616"/>
        <v>5415</v>
      </c>
      <c r="O298" s="19">
        <f t="shared" si="556"/>
        <v>0</v>
      </c>
      <c r="P298" s="19">
        <f t="shared" si="557"/>
        <v>5415</v>
      </c>
      <c r="Q298" s="30">
        <f t="shared" si="576"/>
        <v>6.5476693362415388E-3</v>
      </c>
      <c r="R298" s="18">
        <f t="shared" si="606"/>
        <v>5415</v>
      </c>
      <c r="S298" s="18"/>
      <c r="T298" s="18">
        <f t="shared" si="607"/>
        <v>0</v>
      </c>
      <c r="U298" s="18"/>
      <c r="V298" s="18">
        <f t="shared" si="608"/>
        <v>0</v>
      </c>
      <c r="W298" s="18"/>
      <c r="X298" s="19">
        <f t="shared" si="590"/>
        <v>5415</v>
      </c>
      <c r="Y298" s="19">
        <f t="shared" si="617"/>
        <v>0</v>
      </c>
      <c r="Z298" s="19">
        <f t="shared" si="558"/>
        <v>5415</v>
      </c>
      <c r="AA298" s="18">
        <f t="shared" si="609"/>
        <v>5415</v>
      </c>
      <c r="AB298" s="18">
        <v>-4815</v>
      </c>
      <c r="AC298" s="18">
        <f t="shared" si="610"/>
        <v>0</v>
      </c>
      <c r="AD298" s="18"/>
      <c r="AE298" s="18">
        <f t="shared" si="611"/>
        <v>0</v>
      </c>
      <c r="AF298" s="18"/>
      <c r="AG298" s="19">
        <f t="shared" si="594"/>
        <v>5415</v>
      </c>
      <c r="AH298" s="19">
        <f t="shared" si="618"/>
        <v>-4815</v>
      </c>
      <c r="AI298" s="19">
        <f t="shared" si="559"/>
        <v>600</v>
      </c>
      <c r="AJ298" s="30">
        <f t="shared" si="599"/>
        <v>7.1186039743711754E-4</v>
      </c>
      <c r="AK298" s="18">
        <f t="shared" si="612"/>
        <v>600</v>
      </c>
      <c r="AL298" s="18"/>
      <c r="AM298" s="18">
        <f t="shared" si="613"/>
        <v>0</v>
      </c>
      <c r="AN298" s="18"/>
      <c r="AO298" s="18">
        <f t="shared" si="614"/>
        <v>0</v>
      </c>
      <c r="AP298" s="18"/>
      <c r="AQ298" s="19">
        <f t="shared" si="598"/>
        <v>600</v>
      </c>
      <c r="AR298" s="19">
        <f t="shared" si="619"/>
        <v>0</v>
      </c>
      <c r="AS298" s="19">
        <f t="shared" si="560"/>
        <v>600</v>
      </c>
      <c r="AT298" s="30">
        <f t="shared" si="600"/>
        <v>7.1186039743711754E-4</v>
      </c>
    </row>
    <row r="299" spans="1:46" x14ac:dyDescent="0.2">
      <c r="A299" s="16" t="s">
        <v>70</v>
      </c>
      <c r="B299" s="17" t="s">
        <v>71</v>
      </c>
      <c r="C299" s="18">
        <v>0</v>
      </c>
      <c r="D299" s="18">
        <v>0</v>
      </c>
      <c r="E299" s="18">
        <v>0</v>
      </c>
      <c r="F299" s="19">
        <f t="shared" si="501"/>
        <v>0</v>
      </c>
      <c r="G299" s="30">
        <f t="shared" si="615"/>
        <v>0</v>
      </c>
      <c r="H299" s="18">
        <v>0</v>
      </c>
      <c r="I299" s="18">
        <v>0</v>
      </c>
      <c r="J299" s="18">
        <v>0</v>
      </c>
      <c r="K299" s="18">
        <v>0</v>
      </c>
      <c r="L299" s="18">
        <v>0</v>
      </c>
      <c r="M299" s="18"/>
      <c r="N299" s="19">
        <f t="shared" si="616"/>
        <v>0</v>
      </c>
      <c r="O299" s="19">
        <f t="shared" si="556"/>
        <v>0</v>
      </c>
      <c r="P299" s="19">
        <f t="shared" si="557"/>
        <v>0</v>
      </c>
      <c r="Q299" s="30">
        <f t="shared" si="576"/>
        <v>0</v>
      </c>
      <c r="R299" s="18">
        <f t="shared" si="606"/>
        <v>0</v>
      </c>
      <c r="S299" s="18"/>
      <c r="T299" s="18">
        <f t="shared" si="607"/>
        <v>0</v>
      </c>
      <c r="U299" s="18"/>
      <c r="V299" s="18">
        <f t="shared" si="608"/>
        <v>0</v>
      </c>
      <c r="W299" s="18"/>
      <c r="X299" s="19">
        <f t="shared" si="590"/>
        <v>0</v>
      </c>
      <c r="Y299" s="19">
        <f t="shared" si="617"/>
        <v>0</v>
      </c>
      <c r="Z299" s="19">
        <f t="shared" si="558"/>
        <v>0</v>
      </c>
      <c r="AA299" s="18">
        <f t="shared" si="609"/>
        <v>0</v>
      </c>
      <c r="AB299" s="18">
        <v>0</v>
      </c>
      <c r="AC299" s="18">
        <f t="shared" si="610"/>
        <v>0</v>
      </c>
      <c r="AD299" s="18"/>
      <c r="AE299" s="18">
        <f t="shared" si="611"/>
        <v>0</v>
      </c>
      <c r="AF299" s="18"/>
      <c r="AG299" s="19">
        <f t="shared" si="594"/>
        <v>0</v>
      </c>
      <c r="AH299" s="19">
        <f t="shared" si="618"/>
        <v>0</v>
      </c>
      <c r="AI299" s="19">
        <f t="shared" si="559"/>
        <v>0</v>
      </c>
      <c r="AJ299" s="30">
        <f t="shared" si="599"/>
        <v>0</v>
      </c>
      <c r="AK299" s="18">
        <f t="shared" si="612"/>
        <v>0</v>
      </c>
      <c r="AL299" s="18"/>
      <c r="AM299" s="18">
        <f t="shared" si="613"/>
        <v>0</v>
      </c>
      <c r="AN299" s="18"/>
      <c r="AO299" s="18">
        <f t="shared" si="614"/>
        <v>0</v>
      </c>
      <c r="AP299" s="18"/>
      <c r="AQ299" s="19">
        <f t="shared" si="598"/>
        <v>0</v>
      </c>
      <c r="AR299" s="19">
        <f t="shared" si="619"/>
        <v>0</v>
      </c>
      <c r="AS299" s="19">
        <f t="shared" si="560"/>
        <v>0</v>
      </c>
      <c r="AT299" s="30">
        <f t="shared" si="600"/>
        <v>0</v>
      </c>
    </row>
    <row r="300" spans="1:46" ht="28.5" x14ac:dyDescent="0.2">
      <c r="A300" s="33" t="s">
        <v>164</v>
      </c>
      <c r="B300" s="34" t="s">
        <v>165</v>
      </c>
      <c r="C300" s="28">
        <f>SUM(C301:C312)</f>
        <v>1807286</v>
      </c>
      <c r="D300" s="28">
        <f t="shared" ref="D300:E300" si="620">SUM(D301:D312)</f>
        <v>46872</v>
      </c>
      <c r="E300" s="28">
        <f t="shared" si="620"/>
        <v>0</v>
      </c>
      <c r="F300" s="28">
        <f t="shared" si="501"/>
        <v>1854158</v>
      </c>
      <c r="G300" s="29">
        <f t="shared" si="615"/>
        <v>2.2240818098721555</v>
      </c>
      <c r="H300" s="28">
        <f>SUM(H301:H312)</f>
        <v>1807286</v>
      </c>
      <c r="I300" s="28">
        <f>SUM(I301:I312)</f>
        <v>-859491</v>
      </c>
      <c r="J300" s="28">
        <f t="shared" ref="J300:M300" si="621">SUM(J301:J312)</f>
        <v>46872</v>
      </c>
      <c r="K300" s="28">
        <f t="shared" si="621"/>
        <v>0</v>
      </c>
      <c r="L300" s="28">
        <f t="shared" si="621"/>
        <v>0</v>
      </c>
      <c r="M300" s="28">
        <f t="shared" si="621"/>
        <v>0</v>
      </c>
      <c r="N300" s="28">
        <f t="shared" si="616"/>
        <v>1854158</v>
      </c>
      <c r="O300" s="28">
        <f t="shared" si="556"/>
        <v>-859491</v>
      </c>
      <c r="P300" s="28">
        <f t="shared" si="557"/>
        <v>994667</v>
      </c>
      <c r="Q300" s="29">
        <f t="shared" si="576"/>
        <v>1.202724028748174</v>
      </c>
      <c r="R300" s="28">
        <f>SUM(R301:R312)</f>
        <v>947795</v>
      </c>
      <c r="S300" s="28">
        <f>SUM(S301:S312)</f>
        <v>0</v>
      </c>
      <c r="T300" s="28">
        <f t="shared" ref="T300:W300" si="622">SUM(T301:T312)</f>
        <v>46872</v>
      </c>
      <c r="U300" s="28">
        <f t="shared" si="622"/>
        <v>0</v>
      </c>
      <c r="V300" s="28">
        <f t="shared" si="622"/>
        <v>0</v>
      </c>
      <c r="W300" s="28">
        <f t="shared" si="622"/>
        <v>0</v>
      </c>
      <c r="X300" s="28">
        <f t="shared" si="590"/>
        <v>994667</v>
      </c>
      <c r="Y300" s="28">
        <f t="shared" si="617"/>
        <v>0</v>
      </c>
      <c r="Z300" s="28">
        <f t="shared" si="558"/>
        <v>994667</v>
      </c>
      <c r="AA300" s="28">
        <f>SUM(AA301:AA312)</f>
        <v>947795</v>
      </c>
      <c r="AB300" s="28">
        <f>SUM(AB301:AB312)</f>
        <v>-180971</v>
      </c>
      <c r="AC300" s="28">
        <f t="shared" ref="AC300:AF300" si="623">SUM(AC301:AC312)</f>
        <v>46872</v>
      </c>
      <c r="AD300" s="28">
        <f t="shared" si="623"/>
        <v>20688</v>
      </c>
      <c r="AE300" s="28">
        <f t="shared" si="623"/>
        <v>0</v>
      </c>
      <c r="AF300" s="28">
        <f t="shared" si="623"/>
        <v>0</v>
      </c>
      <c r="AG300" s="28">
        <f t="shared" si="594"/>
        <v>994667</v>
      </c>
      <c r="AH300" s="28">
        <f t="shared" si="618"/>
        <v>-160283</v>
      </c>
      <c r="AI300" s="28">
        <f t="shared" si="559"/>
        <v>834384</v>
      </c>
      <c r="AJ300" s="29">
        <f t="shared" si="599"/>
        <v>0.98994154309195304</v>
      </c>
      <c r="AK300" s="28">
        <f>SUM(AK301:AK312)</f>
        <v>766824</v>
      </c>
      <c r="AL300" s="28">
        <f>SUM(AL301:AL312)</f>
        <v>0</v>
      </c>
      <c r="AM300" s="28">
        <f t="shared" ref="AM300:AP300" si="624">SUM(AM301:AM312)</f>
        <v>67560</v>
      </c>
      <c r="AN300" s="28">
        <f t="shared" si="624"/>
        <v>35027</v>
      </c>
      <c r="AO300" s="28">
        <f t="shared" si="624"/>
        <v>0</v>
      </c>
      <c r="AP300" s="28">
        <f t="shared" si="624"/>
        <v>0</v>
      </c>
      <c r="AQ300" s="28">
        <f t="shared" si="598"/>
        <v>834384</v>
      </c>
      <c r="AR300" s="28">
        <f t="shared" si="619"/>
        <v>35027</v>
      </c>
      <c r="AS300" s="28">
        <f t="shared" si="560"/>
        <v>869411</v>
      </c>
      <c r="AT300" s="29">
        <f t="shared" si="600"/>
        <v>1.0314987666603364</v>
      </c>
    </row>
    <row r="301" spans="1:46" ht="12.95" x14ac:dyDescent="0.3">
      <c r="A301" s="16" t="s">
        <v>54</v>
      </c>
      <c r="B301" s="17" t="s">
        <v>55</v>
      </c>
      <c r="C301" s="18">
        <v>1044493</v>
      </c>
      <c r="D301" s="18">
        <v>0</v>
      </c>
      <c r="E301" s="18">
        <v>0</v>
      </c>
      <c r="F301" s="19">
        <f t="shared" si="501"/>
        <v>1044493</v>
      </c>
      <c r="G301" s="30">
        <f t="shared" si="615"/>
        <v>1.2528802193981297</v>
      </c>
      <c r="H301" s="18">
        <v>1044493</v>
      </c>
      <c r="I301" s="18">
        <f>-275-670416</f>
        <v>-670691</v>
      </c>
      <c r="J301" s="18">
        <v>0</v>
      </c>
      <c r="K301" s="18">
        <v>0</v>
      </c>
      <c r="L301" s="18">
        <v>0</v>
      </c>
      <c r="M301" s="18"/>
      <c r="N301" s="19">
        <f t="shared" si="616"/>
        <v>1044493</v>
      </c>
      <c r="O301" s="19">
        <f t="shared" si="556"/>
        <v>-670691</v>
      </c>
      <c r="P301" s="19">
        <f t="shared" si="557"/>
        <v>373802</v>
      </c>
      <c r="Q301" s="30">
        <f t="shared" si="576"/>
        <v>0.45199111601583741</v>
      </c>
      <c r="R301" s="18">
        <f t="shared" ref="R301:R312" si="625">H301+I301</f>
        <v>373802</v>
      </c>
      <c r="S301" s="18"/>
      <c r="T301" s="18">
        <f t="shared" ref="T301:T312" si="626">J301+K301</f>
        <v>0</v>
      </c>
      <c r="U301" s="18"/>
      <c r="V301" s="18">
        <f t="shared" ref="V301:V312" si="627">L301+M301</f>
        <v>0</v>
      </c>
      <c r="W301" s="18"/>
      <c r="X301" s="19">
        <f t="shared" si="590"/>
        <v>373802</v>
      </c>
      <c r="Y301" s="19">
        <f t="shared" si="617"/>
        <v>0</v>
      </c>
      <c r="Z301" s="19">
        <f t="shared" si="558"/>
        <v>373802</v>
      </c>
      <c r="AA301" s="18">
        <f t="shared" ref="AA301:AA312" si="628">R301+S301</f>
        <v>373802</v>
      </c>
      <c r="AB301" s="18">
        <v>-17665</v>
      </c>
      <c r="AC301" s="18">
        <f t="shared" ref="AC301:AC312" si="629">T301+U301</f>
        <v>0</v>
      </c>
      <c r="AD301" s="18"/>
      <c r="AE301" s="18">
        <f t="shared" ref="AE301:AE312" si="630">V301+W301</f>
        <v>0</v>
      </c>
      <c r="AF301" s="18"/>
      <c r="AG301" s="19">
        <f t="shared" si="594"/>
        <v>373802</v>
      </c>
      <c r="AH301" s="19">
        <f t="shared" si="618"/>
        <v>-17665</v>
      </c>
      <c r="AI301" s="19">
        <f t="shared" si="559"/>
        <v>356137</v>
      </c>
      <c r="AJ301" s="30">
        <f t="shared" si="599"/>
        <v>0.42253304393677116</v>
      </c>
      <c r="AK301" s="18">
        <f t="shared" ref="AK301:AK312" si="631">AA301+AB301</f>
        <v>356137</v>
      </c>
      <c r="AL301" s="18"/>
      <c r="AM301" s="18">
        <f t="shared" ref="AM301:AM312" si="632">AC301+AD301</f>
        <v>0</v>
      </c>
      <c r="AN301" s="18"/>
      <c r="AO301" s="18">
        <f t="shared" ref="AO301:AO312" si="633">AE301+AF301</f>
        <v>0</v>
      </c>
      <c r="AP301" s="18"/>
      <c r="AQ301" s="19">
        <f t="shared" si="598"/>
        <v>356137</v>
      </c>
      <c r="AR301" s="19">
        <f t="shared" si="619"/>
        <v>0</v>
      </c>
      <c r="AS301" s="19">
        <f t="shared" si="560"/>
        <v>356137</v>
      </c>
      <c r="AT301" s="30">
        <f t="shared" si="600"/>
        <v>0.42253304393677116</v>
      </c>
    </row>
    <row r="302" spans="1:46" ht="25.5" x14ac:dyDescent="0.2">
      <c r="A302" s="16" t="s">
        <v>56</v>
      </c>
      <c r="B302" s="17" t="s">
        <v>57</v>
      </c>
      <c r="C302" s="18">
        <v>496725</v>
      </c>
      <c r="D302" s="18">
        <v>0</v>
      </c>
      <c r="E302" s="18">
        <v>0</v>
      </c>
      <c r="F302" s="19">
        <f t="shared" si="501"/>
        <v>496725</v>
      </c>
      <c r="G302" s="30">
        <f t="shared" si="615"/>
        <v>0.59582680494798523</v>
      </c>
      <c r="H302" s="18">
        <v>496725</v>
      </c>
      <c r="I302" s="18">
        <f>275-176850</f>
        <v>-176575</v>
      </c>
      <c r="J302" s="18">
        <v>0</v>
      </c>
      <c r="K302" s="18">
        <v>0</v>
      </c>
      <c r="L302" s="18">
        <v>0</v>
      </c>
      <c r="M302" s="18"/>
      <c r="N302" s="19">
        <f t="shared" si="616"/>
        <v>496725</v>
      </c>
      <c r="O302" s="19">
        <f t="shared" si="556"/>
        <v>-176575</v>
      </c>
      <c r="P302" s="19">
        <f t="shared" si="557"/>
        <v>320150</v>
      </c>
      <c r="Q302" s="30">
        <f t="shared" si="576"/>
        <v>0.38711659058129799</v>
      </c>
      <c r="R302" s="18">
        <f t="shared" si="625"/>
        <v>320150</v>
      </c>
      <c r="S302" s="18"/>
      <c r="T302" s="18">
        <f t="shared" si="626"/>
        <v>0</v>
      </c>
      <c r="U302" s="18"/>
      <c r="V302" s="18">
        <f t="shared" si="627"/>
        <v>0</v>
      </c>
      <c r="W302" s="18"/>
      <c r="X302" s="19">
        <f t="shared" si="590"/>
        <v>320150</v>
      </c>
      <c r="Y302" s="19">
        <f t="shared" si="617"/>
        <v>0</v>
      </c>
      <c r="Z302" s="19">
        <f t="shared" si="558"/>
        <v>320150</v>
      </c>
      <c r="AA302" s="18">
        <f t="shared" si="628"/>
        <v>320150</v>
      </c>
      <c r="AB302" s="18">
        <v>-201844</v>
      </c>
      <c r="AC302" s="18">
        <f t="shared" si="629"/>
        <v>0</v>
      </c>
      <c r="AD302" s="18"/>
      <c r="AE302" s="18">
        <f t="shared" si="630"/>
        <v>0</v>
      </c>
      <c r="AF302" s="18"/>
      <c r="AG302" s="19">
        <f t="shared" si="594"/>
        <v>320150</v>
      </c>
      <c r="AH302" s="19">
        <f t="shared" si="618"/>
        <v>-201844</v>
      </c>
      <c r="AI302" s="19">
        <f t="shared" si="559"/>
        <v>118306</v>
      </c>
      <c r="AJ302" s="30">
        <f t="shared" si="599"/>
        <v>0.14036226029865936</v>
      </c>
      <c r="AK302" s="18">
        <f t="shared" si="631"/>
        <v>118306</v>
      </c>
      <c r="AL302" s="18"/>
      <c r="AM302" s="18">
        <f t="shared" si="632"/>
        <v>0</v>
      </c>
      <c r="AN302" s="18"/>
      <c r="AO302" s="18">
        <f t="shared" si="633"/>
        <v>0</v>
      </c>
      <c r="AP302" s="18"/>
      <c r="AQ302" s="19">
        <f t="shared" si="598"/>
        <v>118306</v>
      </c>
      <c r="AR302" s="19">
        <f t="shared" si="619"/>
        <v>0</v>
      </c>
      <c r="AS302" s="19">
        <f t="shared" si="560"/>
        <v>118306</v>
      </c>
      <c r="AT302" s="30">
        <f t="shared" si="600"/>
        <v>0.14036226029865936</v>
      </c>
    </row>
    <row r="303" spans="1:46" x14ac:dyDescent="0.2">
      <c r="A303" s="16" t="s">
        <v>58</v>
      </c>
      <c r="B303" s="17" t="s">
        <v>59</v>
      </c>
      <c r="C303" s="18">
        <v>7765</v>
      </c>
      <c r="D303" s="18">
        <v>0</v>
      </c>
      <c r="E303" s="18">
        <v>0</v>
      </c>
      <c r="F303" s="19">
        <f t="shared" ref="F303:F370" si="634">C303+D303+E303</f>
        <v>7765</v>
      </c>
      <c r="G303" s="30">
        <f t="shared" si="615"/>
        <v>9.3141982795734157E-3</v>
      </c>
      <c r="H303" s="18">
        <v>7765</v>
      </c>
      <c r="I303" s="18">
        <v>6644</v>
      </c>
      <c r="J303" s="18">
        <v>0</v>
      </c>
      <c r="K303" s="18">
        <v>0</v>
      </c>
      <c r="L303" s="18">
        <v>0</v>
      </c>
      <c r="M303" s="18"/>
      <c r="N303" s="19">
        <f t="shared" si="616"/>
        <v>7765</v>
      </c>
      <c r="O303" s="19">
        <f t="shared" si="556"/>
        <v>6644</v>
      </c>
      <c r="P303" s="19">
        <f t="shared" si="557"/>
        <v>14409</v>
      </c>
      <c r="Q303" s="30">
        <f t="shared" si="576"/>
        <v>1.7422967214386763E-2</v>
      </c>
      <c r="R303" s="18">
        <f t="shared" si="625"/>
        <v>14409</v>
      </c>
      <c r="S303" s="18"/>
      <c r="T303" s="18">
        <f t="shared" si="626"/>
        <v>0</v>
      </c>
      <c r="U303" s="18"/>
      <c r="V303" s="18">
        <f t="shared" si="627"/>
        <v>0</v>
      </c>
      <c r="W303" s="18"/>
      <c r="X303" s="19">
        <f t="shared" si="590"/>
        <v>14409</v>
      </c>
      <c r="Y303" s="19">
        <f t="shared" si="617"/>
        <v>0</v>
      </c>
      <c r="Z303" s="19">
        <f t="shared" si="558"/>
        <v>14409</v>
      </c>
      <c r="AA303" s="18">
        <f t="shared" si="628"/>
        <v>14409</v>
      </c>
      <c r="AB303" s="18">
        <v>-357</v>
      </c>
      <c r="AC303" s="18">
        <f t="shared" si="629"/>
        <v>0</v>
      </c>
      <c r="AD303" s="18"/>
      <c r="AE303" s="18">
        <f t="shared" si="630"/>
        <v>0</v>
      </c>
      <c r="AF303" s="18"/>
      <c r="AG303" s="19">
        <f t="shared" si="594"/>
        <v>14409</v>
      </c>
      <c r="AH303" s="19">
        <f t="shared" si="618"/>
        <v>-357</v>
      </c>
      <c r="AI303" s="19">
        <f t="shared" si="559"/>
        <v>14052</v>
      </c>
      <c r="AJ303" s="30">
        <f t="shared" si="599"/>
        <v>1.6671770507977291E-2</v>
      </c>
      <c r="AK303" s="18">
        <f t="shared" si="631"/>
        <v>14052</v>
      </c>
      <c r="AL303" s="18"/>
      <c r="AM303" s="18">
        <f t="shared" si="632"/>
        <v>0</v>
      </c>
      <c r="AN303" s="18"/>
      <c r="AO303" s="18">
        <f t="shared" si="633"/>
        <v>0</v>
      </c>
      <c r="AP303" s="18"/>
      <c r="AQ303" s="19">
        <f t="shared" si="598"/>
        <v>14052</v>
      </c>
      <c r="AR303" s="19">
        <f t="shared" si="619"/>
        <v>0</v>
      </c>
      <c r="AS303" s="19">
        <f t="shared" si="560"/>
        <v>14052</v>
      </c>
      <c r="AT303" s="30">
        <f t="shared" si="600"/>
        <v>1.6671770507977291E-2</v>
      </c>
    </row>
    <row r="304" spans="1:46" ht="12.95" x14ac:dyDescent="0.3">
      <c r="A304" s="16" t="s">
        <v>60</v>
      </c>
      <c r="B304" s="17" t="s">
        <v>61</v>
      </c>
      <c r="C304" s="18">
        <v>130793</v>
      </c>
      <c r="D304" s="18">
        <v>46872</v>
      </c>
      <c r="E304" s="18">
        <v>0</v>
      </c>
      <c r="F304" s="19">
        <f t="shared" si="634"/>
        <v>177665</v>
      </c>
      <c r="G304" s="30">
        <f t="shared" si="615"/>
        <v>0.21311101575536523</v>
      </c>
      <c r="H304" s="18">
        <v>130793</v>
      </c>
      <c r="I304" s="18">
        <v>-10254</v>
      </c>
      <c r="J304" s="18">
        <v>46872</v>
      </c>
      <c r="K304" s="18">
        <v>0</v>
      </c>
      <c r="L304" s="18">
        <v>0</v>
      </c>
      <c r="M304" s="18"/>
      <c r="N304" s="19">
        <f t="shared" si="616"/>
        <v>177665</v>
      </c>
      <c r="O304" s="19">
        <f t="shared" si="556"/>
        <v>-10254</v>
      </c>
      <c r="P304" s="19">
        <f t="shared" si="557"/>
        <v>167411</v>
      </c>
      <c r="Q304" s="30">
        <f t="shared" si="576"/>
        <v>0.2024287850876329</v>
      </c>
      <c r="R304" s="18">
        <f t="shared" si="625"/>
        <v>120539</v>
      </c>
      <c r="S304" s="18"/>
      <c r="T304" s="18">
        <f t="shared" si="626"/>
        <v>46872</v>
      </c>
      <c r="U304" s="18"/>
      <c r="V304" s="18">
        <f t="shared" si="627"/>
        <v>0</v>
      </c>
      <c r="W304" s="18"/>
      <c r="X304" s="19">
        <f t="shared" si="590"/>
        <v>167411</v>
      </c>
      <c r="Y304" s="19">
        <f t="shared" si="617"/>
        <v>0</v>
      </c>
      <c r="Z304" s="19">
        <f t="shared" si="558"/>
        <v>167411</v>
      </c>
      <c r="AA304" s="18">
        <f t="shared" si="628"/>
        <v>120539</v>
      </c>
      <c r="AB304" s="18">
        <v>42419</v>
      </c>
      <c r="AC304" s="18">
        <f t="shared" si="629"/>
        <v>46872</v>
      </c>
      <c r="AD304" s="18">
        <v>20688</v>
      </c>
      <c r="AE304" s="18">
        <f t="shared" si="630"/>
        <v>0</v>
      </c>
      <c r="AF304" s="18"/>
      <c r="AG304" s="19">
        <f t="shared" si="594"/>
        <v>167411</v>
      </c>
      <c r="AH304" s="19">
        <f t="shared" si="618"/>
        <v>63107</v>
      </c>
      <c r="AI304" s="19">
        <f t="shared" si="559"/>
        <v>230518</v>
      </c>
      <c r="AJ304" s="30">
        <f t="shared" si="599"/>
        <v>0.27349439182734908</v>
      </c>
      <c r="AK304" s="18">
        <f t="shared" si="631"/>
        <v>162958</v>
      </c>
      <c r="AL304" s="18"/>
      <c r="AM304" s="18">
        <f t="shared" si="632"/>
        <v>67560</v>
      </c>
      <c r="AN304" s="18">
        <v>35027</v>
      </c>
      <c r="AO304" s="18">
        <f t="shared" si="633"/>
        <v>0</v>
      </c>
      <c r="AP304" s="18"/>
      <c r="AQ304" s="19">
        <f t="shared" si="598"/>
        <v>230518</v>
      </c>
      <c r="AR304" s="19">
        <f t="shared" si="619"/>
        <v>35027</v>
      </c>
      <c r="AS304" s="19">
        <f t="shared" si="560"/>
        <v>265545</v>
      </c>
      <c r="AT304" s="30">
        <f t="shared" si="600"/>
        <v>0.31505161539573229</v>
      </c>
    </row>
    <row r="305" spans="1:46" ht="25.5" x14ac:dyDescent="0.2">
      <c r="A305" s="16" t="s">
        <v>62</v>
      </c>
      <c r="B305" s="17" t="s">
        <v>63</v>
      </c>
      <c r="C305" s="18">
        <v>47710</v>
      </c>
      <c r="D305" s="18">
        <v>0</v>
      </c>
      <c r="E305" s="18">
        <v>0</v>
      </c>
      <c r="F305" s="19">
        <f t="shared" si="634"/>
        <v>47710</v>
      </c>
      <c r="G305" s="30">
        <f t="shared" si="615"/>
        <v>5.7228641328840653E-2</v>
      </c>
      <c r="H305" s="18">
        <v>47710</v>
      </c>
      <c r="I305" s="18">
        <v>-7281</v>
      </c>
      <c r="J305" s="18">
        <v>0</v>
      </c>
      <c r="K305" s="18">
        <v>0</v>
      </c>
      <c r="L305" s="18">
        <v>0</v>
      </c>
      <c r="M305" s="18"/>
      <c r="N305" s="19">
        <f t="shared" si="616"/>
        <v>47710</v>
      </c>
      <c r="O305" s="19">
        <f t="shared" si="556"/>
        <v>-7281</v>
      </c>
      <c r="P305" s="19">
        <f t="shared" si="557"/>
        <v>40429</v>
      </c>
      <c r="Q305" s="30">
        <f t="shared" si="576"/>
        <v>4.8885636859632348E-2</v>
      </c>
      <c r="R305" s="18">
        <f t="shared" si="625"/>
        <v>40429</v>
      </c>
      <c r="S305" s="18"/>
      <c r="T305" s="18">
        <f t="shared" si="626"/>
        <v>0</v>
      </c>
      <c r="U305" s="18"/>
      <c r="V305" s="18">
        <f t="shared" si="627"/>
        <v>0</v>
      </c>
      <c r="W305" s="18"/>
      <c r="X305" s="19">
        <f t="shared" si="590"/>
        <v>40429</v>
      </c>
      <c r="Y305" s="19">
        <f t="shared" si="617"/>
        <v>0</v>
      </c>
      <c r="Z305" s="19">
        <f t="shared" si="558"/>
        <v>40429</v>
      </c>
      <c r="AA305" s="18">
        <f t="shared" si="628"/>
        <v>40429</v>
      </c>
      <c r="AB305" s="18">
        <v>-3640</v>
      </c>
      <c r="AC305" s="18">
        <f t="shared" si="629"/>
        <v>0</v>
      </c>
      <c r="AD305" s="18"/>
      <c r="AE305" s="18">
        <f t="shared" si="630"/>
        <v>0</v>
      </c>
      <c r="AF305" s="18"/>
      <c r="AG305" s="19">
        <f t="shared" si="594"/>
        <v>40429</v>
      </c>
      <c r="AH305" s="19">
        <f t="shared" si="618"/>
        <v>-3640</v>
      </c>
      <c r="AI305" s="19">
        <f t="shared" si="559"/>
        <v>36789</v>
      </c>
      <c r="AJ305" s="30">
        <f t="shared" si="599"/>
        <v>4.3647720268856861E-2</v>
      </c>
      <c r="AK305" s="18">
        <f t="shared" si="631"/>
        <v>36789</v>
      </c>
      <c r="AL305" s="18"/>
      <c r="AM305" s="18">
        <f t="shared" si="632"/>
        <v>0</v>
      </c>
      <c r="AN305" s="18"/>
      <c r="AO305" s="18">
        <f t="shared" si="633"/>
        <v>0</v>
      </c>
      <c r="AP305" s="18"/>
      <c r="AQ305" s="19">
        <f t="shared" si="598"/>
        <v>36789</v>
      </c>
      <c r="AR305" s="19">
        <f t="shared" si="619"/>
        <v>0</v>
      </c>
      <c r="AS305" s="19">
        <f t="shared" si="560"/>
        <v>36789</v>
      </c>
      <c r="AT305" s="30">
        <f t="shared" si="600"/>
        <v>4.3647720268856861E-2</v>
      </c>
    </row>
    <row r="306" spans="1:46" x14ac:dyDescent="0.2">
      <c r="A306" s="16" t="s">
        <v>64</v>
      </c>
      <c r="B306" s="17" t="s">
        <v>65</v>
      </c>
      <c r="C306" s="18">
        <v>100</v>
      </c>
      <c r="D306" s="18">
        <v>0</v>
      </c>
      <c r="E306" s="18">
        <v>0</v>
      </c>
      <c r="F306" s="19">
        <f t="shared" si="634"/>
        <v>100</v>
      </c>
      <c r="G306" s="30">
        <f t="shared" si="615"/>
        <v>1.1995104030358553E-4</v>
      </c>
      <c r="H306" s="18">
        <v>100</v>
      </c>
      <c r="I306" s="18">
        <v>0</v>
      </c>
      <c r="J306" s="18">
        <v>0</v>
      </c>
      <c r="K306" s="18">
        <v>0</v>
      </c>
      <c r="L306" s="18">
        <v>0</v>
      </c>
      <c r="M306" s="18"/>
      <c r="N306" s="19">
        <f t="shared" si="616"/>
        <v>100</v>
      </c>
      <c r="O306" s="19">
        <f t="shared" si="556"/>
        <v>0</v>
      </c>
      <c r="P306" s="19">
        <f t="shared" si="557"/>
        <v>100</v>
      </c>
      <c r="Q306" s="30">
        <f t="shared" si="576"/>
        <v>1.2091725459356488E-4</v>
      </c>
      <c r="R306" s="18">
        <f t="shared" si="625"/>
        <v>100</v>
      </c>
      <c r="S306" s="18"/>
      <c r="T306" s="18">
        <f t="shared" si="626"/>
        <v>0</v>
      </c>
      <c r="U306" s="18"/>
      <c r="V306" s="18">
        <f t="shared" si="627"/>
        <v>0</v>
      </c>
      <c r="W306" s="18"/>
      <c r="X306" s="19">
        <f t="shared" si="590"/>
        <v>100</v>
      </c>
      <c r="Y306" s="19">
        <f t="shared" si="617"/>
        <v>0</v>
      </c>
      <c r="Z306" s="19">
        <f t="shared" si="558"/>
        <v>100</v>
      </c>
      <c r="AA306" s="18">
        <f t="shared" si="628"/>
        <v>100</v>
      </c>
      <c r="AB306" s="18">
        <v>116</v>
      </c>
      <c r="AC306" s="18">
        <f t="shared" si="629"/>
        <v>0</v>
      </c>
      <c r="AD306" s="18"/>
      <c r="AE306" s="18">
        <f t="shared" si="630"/>
        <v>0</v>
      </c>
      <c r="AF306" s="18"/>
      <c r="AG306" s="19">
        <f t="shared" si="594"/>
        <v>100</v>
      </c>
      <c r="AH306" s="19">
        <f t="shared" si="618"/>
        <v>116</v>
      </c>
      <c r="AI306" s="19">
        <f t="shared" si="559"/>
        <v>216</v>
      </c>
      <c r="AJ306" s="30">
        <f t="shared" si="599"/>
        <v>2.5626974307736228E-4</v>
      </c>
      <c r="AK306" s="18">
        <f t="shared" si="631"/>
        <v>216</v>
      </c>
      <c r="AL306" s="18"/>
      <c r="AM306" s="18">
        <f t="shared" si="632"/>
        <v>0</v>
      </c>
      <c r="AN306" s="18"/>
      <c r="AO306" s="18">
        <f t="shared" si="633"/>
        <v>0</v>
      </c>
      <c r="AP306" s="18"/>
      <c r="AQ306" s="19">
        <f t="shared" si="598"/>
        <v>216</v>
      </c>
      <c r="AR306" s="19">
        <f t="shared" si="619"/>
        <v>0</v>
      </c>
      <c r="AS306" s="19">
        <f t="shared" si="560"/>
        <v>216</v>
      </c>
      <c r="AT306" s="30">
        <f t="shared" si="600"/>
        <v>2.5626974307736228E-4</v>
      </c>
    </row>
    <row r="307" spans="1:46" ht="25.5" x14ac:dyDescent="0.2">
      <c r="A307" s="16" t="s">
        <v>90</v>
      </c>
      <c r="B307" s="17" t="s">
        <v>91</v>
      </c>
      <c r="C307" s="18">
        <v>0</v>
      </c>
      <c r="D307" s="18">
        <v>0</v>
      </c>
      <c r="E307" s="18">
        <v>0</v>
      </c>
      <c r="F307" s="19">
        <f t="shared" si="634"/>
        <v>0</v>
      </c>
      <c r="G307" s="30">
        <f t="shared" si="615"/>
        <v>0</v>
      </c>
      <c r="H307" s="18">
        <v>0</v>
      </c>
      <c r="I307" s="18">
        <v>0</v>
      </c>
      <c r="J307" s="18">
        <v>0</v>
      </c>
      <c r="K307" s="18">
        <v>0</v>
      </c>
      <c r="L307" s="18">
        <v>0</v>
      </c>
      <c r="M307" s="18"/>
      <c r="N307" s="19">
        <f t="shared" si="616"/>
        <v>0</v>
      </c>
      <c r="O307" s="19">
        <f t="shared" si="556"/>
        <v>0</v>
      </c>
      <c r="P307" s="19">
        <f t="shared" si="557"/>
        <v>0</v>
      </c>
      <c r="Q307" s="30">
        <f t="shared" si="576"/>
        <v>0</v>
      </c>
      <c r="R307" s="18">
        <f t="shared" si="625"/>
        <v>0</v>
      </c>
      <c r="S307" s="18"/>
      <c r="T307" s="18">
        <f t="shared" si="626"/>
        <v>0</v>
      </c>
      <c r="U307" s="18"/>
      <c r="V307" s="18">
        <f t="shared" si="627"/>
        <v>0</v>
      </c>
      <c r="W307" s="18"/>
      <c r="X307" s="19">
        <f t="shared" si="590"/>
        <v>0</v>
      </c>
      <c r="Y307" s="19">
        <f t="shared" si="617"/>
        <v>0</v>
      </c>
      <c r="Z307" s="19">
        <f t="shared" si="558"/>
        <v>0</v>
      </c>
      <c r="AA307" s="18">
        <f t="shared" si="628"/>
        <v>0</v>
      </c>
      <c r="AB307" s="18"/>
      <c r="AC307" s="18">
        <f t="shared" si="629"/>
        <v>0</v>
      </c>
      <c r="AD307" s="18"/>
      <c r="AE307" s="18">
        <f t="shared" si="630"/>
        <v>0</v>
      </c>
      <c r="AF307" s="18"/>
      <c r="AG307" s="19">
        <f t="shared" si="594"/>
        <v>0</v>
      </c>
      <c r="AH307" s="19">
        <f t="shared" si="618"/>
        <v>0</v>
      </c>
      <c r="AI307" s="19">
        <f t="shared" si="559"/>
        <v>0</v>
      </c>
      <c r="AJ307" s="30">
        <f t="shared" si="599"/>
        <v>0</v>
      </c>
      <c r="AK307" s="18">
        <f t="shared" si="631"/>
        <v>0</v>
      </c>
      <c r="AL307" s="18"/>
      <c r="AM307" s="18">
        <f t="shared" si="632"/>
        <v>0</v>
      </c>
      <c r="AN307" s="18"/>
      <c r="AO307" s="18">
        <f t="shared" si="633"/>
        <v>0</v>
      </c>
      <c r="AP307" s="18"/>
      <c r="AQ307" s="19">
        <f t="shared" si="598"/>
        <v>0</v>
      </c>
      <c r="AR307" s="19">
        <f t="shared" si="619"/>
        <v>0</v>
      </c>
      <c r="AS307" s="19">
        <f t="shared" si="560"/>
        <v>0</v>
      </c>
      <c r="AT307" s="30">
        <f t="shared" si="600"/>
        <v>0</v>
      </c>
    </row>
    <row r="308" spans="1:46" x14ac:dyDescent="0.2">
      <c r="A308" s="16" t="s">
        <v>104</v>
      </c>
      <c r="B308" s="17" t="s">
        <v>105</v>
      </c>
      <c r="C308" s="18">
        <v>40000</v>
      </c>
      <c r="D308" s="18">
        <v>0</v>
      </c>
      <c r="E308" s="18">
        <v>0</v>
      </c>
      <c r="F308" s="19">
        <f t="shared" si="634"/>
        <v>40000</v>
      </c>
      <c r="G308" s="30">
        <f t="shared" si="615"/>
        <v>4.7980416121434208E-2</v>
      </c>
      <c r="H308" s="18">
        <v>40000</v>
      </c>
      <c r="I308" s="18">
        <v>0</v>
      </c>
      <c r="J308" s="18">
        <v>0</v>
      </c>
      <c r="K308" s="18">
        <v>0</v>
      </c>
      <c r="L308" s="18">
        <v>0</v>
      </c>
      <c r="M308" s="18"/>
      <c r="N308" s="19">
        <f t="shared" si="616"/>
        <v>40000</v>
      </c>
      <c r="O308" s="19">
        <f t="shared" si="556"/>
        <v>0</v>
      </c>
      <c r="P308" s="19">
        <f t="shared" si="557"/>
        <v>40000</v>
      </c>
      <c r="Q308" s="30">
        <f t="shared" si="576"/>
        <v>4.8366901837425952E-2</v>
      </c>
      <c r="R308" s="18">
        <f t="shared" si="625"/>
        <v>40000</v>
      </c>
      <c r="S308" s="18"/>
      <c r="T308" s="18">
        <f t="shared" si="626"/>
        <v>0</v>
      </c>
      <c r="U308" s="18"/>
      <c r="V308" s="18">
        <f t="shared" si="627"/>
        <v>0</v>
      </c>
      <c r="W308" s="18"/>
      <c r="X308" s="19">
        <f t="shared" si="590"/>
        <v>40000</v>
      </c>
      <c r="Y308" s="19">
        <f t="shared" si="617"/>
        <v>0</v>
      </c>
      <c r="Z308" s="19">
        <f t="shared" si="558"/>
        <v>40000</v>
      </c>
      <c r="AA308" s="18">
        <f t="shared" si="628"/>
        <v>40000</v>
      </c>
      <c r="AB308" s="18"/>
      <c r="AC308" s="18">
        <f t="shared" si="629"/>
        <v>0</v>
      </c>
      <c r="AD308" s="18"/>
      <c r="AE308" s="18">
        <f t="shared" si="630"/>
        <v>0</v>
      </c>
      <c r="AF308" s="18"/>
      <c r="AG308" s="19">
        <f t="shared" si="594"/>
        <v>40000</v>
      </c>
      <c r="AH308" s="19">
        <f t="shared" si="618"/>
        <v>0</v>
      </c>
      <c r="AI308" s="19">
        <f t="shared" si="559"/>
        <v>40000</v>
      </c>
      <c r="AJ308" s="30">
        <f t="shared" si="599"/>
        <v>4.7457359829141163E-2</v>
      </c>
      <c r="AK308" s="18">
        <f t="shared" si="631"/>
        <v>40000</v>
      </c>
      <c r="AL308" s="18"/>
      <c r="AM308" s="18">
        <f t="shared" si="632"/>
        <v>0</v>
      </c>
      <c r="AN308" s="18"/>
      <c r="AO308" s="18">
        <f t="shared" si="633"/>
        <v>0</v>
      </c>
      <c r="AP308" s="18"/>
      <c r="AQ308" s="19">
        <f t="shared" si="598"/>
        <v>40000</v>
      </c>
      <c r="AR308" s="19">
        <f t="shared" si="619"/>
        <v>0</v>
      </c>
      <c r="AS308" s="19">
        <f t="shared" si="560"/>
        <v>40000</v>
      </c>
      <c r="AT308" s="30">
        <f t="shared" si="600"/>
        <v>4.7457359829141163E-2</v>
      </c>
    </row>
    <row r="309" spans="1:46" x14ac:dyDescent="0.2">
      <c r="A309" s="16" t="s">
        <v>66</v>
      </c>
      <c r="B309" s="17" t="s">
        <v>67</v>
      </c>
      <c r="C309" s="18">
        <v>0</v>
      </c>
      <c r="D309" s="18">
        <v>0</v>
      </c>
      <c r="E309" s="18">
        <v>0</v>
      </c>
      <c r="F309" s="19">
        <f t="shared" si="634"/>
        <v>0</v>
      </c>
      <c r="G309" s="30">
        <f t="shared" si="615"/>
        <v>0</v>
      </c>
      <c r="H309" s="18">
        <v>0</v>
      </c>
      <c r="I309" s="18">
        <v>666</v>
      </c>
      <c r="J309" s="18">
        <v>0</v>
      </c>
      <c r="K309" s="18">
        <v>0</v>
      </c>
      <c r="L309" s="18">
        <v>0</v>
      </c>
      <c r="M309" s="18"/>
      <c r="N309" s="19">
        <f t="shared" si="616"/>
        <v>0</v>
      </c>
      <c r="O309" s="19">
        <f t="shared" si="556"/>
        <v>666</v>
      </c>
      <c r="P309" s="19">
        <f t="shared" si="557"/>
        <v>666</v>
      </c>
      <c r="Q309" s="30">
        <f t="shared" si="576"/>
        <v>8.0530891559314212E-4</v>
      </c>
      <c r="R309" s="18">
        <f t="shared" si="625"/>
        <v>666</v>
      </c>
      <c r="S309" s="18"/>
      <c r="T309" s="18">
        <f t="shared" si="626"/>
        <v>0</v>
      </c>
      <c r="U309" s="18"/>
      <c r="V309" s="18">
        <f t="shared" si="627"/>
        <v>0</v>
      </c>
      <c r="W309" s="18"/>
      <c r="X309" s="19">
        <f t="shared" si="590"/>
        <v>666</v>
      </c>
      <c r="Y309" s="19">
        <f t="shared" si="617"/>
        <v>0</v>
      </c>
      <c r="Z309" s="19">
        <f t="shared" si="558"/>
        <v>666</v>
      </c>
      <c r="AA309" s="18">
        <f t="shared" si="628"/>
        <v>666</v>
      </c>
      <c r="AB309" s="18"/>
      <c r="AC309" s="18">
        <f t="shared" si="629"/>
        <v>0</v>
      </c>
      <c r="AD309" s="18"/>
      <c r="AE309" s="18">
        <f t="shared" si="630"/>
        <v>0</v>
      </c>
      <c r="AF309" s="18"/>
      <c r="AG309" s="19">
        <f t="shared" si="594"/>
        <v>666</v>
      </c>
      <c r="AH309" s="19">
        <f t="shared" si="618"/>
        <v>0</v>
      </c>
      <c r="AI309" s="19">
        <f t="shared" si="559"/>
        <v>666</v>
      </c>
      <c r="AJ309" s="30">
        <f t="shared" si="599"/>
        <v>7.9016504115520046E-4</v>
      </c>
      <c r="AK309" s="18">
        <f t="shared" si="631"/>
        <v>666</v>
      </c>
      <c r="AL309" s="18"/>
      <c r="AM309" s="18">
        <f t="shared" si="632"/>
        <v>0</v>
      </c>
      <c r="AN309" s="18"/>
      <c r="AO309" s="18">
        <f t="shared" si="633"/>
        <v>0</v>
      </c>
      <c r="AP309" s="18"/>
      <c r="AQ309" s="19">
        <f t="shared" si="598"/>
        <v>666</v>
      </c>
      <c r="AR309" s="19">
        <f t="shared" si="619"/>
        <v>0</v>
      </c>
      <c r="AS309" s="19">
        <f t="shared" si="560"/>
        <v>666</v>
      </c>
      <c r="AT309" s="30">
        <f t="shared" si="600"/>
        <v>7.9016504115520046E-4</v>
      </c>
    </row>
    <row r="310" spans="1:46" x14ac:dyDescent="0.2">
      <c r="A310" s="16" t="s">
        <v>68</v>
      </c>
      <c r="B310" s="17" t="s">
        <v>69</v>
      </c>
      <c r="C310" s="18">
        <v>0</v>
      </c>
      <c r="D310" s="18">
        <v>0</v>
      </c>
      <c r="E310" s="18">
        <v>0</v>
      </c>
      <c r="F310" s="19">
        <f t="shared" si="634"/>
        <v>0</v>
      </c>
      <c r="G310" s="30">
        <f t="shared" si="615"/>
        <v>0</v>
      </c>
      <c r="H310" s="18">
        <v>0</v>
      </c>
      <c r="I310" s="18"/>
      <c r="J310" s="18">
        <v>0</v>
      </c>
      <c r="K310" s="18">
        <v>0</v>
      </c>
      <c r="L310" s="18">
        <v>0</v>
      </c>
      <c r="M310" s="18"/>
      <c r="N310" s="19">
        <f t="shared" si="616"/>
        <v>0</v>
      </c>
      <c r="O310" s="19">
        <f t="shared" si="556"/>
        <v>0</v>
      </c>
      <c r="P310" s="19">
        <f t="shared" si="557"/>
        <v>0</v>
      </c>
      <c r="Q310" s="30">
        <f t="shared" ref="Q310:Q320" si="635">P310*100/$P$27</f>
        <v>0</v>
      </c>
      <c r="R310" s="18">
        <f t="shared" si="625"/>
        <v>0</v>
      </c>
      <c r="S310" s="18"/>
      <c r="T310" s="18">
        <f t="shared" si="626"/>
        <v>0</v>
      </c>
      <c r="U310" s="18"/>
      <c r="V310" s="18">
        <f t="shared" si="627"/>
        <v>0</v>
      </c>
      <c r="W310" s="18"/>
      <c r="X310" s="19">
        <f t="shared" si="590"/>
        <v>0</v>
      </c>
      <c r="Y310" s="19">
        <f t="shared" si="617"/>
        <v>0</v>
      </c>
      <c r="Z310" s="19">
        <f t="shared" si="558"/>
        <v>0</v>
      </c>
      <c r="AA310" s="18">
        <f t="shared" si="628"/>
        <v>0</v>
      </c>
      <c r="AB310" s="18"/>
      <c r="AC310" s="18">
        <f t="shared" si="629"/>
        <v>0</v>
      </c>
      <c r="AD310" s="18"/>
      <c r="AE310" s="18">
        <f t="shared" si="630"/>
        <v>0</v>
      </c>
      <c r="AF310" s="18"/>
      <c r="AG310" s="19">
        <f t="shared" si="594"/>
        <v>0</v>
      </c>
      <c r="AH310" s="19">
        <f t="shared" si="618"/>
        <v>0</v>
      </c>
      <c r="AI310" s="19">
        <f t="shared" si="559"/>
        <v>0</v>
      </c>
      <c r="AJ310" s="30">
        <f t="shared" si="599"/>
        <v>0</v>
      </c>
      <c r="AK310" s="18">
        <f t="shared" si="631"/>
        <v>0</v>
      </c>
      <c r="AL310" s="18"/>
      <c r="AM310" s="18">
        <f t="shared" si="632"/>
        <v>0</v>
      </c>
      <c r="AN310" s="18"/>
      <c r="AO310" s="18">
        <f t="shared" si="633"/>
        <v>0</v>
      </c>
      <c r="AP310" s="18"/>
      <c r="AQ310" s="19">
        <f t="shared" si="598"/>
        <v>0</v>
      </c>
      <c r="AR310" s="19">
        <f t="shared" si="619"/>
        <v>0</v>
      </c>
      <c r="AS310" s="19">
        <f t="shared" si="560"/>
        <v>0</v>
      </c>
      <c r="AT310" s="30">
        <f t="shared" si="600"/>
        <v>0</v>
      </c>
    </row>
    <row r="311" spans="1:46" ht="25.5" x14ac:dyDescent="0.2">
      <c r="A311" s="16" t="s">
        <v>92</v>
      </c>
      <c r="B311" s="17" t="s">
        <v>93</v>
      </c>
      <c r="C311" s="18">
        <v>39700</v>
      </c>
      <c r="D311" s="18">
        <v>0</v>
      </c>
      <c r="E311" s="18">
        <v>0</v>
      </c>
      <c r="F311" s="19">
        <f t="shared" si="634"/>
        <v>39700</v>
      </c>
      <c r="G311" s="30">
        <f t="shared" si="615"/>
        <v>4.7620563000523454E-2</v>
      </c>
      <c r="H311" s="18">
        <v>39700</v>
      </c>
      <c r="I311" s="18">
        <v>-2000</v>
      </c>
      <c r="J311" s="18">
        <v>0</v>
      </c>
      <c r="K311" s="18">
        <v>0</v>
      </c>
      <c r="L311" s="18">
        <v>0</v>
      </c>
      <c r="M311" s="18"/>
      <c r="N311" s="19">
        <f t="shared" si="616"/>
        <v>39700</v>
      </c>
      <c r="O311" s="19">
        <f t="shared" si="556"/>
        <v>-2000</v>
      </c>
      <c r="P311" s="19">
        <f t="shared" si="557"/>
        <v>37700</v>
      </c>
      <c r="Q311" s="30">
        <f t="shared" si="635"/>
        <v>4.5585804981773961E-2</v>
      </c>
      <c r="R311" s="18">
        <f t="shared" si="625"/>
        <v>37700</v>
      </c>
      <c r="S311" s="18"/>
      <c r="T311" s="18">
        <f t="shared" si="626"/>
        <v>0</v>
      </c>
      <c r="U311" s="18"/>
      <c r="V311" s="18">
        <f t="shared" si="627"/>
        <v>0</v>
      </c>
      <c r="W311" s="18"/>
      <c r="X311" s="19">
        <f t="shared" si="590"/>
        <v>37700</v>
      </c>
      <c r="Y311" s="19">
        <f t="shared" si="617"/>
        <v>0</v>
      </c>
      <c r="Z311" s="19">
        <f t="shared" si="558"/>
        <v>37700</v>
      </c>
      <c r="AA311" s="18">
        <f t="shared" si="628"/>
        <v>37700</v>
      </c>
      <c r="AB311" s="18"/>
      <c r="AC311" s="18">
        <f t="shared" si="629"/>
        <v>0</v>
      </c>
      <c r="AD311" s="18"/>
      <c r="AE311" s="18">
        <f t="shared" si="630"/>
        <v>0</v>
      </c>
      <c r="AF311" s="18"/>
      <c r="AG311" s="19">
        <f t="shared" si="594"/>
        <v>37700</v>
      </c>
      <c r="AH311" s="19">
        <f t="shared" si="618"/>
        <v>0</v>
      </c>
      <c r="AI311" s="19">
        <f t="shared" si="559"/>
        <v>37700</v>
      </c>
      <c r="AJ311" s="30">
        <f t="shared" si="599"/>
        <v>4.4728561638965547E-2</v>
      </c>
      <c r="AK311" s="18">
        <f t="shared" si="631"/>
        <v>37700</v>
      </c>
      <c r="AL311" s="18"/>
      <c r="AM311" s="18">
        <f t="shared" si="632"/>
        <v>0</v>
      </c>
      <c r="AN311" s="18"/>
      <c r="AO311" s="18">
        <f t="shared" si="633"/>
        <v>0</v>
      </c>
      <c r="AP311" s="18"/>
      <c r="AQ311" s="19">
        <f t="shared" si="598"/>
        <v>37700</v>
      </c>
      <c r="AR311" s="19">
        <f t="shared" si="619"/>
        <v>0</v>
      </c>
      <c r="AS311" s="19">
        <f t="shared" si="560"/>
        <v>37700</v>
      </c>
      <c r="AT311" s="30">
        <f t="shared" si="600"/>
        <v>4.4728561638965547E-2</v>
      </c>
    </row>
    <row r="312" spans="1:46" x14ac:dyDescent="0.2">
      <c r="A312" s="16" t="s">
        <v>70</v>
      </c>
      <c r="B312" s="17" t="s">
        <v>71</v>
      </c>
      <c r="C312" s="18">
        <v>0</v>
      </c>
      <c r="D312" s="18">
        <v>0</v>
      </c>
      <c r="E312" s="18">
        <v>0</v>
      </c>
      <c r="F312" s="19">
        <f t="shared" si="634"/>
        <v>0</v>
      </c>
      <c r="G312" s="30">
        <f t="shared" si="615"/>
        <v>0</v>
      </c>
      <c r="H312" s="18">
        <v>0</v>
      </c>
      <c r="I312" s="18">
        <v>0</v>
      </c>
      <c r="J312" s="18">
        <v>0</v>
      </c>
      <c r="K312" s="18">
        <v>0</v>
      </c>
      <c r="L312" s="18">
        <v>0</v>
      </c>
      <c r="M312" s="18"/>
      <c r="N312" s="19">
        <f t="shared" si="616"/>
        <v>0</v>
      </c>
      <c r="O312" s="19">
        <f t="shared" si="556"/>
        <v>0</v>
      </c>
      <c r="P312" s="19">
        <f t="shared" si="557"/>
        <v>0</v>
      </c>
      <c r="Q312" s="30">
        <f t="shared" si="635"/>
        <v>0</v>
      </c>
      <c r="R312" s="18">
        <f t="shared" si="625"/>
        <v>0</v>
      </c>
      <c r="S312" s="18"/>
      <c r="T312" s="18">
        <f t="shared" si="626"/>
        <v>0</v>
      </c>
      <c r="U312" s="18"/>
      <c r="V312" s="18">
        <f t="shared" si="627"/>
        <v>0</v>
      </c>
      <c r="W312" s="18"/>
      <c r="X312" s="19">
        <f t="shared" si="590"/>
        <v>0</v>
      </c>
      <c r="Y312" s="19">
        <f t="shared" si="617"/>
        <v>0</v>
      </c>
      <c r="Z312" s="19">
        <f t="shared" si="558"/>
        <v>0</v>
      </c>
      <c r="AA312" s="18">
        <f t="shared" si="628"/>
        <v>0</v>
      </c>
      <c r="AB312" s="18"/>
      <c r="AC312" s="18">
        <f t="shared" si="629"/>
        <v>0</v>
      </c>
      <c r="AD312" s="18"/>
      <c r="AE312" s="18">
        <f t="shared" si="630"/>
        <v>0</v>
      </c>
      <c r="AF312" s="18"/>
      <c r="AG312" s="19">
        <f t="shared" si="594"/>
        <v>0</v>
      </c>
      <c r="AH312" s="19">
        <f t="shared" si="618"/>
        <v>0</v>
      </c>
      <c r="AI312" s="19">
        <f t="shared" si="559"/>
        <v>0</v>
      </c>
      <c r="AJ312" s="30">
        <f t="shared" si="599"/>
        <v>0</v>
      </c>
      <c r="AK312" s="18">
        <f t="shared" si="631"/>
        <v>0</v>
      </c>
      <c r="AL312" s="18"/>
      <c r="AM312" s="18">
        <f t="shared" si="632"/>
        <v>0</v>
      </c>
      <c r="AN312" s="18"/>
      <c r="AO312" s="18">
        <f t="shared" si="633"/>
        <v>0</v>
      </c>
      <c r="AP312" s="18"/>
      <c r="AQ312" s="19">
        <f t="shared" si="598"/>
        <v>0</v>
      </c>
      <c r="AR312" s="19">
        <f t="shared" si="619"/>
        <v>0</v>
      </c>
      <c r="AS312" s="19">
        <f t="shared" si="560"/>
        <v>0</v>
      </c>
      <c r="AT312" s="30">
        <f t="shared" si="600"/>
        <v>0</v>
      </c>
    </row>
    <row r="313" spans="1:46" ht="14.25" x14ac:dyDescent="0.2">
      <c r="A313" s="22" t="s">
        <v>166</v>
      </c>
      <c r="B313" s="23" t="s">
        <v>167</v>
      </c>
      <c r="C313" s="24">
        <f>C314+C327+C339+C341+C352+C355+C367</f>
        <v>10659627</v>
      </c>
      <c r="D313" s="24">
        <f t="shared" ref="D313:E313" si="636">D314+D327+D339+D341+D352+D355+D367</f>
        <v>774400</v>
      </c>
      <c r="E313" s="24">
        <f t="shared" si="636"/>
        <v>277626</v>
      </c>
      <c r="F313" s="24">
        <f t="shared" si="634"/>
        <v>11711653</v>
      </c>
      <c r="G313" s="25">
        <f t="shared" si="615"/>
        <v>14.048249610246083</v>
      </c>
      <c r="H313" s="24">
        <f>H314+H327+H339+H341+H352+H355+H367</f>
        <v>10659627</v>
      </c>
      <c r="I313" s="24">
        <f>I314+I327+I339+I341+I352+I355+I367</f>
        <v>-332086</v>
      </c>
      <c r="J313" s="24">
        <f t="shared" ref="J313:L313" si="637">J314+J327+J339+J341+J352+J355+J367</f>
        <v>774400</v>
      </c>
      <c r="K313" s="24">
        <f t="shared" ref="K313" si="638">K314+K327+K339+K341+K352+K355+K367</f>
        <v>21262</v>
      </c>
      <c r="L313" s="24">
        <f t="shared" si="637"/>
        <v>277626</v>
      </c>
      <c r="M313" s="24">
        <f t="shared" ref="M313" si="639">M314+M327+M339+M341+M352+M355+M367</f>
        <v>0</v>
      </c>
      <c r="N313" s="24">
        <f t="shared" si="616"/>
        <v>11711653</v>
      </c>
      <c r="O313" s="24">
        <f t="shared" si="556"/>
        <v>-310824</v>
      </c>
      <c r="P313" s="24">
        <f t="shared" si="557"/>
        <v>11400829</v>
      </c>
      <c r="Q313" s="25">
        <f t="shared" si="635"/>
        <v>13.785569427706978</v>
      </c>
      <c r="R313" s="24">
        <f>R314+R327+R339+R341+R352+R355+R367</f>
        <v>10327541</v>
      </c>
      <c r="S313" s="24">
        <f>S314+S327+S339+S341+S352+S355+S367</f>
        <v>0</v>
      </c>
      <c r="T313" s="24">
        <f t="shared" ref="T313:W313" si="640">T314+T327+T339+T341+T352+T355+T367</f>
        <v>795662</v>
      </c>
      <c r="U313" s="24">
        <f t="shared" si="640"/>
        <v>0</v>
      </c>
      <c r="V313" s="24">
        <f t="shared" si="640"/>
        <v>277626</v>
      </c>
      <c r="W313" s="24">
        <f t="shared" si="640"/>
        <v>0</v>
      </c>
      <c r="X313" s="24">
        <f t="shared" si="590"/>
        <v>11400829</v>
      </c>
      <c r="Y313" s="24">
        <f t="shared" si="617"/>
        <v>0</v>
      </c>
      <c r="Z313" s="24">
        <f t="shared" si="558"/>
        <v>11400829</v>
      </c>
      <c r="AA313" s="24">
        <f>AA314+AA327+AA339+AA341+AA352+AA355+AA367</f>
        <v>10327541</v>
      </c>
      <c r="AB313" s="24">
        <f>AB314+AB327+AB339+AB341+AB352+AB355+AB367</f>
        <v>52145</v>
      </c>
      <c r="AC313" s="24">
        <f t="shared" ref="AC313:AF313" si="641">AC314+AC327+AC339+AC341+AC352+AC355+AC367</f>
        <v>795662</v>
      </c>
      <c r="AD313" s="24">
        <f t="shared" si="641"/>
        <v>6237</v>
      </c>
      <c r="AE313" s="24">
        <f t="shared" si="641"/>
        <v>277626</v>
      </c>
      <c r="AF313" s="24">
        <f t="shared" si="641"/>
        <v>283455</v>
      </c>
      <c r="AG313" s="24">
        <f t="shared" si="594"/>
        <v>11400829</v>
      </c>
      <c r="AH313" s="24">
        <f t="shared" si="618"/>
        <v>341837</v>
      </c>
      <c r="AI313" s="24">
        <f t="shared" si="559"/>
        <v>11742666</v>
      </c>
      <c r="AJ313" s="25">
        <f t="shared" si="599"/>
        <v>13.931898142885544</v>
      </c>
      <c r="AK313" s="24">
        <f>AK314+AK327+AK339+AK341+AK352+AK355+AK367</f>
        <v>10379686</v>
      </c>
      <c r="AL313" s="24">
        <f>AL314+AL327+AL339+AL341+AL352+AL355+AL367</f>
        <v>0</v>
      </c>
      <c r="AM313" s="24">
        <f t="shared" ref="AM313:AP313" si="642">AM314+AM327+AM339+AM341+AM352+AM355+AM367</f>
        <v>801899</v>
      </c>
      <c r="AN313" s="24">
        <f t="shared" si="642"/>
        <v>0</v>
      </c>
      <c r="AO313" s="24">
        <f t="shared" si="642"/>
        <v>561081</v>
      </c>
      <c r="AP313" s="24">
        <f t="shared" si="642"/>
        <v>0</v>
      </c>
      <c r="AQ313" s="24">
        <f t="shared" si="598"/>
        <v>11742666</v>
      </c>
      <c r="AR313" s="24">
        <f t="shared" si="619"/>
        <v>0</v>
      </c>
      <c r="AS313" s="24">
        <f t="shared" si="560"/>
        <v>11742666</v>
      </c>
      <c r="AT313" s="25">
        <f t="shared" si="600"/>
        <v>13.931898142885544</v>
      </c>
    </row>
    <row r="314" spans="1:46" ht="57.75" customHeight="1" x14ac:dyDescent="0.2">
      <c r="A314" s="33" t="s">
        <v>168</v>
      </c>
      <c r="B314" s="34" t="s">
        <v>169</v>
      </c>
      <c r="C314" s="28">
        <f t="shared" ref="C314:D314" si="643">SUM(C315:C326)</f>
        <v>966154</v>
      </c>
      <c r="D314" s="28">
        <f t="shared" si="643"/>
        <v>738770</v>
      </c>
      <c r="E314" s="28">
        <f>SUM(E315:E326)</f>
        <v>145798</v>
      </c>
      <c r="F314" s="28">
        <f t="shared" si="634"/>
        <v>1850722</v>
      </c>
      <c r="G314" s="29">
        <f t="shared" si="615"/>
        <v>2.219960292127324</v>
      </c>
      <c r="H314" s="28">
        <f t="shared" ref="H314:J314" si="644">SUM(H315:H326)</f>
        <v>966154</v>
      </c>
      <c r="I314" s="28">
        <f t="shared" ref="I314" si="645">SUM(I315:I326)</f>
        <v>-55283</v>
      </c>
      <c r="J314" s="28">
        <f t="shared" si="644"/>
        <v>738770</v>
      </c>
      <c r="K314" s="28">
        <f t="shared" ref="K314" si="646">SUM(K315:K326)</f>
        <v>0</v>
      </c>
      <c r="L314" s="28">
        <f>SUM(L315:L326)</f>
        <v>145798</v>
      </c>
      <c r="M314" s="28">
        <f>SUM(M315:M326)</f>
        <v>0</v>
      </c>
      <c r="N314" s="28">
        <f t="shared" si="616"/>
        <v>1850722</v>
      </c>
      <c r="O314" s="28">
        <f t="shared" si="556"/>
        <v>-55283</v>
      </c>
      <c r="P314" s="28">
        <f t="shared" si="557"/>
        <v>1795439</v>
      </c>
      <c r="Q314" s="29">
        <f t="shared" si="635"/>
        <v>2.1709955467021556</v>
      </c>
      <c r="R314" s="28">
        <f t="shared" ref="R314:U314" si="647">SUM(R315:R326)</f>
        <v>910871</v>
      </c>
      <c r="S314" s="28">
        <f t="shared" si="647"/>
        <v>0</v>
      </c>
      <c r="T314" s="28">
        <f t="shared" si="647"/>
        <v>738770</v>
      </c>
      <c r="U314" s="28">
        <f t="shared" si="647"/>
        <v>0</v>
      </c>
      <c r="V314" s="28">
        <f>SUM(V315:V326)</f>
        <v>145798</v>
      </c>
      <c r="W314" s="28">
        <f>SUM(W315:W326)</f>
        <v>0</v>
      </c>
      <c r="X314" s="28">
        <f t="shared" si="590"/>
        <v>1795439</v>
      </c>
      <c r="Y314" s="28">
        <f t="shared" si="617"/>
        <v>0</v>
      </c>
      <c r="Z314" s="28">
        <f t="shared" si="558"/>
        <v>1795439</v>
      </c>
      <c r="AA314" s="28">
        <f t="shared" ref="AA314:AD314" si="648">SUM(AA315:AA326)</f>
        <v>910871</v>
      </c>
      <c r="AB314" s="28">
        <f t="shared" si="648"/>
        <v>15180</v>
      </c>
      <c r="AC314" s="28">
        <f t="shared" si="648"/>
        <v>738770</v>
      </c>
      <c r="AD314" s="28">
        <f t="shared" si="648"/>
        <v>0</v>
      </c>
      <c r="AE314" s="28">
        <f>SUM(AE315:AE326)</f>
        <v>145798</v>
      </c>
      <c r="AF314" s="28">
        <f>SUM(AF315:AF326)</f>
        <v>0</v>
      </c>
      <c r="AG314" s="28">
        <f t="shared" si="594"/>
        <v>1795439</v>
      </c>
      <c r="AH314" s="28">
        <f t="shared" si="618"/>
        <v>15180</v>
      </c>
      <c r="AI314" s="28">
        <f t="shared" si="559"/>
        <v>1810619</v>
      </c>
      <c r="AJ314" s="29">
        <f t="shared" si="599"/>
        <v>2.1481799349119939</v>
      </c>
      <c r="AK314" s="28">
        <f t="shared" ref="AK314:AN314" si="649">SUM(AK315:AK326)</f>
        <v>926051</v>
      </c>
      <c r="AL314" s="28">
        <f t="shared" si="649"/>
        <v>0</v>
      </c>
      <c r="AM314" s="28">
        <f t="shared" si="649"/>
        <v>738770</v>
      </c>
      <c r="AN314" s="28">
        <f t="shared" si="649"/>
        <v>0</v>
      </c>
      <c r="AO314" s="28">
        <f>SUM(AO315:AO326)</f>
        <v>145798</v>
      </c>
      <c r="AP314" s="28">
        <f>SUM(AP315:AP326)</f>
        <v>0</v>
      </c>
      <c r="AQ314" s="28">
        <f t="shared" si="598"/>
        <v>1810619</v>
      </c>
      <c r="AR314" s="28">
        <f t="shared" si="619"/>
        <v>0</v>
      </c>
      <c r="AS314" s="28">
        <f t="shared" si="560"/>
        <v>1810619</v>
      </c>
      <c r="AT314" s="29">
        <f t="shared" si="600"/>
        <v>2.1481799349119939</v>
      </c>
    </row>
    <row r="315" spans="1:46" ht="12.95" x14ac:dyDescent="0.3">
      <c r="A315" s="16" t="s">
        <v>54</v>
      </c>
      <c r="B315" s="17" t="s">
        <v>55</v>
      </c>
      <c r="C315" s="18">
        <v>501356</v>
      </c>
      <c r="D315" s="18">
        <v>526256</v>
      </c>
      <c r="E315" s="18">
        <v>0</v>
      </c>
      <c r="F315" s="19">
        <f t="shared" si="634"/>
        <v>1027612</v>
      </c>
      <c r="G315" s="30">
        <f t="shared" si="615"/>
        <v>1.2326312842844813</v>
      </c>
      <c r="H315" s="18">
        <v>501356</v>
      </c>
      <c r="I315" s="18">
        <v>-35240</v>
      </c>
      <c r="J315" s="18">
        <v>526256</v>
      </c>
      <c r="K315" s="18"/>
      <c r="L315" s="18">
        <v>0</v>
      </c>
      <c r="M315" s="18"/>
      <c r="N315" s="19">
        <f t="shared" si="616"/>
        <v>1027612</v>
      </c>
      <c r="O315" s="19">
        <f t="shared" si="556"/>
        <v>-35240</v>
      </c>
      <c r="P315" s="19">
        <f t="shared" si="557"/>
        <v>992372</v>
      </c>
      <c r="Q315" s="30">
        <f t="shared" si="635"/>
        <v>1.1999489777552517</v>
      </c>
      <c r="R315" s="18">
        <f t="shared" ref="R315:R320" si="650">H315+I315</f>
        <v>466116</v>
      </c>
      <c r="S315" s="18"/>
      <c r="T315" s="18">
        <f t="shared" ref="T315:T320" si="651">J315+K315</f>
        <v>526256</v>
      </c>
      <c r="U315" s="18"/>
      <c r="V315" s="18">
        <f t="shared" ref="V315:V320" si="652">L315+M315</f>
        <v>0</v>
      </c>
      <c r="W315" s="18"/>
      <c r="X315" s="19">
        <f t="shared" si="590"/>
        <v>992372</v>
      </c>
      <c r="Y315" s="19">
        <f t="shared" si="617"/>
        <v>0</v>
      </c>
      <c r="Z315" s="19">
        <f t="shared" si="558"/>
        <v>992372</v>
      </c>
      <c r="AA315" s="18">
        <f t="shared" ref="AA315:AA326" si="653">R315+S315</f>
        <v>466116</v>
      </c>
      <c r="AB315" s="18">
        <v>14412</v>
      </c>
      <c r="AC315" s="18">
        <f t="shared" ref="AC315:AC326" si="654">T315+U315</f>
        <v>526256</v>
      </c>
      <c r="AD315" s="18"/>
      <c r="AE315" s="18">
        <f t="shared" ref="AE315:AE326" si="655">V315+W315</f>
        <v>0</v>
      </c>
      <c r="AF315" s="18"/>
      <c r="AG315" s="19">
        <f t="shared" si="594"/>
        <v>992372</v>
      </c>
      <c r="AH315" s="19">
        <f t="shared" si="618"/>
        <v>14412</v>
      </c>
      <c r="AI315" s="19">
        <f t="shared" si="559"/>
        <v>1006784</v>
      </c>
      <c r="AJ315" s="30">
        <f t="shared" si="599"/>
        <v>1.1944827639555515</v>
      </c>
      <c r="AK315" s="18">
        <f t="shared" ref="AK315:AK326" si="656">AA315+AB315</f>
        <v>480528</v>
      </c>
      <c r="AL315" s="18"/>
      <c r="AM315" s="18">
        <f t="shared" ref="AM315:AM326" si="657">AC315+AD315</f>
        <v>526256</v>
      </c>
      <c r="AN315" s="18"/>
      <c r="AO315" s="18">
        <f t="shared" ref="AO315:AO326" si="658">AE315+AF315</f>
        <v>0</v>
      </c>
      <c r="AP315" s="18"/>
      <c r="AQ315" s="19">
        <f t="shared" si="598"/>
        <v>1006784</v>
      </c>
      <c r="AR315" s="19">
        <f t="shared" si="619"/>
        <v>0</v>
      </c>
      <c r="AS315" s="19">
        <f t="shared" si="560"/>
        <v>1006784</v>
      </c>
      <c r="AT315" s="30">
        <f t="shared" si="600"/>
        <v>1.1944827639555515</v>
      </c>
    </row>
    <row r="316" spans="1:46" ht="25.5" x14ac:dyDescent="0.2">
      <c r="A316" s="16" t="s">
        <v>56</v>
      </c>
      <c r="B316" s="17" t="s">
        <v>57</v>
      </c>
      <c r="C316" s="18">
        <v>142856</v>
      </c>
      <c r="D316" s="18">
        <v>124144</v>
      </c>
      <c r="E316" s="18">
        <v>0</v>
      </c>
      <c r="F316" s="19">
        <f t="shared" si="634"/>
        <v>267000</v>
      </c>
      <c r="G316" s="30">
        <f t="shared" si="615"/>
        <v>0.32026927761057333</v>
      </c>
      <c r="H316" s="18">
        <v>142856</v>
      </c>
      <c r="I316" s="18">
        <v>-8313</v>
      </c>
      <c r="J316" s="18">
        <v>124144</v>
      </c>
      <c r="K316" s="18"/>
      <c r="L316" s="18">
        <v>0</v>
      </c>
      <c r="M316" s="18"/>
      <c r="N316" s="19">
        <f t="shared" si="616"/>
        <v>267000</v>
      </c>
      <c r="O316" s="19">
        <f t="shared" si="556"/>
        <v>-8313</v>
      </c>
      <c r="P316" s="19">
        <f t="shared" si="557"/>
        <v>258687</v>
      </c>
      <c r="Q316" s="30">
        <f t="shared" si="635"/>
        <v>0.31279721839045521</v>
      </c>
      <c r="R316" s="18">
        <f t="shared" si="650"/>
        <v>134543</v>
      </c>
      <c r="S316" s="18"/>
      <c r="T316" s="18">
        <f t="shared" si="651"/>
        <v>124144</v>
      </c>
      <c r="U316" s="18"/>
      <c r="V316" s="18">
        <f t="shared" si="652"/>
        <v>0</v>
      </c>
      <c r="W316" s="18"/>
      <c r="X316" s="19">
        <f t="shared" si="590"/>
        <v>258687</v>
      </c>
      <c r="Y316" s="19">
        <f t="shared" si="617"/>
        <v>0</v>
      </c>
      <c r="Z316" s="19">
        <f t="shared" si="558"/>
        <v>258687</v>
      </c>
      <c r="AA316" s="18">
        <f t="shared" si="653"/>
        <v>134543</v>
      </c>
      <c r="AB316" s="18">
        <v>1568</v>
      </c>
      <c r="AC316" s="18">
        <f t="shared" si="654"/>
        <v>124144</v>
      </c>
      <c r="AD316" s="18"/>
      <c r="AE316" s="18">
        <f t="shared" si="655"/>
        <v>0</v>
      </c>
      <c r="AF316" s="18"/>
      <c r="AG316" s="19">
        <f t="shared" si="594"/>
        <v>258687</v>
      </c>
      <c r="AH316" s="19">
        <f t="shared" si="618"/>
        <v>1568</v>
      </c>
      <c r="AI316" s="19">
        <f t="shared" si="559"/>
        <v>260255</v>
      </c>
      <c r="AJ316" s="30">
        <f t="shared" si="599"/>
        <v>0.30877537955832834</v>
      </c>
      <c r="AK316" s="18">
        <f t="shared" si="656"/>
        <v>136111</v>
      </c>
      <c r="AL316" s="18"/>
      <c r="AM316" s="18">
        <f t="shared" si="657"/>
        <v>124144</v>
      </c>
      <c r="AN316" s="18"/>
      <c r="AO316" s="18">
        <f t="shared" si="658"/>
        <v>0</v>
      </c>
      <c r="AP316" s="18"/>
      <c r="AQ316" s="19">
        <f t="shared" si="598"/>
        <v>260255</v>
      </c>
      <c r="AR316" s="19">
        <f t="shared" si="619"/>
        <v>0</v>
      </c>
      <c r="AS316" s="19">
        <f t="shared" si="560"/>
        <v>260255</v>
      </c>
      <c r="AT316" s="30">
        <f t="shared" si="600"/>
        <v>0.30877537955832834</v>
      </c>
    </row>
    <row r="317" spans="1:46" x14ac:dyDescent="0.2">
      <c r="A317" s="16" t="s">
        <v>58</v>
      </c>
      <c r="B317" s="17" t="s">
        <v>59</v>
      </c>
      <c r="C317" s="18">
        <v>2046</v>
      </c>
      <c r="D317" s="18">
        <v>0</v>
      </c>
      <c r="E317" s="18">
        <v>3679</v>
      </c>
      <c r="F317" s="19">
        <f t="shared" si="634"/>
        <v>5725</v>
      </c>
      <c r="G317" s="30">
        <f t="shared" si="615"/>
        <v>6.8671970573802718E-3</v>
      </c>
      <c r="H317" s="18">
        <v>2046</v>
      </c>
      <c r="I317" s="18">
        <v>-1650</v>
      </c>
      <c r="J317" s="18">
        <v>0</v>
      </c>
      <c r="K317" s="18"/>
      <c r="L317" s="18">
        <v>3679</v>
      </c>
      <c r="M317" s="18"/>
      <c r="N317" s="19">
        <f t="shared" si="616"/>
        <v>5725</v>
      </c>
      <c r="O317" s="19">
        <f t="shared" si="556"/>
        <v>-1650</v>
      </c>
      <c r="P317" s="19">
        <f t="shared" si="557"/>
        <v>4075</v>
      </c>
      <c r="Q317" s="30">
        <f t="shared" si="635"/>
        <v>4.9273781246877693E-3</v>
      </c>
      <c r="R317" s="18">
        <f t="shared" si="650"/>
        <v>396</v>
      </c>
      <c r="S317" s="18"/>
      <c r="T317" s="18">
        <f t="shared" si="651"/>
        <v>0</v>
      </c>
      <c r="U317" s="18"/>
      <c r="V317" s="18">
        <f t="shared" si="652"/>
        <v>3679</v>
      </c>
      <c r="W317" s="18"/>
      <c r="X317" s="19">
        <f t="shared" si="590"/>
        <v>4075</v>
      </c>
      <c r="Y317" s="19">
        <f t="shared" si="617"/>
        <v>0</v>
      </c>
      <c r="Z317" s="19">
        <f t="shared" si="558"/>
        <v>4075</v>
      </c>
      <c r="AA317" s="18">
        <f t="shared" si="653"/>
        <v>396</v>
      </c>
      <c r="AB317" s="18">
        <v>-304</v>
      </c>
      <c r="AC317" s="18">
        <f t="shared" si="654"/>
        <v>0</v>
      </c>
      <c r="AD317" s="18"/>
      <c r="AE317" s="18">
        <f t="shared" si="655"/>
        <v>3679</v>
      </c>
      <c r="AF317" s="18"/>
      <c r="AG317" s="19">
        <f t="shared" si="594"/>
        <v>4075</v>
      </c>
      <c r="AH317" s="19">
        <f t="shared" si="618"/>
        <v>-304</v>
      </c>
      <c r="AI317" s="19">
        <f t="shared" si="559"/>
        <v>3771</v>
      </c>
      <c r="AJ317" s="30">
        <f t="shared" si="599"/>
        <v>4.4740425978922835E-3</v>
      </c>
      <c r="AK317" s="18">
        <f t="shared" si="656"/>
        <v>92</v>
      </c>
      <c r="AL317" s="18"/>
      <c r="AM317" s="18">
        <f t="shared" si="657"/>
        <v>0</v>
      </c>
      <c r="AN317" s="18"/>
      <c r="AO317" s="18">
        <f t="shared" si="658"/>
        <v>3679</v>
      </c>
      <c r="AP317" s="18"/>
      <c r="AQ317" s="19">
        <f t="shared" si="598"/>
        <v>3771</v>
      </c>
      <c r="AR317" s="19">
        <f t="shared" si="619"/>
        <v>0</v>
      </c>
      <c r="AS317" s="19">
        <f t="shared" si="560"/>
        <v>3771</v>
      </c>
      <c r="AT317" s="30">
        <f t="shared" si="600"/>
        <v>4.4740425978922835E-3</v>
      </c>
    </row>
    <row r="318" spans="1:46" ht="12.95" x14ac:dyDescent="0.3">
      <c r="A318" s="16" t="s">
        <v>60</v>
      </c>
      <c r="B318" s="17" t="s">
        <v>61</v>
      </c>
      <c r="C318" s="18">
        <v>86014</v>
      </c>
      <c r="D318" s="18">
        <v>0</v>
      </c>
      <c r="E318" s="18">
        <v>3479</v>
      </c>
      <c r="F318" s="19">
        <f t="shared" si="634"/>
        <v>89493</v>
      </c>
      <c r="G318" s="30">
        <f t="shared" si="615"/>
        <v>0.10734778449888779</v>
      </c>
      <c r="H318" s="18">
        <v>86014</v>
      </c>
      <c r="I318" s="18">
        <v>-3400</v>
      </c>
      <c r="J318" s="18">
        <v>0</v>
      </c>
      <c r="K318" s="18"/>
      <c r="L318" s="18">
        <v>3479</v>
      </c>
      <c r="M318" s="18"/>
      <c r="N318" s="19">
        <f t="shared" si="616"/>
        <v>89493</v>
      </c>
      <c r="O318" s="19">
        <f t="shared" si="556"/>
        <v>-3400</v>
      </c>
      <c r="P318" s="19">
        <f t="shared" si="557"/>
        <v>86093</v>
      </c>
      <c r="Q318" s="30">
        <f t="shared" si="635"/>
        <v>0.10410129199723782</v>
      </c>
      <c r="R318" s="18">
        <f t="shared" si="650"/>
        <v>82614</v>
      </c>
      <c r="S318" s="18"/>
      <c r="T318" s="18">
        <f t="shared" si="651"/>
        <v>0</v>
      </c>
      <c r="U318" s="18"/>
      <c r="V318" s="18">
        <f t="shared" si="652"/>
        <v>3479</v>
      </c>
      <c r="W318" s="18"/>
      <c r="X318" s="19">
        <f t="shared" si="590"/>
        <v>86093</v>
      </c>
      <c r="Y318" s="19">
        <f t="shared" si="617"/>
        <v>0</v>
      </c>
      <c r="Z318" s="19">
        <f t="shared" si="558"/>
        <v>86093</v>
      </c>
      <c r="AA318" s="18">
        <f t="shared" si="653"/>
        <v>82614</v>
      </c>
      <c r="AB318" s="18">
        <v>495</v>
      </c>
      <c r="AC318" s="18">
        <f t="shared" si="654"/>
        <v>0</v>
      </c>
      <c r="AD318" s="18"/>
      <c r="AE318" s="18">
        <f t="shared" si="655"/>
        <v>3479</v>
      </c>
      <c r="AF318" s="18"/>
      <c r="AG318" s="19">
        <f t="shared" si="594"/>
        <v>86093</v>
      </c>
      <c r="AH318" s="19">
        <f t="shared" si="618"/>
        <v>495</v>
      </c>
      <c r="AI318" s="19">
        <f t="shared" si="559"/>
        <v>86588</v>
      </c>
      <c r="AJ318" s="30">
        <f t="shared" si="599"/>
        <v>0.10273094682214189</v>
      </c>
      <c r="AK318" s="18">
        <f t="shared" si="656"/>
        <v>83109</v>
      </c>
      <c r="AL318" s="18"/>
      <c r="AM318" s="18">
        <f t="shared" si="657"/>
        <v>0</v>
      </c>
      <c r="AN318" s="18"/>
      <c r="AO318" s="18">
        <f t="shared" si="658"/>
        <v>3479</v>
      </c>
      <c r="AP318" s="18"/>
      <c r="AQ318" s="19">
        <f t="shared" si="598"/>
        <v>86588</v>
      </c>
      <c r="AR318" s="19">
        <f t="shared" si="619"/>
        <v>0</v>
      </c>
      <c r="AS318" s="19">
        <f t="shared" si="560"/>
        <v>86588</v>
      </c>
      <c r="AT318" s="30">
        <f t="shared" si="600"/>
        <v>0.10273094682214189</v>
      </c>
    </row>
    <row r="319" spans="1:46" ht="25.5" x14ac:dyDescent="0.2">
      <c r="A319" s="16" t="s">
        <v>62</v>
      </c>
      <c r="B319" s="17" t="s">
        <v>63</v>
      </c>
      <c r="C319" s="18">
        <v>75445</v>
      </c>
      <c r="D319" s="18">
        <v>68370</v>
      </c>
      <c r="E319" s="18">
        <v>300</v>
      </c>
      <c r="F319" s="19">
        <f t="shared" si="634"/>
        <v>144115</v>
      </c>
      <c r="G319" s="30">
        <f t="shared" si="615"/>
        <v>0.17286744173351229</v>
      </c>
      <c r="H319" s="18">
        <v>75445</v>
      </c>
      <c r="I319" s="18">
        <v>-6680</v>
      </c>
      <c r="J319" s="18">
        <v>68370</v>
      </c>
      <c r="K319" s="18">
        <v>-33000</v>
      </c>
      <c r="L319" s="18">
        <v>300</v>
      </c>
      <c r="M319" s="18"/>
      <c r="N319" s="19">
        <f t="shared" si="616"/>
        <v>144115</v>
      </c>
      <c r="O319" s="19">
        <f t="shared" si="556"/>
        <v>-39680</v>
      </c>
      <c r="P319" s="19">
        <f t="shared" si="557"/>
        <v>104435</v>
      </c>
      <c r="Q319" s="30">
        <f t="shared" si="635"/>
        <v>0.1262799348347895</v>
      </c>
      <c r="R319" s="18">
        <f t="shared" si="650"/>
        <v>68765</v>
      </c>
      <c r="S319" s="18"/>
      <c r="T319" s="18">
        <f t="shared" si="651"/>
        <v>35370</v>
      </c>
      <c r="U319" s="18"/>
      <c r="V319" s="18">
        <f t="shared" si="652"/>
        <v>300</v>
      </c>
      <c r="W319" s="18"/>
      <c r="X319" s="19">
        <f t="shared" si="590"/>
        <v>104435</v>
      </c>
      <c r="Y319" s="19">
        <f t="shared" si="617"/>
        <v>0</v>
      </c>
      <c r="Z319" s="19">
        <f t="shared" si="558"/>
        <v>104435</v>
      </c>
      <c r="AA319" s="18">
        <f t="shared" si="653"/>
        <v>68765</v>
      </c>
      <c r="AB319" s="18">
        <v>-833</v>
      </c>
      <c r="AC319" s="18">
        <f t="shared" si="654"/>
        <v>35370</v>
      </c>
      <c r="AD319" s="18">
        <v>-3000</v>
      </c>
      <c r="AE319" s="18">
        <f t="shared" si="655"/>
        <v>300</v>
      </c>
      <c r="AF319" s="18"/>
      <c r="AG319" s="19">
        <f t="shared" si="594"/>
        <v>104435</v>
      </c>
      <c r="AH319" s="19">
        <f t="shared" si="618"/>
        <v>-3833</v>
      </c>
      <c r="AI319" s="19">
        <f t="shared" si="559"/>
        <v>100602</v>
      </c>
      <c r="AJ319" s="30">
        <f t="shared" si="599"/>
        <v>0.11935763283828149</v>
      </c>
      <c r="AK319" s="18">
        <f t="shared" si="656"/>
        <v>67932</v>
      </c>
      <c r="AL319" s="18"/>
      <c r="AM319" s="18">
        <f t="shared" si="657"/>
        <v>32370</v>
      </c>
      <c r="AN319" s="18"/>
      <c r="AO319" s="18">
        <f t="shared" si="658"/>
        <v>300</v>
      </c>
      <c r="AP319" s="18"/>
      <c r="AQ319" s="19">
        <f t="shared" si="598"/>
        <v>100602</v>
      </c>
      <c r="AR319" s="19">
        <f t="shared" si="619"/>
        <v>0</v>
      </c>
      <c r="AS319" s="19">
        <f t="shared" si="560"/>
        <v>100602</v>
      </c>
      <c r="AT319" s="30">
        <f t="shared" si="600"/>
        <v>0.11935763283828149</v>
      </c>
    </row>
    <row r="320" spans="1:46" x14ac:dyDescent="0.2">
      <c r="A320" s="16" t="s">
        <v>64</v>
      </c>
      <c r="B320" s="17" t="s">
        <v>65</v>
      </c>
      <c r="C320" s="18">
        <v>1401</v>
      </c>
      <c r="D320" s="18">
        <v>0</v>
      </c>
      <c r="E320" s="18">
        <v>0</v>
      </c>
      <c r="F320" s="19">
        <f t="shared" si="634"/>
        <v>1401</v>
      </c>
      <c r="G320" s="30">
        <f t="shared" si="615"/>
        <v>1.6805140746532332E-3</v>
      </c>
      <c r="H320" s="18">
        <v>1401</v>
      </c>
      <c r="I320" s="18"/>
      <c r="J320" s="18">
        <v>0</v>
      </c>
      <c r="K320" s="18"/>
      <c r="L320" s="18">
        <v>0</v>
      </c>
      <c r="M320" s="18"/>
      <c r="N320" s="19">
        <f t="shared" si="616"/>
        <v>1401</v>
      </c>
      <c r="O320" s="19">
        <f t="shared" si="556"/>
        <v>0</v>
      </c>
      <c r="P320" s="19">
        <f t="shared" si="557"/>
        <v>1401</v>
      </c>
      <c r="Q320" s="30">
        <f t="shared" si="635"/>
        <v>1.694050736855844E-3</v>
      </c>
      <c r="R320" s="18">
        <f t="shared" si="650"/>
        <v>1401</v>
      </c>
      <c r="S320" s="18"/>
      <c r="T320" s="18">
        <f t="shared" si="651"/>
        <v>0</v>
      </c>
      <c r="U320" s="18"/>
      <c r="V320" s="18">
        <f t="shared" si="652"/>
        <v>0</v>
      </c>
      <c r="W320" s="18"/>
      <c r="X320" s="19">
        <f t="shared" si="590"/>
        <v>1401</v>
      </c>
      <c r="Y320" s="19">
        <f t="shared" si="617"/>
        <v>0</v>
      </c>
      <c r="Z320" s="19">
        <f t="shared" si="558"/>
        <v>1401</v>
      </c>
      <c r="AA320" s="18">
        <f t="shared" si="653"/>
        <v>1401</v>
      </c>
      <c r="AB320" s="18">
        <v>-820</v>
      </c>
      <c r="AC320" s="18">
        <f t="shared" si="654"/>
        <v>0</v>
      </c>
      <c r="AD320" s="18"/>
      <c r="AE320" s="18">
        <f t="shared" si="655"/>
        <v>0</v>
      </c>
      <c r="AF320" s="18"/>
      <c r="AG320" s="19">
        <f t="shared" si="594"/>
        <v>1401</v>
      </c>
      <c r="AH320" s="19">
        <f t="shared" si="618"/>
        <v>-820</v>
      </c>
      <c r="AI320" s="19">
        <f t="shared" si="559"/>
        <v>581</v>
      </c>
      <c r="AJ320" s="30">
        <f t="shared" si="599"/>
        <v>6.8931815151827543E-4</v>
      </c>
      <c r="AK320" s="18">
        <f t="shared" si="656"/>
        <v>581</v>
      </c>
      <c r="AL320" s="18"/>
      <c r="AM320" s="18">
        <f t="shared" si="657"/>
        <v>0</v>
      </c>
      <c r="AN320" s="18"/>
      <c r="AO320" s="18">
        <f t="shared" si="658"/>
        <v>0</v>
      </c>
      <c r="AP320" s="18"/>
      <c r="AQ320" s="19">
        <f t="shared" si="598"/>
        <v>581</v>
      </c>
      <c r="AR320" s="19">
        <f t="shared" si="619"/>
        <v>0</v>
      </c>
      <c r="AS320" s="19">
        <f t="shared" si="560"/>
        <v>581</v>
      </c>
      <c r="AT320" s="30">
        <f t="shared" si="600"/>
        <v>6.8931815151827543E-4</v>
      </c>
    </row>
    <row r="321" spans="1:46" x14ac:dyDescent="0.2">
      <c r="A321" s="16" t="s">
        <v>104</v>
      </c>
      <c r="B321" s="17" t="s">
        <v>105</v>
      </c>
      <c r="C321" s="18"/>
      <c r="D321" s="18"/>
      <c r="E321" s="18"/>
      <c r="F321" s="19"/>
      <c r="G321" s="30"/>
      <c r="H321" s="18"/>
      <c r="I321" s="18"/>
      <c r="J321" s="18"/>
      <c r="K321" s="18"/>
      <c r="L321" s="18"/>
      <c r="M321" s="18"/>
      <c r="N321" s="19">
        <v>0</v>
      </c>
      <c r="O321" s="19"/>
      <c r="P321" s="19"/>
      <c r="Q321" s="30"/>
      <c r="R321" s="18"/>
      <c r="S321" s="18"/>
      <c r="T321" s="18"/>
      <c r="U321" s="18"/>
      <c r="V321" s="18"/>
      <c r="W321" s="18"/>
      <c r="X321" s="19">
        <v>0</v>
      </c>
      <c r="Y321" s="19"/>
      <c r="Z321" s="19"/>
      <c r="AA321" s="18">
        <v>0</v>
      </c>
      <c r="AB321" s="18">
        <v>429</v>
      </c>
      <c r="AC321" s="18"/>
      <c r="AD321" s="18"/>
      <c r="AE321" s="18"/>
      <c r="AF321" s="18"/>
      <c r="AG321" s="19">
        <f t="shared" ref="AG321" si="659">AA321+AC321+AE321</f>
        <v>0</v>
      </c>
      <c r="AH321" s="19">
        <f t="shared" ref="AH321" si="660">AB321+AD321+AF321</f>
        <v>429</v>
      </c>
      <c r="AI321" s="19">
        <f t="shared" ref="AI321" si="661">AG321+AH321</f>
        <v>429</v>
      </c>
      <c r="AJ321" s="30">
        <f t="shared" si="599"/>
        <v>5.0898018416753899E-4</v>
      </c>
      <c r="AK321" s="18">
        <f t="shared" si="656"/>
        <v>429</v>
      </c>
      <c r="AL321" s="18"/>
      <c r="AM321" s="18">
        <f t="shared" si="657"/>
        <v>0</v>
      </c>
      <c r="AN321" s="18"/>
      <c r="AO321" s="18">
        <f t="shared" si="658"/>
        <v>0</v>
      </c>
      <c r="AP321" s="18"/>
      <c r="AQ321" s="19">
        <f t="shared" si="598"/>
        <v>429</v>
      </c>
      <c r="AR321" s="19">
        <f t="shared" si="619"/>
        <v>0</v>
      </c>
      <c r="AS321" s="19">
        <f t="shared" si="560"/>
        <v>429</v>
      </c>
      <c r="AT321" s="30">
        <f t="shared" si="600"/>
        <v>5.0898018416753899E-4</v>
      </c>
    </row>
    <row r="322" spans="1:46" x14ac:dyDescent="0.2">
      <c r="A322" s="16" t="s">
        <v>66</v>
      </c>
      <c r="B322" s="17" t="s">
        <v>67</v>
      </c>
      <c r="C322" s="18">
        <v>2000</v>
      </c>
      <c r="D322" s="18">
        <v>20000</v>
      </c>
      <c r="E322" s="18">
        <v>132900</v>
      </c>
      <c r="F322" s="19">
        <f t="shared" si="634"/>
        <v>154900</v>
      </c>
      <c r="G322" s="30">
        <f t="shared" si="615"/>
        <v>0.18580416143025399</v>
      </c>
      <c r="H322" s="18">
        <v>2000</v>
      </c>
      <c r="I322" s="18"/>
      <c r="J322" s="18">
        <v>20000</v>
      </c>
      <c r="K322" s="18"/>
      <c r="L322" s="18">
        <v>132900</v>
      </c>
      <c r="M322" s="18">
        <v>-132900</v>
      </c>
      <c r="N322" s="19">
        <f t="shared" si="616"/>
        <v>154900</v>
      </c>
      <c r="O322" s="19">
        <f t="shared" si="556"/>
        <v>-132900</v>
      </c>
      <c r="P322" s="19">
        <f t="shared" si="557"/>
        <v>22000</v>
      </c>
      <c r="Q322" s="30">
        <f t="shared" ref="Q322:Q353" si="662">P322*100/$P$27</f>
        <v>2.6601796010584274E-2</v>
      </c>
      <c r="R322" s="18">
        <f>H322+I322</f>
        <v>2000</v>
      </c>
      <c r="S322" s="18"/>
      <c r="T322" s="18">
        <f>J322+K322</f>
        <v>20000</v>
      </c>
      <c r="U322" s="18"/>
      <c r="V322" s="18">
        <f>L322+M322</f>
        <v>0</v>
      </c>
      <c r="W322" s="18"/>
      <c r="X322" s="19">
        <f t="shared" si="590"/>
        <v>22000</v>
      </c>
      <c r="Y322" s="19">
        <f t="shared" si="617"/>
        <v>0</v>
      </c>
      <c r="Z322" s="19">
        <f t="shared" si="558"/>
        <v>22000</v>
      </c>
      <c r="AA322" s="18">
        <f t="shared" si="653"/>
        <v>2000</v>
      </c>
      <c r="AB322" s="18">
        <v>233</v>
      </c>
      <c r="AC322" s="18">
        <f t="shared" si="654"/>
        <v>20000</v>
      </c>
      <c r="AD322" s="18"/>
      <c r="AE322" s="18">
        <f t="shared" si="655"/>
        <v>0</v>
      </c>
      <c r="AF322" s="18"/>
      <c r="AG322" s="19">
        <f t="shared" si="594"/>
        <v>22000</v>
      </c>
      <c r="AH322" s="19">
        <f t="shared" si="618"/>
        <v>233</v>
      </c>
      <c r="AI322" s="19">
        <f t="shared" si="559"/>
        <v>22233</v>
      </c>
      <c r="AJ322" s="30">
        <f t="shared" si="599"/>
        <v>2.6377987027032389E-2</v>
      </c>
      <c r="AK322" s="18">
        <f t="shared" si="656"/>
        <v>2233</v>
      </c>
      <c r="AL322" s="18"/>
      <c r="AM322" s="18">
        <f t="shared" si="657"/>
        <v>20000</v>
      </c>
      <c r="AN322" s="18"/>
      <c r="AO322" s="18">
        <f t="shared" si="658"/>
        <v>0</v>
      </c>
      <c r="AP322" s="18"/>
      <c r="AQ322" s="19">
        <f t="shared" si="598"/>
        <v>22233</v>
      </c>
      <c r="AR322" s="19">
        <f t="shared" si="619"/>
        <v>0</v>
      </c>
      <c r="AS322" s="19">
        <f t="shared" si="560"/>
        <v>22233</v>
      </c>
      <c r="AT322" s="30">
        <f t="shared" si="600"/>
        <v>2.6377987027032389E-2</v>
      </c>
    </row>
    <row r="323" spans="1:46" x14ac:dyDescent="0.2">
      <c r="A323" s="16" t="s">
        <v>68</v>
      </c>
      <c r="B323" s="17" t="s">
        <v>69</v>
      </c>
      <c r="C323" s="18">
        <v>90163</v>
      </c>
      <c r="D323" s="18">
        <v>0</v>
      </c>
      <c r="E323" s="18">
        <v>0</v>
      </c>
      <c r="F323" s="19">
        <f t="shared" si="634"/>
        <v>90163</v>
      </c>
      <c r="G323" s="30">
        <f t="shared" si="615"/>
        <v>0.10815145646892182</v>
      </c>
      <c r="H323" s="18">
        <v>90163</v>
      </c>
      <c r="I323" s="18"/>
      <c r="J323" s="18">
        <v>0</v>
      </c>
      <c r="K323" s="18">
        <v>33000</v>
      </c>
      <c r="L323" s="18">
        <v>0</v>
      </c>
      <c r="M323" s="18"/>
      <c r="N323" s="19">
        <f t="shared" ref="N323:N354" si="663">H323+J323+L323</f>
        <v>90163</v>
      </c>
      <c r="O323" s="19">
        <f t="shared" si="556"/>
        <v>33000</v>
      </c>
      <c r="P323" s="19">
        <f t="shared" si="557"/>
        <v>123163</v>
      </c>
      <c r="Q323" s="30">
        <f t="shared" si="662"/>
        <v>0.14892531827507233</v>
      </c>
      <c r="R323" s="18">
        <f>H323+I323</f>
        <v>90163</v>
      </c>
      <c r="S323" s="18"/>
      <c r="T323" s="18">
        <f>J323+K323</f>
        <v>33000</v>
      </c>
      <c r="U323" s="18"/>
      <c r="V323" s="18">
        <f>L323+M323</f>
        <v>0</v>
      </c>
      <c r="W323" s="18"/>
      <c r="X323" s="19">
        <f t="shared" si="590"/>
        <v>123163</v>
      </c>
      <c r="Y323" s="19">
        <f t="shared" si="617"/>
        <v>0</v>
      </c>
      <c r="Z323" s="19">
        <f t="shared" si="558"/>
        <v>123163</v>
      </c>
      <c r="AA323" s="18">
        <f t="shared" si="653"/>
        <v>90163</v>
      </c>
      <c r="AB323" s="18">
        <v>-4783</v>
      </c>
      <c r="AC323" s="18">
        <f t="shared" si="654"/>
        <v>33000</v>
      </c>
      <c r="AD323" s="18"/>
      <c r="AE323" s="18">
        <f t="shared" si="655"/>
        <v>0</v>
      </c>
      <c r="AF323" s="18"/>
      <c r="AG323" s="19">
        <f t="shared" si="594"/>
        <v>123163</v>
      </c>
      <c r="AH323" s="19">
        <f t="shared" si="618"/>
        <v>-4783</v>
      </c>
      <c r="AI323" s="19">
        <f t="shared" si="559"/>
        <v>118380</v>
      </c>
      <c r="AJ323" s="30">
        <f t="shared" si="599"/>
        <v>0.14045005641434327</v>
      </c>
      <c r="AK323" s="18">
        <f t="shared" si="656"/>
        <v>85380</v>
      </c>
      <c r="AL323" s="18"/>
      <c r="AM323" s="18">
        <f t="shared" si="657"/>
        <v>33000</v>
      </c>
      <c r="AN323" s="18"/>
      <c r="AO323" s="18">
        <f t="shared" si="658"/>
        <v>0</v>
      </c>
      <c r="AP323" s="18"/>
      <c r="AQ323" s="19">
        <f t="shared" si="598"/>
        <v>118380</v>
      </c>
      <c r="AR323" s="19">
        <f t="shared" si="619"/>
        <v>0</v>
      </c>
      <c r="AS323" s="19">
        <f t="shared" si="560"/>
        <v>118380</v>
      </c>
      <c r="AT323" s="30">
        <f t="shared" si="600"/>
        <v>0.14045005641434327</v>
      </c>
    </row>
    <row r="324" spans="1:46" x14ac:dyDescent="0.2">
      <c r="A324" s="16" t="s">
        <v>152</v>
      </c>
      <c r="B324" s="17" t="s">
        <v>153</v>
      </c>
      <c r="C324" s="18">
        <v>38113</v>
      </c>
      <c r="D324" s="18">
        <v>0</v>
      </c>
      <c r="E324" s="18">
        <v>0</v>
      </c>
      <c r="F324" s="19">
        <f t="shared" si="634"/>
        <v>38113</v>
      </c>
      <c r="G324" s="30">
        <f t="shared" si="615"/>
        <v>4.571693999090555E-2</v>
      </c>
      <c r="H324" s="18">
        <v>38113</v>
      </c>
      <c r="I324" s="18"/>
      <c r="J324" s="18">
        <v>0</v>
      </c>
      <c r="K324" s="18"/>
      <c r="L324" s="18">
        <v>0</v>
      </c>
      <c r="M324" s="18">
        <v>132900</v>
      </c>
      <c r="N324" s="19">
        <f t="shared" si="663"/>
        <v>38113</v>
      </c>
      <c r="O324" s="19">
        <f t="shared" si="556"/>
        <v>132900</v>
      </c>
      <c r="P324" s="19">
        <f t="shared" si="557"/>
        <v>171013</v>
      </c>
      <c r="Q324" s="30">
        <f t="shared" si="662"/>
        <v>0.20678422459809312</v>
      </c>
      <c r="R324" s="18">
        <f>H324+I324</f>
        <v>38113</v>
      </c>
      <c r="S324" s="18"/>
      <c r="T324" s="18">
        <f>J324+K324</f>
        <v>0</v>
      </c>
      <c r="U324" s="18"/>
      <c r="V324" s="18">
        <f>L324+M324</f>
        <v>132900</v>
      </c>
      <c r="W324" s="18"/>
      <c r="X324" s="19">
        <f t="shared" si="590"/>
        <v>171013</v>
      </c>
      <c r="Y324" s="19">
        <f t="shared" si="617"/>
        <v>0</v>
      </c>
      <c r="Z324" s="19">
        <f t="shared" si="558"/>
        <v>171013</v>
      </c>
      <c r="AA324" s="18">
        <f t="shared" si="653"/>
        <v>38113</v>
      </c>
      <c r="AB324" s="18">
        <v>4783</v>
      </c>
      <c r="AC324" s="18">
        <f t="shared" si="654"/>
        <v>0</v>
      </c>
      <c r="AD324" s="18"/>
      <c r="AE324" s="18">
        <f t="shared" si="655"/>
        <v>132900</v>
      </c>
      <c r="AF324" s="18"/>
      <c r="AG324" s="19">
        <f t="shared" si="594"/>
        <v>171013</v>
      </c>
      <c r="AH324" s="19">
        <f t="shared" si="618"/>
        <v>4783</v>
      </c>
      <c r="AI324" s="19">
        <f t="shared" si="559"/>
        <v>175796</v>
      </c>
      <c r="AJ324" s="30">
        <f t="shared" si="599"/>
        <v>0.20857035071309252</v>
      </c>
      <c r="AK324" s="18">
        <f t="shared" si="656"/>
        <v>42896</v>
      </c>
      <c r="AL324" s="18"/>
      <c r="AM324" s="18">
        <f t="shared" si="657"/>
        <v>0</v>
      </c>
      <c r="AN324" s="18"/>
      <c r="AO324" s="18">
        <f t="shared" si="658"/>
        <v>132900</v>
      </c>
      <c r="AP324" s="18"/>
      <c r="AQ324" s="19">
        <f t="shared" si="598"/>
        <v>175796</v>
      </c>
      <c r="AR324" s="19">
        <f t="shared" si="619"/>
        <v>0</v>
      </c>
      <c r="AS324" s="19">
        <f t="shared" si="560"/>
        <v>175796</v>
      </c>
      <c r="AT324" s="30">
        <f t="shared" si="600"/>
        <v>0.20857035071309252</v>
      </c>
    </row>
    <row r="325" spans="1:46" ht="25.5" x14ac:dyDescent="0.2">
      <c r="A325" s="16" t="s">
        <v>92</v>
      </c>
      <c r="B325" s="17" t="s">
        <v>93</v>
      </c>
      <c r="C325" s="18">
        <v>26760</v>
      </c>
      <c r="D325" s="18">
        <v>0</v>
      </c>
      <c r="E325" s="18">
        <v>0</v>
      </c>
      <c r="F325" s="19">
        <f t="shared" si="634"/>
        <v>26760</v>
      </c>
      <c r="G325" s="30">
        <f t="shared" si="615"/>
        <v>3.2098898385239487E-2</v>
      </c>
      <c r="H325" s="18">
        <v>26760</v>
      </c>
      <c r="I325" s="18"/>
      <c r="J325" s="18">
        <v>0</v>
      </c>
      <c r="K325" s="18"/>
      <c r="L325" s="18">
        <v>0</v>
      </c>
      <c r="M325" s="18"/>
      <c r="N325" s="19">
        <f t="shared" si="663"/>
        <v>26760</v>
      </c>
      <c r="O325" s="19">
        <f t="shared" si="556"/>
        <v>0</v>
      </c>
      <c r="P325" s="19">
        <f t="shared" si="557"/>
        <v>26760</v>
      </c>
      <c r="Q325" s="30">
        <f t="shared" si="662"/>
        <v>3.2357457329237962E-2</v>
      </c>
      <c r="R325" s="18">
        <f>H325+I325</f>
        <v>26760</v>
      </c>
      <c r="S325" s="18"/>
      <c r="T325" s="18">
        <f>J325+K325</f>
        <v>0</v>
      </c>
      <c r="U325" s="18"/>
      <c r="V325" s="18">
        <f>L325+M325</f>
        <v>0</v>
      </c>
      <c r="W325" s="18"/>
      <c r="X325" s="19">
        <f t="shared" si="590"/>
        <v>26760</v>
      </c>
      <c r="Y325" s="19">
        <f t="shared" si="617"/>
        <v>0</v>
      </c>
      <c r="Z325" s="19">
        <f t="shared" si="558"/>
        <v>26760</v>
      </c>
      <c r="AA325" s="18">
        <f t="shared" si="653"/>
        <v>26760</v>
      </c>
      <c r="AB325" s="18">
        <v>0</v>
      </c>
      <c r="AC325" s="18">
        <f t="shared" si="654"/>
        <v>0</v>
      </c>
      <c r="AD325" s="18">
        <v>3000</v>
      </c>
      <c r="AE325" s="18">
        <f t="shared" si="655"/>
        <v>0</v>
      </c>
      <c r="AF325" s="18"/>
      <c r="AG325" s="19">
        <f t="shared" si="594"/>
        <v>26760</v>
      </c>
      <c r="AH325" s="19">
        <f t="shared" si="618"/>
        <v>3000</v>
      </c>
      <c r="AI325" s="19">
        <f t="shared" si="559"/>
        <v>29760</v>
      </c>
      <c r="AJ325" s="30">
        <f t="shared" si="599"/>
        <v>3.5308275712881025E-2</v>
      </c>
      <c r="AK325" s="18">
        <f t="shared" si="656"/>
        <v>26760</v>
      </c>
      <c r="AL325" s="18"/>
      <c r="AM325" s="18">
        <f t="shared" si="657"/>
        <v>3000</v>
      </c>
      <c r="AN325" s="18"/>
      <c r="AO325" s="18">
        <f t="shared" si="658"/>
        <v>0</v>
      </c>
      <c r="AP325" s="18"/>
      <c r="AQ325" s="19">
        <f t="shared" si="598"/>
        <v>29760</v>
      </c>
      <c r="AR325" s="19">
        <f t="shared" si="619"/>
        <v>0</v>
      </c>
      <c r="AS325" s="19">
        <f t="shared" si="560"/>
        <v>29760</v>
      </c>
      <c r="AT325" s="30">
        <f t="shared" si="600"/>
        <v>3.5308275712881025E-2</v>
      </c>
    </row>
    <row r="326" spans="1:46" x14ac:dyDescent="0.2">
      <c r="A326" s="16" t="s">
        <v>108</v>
      </c>
      <c r="B326" s="17" t="s">
        <v>109</v>
      </c>
      <c r="C326" s="18">
        <v>0</v>
      </c>
      <c r="D326" s="18">
        <v>0</v>
      </c>
      <c r="E326" s="18">
        <v>5440</v>
      </c>
      <c r="F326" s="19">
        <f t="shared" si="634"/>
        <v>5440</v>
      </c>
      <c r="G326" s="30">
        <f t="shared" si="615"/>
        <v>6.5253365925150523E-3</v>
      </c>
      <c r="H326" s="18">
        <v>0</v>
      </c>
      <c r="I326" s="18"/>
      <c r="J326" s="18">
        <v>0</v>
      </c>
      <c r="K326" s="18"/>
      <c r="L326" s="18">
        <v>5440</v>
      </c>
      <c r="M326" s="18"/>
      <c r="N326" s="19">
        <f t="shared" si="663"/>
        <v>5440</v>
      </c>
      <c r="O326" s="19">
        <f t="shared" si="556"/>
        <v>0</v>
      </c>
      <c r="P326" s="19">
        <f t="shared" si="557"/>
        <v>5440</v>
      </c>
      <c r="Q326" s="30">
        <f t="shared" si="662"/>
        <v>6.5778986498899296E-3</v>
      </c>
      <c r="R326" s="18">
        <f>H326+I326</f>
        <v>0</v>
      </c>
      <c r="S326" s="18"/>
      <c r="T326" s="18">
        <f>J326+K326</f>
        <v>0</v>
      </c>
      <c r="U326" s="18"/>
      <c r="V326" s="18">
        <f>L326+M326</f>
        <v>5440</v>
      </c>
      <c r="W326" s="18"/>
      <c r="X326" s="19">
        <f t="shared" si="590"/>
        <v>5440</v>
      </c>
      <c r="Y326" s="19">
        <f t="shared" si="617"/>
        <v>0</v>
      </c>
      <c r="Z326" s="19">
        <f t="shared" si="558"/>
        <v>5440</v>
      </c>
      <c r="AA326" s="18">
        <f t="shared" si="653"/>
        <v>0</v>
      </c>
      <c r="AB326" s="18"/>
      <c r="AC326" s="18">
        <f t="shared" si="654"/>
        <v>0</v>
      </c>
      <c r="AD326" s="18"/>
      <c r="AE326" s="18">
        <f t="shared" si="655"/>
        <v>5440</v>
      </c>
      <c r="AF326" s="18"/>
      <c r="AG326" s="19">
        <f t="shared" si="594"/>
        <v>5440</v>
      </c>
      <c r="AH326" s="19">
        <f t="shared" si="618"/>
        <v>0</v>
      </c>
      <c r="AI326" s="19">
        <f t="shared" si="559"/>
        <v>5440</v>
      </c>
      <c r="AJ326" s="30">
        <f t="shared" si="599"/>
        <v>6.4542009367631985E-3</v>
      </c>
      <c r="AK326" s="18">
        <f t="shared" si="656"/>
        <v>0</v>
      </c>
      <c r="AL326" s="18"/>
      <c r="AM326" s="18">
        <f t="shared" si="657"/>
        <v>0</v>
      </c>
      <c r="AN326" s="18"/>
      <c r="AO326" s="18">
        <f t="shared" si="658"/>
        <v>5440</v>
      </c>
      <c r="AP326" s="18"/>
      <c r="AQ326" s="19">
        <f t="shared" si="598"/>
        <v>5440</v>
      </c>
      <c r="AR326" s="19">
        <f t="shared" si="619"/>
        <v>0</v>
      </c>
      <c r="AS326" s="19">
        <f t="shared" si="560"/>
        <v>5440</v>
      </c>
      <c r="AT326" s="30">
        <f t="shared" si="600"/>
        <v>6.4542009367631985E-3</v>
      </c>
    </row>
    <row r="327" spans="1:46" ht="42.75" x14ac:dyDescent="0.2">
      <c r="A327" s="33" t="s">
        <v>170</v>
      </c>
      <c r="B327" s="34" t="s">
        <v>171</v>
      </c>
      <c r="C327" s="28">
        <f>SUM(C328:C338)</f>
        <v>6248442</v>
      </c>
      <c r="D327" s="28">
        <f t="shared" ref="D327:E327" si="664">SUM(D328:D338)</f>
        <v>0</v>
      </c>
      <c r="E327" s="28">
        <f t="shared" si="664"/>
        <v>0</v>
      </c>
      <c r="F327" s="28">
        <f t="shared" si="634"/>
        <v>6248442</v>
      </c>
      <c r="G327" s="29">
        <f t="shared" si="615"/>
        <v>7.4950711817661659</v>
      </c>
      <c r="H327" s="28">
        <f>SUM(H328:H338)</f>
        <v>6248442</v>
      </c>
      <c r="I327" s="28">
        <f>SUM(I328:I338)</f>
        <v>-211609</v>
      </c>
      <c r="J327" s="28">
        <f t="shared" ref="J327:M327" si="665">SUM(J328:J338)</f>
        <v>0</v>
      </c>
      <c r="K327" s="28">
        <f t="shared" si="665"/>
        <v>0</v>
      </c>
      <c r="L327" s="28">
        <f t="shared" si="665"/>
        <v>0</v>
      </c>
      <c r="M327" s="28">
        <f t="shared" si="665"/>
        <v>0</v>
      </c>
      <c r="N327" s="28">
        <f t="shared" si="663"/>
        <v>6248442</v>
      </c>
      <c r="O327" s="28">
        <f t="shared" si="556"/>
        <v>-211609</v>
      </c>
      <c r="P327" s="28">
        <f t="shared" si="557"/>
        <v>6036833</v>
      </c>
      <c r="Q327" s="29">
        <f t="shared" si="662"/>
        <v>7.2995727279983411</v>
      </c>
      <c r="R327" s="28">
        <f>SUM(R328:R338)</f>
        <v>6036833</v>
      </c>
      <c r="S327" s="28">
        <f>SUM(S328:S338)</f>
        <v>0</v>
      </c>
      <c r="T327" s="28">
        <f t="shared" ref="T327:W327" si="666">SUM(T328:T338)</f>
        <v>0</v>
      </c>
      <c r="U327" s="28">
        <f t="shared" si="666"/>
        <v>0</v>
      </c>
      <c r="V327" s="28">
        <f t="shared" si="666"/>
        <v>0</v>
      </c>
      <c r="W327" s="28">
        <f t="shared" si="666"/>
        <v>0</v>
      </c>
      <c r="X327" s="28">
        <f t="shared" si="590"/>
        <v>6036833</v>
      </c>
      <c r="Y327" s="28">
        <f t="shared" si="617"/>
        <v>0</v>
      </c>
      <c r="Z327" s="28">
        <f t="shared" si="558"/>
        <v>6036833</v>
      </c>
      <c r="AA327" s="28">
        <f>SUM(AA328:AA338)</f>
        <v>6036833</v>
      </c>
      <c r="AB327" s="28">
        <f>SUM(AB328:AB338)</f>
        <v>-110659</v>
      </c>
      <c r="AC327" s="28">
        <f t="shared" ref="AC327:AF327" si="667">SUM(AC328:AC338)</f>
        <v>0</v>
      </c>
      <c r="AD327" s="28">
        <f t="shared" si="667"/>
        <v>0</v>
      </c>
      <c r="AE327" s="28">
        <f t="shared" si="667"/>
        <v>0</v>
      </c>
      <c r="AF327" s="28">
        <f t="shared" si="667"/>
        <v>0</v>
      </c>
      <c r="AG327" s="28">
        <f t="shared" si="594"/>
        <v>6036833</v>
      </c>
      <c r="AH327" s="28">
        <f t="shared" si="618"/>
        <v>-110659</v>
      </c>
      <c r="AI327" s="28">
        <f t="shared" si="559"/>
        <v>5926174</v>
      </c>
      <c r="AJ327" s="29">
        <f t="shared" si="599"/>
        <v>7.0310142982025203</v>
      </c>
      <c r="AK327" s="28">
        <f>SUM(AK328:AK338)</f>
        <v>5926174</v>
      </c>
      <c r="AL327" s="28">
        <f>SUM(AL328:AL338)</f>
        <v>0</v>
      </c>
      <c r="AM327" s="28">
        <f t="shared" ref="AM327:AP327" si="668">SUM(AM328:AM338)</f>
        <v>0</v>
      </c>
      <c r="AN327" s="28">
        <f t="shared" si="668"/>
        <v>0</v>
      </c>
      <c r="AO327" s="28">
        <f t="shared" si="668"/>
        <v>0</v>
      </c>
      <c r="AP327" s="28">
        <f t="shared" si="668"/>
        <v>0</v>
      </c>
      <c r="AQ327" s="28">
        <f t="shared" si="598"/>
        <v>5926174</v>
      </c>
      <c r="AR327" s="28">
        <f t="shared" si="619"/>
        <v>0</v>
      </c>
      <c r="AS327" s="28">
        <f t="shared" si="560"/>
        <v>5926174</v>
      </c>
      <c r="AT327" s="29">
        <f t="shared" si="600"/>
        <v>7.0310142982025203</v>
      </c>
    </row>
    <row r="328" spans="1:46" ht="12.95" x14ac:dyDescent="0.3">
      <c r="A328" s="16" t="s">
        <v>54</v>
      </c>
      <c r="B328" s="17" t="s">
        <v>55</v>
      </c>
      <c r="C328" s="18">
        <v>2455996</v>
      </c>
      <c r="D328" s="18">
        <v>0</v>
      </c>
      <c r="E328" s="18">
        <v>0</v>
      </c>
      <c r="F328" s="19">
        <f t="shared" si="634"/>
        <v>2455996</v>
      </c>
      <c r="G328" s="30">
        <f t="shared" si="615"/>
        <v>2.9459927518144484</v>
      </c>
      <c r="H328" s="18">
        <v>2455996</v>
      </c>
      <c r="I328" s="18">
        <v>-134980</v>
      </c>
      <c r="J328" s="18">
        <v>0</v>
      </c>
      <c r="K328" s="18"/>
      <c r="L328" s="18">
        <v>0</v>
      </c>
      <c r="M328" s="18"/>
      <c r="N328" s="19">
        <f t="shared" si="663"/>
        <v>2455996</v>
      </c>
      <c r="O328" s="19">
        <f t="shared" si="556"/>
        <v>-134980</v>
      </c>
      <c r="P328" s="19">
        <f t="shared" si="557"/>
        <v>2321016</v>
      </c>
      <c r="Q328" s="30">
        <f t="shared" si="662"/>
        <v>2.8065088258773758</v>
      </c>
      <c r="R328" s="18">
        <f t="shared" ref="R328:R338" si="669">H328+I328</f>
        <v>2321016</v>
      </c>
      <c r="S328" s="18"/>
      <c r="T328" s="18">
        <f t="shared" ref="T328:T338" si="670">J328+K328</f>
        <v>0</v>
      </c>
      <c r="U328" s="18"/>
      <c r="V328" s="18">
        <f t="shared" ref="V328:V338" si="671">L328+M328</f>
        <v>0</v>
      </c>
      <c r="W328" s="18"/>
      <c r="X328" s="19">
        <f t="shared" si="590"/>
        <v>2321016</v>
      </c>
      <c r="Y328" s="19">
        <f t="shared" si="617"/>
        <v>0</v>
      </c>
      <c r="Z328" s="19">
        <f t="shared" si="558"/>
        <v>2321016</v>
      </c>
      <c r="AA328" s="18">
        <f t="shared" ref="AA328:AA338" si="672">R328+S328</f>
        <v>2321016</v>
      </c>
      <c r="AB328" s="18">
        <v>-86641</v>
      </c>
      <c r="AC328" s="18">
        <f t="shared" ref="AC328:AC338" si="673">T328+U328</f>
        <v>0</v>
      </c>
      <c r="AD328" s="18"/>
      <c r="AE328" s="18">
        <f t="shared" ref="AE328:AE338" si="674">V328+W328</f>
        <v>0</v>
      </c>
      <c r="AF328" s="18"/>
      <c r="AG328" s="19">
        <f t="shared" si="594"/>
        <v>2321016</v>
      </c>
      <c r="AH328" s="19">
        <f t="shared" si="618"/>
        <v>-86641</v>
      </c>
      <c r="AI328" s="19">
        <f t="shared" si="559"/>
        <v>2234375</v>
      </c>
      <c r="AJ328" s="30">
        <f t="shared" si="599"/>
        <v>2.6509384592059324</v>
      </c>
      <c r="AK328" s="18">
        <f t="shared" ref="AK328:AK338" si="675">AA328+AB328</f>
        <v>2234375</v>
      </c>
      <c r="AL328" s="18"/>
      <c r="AM328" s="18">
        <f t="shared" ref="AM328:AM338" si="676">AC328+AD328</f>
        <v>0</v>
      </c>
      <c r="AN328" s="18"/>
      <c r="AO328" s="18">
        <f t="shared" ref="AO328:AO338" si="677">AE328+AF328</f>
        <v>0</v>
      </c>
      <c r="AP328" s="18"/>
      <c r="AQ328" s="19">
        <f t="shared" si="598"/>
        <v>2234375</v>
      </c>
      <c r="AR328" s="19">
        <f t="shared" si="619"/>
        <v>0</v>
      </c>
      <c r="AS328" s="19">
        <f t="shared" si="560"/>
        <v>2234375</v>
      </c>
      <c r="AT328" s="30">
        <f t="shared" si="600"/>
        <v>2.6509384592059324</v>
      </c>
    </row>
    <row r="329" spans="1:46" ht="25.5" x14ac:dyDescent="0.2">
      <c r="A329" s="16" t="s">
        <v>56</v>
      </c>
      <c r="B329" s="17" t="s">
        <v>57</v>
      </c>
      <c r="C329" s="18">
        <v>732111</v>
      </c>
      <c r="D329" s="18">
        <v>0</v>
      </c>
      <c r="E329" s="18">
        <v>0</v>
      </c>
      <c r="F329" s="19">
        <f t="shared" si="634"/>
        <v>732111</v>
      </c>
      <c r="G329" s="30">
        <f t="shared" si="615"/>
        <v>0.87817476067698308</v>
      </c>
      <c r="H329" s="18">
        <v>732111</v>
      </c>
      <c r="I329" s="18">
        <v>-31841</v>
      </c>
      <c r="J329" s="18">
        <v>0</v>
      </c>
      <c r="K329" s="18"/>
      <c r="L329" s="18">
        <v>0</v>
      </c>
      <c r="M329" s="18"/>
      <c r="N329" s="19">
        <f t="shared" si="663"/>
        <v>732111</v>
      </c>
      <c r="O329" s="19">
        <f t="shared" si="556"/>
        <v>-31841</v>
      </c>
      <c r="P329" s="19">
        <f t="shared" si="557"/>
        <v>700270</v>
      </c>
      <c r="Q329" s="30">
        <f t="shared" si="662"/>
        <v>0.84674725874235679</v>
      </c>
      <c r="R329" s="18">
        <f t="shared" si="669"/>
        <v>700270</v>
      </c>
      <c r="S329" s="18"/>
      <c r="T329" s="18">
        <f t="shared" si="670"/>
        <v>0</v>
      </c>
      <c r="U329" s="18"/>
      <c r="V329" s="18">
        <f t="shared" si="671"/>
        <v>0</v>
      </c>
      <c r="W329" s="18"/>
      <c r="X329" s="19">
        <f t="shared" si="590"/>
        <v>700270</v>
      </c>
      <c r="Y329" s="19">
        <f t="shared" si="617"/>
        <v>0</v>
      </c>
      <c r="Z329" s="19">
        <f t="shared" si="558"/>
        <v>700270</v>
      </c>
      <c r="AA329" s="18">
        <f t="shared" si="672"/>
        <v>700270</v>
      </c>
      <c r="AB329" s="18">
        <v>-8359</v>
      </c>
      <c r="AC329" s="18">
        <f t="shared" si="673"/>
        <v>0</v>
      </c>
      <c r="AD329" s="18"/>
      <c r="AE329" s="18">
        <f t="shared" si="674"/>
        <v>0</v>
      </c>
      <c r="AF329" s="18"/>
      <c r="AG329" s="19">
        <f t="shared" si="594"/>
        <v>700270</v>
      </c>
      <c r="AH329" s="19">
        <f t="shared" si="618"/>
        <v>-8359</v>
      </c>
      <c r="AI329" s="19">
        <f t="shared" si="559"/>
        <v>691911</v>
      </c>
      <c r="AJ329" s="30">
        <f t="shared" si="599"/>
        <v>0.8209067324185223</v>
      </c>
      <c r="AK329" s="18">
        <f t="shared" si="675"/>
        <v>691911</v>
      </c>
      <c r="AL329" s="18"/>
      <c r="AM329" s="18">
        <f t="shared" si="676"/>
        <v>0</v>
      </c>
      <c r="AN329" s="18"/>
      <c r="AO329" s="18">
        <f t="shared" si="677"/>
        <v>0</v>
      </c>
      <c r="AP329" s="18"/>
      <c r="AQ329" s="19">
        <f t="shared" si="598"/>
        <v>691911</v>
      </c>
      <c r="AR329" s="19">
        <f t="shared" si="619"/>
        <v>0</v>
      </c>
      <c r="AS329" s="19">
        <f t="shared" si="560"/>
        <v>691911</v>
      </c>
      <c r="AT329" s="30">
        <f t="shared" si="600"/>
        <v>0.8209067324185223</v>
      </c>
    </row>
    <row r="330" spans="1:46" x14ac:dyDescent="0.2">
      <c r="A330" s="16" t="s">
        <v>58</v>
      </c>
      <c r="B330" s="17" t="s">
        <v>59</v>
      </c>
      <c r="C330" s="18">
        <v>2119</v>
      </c>
      <c r="D330" s="18">
        <v>0</v>
      </c>
      <c r="E330" s="18">
        <v>0</v>
      </c>
      <c r="F330" s="19">
        <f t="shared" si="634"/>
        <v>2119</v>
      </c>
      <c r="G330" s="30">
        <f t="shared" si="615"/>
        <v>2.5417625440329774E-3</v>
      </c>
      <c r="H330" s="18">
        <v>2119</v>
      </c>
      <c r="I330" s="18"/>
      <c r="J330" s="18">
        <v>0</v>
      </c>
      <c r="K330" s="18"/>
      <c r="L330" s="18">
        <v>0</v>
      </c>
      <c r="M330" s="18"/>
      <c r="N330" s="19">
        <f t="shared" si="663"/>
        <v>2119</v>
      </c>
      <c r="O330" s="19">
        <f t="shared" si="556"/>
        <v>0</v>
      </c>
      <c r="P330" s="19">
        <f t="shared" si="557"/>
        <v>2119</v>
      </c>
      <c r="Q330" s="30">
        <f t="shared" si="662"/>
        <v>2.5622366248376398E-3</v>
      </c>
      <c r="R330" s="18">
        <f t="shared" si="669"/>
        <v>2119</v>
      </c>
      <c r="S330" s="18"/>
      <c r="T330" s="18">
        <f t="shared" si="670"/>
        <v>0</v>
      </c>
      <c r="U330" s="18"/>
      <c r="V330" s="18">
        <f t="shared" si="671"/>
        <v>0</v>
      </c>
      <c r="W330" s="18"/>
      <c r="X330" s="19">
        <f t="shared" si="590"/>
        <v>2119</v>
      </c>
      <c r="Y330" s="19">
        <f t="shared" si="617"/>
        <v>0</v>
      </c>
      <c r="Z330" s="19">
        <f t="shared" si="558"/>
        <v>2119</v>
      </c>
      <c r="AA330" s="18">
        <f t="shared" si="672"/>
        <v>2119</v>
      </c>
      <c r="AB330" s="18">
        <v>0</v>
      </c>
      <c r="AC330" s="18">
        <f t="shared" si="673"/>
        <v>0</v>
      </c>
      <c r="AD330" s="18"/>
      <c r="AE330" s="18">
        <f t="shared" si="674"/>
        <v>0</v>
      </c>
      <c r="AF330" s="18"/>
      <c r="AG330" s="19">
        <f t="shared" si="594"/>
        <v>2119</v>
      </c>
      <c r="AH330" s="19">
        <f t="shared" si="618"/>
        <v>0</v>
      </c>
      <c r="AI330" s="19">
        <f t="shared" si="559"/>
        <v>2119</v>
      </c>
      <c r="AJ330" s="30">
        <f t="shared" si="599"/>
        <v>2.5140536369487533E-3</v>
      </c>
      <c r="AK330" s="18">
        <f t="shared" si="675"/>
        <v>2119</v>
      </c>
      <c r="AL330" s="18"/>
      <c r="AM330" s="18">
        <f t="shared" si="676"/>
        <v>0</v>
      </c>
      <c r="AN330" s="18"/>
      <c r="AO330" s="18">
        <f t="shared" si="677"/>
        <v>0</v>
      </c>
      <c r="AP330" s="18"/>
      <c r="AQ330" s="19">
        <f t="shared" si="598"/>
        <v>2119</v>
      </c>
      <c r="AR330" s="19">
        <f t="shared" si="619"/>
        <v>0</v>
      </c>
      <c r="AS330" s="19">
        <f t="shared" si="560"/>
        <v>2119</v>
      </c>
      <c r="AT330" s="30">
        <f t="shared" si="600"/>
        <v>2.5140536369487533E-3</v>
      </c>
    </row>
    <row r="331" spans="1:46" ht="12.95" x14ac:dyDescent="0.3">
      <c r="A331" s="16" t="s">
        <v>60</v>
      </c>
      <c r="B331" s="17" t="s">
        <v>61</v>
      </c>
      <c r="C331" s="18">
        <v>481603</v>
      </c>
      <c r="D331" s="18">
        <v>0</v>
      </c>
      <c r="E331" s="18">
        <v>0</v>
      </c>
      <c r="F331" s="19">
        <f t="shared" si="634"/>
        <v>481603</v>
      </c>
      <c r="G331" s="30">
        <f t="shared" si="615"/>
        <v>0.57768780863327696</v>
      </c>
      <c r="H331" s="18">
        <v>481603</v>
      </c>
      <c r="I331" s="18"/>
      <c r="J331" s="18">
        <v>0</v>
      </c>
      <c r="K331" s="18"/>
      <c r="L331" s="18">
        <v>0</v>
      </c>
      <c r="M331" s="18"/>
      <c r="N331" s="19">
        <f t="shared" si="663"/>
        <v>481603</v>
      </c>
      <c r="O331" s="19">
        <f t="shared" si="556"/>
        <v>0</v>
      </c>
      <c r="P331" s="19">
        <f t="shared" si="557"/>
        <v>481603</v>
      </c>
      <c r="Q331" s="30">
        <f t="shared" si="662"/>
        <v>0.58234112564024632</v>
      </c>
      <c r="R331" s="18">
        <f t="shared" si="669"/>
        <v>481603</v>
      </c>
      <c r="S331" s="18"/>
      <c r="T331" s="18">
        <f t="shared" si="670"/>
        <v>0</v>
      </c>
      <c r="U331" s="18"/>
      <c r="V331" s="18">
        <f t="shared" si="671"/>
        <v>0</v>
      </c>
      <c r="W331" s="18"/>
      <c r="X331" s="19">
        <f t="shared" si="590"/>
        <v>481603</v>
      </c>
      <c r="Y331" s="19">
        <f t="shared" si="617"/>
        <v>0</v>
      </c>
      <c r="Z331" s="19">
        <f t="shared" si="558"/>
        <v>481603</v>
      </c>
      <c r="AA331" s="18">
        <f t="shared" si="672"/>
        <v>481603</v>
      </c>
      <c r="AB331" s="18">
        <v>-15405</v>
      </c>
      <c r="AC331" s="18">
        <f t="shared" si="673"/>
        <v>0</v>
      </c>
      <c r="AD331" s="18"/>
      <c r="AE331" s="18">
        <f t="shared" si="674"/>
        <v>0</v>
      </c>
      <c r="AF331" s="18"/>
      <c r="AG331" s="19">
        <f t="shared" si="594"/>
        <v>481603</v>
      </c>
      <c r="AH331" s="19">
        <f t="shared" si="618"/>
        <v>-15405</v>
      </c>
      <c r="AI331" s="19">
        <f t="shared" si="559"/>
        <v>466198</v>
      </c>
      <c r="AJ331" s="30">
        <f t="shared" si="599"/>
        <v>0.5531131559406488</v>
      </c>
      <c r="AK331" s="18">
        <f t="shared" si="675"/>
        <v>466198</v>
      </c>
      <c r="AL331" s="18"/>
      <c r="AM331" s="18">
        <f t="shared" si="676"/>
        <v>0</v>
      </c>
      <c r="AN331" s="18"/>
      <c r="AO331" s="18">
        <f t="shared" si="677"/>
        <v>0</v>
      </c>
      <c r="AP331" s="18"/>
      <c r="AQ331" s="19">
        <f t="shared" si="598"/>
        <v>466198</v>
      </c>
      <c r="AR331" s="19">
        <f t="shared" si="619"/>
        <v>0</v>
      </c>
      <c r="AS331" s="19">
        <f t="shared" si="560"/>
        <v>466198</v>
      </c>
      <c r="AT331" s="30">
        <f t="shared" si="600"/>
        <v>0.5531131559406488</v>
      </c>
    </row>
    <row r="332" spans="1:46" ht="25.5" x14ac:dyDescent="0.2">
      <c r="A332" s="16" t="s">
        <v>62</v>
      </c>
      <c r="B332" s="17" t="s">
        <v>63</v>
      </c>
      <c r="C332" s="18">
        <v>1532431</v>
      </c>
      <c r="D332" s="18">
        <v>0</v>
      </c>
      <c r="E332" s="18">
        <v>0</v>
      </c>
      <c r="F332" s="19">
        <f t="shared" si="634"/>
        <v>1532431</v>
      </c>
      <c r="G332" s="30">
        <f t="shared" si="615"/>
        <v>1.8381669264346387</v>
      </c>
      <c r="H332" s="18">
        <v>1532431</v>
      </c>
      <c r="I332" s="18">
        <v>-26950</v>
      </c>
      <c r="J332" s="18">
        <v>0</v>
      </c>
      <c r="K332" s="18"/>
      <c r="L332" s="18">
        <v>0</v>
      </c>
      <c r="M332" s="18"/>
      <c r="N332" s="19">
        <f t="shared" si="663"/>
        <v>1532431</v>
      </c>
      <c r="O332" s="19">
        <f t="shared" si="556"/>
        <v>-26950</v>
      </c>
      <c r="P332" s="19">
        <f t="shared" si="557"/>
        <v>1505481</v>
      </c>
      <c r="Q332" s="30">
        <f t="shared" si="662"/>
        <v>1.8203862936277466</v>
      </c>
      <c r="R332" s="18">
        <f t="shared" si="669"/>
        <v>1505481</v>
      </c>
      <c r="S332" s="18"/>
      <c r="T332" s="18">
        <f t="shared" si="670"/>
        <v>0</v>
      </c>
      <c r="U332" s="18"/>
      <c r="V332" s="18">
        <f t="shared" si="671"/>
        <v>0</v>
      </c>
      <c r="W332" s="18"/>
      <c r="X332" s="19">
        <f t="shared" si="590"/>
        <v>1505481</v>
      </c>
      <c r="Y332" s="19">
        <f t="shared" si="617"/>
        <v>0</v>
      </c>
      <c r="Z332" s="19">
        <f t="shared" si="558"/>
        <v>1505481</v>
      </c>
      <c r="AA332" s="18">
        <f t="shared" si="672"/>
        <v>1505481</v>
      </c>
      <c r="AB332" s="18">
        <v>-12294</v>
      </c>
      <c r="AC332" s="18">
        <f t="shared" si="673"/>
        <v>0</v>
      </c>
      <c r="AD332" s="18"/>
      <c r="AE332" s="18">
        <f t="shared" si="674"/>
        <v>0</v>
      </c>
      <c r="AF332" s="18"/>
      <c r="AG332" s="19">
        <f t="shared" si="594"/>
        <v>1505481</v>
      </c>
      <c r="AH332" s="19">
        <f t="shared" si="618"/>
        <v>-12294</v>
      </c>
      <c r="AI332" s="19">
        <f t="shared" si="559"/>
        <v>1493187</v>
      </c>
      <c r="AJ332" s="30">
        <f t="shared" si="599"/>
        <v>1.7715678187798953</v>
      </c>
      <c r="AK332" s="18">
        <f t="shared" si="675"/>
        <v>1493187</v>
      </c>
      <c r="AL332" s="18"/>
      <c r="AM332" s="18">
        <f t="shared" si="676"/>
        <v>0</v>
      </c>
      <c r="AN332" s="18"/>
      <c r="AO332" s="18">
        <f t="shared" si="677"/>
        <v>0</v>
      </c>
      <c r="AP332" s="18"/>
      <c r="AQ332" s="19">
        <f t="shared" si="598"/>
        <v>1493187</v>
      </c>
      <c r="AR332" s="19">
        <f t="shared" si="619"/>
        <v>0</v>
      </c>
      <c r="AS332" s="19">
        <f t="shared" si="560"/>
        <v>1493187</v>
      </c>
      <c r="AT332" s="30">
        <f t="shared" si="600"/>
        <v>1.7715678187798953</v>
      </c>
    </row>
    <row r="333" spans="1:46" x14ac:dyDescent="0.2">
      <c r="A333" s="16" t="s">
        <v>64</v>
      </c>
      <c r="B333" s="17" t="s">
        <v>65</v>
      </c>
      <c r="C333" s="18">
        <v>2673</v>
      </c>
      <c r="D333" s="18">
        <v>0</v>
      </c>
      <c r="E333" s="18">
        <v>0</v>
      </c>
      <c r="F333" s="19">
        <f t="shared" si="634"/>
        <v>2673</v>
      </c>
      <c r="G333" s="30">
        <f t="shared" si="615"/>
        <v>3.2062913073148411E-3</v>
      </c>
      <c r="H333" s="18">
        <v>2673</v>
      </c>
      <c r="I333" s="18"/>
      <c r="J333" s="18">
        <v>0</v>
      </c>
      <c r="K333" s="18"/>
      <c r="L333" s="18">
        <v>0</v>
      </c>
      <c r="M333" s="18"/>
      <c r="N333" s="19">
        <f t="shared" si="663"/>
        <v>2673</v>
      </c>
      <c r="O333" s="19">
        <f t="shared" ref="O333:O396" si="678">I333+K333+M333</f>
        <v>0</v>
      </c>
      <c r="P333" s="19">
        <f t="shared" ref="P333:P396" si="679">N333+O333</f>
        <v>2673</v>
      </c>
      <c r="Q333" s="30">
        <f t="shared" si="662"/>
        <v>3.2321182152859895E-3</v>
      </c>
      <c r="R333" s="18">
        <f t="shared" si="669"/>
        <v>2673</v>
      </c>
      <c r="S333" s="18"/>
      <c r="T333" s="18">
        <f t="shared" si="670"/>
        <v>0</v>
      </c>
      <c r="U333" s="18"/>
      <c r="V333" s="18">
        <f t="shared" si="671"/>
        <v>0</v>
      </c>
      <c r="W333" s="18"/>
      <c r="X333" s="19">
        <f t="shared" si="590"/>
        <v>2673</v>
      </c>
      <c r="Y333" s="19">
        <f t="shared" si="617"/>
        <v>0</v>
      </c>
      <c r="Z333" s="19">
        <f t="shared" ref="Z333:Z396" si="680">X333+Y333</f>
        <v>2673</v>
      </c>
      <c r="AA333" s="18">
        <f t="shared" si="672"/>
        <v>2673</v>
      </c>
      <c r="AB333" s="18">
        <v>510</v>
      </c>
      <c r="AC333" s="18">
        <f t="shared" si="673"/>
        <v>0</v>
      </c>
      <c r="AD333" s="18"/>
      <c r="AE333" s="18">
        <f t="shared" si="674"/>
        <v>0</v>
      </c>
      <c r="AF333" s="18"/>
      <c r="AG333" s="19">
        <f t="shared" si="594"/>
        <v>2673</v>
      </c>
      <c r="AH333" s="19">
        <f t="shared" si="618"/>
        <v>510</v>
      </c>
      <c r="AI333" s="19">
        <f t="shared" ref="AI333:AI396" si="681">AG333+AH333</f>
        <v>3183</v>
      </c>
      <c r="AJ333" s="30">
        <f t="shared" si="599"/>
        <v>3.7764194084039084E-3</v>
      </c>
      <c r="AK333" s="18">
        <f t="shared" si="675"/>
        <v>3183</v>
      </c>
      <c r="AL333" s="18"/>
      <c r="AM333" s="18">
        <f t="shared" si="676"/>
        <v>0</v>
      </c>
      <c r="AN333" s="18"/>
      <c r="AO333" s="18">
        <f t="shared" si="677"/>
        <v>0</v>
      </c>
      <c r="AP333" s="18"/>
      <c r="AQ333" s="19">
        <f t="shared" si="598"/>
        <v>3183</v>
      </c>
      <c r="AR333" s="19">
        <f t="shared" si="619"/>
        <v>0</v>
      </c>
      <c r="AS333" s="19">
        <f t="shared" ref="AS333:AS396" si="682">AQ333+AR333</f>
        <v>3183</v>
      </c>
      <c r="AT333" s="30">
        <f t="shared" si="600"/>
        <v>3.7764194084039084E-3</v>
      </c>
    </row>
    <row r="334" spans="1:46" ht="25.5" x14ac:dyDescent="0.2">
      <c r="A334" s="16" t="s">
        <v>90</v>
      </c>
      <c r="B334" s="17" t="s">
        <v>91</v>
      </c>
      <c r="C334" s="18">
        <v>17688</v>
      </c>
      <c r="D334" s="18">
        <v>0</v>
      </c>
      <c r="E334" s="18">
        <v>0</v>
      </c>
      <c r="F334" s="19">
        <f t="shared" si="634"/>
        <v>17688</v>
      </c>
      <c r="G334" s="30">
        <f t="shared" si="615"/>
        <v>2.1216940008898209E-2</v>
      </c>
      <c r="H334" s="18">
        <v>17688</v>
      </c>
      <c r="I334" s="18"/>
      <c r="J334" s="18">
        <v>0</v>
      </c>
      <c r="K334" s="18"/>
      <c r="L334" s="18">
        <v>0</v>
      </c>
      <c r="M334" s="18"/>
      <c r="N334" s="19">
        <f t="shared" si="663"/>
        <v>17688</v>
      </c>
      <c r="O334" s="19">
        <f t="shared" si="678"/>
        <v>0</v>
      </c>
      <c r="P334" s="19">
        <f t="shared" si="679"/>
        <v>17688</v>
      </c>
      <c r="Q334" s="30">
        <f t="shared" si="662"/>
        <v>2.1387843992509755E-2</v>
      </c>
      <c r="R334" s="18">
        <f t="shared" si="669"/>
        <v>17688</v>
      </c>
      <c r="S334" s="18"/>
      <c r="T334" s="18">
        <f t="shared" si="670"/>
        <v>0</v>
      </c>
      <c r="U334" s="18"/>
      <c r="V334" s="18">
        <f t="shared" si="671"/>
        <v>0</v>
      </c>
      <c r="W334" s="18"/>
      <c r="X334" s="19">
        <f t="shared" si="590"/>
        <v>17688</v>
      </c>
      <c r="Y334" s="19">
        <f t="shared" si="617"/>
        <v>0</v>
      </c>
      <c r="Z334" s="19">
        <f t="shared" si="680"/>
        <v>17688</v>
      </c>
      <c r="AA334" s="18">
        <f t="shared" si="672"/>
        <v>17688</v>
      </c>
      <c r="AB334" s="18">
        <v>0</v>
      </c>
      <c r="AC334" s="18">
        <f t="shared" si="673"/>
        <v>0</v>
      </c>
      <c r="AD334" s="18"/>
      <c r="AE334" s="18">
        <f t="shared" si="674"/>
        <v>0</v>
      </c>
      <c r="AF334" s="18"/>
      <c r="AG334" s="19">
        <f t="shared" si="594"/>
        <v>17688</v>
      </c>
      <c r="AH334" s="19">
        <f t="shared" si="618"/>
        <v>0</v>
      </c>
      <c r="AI334" s="19">
        <f t="shared" si="681"/>
        <v>17688</v>
      </c>
      <c r="AJ334" s="30">
        <f t="shared" si="599"/>
        <v>2.0985644516446224E-2</v>
      </c>
      <c r="AK334" s="18">
        <f t="shared" si="675"/>
        <v>17688</v>
      </c>
      <c r="AL334" s="18"/>
      <c r="AM334" s="18">
        <f t="shared" si="676"/>
        <v>0</v>
      </c>
      <c r="AN334" s="18"/>
      <c r="AO334" s="18">
        <f t="shared" si="677"/>
        <v>0</v>
      </c>
      <c r="AP334" s="18"/>
      <c r="AQ334" s="19">
        <f t="shared" si="598"/>
        <v>17688</v>
      </c>
      <c r="AR334" s="19">
        <f t="shared" si="619"/>
        <v>0</v>
      </c>
      <c r="AS334" s="19">
        <f t="shared" si="682"/>
        <v>17688</v>
      </c>
      <c r="AT334" s="30">
        <f t="shared" si="600"/>
        <v>2.0985644516446224E-2</v>
      </c>
    </row>
    <row r="335" spans="1:46" x14ac:dyDescent="0.2">
      <c r="A335" s="16" t="s">
        <v>66</v>
      </c>
      <c r="B335" s="17" t="s">
        <v>67</v>
      </c>
      <c r="C335" s="18">
        <v>538516</v>
      </c>
      <c r="D335" s="18">
        <v>0</v>
      </c>
      <c r="E335" s="18">
        <v>0</v>
      </c>
      <c r="F335" s="19">
        <f t="shared" si="634"/>
        <v>538516</v>
      </c>
      <c r="G335" s="30">
        <f t="shared" si="615"/>
        <v>0.64595554420125667</v>
      </c>
      <c r="H335" s="18">
        <v>538516</v>
      </c>
      <c r="I335" s="18">
        <v>-17838</v>
      </c>
      <c r="J335" s="18">
        <v>0</v>
      </c>
      <c r="K335" s="18"/>
      <c r="L335" s="18">
        <v>0</v>
      </c>
      <c r="M335" s="18"/>
      <c r="N335" s="19">
        <f t="shared" si="663"/>
        <v>538516</v>
      </c>
      <c r="O335" s="19">
        <f t="shared" si="678"/>
        <v>-17838</v>
      </c>
      <c r="P335" s="19">
        <f t="shared" si="679"/>
        <v>520678</v>
      </c>
      <c r="Q335" s="30">
        <f t="shared" si="662"/>
        <v>0.62958954287268176</v>
      </c>
      <c r="R335" s="18">
        <f t="shared" si="669"/>
        <v>520678</v>
      </c>
      <c r="S335" s="18"/>
      <c r="T335" s="18">
        <f t="shared" si="670"/>
        <v>0</v>
      </c>
      <c r="U335" s="18"/>
      <c r="V335" s="18">
        <f t="shared" si="671"/>
        <v>0</v>
      </c>
      <c r="W335" s="18"/>
      <c r="X335" s="19">
        <f t="shared" si="590"/>
        <v>520678</v>
      </c>
      <c r="Y335" s="19">
        <f t="shared" si="617"/>
        <v>0</v>
      </c>
      <c r="Z335" s="19">
        <f t="shared" si="680"/>
        <v>520678</v>
      </c>
      <c r="AA335" s="18">
        <f t="shared" si="672"/>
        <v>520678</v>
      </c>
      <c r="AB335" s="18">
        <v>11530</v>
      </c>
      <c r="AC335" s="18">
        <f t="shared" si="673"/>
        <v>0</v>
      </c>
      <c r="AD335" s="18"/>
      <c r="AE335" s="18">
        <f t="shared" si="674"/>
        <v>0</v>
      </c>
      <c r="AF335" s="18"/>
      <c r="AG335" s="19">
        <f t="shared" si="594"/>
        <v>520678</v>
      </c>
      <c r="AH335" s="19">
        <f t="shared" si="618"/>
        <v>11530</v>
      </c>
      <c r="AI335" s="19">
        <f t="shared" si="681"/>
        <v>532208</v>
      </c>
      <c r="AJ335" s="30">
        <f t="shared" si="599"/>
        <v>0.63142966399868905</v>
      </c>
      <c r="AK335" s="18">
        <f t="shared" si="675"/>
        <v>532208</v>
      </c>
      <c r="AL335" s="18"/>
      <c r="AM335" s="18">
        <f t="shared" si="676"/>
        <v>0</v>
      </c>
      <c r="AN335" s="18"/>
      <c r="AO335" s="18">
        <f t="shared" si="677"/>
        <v>0</v>
      </c>
      <c r="AP335" s="18"/>
      <c r="AQ335" s="19">
        <f t="shared" si="598"/>
        <v>532208</v>
      </c>
      <c r="AR335" s="19">
        <f t="shared" si="619"/>
        <v>0</v>
      </c>
      <c r="AS335" s="19">
        <f t="shared" si="682"/>
        <v>532208</v>
      </c>
      <c r="AT335" s="30">
        <f t="shared" si="600"/>
        <v>0.63142966399868905</v>
      </c>
    </row>
    <row r="336" spans="1:46" x14ac:dyDescent="0.2">
      <c r="A336" s="16" t="s">
        <v>68</v>
      </c>
      <c r="B336" s="17" t="s">
        <v>69</v>
      </c>
      <c r="C336" s="18">
        <v>297496</v>
      </c>
      <c r="D336" s="18">
        <v>0</v>
      </c>
      <c r="E336" s="18">
        <v>0</v>
      </c>
      <c r="F336" s="19">
        <f t="shared" si="634"/>
        <v>297496</v>
      </c>
      <c r="G336" s="30">
        <f t="shared" si="615"/>
        <v>0.35684954686155479</v>
      </c>
      <c r="H336" s="18">
        <v>297496</v>
      </c>
      <c r="I336" s="18"/>
      <c r="J336" s="18">
        <v>0</v>
      </c>
      <c r="K336" s="18"/>
      <c r="L336" s="18">
        <v>0</v>
      </c>
      <c r="M336" s="18"/>
      <c r="N336" s="19">
        <f t="shared" si="663"/>
        <v>297496</v>
      </c>
      <c r="O336" s="19">
        <f t="shared" si="678"/>
        <v>0</v>
      </c>
      <c r="P336" s="19">
        <f t="shared" si="679"/>
        <v>297496</v>
      </c>
      <c r="Q336" s="30">
        <f t="shared" si="662"/>
        <v>0.35972399572567176</v>
      </c>
      <c r="R336" s="18">
        <f t="shared" si="669"/>
        <v>297496</v>
      </c>
      <c r="S336" s="18"/>
      <c r="T336" s="18">
        <f t="shared" si="670"/>
        <v>0</v>
      </c>
      <c r="U336" s="18"/>
      <c r="V336" s="18">
        <f t="shared" si="671"/>
        <v>0</v>
      </c>
      <c r="W336" s="18"/>
      <c r="X336" s="19">
        <f t="shared" si="590"/>
        <v>297496</v>
      </c>
      <c r="Y336" s="19">
        <f t="shared" si="617"/>
        <v>0</v>
      </c>
      <c r="Z336" s="19">
        <f t="shared" si="680"/>
        <v>297496</v>
      </c>
      <c r="AA336" s="18">
        <f t="shared" si="672"/>
        <v>297496</v>
      </c>
      <c r="AB336" s="18">
        <v>-3000</v>
      </c>
      <c r="AC336" s="18">
        <f t="shared" si="673"/>
        <v>0</v>
      </c>
      <c r="AD336" s="18"/>
      <c r="AE336" s="18">
        <f t="shared" si="674"/>
        <v>0</v>
      </c>
      <c r="AF336" s="18"/>
      <c r="AG336" s="19">
        <f t="shared" si="594"/>
        <v>297496</v>
      </c>
      <c r="AH336" s="19">
        <f t="shared" si="618"/>
        <v>-3000</v>
      </c>
      <c r="AI336" s="19">
        <f t="shared" si="681"/>
        <v>294496</v>
      </c>
      <c r="AJ336" s="30">
        <f t="shared" si="599"/>
        <v>0.34940006600606893</v>
      </c>
      <c r="AK336" s="18">
        <f t="shared" si="675"/>
        <v>294496</v>
      </c>
      <c r="AL336" s="18"/>
      <c r="AM336" s="18">
        <f t="shared" si="676"/>
        <v>0</v>
      </c>
      <c r="AN336" s="18"/>
      <c r="AO336" s="18">
        <f t="shared" si="677"/>
        <v>0</v>
      </c>
      <c r="AP336" s="18"/>
      <c r="AQ336" s="19">
        <f t="shared" si="598"/>
        <v>294496</v>
      </c>
      <c r="AR336" s="19">
        <f t="shared" si="619"/>
        <v>0</v>
      </c>
      <c r="AS336" s="19">
        <f t="shared" si="682"/>
        <v>294496</v>
      </c>
      <c r="AT336" s="30">
        <f t="shared" si="600"/>
        <v>0.34940006600606893</v>
      </c>
    </row>
    <row r="337" spans="1:46" x14ac:dyDescent="0.2">
      <c r="A337" s="16" t="s">
        <v>152</v>
      </c>
      <c r="B337" s="17" t="s">
        <v>153</v>
      </c>
      <c r="C337" s="18">
        <v>75277</v>
      </c>
      <c r="D337" s="18">
        <v>0</v>
      </c>
      <c r="E337" s="18">
        <v>0</v>
      </c>
      <c r="F337" s="19">
        <f t="shared" si="634"/>
        <v>75277</v>
      </c>
      <c r="G337" s="30">
        <f t="shared" si="615"/>
        <v>9.0295544609330078E-2</v>
      </c>
      <c r="H337" s="18">
        <v>75277</v>
      </c>
      <c r="I337" s="18"/>
      <c r="J337" s="18">
        <v>0</v>
      </c>
      <c r="K337" s="18"/>
      <c r="L337" s="18">
        <v>0</v>
      </c>
      <c r="M337" s="18"/>
      <c r="N337" s="19">
        <f t="shared" si="663"/>
        <v>75277</v>
      </c>
      <c r="O337" s="19">
        <f t="shared" si="678"/>
        <v>0</v>
      </c>
      <c r="P337" s="19">
        <f t="shared" si="679"/>
        <v>75277</v>
      </c>
      <c r="Q337" s="30">
        <f t="shared" si="662"/>
        <v>9.102288174039784E-2</v>
      </c>
      <c r="R337" s="18">
        <f t="shared" si="669"/>
        <v>75277</v>
      </c>
      <c r="S337" s="18"/>
      <c r="T337" s="18">
        <f t="shared" si="670"/>
        <v>0</v>
      </c>
      <c r="U337" s="18"/>
      <c r="V337" s="18">
        <f t="shared" si="671"/>
        <v>0</v>
      </c>
      <c r="W337" s="18"/>
      <c r="X337" s="19">
        <f t="shared" si="590"/>
        <v>75277</v>
      </c>
      <c r="Y337" s="19">
        <f t="shared" si="617"/>
        <v>0</v>
      </c>
      <c r="Z337" s="19">
        <f t="shared" si="680"/>
        <v>75277</v>
      </c>
      <c r="AA337" s="18">
        <f t="shared" si="672"/>
        <v>75277</v>
      </c>
      <c r="AB337" s="18">
        <v>3000</v>
      </c>
      <c r="AC337" s="18">
        <f t="shared" si="673"/>
        <v>0</v>
      </c>
      <c r="AD337" s="18"/>
      <c r="AE337" s="18">
        <f t="shared" si="674"/>
        <v>0</v>
      </c>
      <c r="AF337" s="18"/>
      <c r="AG337" s="19">
        <f t="shared" si="594"/>
        <v>75277</v>
      </c>
      <c r="AH337" s="19">
        <f t="shared" si="618"/>
        <v>3000</v>
      </c>
      <c r="AI337" s="19">
        <f t="shared" si="681"/>
        <v>78277</v>
      </c>
      <c r="AJ337" s="30">
        <f t="shared" si="599"/>
        <v>9.2870493883642075E-2</v>
      </c>
      <c r="AK337" s="18">
        <f t="shared" si="675"/>
        <v>78277</v>
      </c>
      <c r="AL337" s="18"/>
      <c r="AM337" s="18">
        <f t="shared" si="676"/>
        <v>0</v>
      </c>
      <c r="AN337" s="18"/>
      <c r="AO337" s="18">
        <f t="shared" si="677"/>
        <v>0</v>
      </c>
      <c r="AP337" s="18"/>
      <c r="AQ337" s="19">
        <f t="shared" si="598"/>
        <v>78277</v>
      </c>
      <c r="AR337" s="19">
        <f t="shared" si="619"/>
        <v>0</v>
      </c>
      <c r="AS337" s="19">
        <f t="shared" si="682"/>
        <v>78277</v>
      </c>
      <c r="AT337" s="30">
        <f t="shared" si="600"/>
        <v>9.2870493883642075E-2</v>
      </c>
    </row>
    <row r="338" spans="1:46" ht="25.5" x14ac:dyDescent="0.2">
      <c r="A338" s="16" t="s">
        <v>92</v>
      </c>
      <c r="B338" s="17" t="s">
        <v>93</v>
      </c>
      <c r="C338" s="18">
        <v>112532</v>
      </c>
      <c r="D338" s="18">
        <v>0</v>
      </c>
      <c r="E338" s="18">
        <v>0</v>
      </c>
      <c r="F338" s="19">
        <f t="shared" si="634"/>
        <v>112532</v>
      </c>
      <c r="G338" s="30">
        <f t="shared" si="615"/>
        <v>0.13498330467443087</v>
      </c>
      <c r="H338" s="18">
        <v>112532</v>
      </c>
      <c r="I338" s="18"/>
      <c r="J338" s="18">
        <v>0</v>
      </c>
      <c r="K338" s="18"/>
      <c r="L338" s="18">
        <v>0</v>
      </c>
      <c r="M338" s="18"/>
      <c r="N338" s="19">
        <f t="shared" si="663"/>
        <v>112532</v>
      </c>
      <c r="O338" s="19">
        <f t="shared" si="678"/>
        <v>0</v>
      </c>
      <c r="P338" s="19">
        <f t="shared" si="679"/>
        <v>112532</v>
      </c>
      <c r="Q338" s="30">
        <f t="shared" si="662"/>
        <v>0.13607060493923043</v>
      </c>
      <c r="R338" s="18">
        <f t="shared" si="669"/>
        <v>112532</v>
      </c>
      <c r="S338" s="18"/>
      <c r="T338" s="18">
        <f t="shared" si="670"/>
        <v>0</v>
      </c>
      <c r="U338" s="18"/>
      <c r="V338" s="18">
        <f t="shared" si="671"/>
        <v>0</v>
      </c>
      <c r="W338" s="18"/>
      <c r="X338" s="19">
        <f t="shared" si="590"/>
        <v>112532</v>
      </c>
      <c r="Y338" s="19">
        <f t="shared" si="617"/>
        <v>0</v>
      </c>
      <c r="Z338" s="19">
        <f t="shared" si="680"/>
        <v>112532</v>
      </c>
      <c r="AA338" s="18">
        <f t="shared" si="672"/>
        <v>112532</v>
      </c>
      <c r="AB338" s="18">
        <v>0</v>
      </c>
      <c r="AC338" s="18">
        <f t="shared" si="673"/>
        <v>0</v>
      </c>
      <c r="AD338" s="18"/>
      <c r="AE338" s="18">
        <f t="shared" si="674"/>
        <v>0</v>
      </c>
      <c r="AF338" s="18"/>
      <c r="AG338" s="19">
        <f t="shared" si="594"/>
        <v>112532</v>
      </c>
      <c r="AH338" s="19">
        <f t="shared" si="618"/>
        <v>0</v>
      </c>
      <c r="AI338" s="19">
        <f t="shared" si="681"/>
        <v>112532</v>
      </c>
      <c r="AJ338" s="30">
        <f t="shared" si="599"/>
        <v>0.13351179040732283</v>
      </c>
      <c r="AK338" s="18">
        <f t="shared" si="675"/>
        <v>112532</v>
      </c>
      <c r="AL338" s="18"/>
      <c r="AM338" s="18">
        <f t="shared" si="676"/>
        <v>0</v>
      </c>
      <c r="AN338" s="18"/>
      <c r="AO338" s="18">
        <f t="shared" si="677"/>
        <v>0</v>
      </c>
      <c r="AP338" s="18"/>
      <c r="AQ338" s="19">
        <f t="shared" si="598"/>
        <v>112532</v>
      </c>
      <c r="AR338" s="19">
        <f t="shared" si="619"/>
        <v>0</v>
      </c>
      <c r="AS338" s="19">
        <f t="shared" si="682"/>
        <v>112532</v>
      </c>
      <c r="AT338" s="30">
        <f t="shared" si="600"/>
        <v>0.13351179040732283</v>
      </c>
    </row>
    <row r="339" spans="1:46" ht="28.5" x14ac:dyDescent="0.2">
      <c r="A339" s="39" t="s">
        <v>172</v>
      </c>
      <c r="B339" s="34" t="s">
        <v>173</v>
      </c>
      <c r="C339" s="28">
        <f>C340</f>
        <v>32800</v>
      </c>
      <c r="D339" s="28">
        <f t="shared" ref="D339:E339" si="683">D340</f>
        <v>0</v>
      </c>
      <c r="E339" s="28">
        <f t="shared" si="683"/>
        <v>0</v>
      </c>
      <c r="F339" s="28">
        <f t="shared" si="634"/>
        <v>32800</v>
      </c>
      <c r="G339" s="29">
        <f t="shared" si="615"/>
        <v>3.9343941219576052E-2</v>
      </c>
      <c r="H339" s="28">
        <f>H340</f>
        <v>32800</v>
      </c>
      <c r="I339" s="28">
        <f>I340</f>
        <v>0</v>
      </c>
      <c r="J339" s="28">
        <f t="shared" ref="J339:M339" si="684">J340</f>
        <v>0</v>
      </c>
      <c r="K339" s="28">
        <f t="shared" si="684"/>
        <v>0</v>
      </c>
      <c r="L339" s="28">
        <f t="shared" si="684"/>
        <v>0</v>
      </c>
      <c r="M339" s="28">
        <f t="shared" si="684"/>
        <v>0</v>
      </c>
      <c r="N339" s="28">
        <f t="shared" si="663"/>
        <v>32800</v>
      </c>
      <c r="O339" s="28">
        <f t="shared" si="678"/>
        <v>0</v>
      </c>
      <c r="P339" s="28">
        <f t="shared" si="679"/>
        <v>32800</v>
      </c>
      <c r="Q339" s="29">
        <f t="shared" si="662"/>
        <v>3.9660859506689281E-2</v>
      </c>
      <c r="R339" s="28">
        <f>R340</f>
        <v>32800</v>
      </c>
      <c r="S339" s="28">
        <f>S340</f>
        <v>0</v>
      </c>
      <c r="T339" s="28">
        <f t="shared" ref="T339:W339" si="685">T340</f>
        <v>0</v>
      </c>
      <c r="U339" s="28">
        <f t="shared" si="685"/>
        <v>0</v>
      </c>
      <c r="V339" s="28">
        <f t="shared" si="685"/>
        <v>0</v>
      </c>
      <c r="W339" s="28">
        <f t="shared" si="685"/>
        <v>0</v>
      </c>
      <c r="X339" s="28">
        <f t="shared" si="590"/>
        <v>32800</v>
      </c>
      <c r="Y339" s="28">
        <f t="shared" si="617"/>
        <v>0</v>
      </c>
      <c r="Z339" s="28">
        <f t="shared" si="680"/>
        <v>32800</v>
      </c>
      <c r="AA339" s="28">
        <f>AA340</f>
        <v>32800</v>
      </c>
      <c r="AB339" s="28">
        <f>AB340</f>
        <v>0</v>
      </c>
      <c r="AC339" s="28">
        <f t="shared" ref="AC339:AF339" si="686">AC340</f>
        <v>0</v>
      </c>
      <c r="AD339" s="28">
        <f t="shared" si="686"/>
        <v>0</v>
      </c>
      <c r="AE339" s="28">
        <f t="shared" si="686"/>
        <v>0</v>
      </c>
      <c r="AF339" s="28">
        <f t="shared" si="686"/>
        <v>0</v>
      </c>
      <c r="AG339" s="28">
        <f t="shared" si="594"/>
        <v>32800</v>
      </c>
      <c r="AH339" s="28">
        <f t="shared" si="618"/>
        <v>0</v>
      </c>
      <c r="AI339" s="28">
        <f t="shared" si="681"/>
        <v>32800</v>
      </c>
      <c r="AJ339" s="29">
        <f t="shared" si="599"/>
        <v>3.8915035059895756E-2</v>
      </c>
      <c r="AK339" s="28">
        <f>AK340</f>
        <v>32800</v>
      </c>
      <c r="AL339" s="28">
        <f>AL340</f>
        <v>0</v>
      </c>
      <c r="AM339" s="28">
        <f t="shared" ref="AM339:AP339" si="687">AM340</f>
        <v>0</v>
      </c>
      <c r="AN339" s="28">
        <f t="shared" si="687"/>
        <v>0</v>
      </c>
      <c r="AO339" s="28">
        <f t="shared" si="687"/>
        <v>0</v>
      </c>
      <c r="AP339" s="28">
        <f t="shared" si="687"/>
        <v>0</v>
      </c>
      <c r="AQ339" s="28">
        <f t="shared" si="598"/>
        <v>32800</v>
      </c>
      <c r="AR339" s="28">
        <f t="shared" si="619"/>
        <v>0</v>
      </c>
      <c r="AS339" s="28">
        <f t="shared" si="682"/>
        <v>32800</v>
      </c>
      <c r="AT339" s="29">
        <f t="shared" si="600"/>
        <v>3.8915035059895756E-2</v>
      </c>
    </row>
    <row r="340" spans="1:46" ht="25.5" x14ac:dyDescent="0.2">
      <c r="A340" s="16" t="s">
        <v>92</v>
      </c>
      <c r="B340" s="17" t="s">
        <v>93</v>
      </c>
      <c r="C340" s="18">
        <v>32800</v>
      </c>
      <c r="D340" s="18">
        <v>0</v>
      </c>
      <c r="E340" s="18">
        <v>0</v>
      </c>
      <c r="F340" s="19">
        <f t="shared" si="634"/>
        <v>32800</v>
      </c>
      <c r="G340" s="30">
        <f t="shared" si="615"/>
        <v>3.9343941219576052E-2</v>
      </c>
      <c r="H340" s="18">
        <v>32800</v>
      </c>
      <c r="I340" s="18"/>
      <c r="J340" s="18">
        <v>0</v>
      </c>
      <c r="K340" s="18"/>
      <c r="L340" s="18">
        <v>0</v>
      </c>
      <c r="M340" s="18"/>
      <c r="N340" s="19">
        <f t="shared" si="663"/>
        <v>32800</v>
      </c>
      <c r="O340" s="19">
        <f t="shared" si="678"/>
        <v>0</v>
      </c>
      <c r="P340" s="19">
        <f t="shared" si="679"/>
        <v>32800</v>
      </c>
      <c r="Q340" s="30">
        <f t="shared" si="662"/>
        <v>3.9660859506689281E-2</v>
      </c>
      <c r="R340" s="18">
        <f>H340+I340</f>
        <v>32800</v>
      </c>
      <c r="S340" s="18"/>
      <c r="T340" s="18">
        <f>J340+K340</f>
        <v>0</v>
      </c>
      <c r="U340" s="18"/>
      <c r="V340" s="18">
        <f>L340+M340</f>
        <v>0</v>
      </c>
      <c r="W340" s="18"/>
      <c r="X340" s="19">
        <f t="shared" si="590"/>
        <v>32800</v>
      </c>
      <c r="Y340" s="19">
        <f t="shared" si="617"/>
        <v>0</v>
      </c>
      <c r="Z340" s="19">
        <f t="shared" si="680"/>
        <v>32800</v>
      </c>
      <c r="AA340" s="18">
        <f t="shared" ref="AA340" si="688">R340+S340</f>
        <v>32800</v>
      </c>
      <c r="AB340" s="18">
        <v>0</v>
      </c>
      <c r="AC340" s="18">
        <f t="shared" ref="AC340" si="689">T340+U340</f>
        <v>0</v>
      </c>
      <c r="AD340" s="18"/>
      <c r="AE340" s="18">
        <f t="shared" ref="AE340" si="690">V340+W340</f>
        <v>0</v>
      </c>
      <c r="AF340" s="18"/>
      <c r="AG340" s="19">
        <f t="shared" si="594"/>
        <v>32800</v>
      </c>
      <c r="AH340" s="19">
        <f t="shared" si="618"/>
        <v>0</v>
      </c>
      <c r="AI340" s="19">
        <f t="shared" si="681"/>
        <v>32800</v>
      </c>
      <c r="AJ340" s="30">
        <f t="shared" si="599"/>
        <v>3.8915035059895756E-2</v>
      </c>
      <c r="AK340" s="18">
        <f t="shared" ref="AK340" si="691">AA340+AB340</f>
        <v>32800</v>
      </c>
      <c r="AL340" s="18"/>
      <c r="AM340" s="18">
        <f t="shared" ref="AM340" si="692">AC340+AD340</f>
        <v>0</v>
      </c>
      <c r="AN340" s="18"/>
      <c r="AO340" s="18">
        <f t="shared" ref="AO340" si="693">AE340+AF340</f>
        <v>0</v>
      </c>
      <c r="AP340" s="18"/>
      <c r="AQ340" s="19">
        <f t="shared" si="598"/>
        <v>32800</v>
      </c>
      <c r="AR340" s="19">
        <f t="shared" si="619"/>
        <v>0</v>
      </c>
      <c r="AS340" s="19">
        <f t="shared" si="682"/>
        <v>32800</v>
      </c>
      <c r="AT340" s="30">
        <f t="shared" si="600"/>
        <v>3.8915035059895756E-2</v>
      </c>
    </row>
    <row r="341" spans="1:46" ht="71.25" customHeight="1" x14ac:dyDescent="0.2">
      <c r="A341" s="39" t="s">
        <v>174</v>
      </c>
      <c r="B341" s="34" t="s">
        <v>175</v>
      </c>
      <c r="C341" s="28">
        <f>SUM(C342:C351)</f>
        <v>1438533</v>
      </c>
      <c r="D341" s="28">
        <f t="shared" ref="D341:E341" si="694">SUM(D342:D351)</f>
        <v>0</v>
      </c>
      <c r="E341" s="28">
        <f t="shared" si="694"/>
        <v>0</v>
      </c>
      <c r="F341" s="28">
        <f t="shared" si="634"/>
        <v>1438533</v>
      </c>
      <c r="G341" s="29">
        <f t="shared" si="615"/>
        <v>1.725535298610378</v>
      </c>
      <c r="H341" s="28">
        <f>SUM(H342:H351)</f>
        <v>1438533</v>
      </c>
      <c r="I341" s="28">
        <f>SUM(I342:I351)</f>
        <v>-3912</v>
      </c>
      <c r="J341" s="28">
        <f t="shared" ref="J341:M341" si="695">SUM(J342:J351)</f>
        <v>0</v>
      </c>
      <c r="K341" s="28">
        <f t="shared" si="695"/>
        <v>0</v>
      </c>
      <c r="L341" s="28">
        <f t="shared" si="695"/>
        <v>0</v>
      </c>
      <c r="M341" s="28">
        <f t="shared" si="695"/>
        <v>99128</v>
      </c>
      <c r="N341" s="28">
        <f t="shared" si="663"/>
        <v>1438533</v>
      </c>
      <c r="O341" s="28">
        <f t="shared" si="678"/>
        <v>95216</v>
      </c>
      <c r="P341" s="28">
        <f t="shared" si="679"/>
        <v>1533749</v>
      </c>
      <c r="Q341" s="29">
        <f t="shared" si="662"/>
        <v>1.8545671831562553</v>
      </c>
      <c r="R341" s="28">
        <f>SUM(R342:R351)</f>
        <v>1434621</v>
      </c>
      <c r="S341" s="28">
        <f>SUM(S342:S351)</f>
        <v>0</v>
      </c>
      <c r="T341" s="28">
        <f t="shared" ref="T341:W341" si="696">SUM(T342:T351)</f>
        <v>0</v>
      </c>
      <c r="U341" s="28">
        <f t="shared" si="696"/>
        <v>0</v>
      </c>
      <c r="V341" s="28">
        <f t="shared" si="696"/>
        <v>99128</v>
      </c>
      <c r="W341" s="28">
        <f t="shared" si="696"/>
        <v>0</v>
      </c>
      <c r="X341" s="28">
        <f t="shared" si="590"/>
        <v>1533749</v>
      </c>
      <c r="Y341" s="28">
        <f t="shared" si="617"/>
        <v>0</v>
      </c>
      <c r="Z341" s="28">
        <f t="shared" si="680"/>
        <v>1533749</v>
      </c>
      <c r="AA341" s="28">
        <f>SUM(AA342:AA351)</f>
        <v>1434621</v>
      </c>
      <c r="AB341" s="28">
        <f>SUM(AB342:AB351)</f>
        <v>-22092</v>
      </c>
      <c r="AC341" s="28">
        <f t="shared" ref="AC341:AF341" si="697">SUM(AC342:AC351)</f>
        <v>0</v>
      </c>
      <c r="AD341" s="28">
        <f t="shared" si="697"/>
        <v>0</v>
      </c>
      <c r="AE341" s="28">
        <f t="shared" si="697"/>
        <v>99128</v>
      </c>
      <c r="AF341" s="28">
        <f t="shared" si="697"/>
        <v>283455</v>
      </c>
      <c r="AG341" s="28">
        <f t="shared" si="594"/>
        <v>1533749</v>
      </c>
      <c r="AH341" s="28">
        <f t="shared" si="618"/>
        <v>261363</v>
      </c>
      <c r="AI341" s="28">
        <f t="shared" si="681"/>
        <v>1795112</v>
      </c>
      <c r="AJ341" s="29">
        <f t="shared" si="599"/>
        <v>2.1297819029402314</v>
      </c>
      <c r="AK341" s="28">
        <f>SUM(AK342:AK351)</f>
        <v>1412529</v>
      </c>
      <c r="AL341" s="28">
        <f>SUM(AL342:AL351)</f>
        <v>-3786</v>
      </c>
      <c r="AM341" s="28">
        <f t="shared" ref="AM341:AP341" si="698">SUM(AM342:AM351)</f>
        <v>0</v>
      </c>
      <c r="AN341" s="28">
        <f t="shared" si="698"/>
        <v>0</v>
      </c>
      <c r="AO341" s="28">
        <f t="shared" si="698"/>
        <v>382583</v>
      </c>
      <c r="AP341" s="28">
        <f t="shared" si="698"/>
        <v>0</v>
      </c>
      <c r="AQ341" s="28">
        <f t="shared" si="598"/>
        <v>1795112</v>
      </c>
      <c r="AR341" s="28">
        <f t="shared" si="619"/>
        <v>-3786</v>
      </c>
      <c r="AS341" s="28">
        <f t="shared" si="682"/>
        <v>1791326</v>
      </c>
      <c r="AT341" s="29">
        <f t="shared" si="600"/>
        <v>2.125290063832403</v>
      </c>
    </row>
    <row r="342" spans="1:46" ht="12.95" x14ac:dyDescent="0.3">
      <c r="A342" s="16" t="s">
        <v>54</v>
      </c>
      <c r="B342" s="17" t="s">
        <v>55</v>
      </c>
      <c r="C342" s="18">
        <v>403751</v>
      </c>
      <c r="D342" s="18">
        <v>0</v>
      </c>
      <c r="E342" s="18">
        <v>0</v>
      </c>
      <c r="F342" s="19">
        <f t="shared" si="634"/>
        <v>403751</v>
      </c>
      <c r="G342" s="30">
        <f t="shared" si="615"/>
        <v>0.48430352473612959</v>
      </c>
      <c r="H342" s="18">
        <v>403751</v>
      </c>
      <c r="I342" s="18">
        <v>-828</v>
      </c>
      <c r="J342" s="18">
        <v>0</v>
      </c>
      <c r="K342" s="18"/>
      <c r="L342" s="18">
        <v>0</v>
      </c>
      <c r="M342" s="18">
        <v>9633</v>
      </c>
      <c r="N342" s="19">
        <f t="shared" si="663"/>
        <v>403751</v>
      </c>
      <c r="O342" s="19">
        <f t="shared" si="678"/>
        <v>8805</v>
      </c>
      <c r="P342" s="19">
        <f t="shared" si="679"/>
        <v>412556</v>
      </c>
      <c r="Q342" s="30">
        <f t="shared" si="662"/>
        <v>0.49885138886102753</v>
      </c>
      <c r="R342" s="18">
        <f t="shared" ref="R342:R351" si="699">H342+I342</f>
        <v>402923</v>
      </c>
      <c r="S342" s="18"/>
      <c r="T342" s="18">
        <f t="shared" ref="T342:T351" si="700">J342+K342</f>
        <v>0</v>
      </c>
      <c r="U342" s="18"/>
      <c r="V342" s="18">
        <f t="shared" ref="V342:V351" si="701">L342+M342</f>
        <v>9633</v>
      </c>
      <c r="W342" s="18"/>
      <c r="X342" s="19">
        <f t="shared" si="590"/>
        <v>412556</v>
      </c>
      <c r="Y342" s="19">
        <f t="shared" si="617"/>
        <v>0</v>
      </c>
      <c r="Z342" s="19">
        <f t="shared" si="680"/>
        <v>412556</v>
      </c>
      <c r="AA342" s="18">
        <f t="shared" ref="AA342:AA351" si="702">R342+S342</f>
        <v>402923</v>
      </c>
      <c r="AB342" s="18">
        <v>-450</v>
      </c>
      <c r="AC342" s="18">
        <f t="shared" ref="AC342:AC351" si="703">T342+U342</f>
        <v>0</v>
      </c>
      <c r="AD342" s="18"/>
      <c r="AE342" s="18">
        <f t="shared" ref="AE342:AE351" si="704">V342+W342</f>
        <v>9633</v>
      </c>
      <c r="AF342" s="18"/>
      <c r="AG342" s="19">
        <f t="shared" si="594"/>
        <v>412556</v>
      </c>
      <c r="AH342" s="19">
        <f t="shared" si="618"/>
        <v>-450</v>
      </c>
      <c r="AI342" s="19">
        <f t="shared" si="681"/>
        <v>412106</v>
      </c>
      <c r="AJ342" s="30">
        <f t="shared" si="599"/>
        <v>0.48893656824370124</v>
      </c>
      <c r="AK342" s="18">
        <f t="shared" ref="AK342:AK351" si="705">AA342+AB342</f>
        <v>402473</v>
      </c>
      <c r="AL342" s="18"/>
      <c r="AM342" s="18">
        <f t="shared" ref="AM342:AM351" si="706">AC342+AD342</f>
        <v>0</v>
      </c>
      <c r="AN342" s="18"/>
      <c r="AO342" s="18">
        <f t="shared" ref="AO342:AO351" si="707">AE342+AF342</f>
        <v>9633</v>
      </c>
      <c r="AP342" s="18"/>
      <c r="AQ342" s="19">
        <f t="shared" si="598"/>
        <v>412106</v>
      </c>
      <c r="AR342" s="19">
        <f t="shared" si="619"/>
        <v>0</v>
      </c>
      <c r="AS342" s="19">
        <f t="shared" si="682"/>
        <v>412106</v>
      </c>
      <c r="AT342" s="30">
        <f t="shared" si="600"/>
        <v>0.48893656824370124</v>
      </c>
    </row>
    <row r="343" spans="1:46" ht="25.5" x14ac:dyDescent="0.2">
      <c r="A343" s="16" t="s">
        <v>56</v>
      </c>
      <c r="B343" s="17" t="s">
        <v>57</v>
      </c>
      <c r="C343" s="18">
        <v>128193</v>
      </c>
      <c r="D343" s="18">
        <v>0</v>
      </c>
      <c r="E343" s="18">
        <v>0</v>
      </c>
      <c r="F343" s="19">
        <f t="shared" si="634"/>
        <v>128193</v>
      </c>
      <c r="G343" s="30">
        <f t="shared" si="615"/>
        <v>0.1537688370963754</v>
      </c>
      <c r="H343" s="18">
        <v>128193</v>
      </c>
      <c r="I343" s="18">
        <v>-196</v>
      </c>
      <c r="J343" s="18">
        <v>0</v>
      </c>
      <c r="K343" s="18"/>
      <c r="L343" s="18">
        <v>0</v>
      </c>
      <c r="M343" s="18">
        <v>2369</v>
      </c>
      <c r="N343" s="19">
        <f t="shared" si="663"/>
        <v>128193</v>
      </c>
      <c r="O343" s="19">
        <f t="shared" si="678"/>
        <v>2173</v>
      </c>
      <c r="P343" s="19">
        <f t="shared" si="679"/>
        <v>130366</v>
      </c>
      <c r="Q343" s="30">
        <f t="shared" si="662"/>
        <v>0.15763498812344678</v>
      </c>
      <c r="R343" s="18">
        <f t="shared" si="699"/>
        <v>127997</v>
      </c>
      <c r="S343" s="18"/>
      <c r="T343" s="18">
        <f t="shared" si="700"/>
        <v>0</v>
      </c>
      <c r="U343" s="18"/>
      <c r="V343" s="18">
        <f t="shared" si="701"/>
        <v>2369</v>
      </c>
      <c r="W343" s="18"/>
      <c r="X343" s="19">
        <f t="shared" si="590"/>
        <v>130366</v>
      </c>
      <c r="Y343" s="19">
        <f t="shared" si="617"/>
        <v>0</v>
      </c>
      <c r="Z343" s="19">
        <f t="shared" si="680"/>
        <v>130366</v>
      </c>
      <c r="AA343" s="18">
        <f t="shared" si="702"/>
        <v>127997</v>
      </c>
      <c r="AB343" s="18">
        <v>0</v>
      </c>
      <c r="AC343" s="18">
        <f t="shared" si="703"/>
        <v>0</v>
      </c>
      <c r="AD343" s="18"/>
      <c r="AE343" s="18">
        <f t="shared" si="704"/>
        <v>2369</v>
      </c>
      <c r="AF343" s="18"/>
      <c r="AG343" s="19">
        <f t="shared" si="594"/>
        <v>130366</v>
      </c>
      <c r="AH343" s="19">
        <f t="shared" si="618"/>
        <v>0</v>
      </c>
      <c r="AI343" s="19">
        <f t="shared" si="681"/>
        <v>130366</v>
      </c>
      <c r="AJ343" s="30">
        <f t="shared" si="599"/>
        <v>0.15467065428714544</v>
      </c>
      <c r="AK343" s="18">
        <f t="shared" si="705"/>
        <v>127997</v>
      </c>
      <c r="AL343" s="18"/>
      <c r="AM343" s="18">
        <f t="shared" si="706"/>
        <v>0</v>
      </c>
      <c r="AN343" s="18"/>
      <c r="AO343" s="18">
        <f t="shared" si="707"/>
        <v>2369</v>
      </c>
      <c r="AP343" s="18"/>
      <c r="AQ343" s="19">
        <f t="shared" si="598"/>
        <v>130366</v>
      </c>
      <c r="AR343" s="19">
        <f t="shared" si="619"/>
        <v>0</v>
      </c>
      <c r="AS343" s="19">
        <f t="shared" si="682"/>
        <v>130366</v>
      </c>
      <c r="AT343" s="30">
        <f t="shared" si="600"/>
        <v>0.15467065428714544</v>
      </c>
    </row>
    <row r="344" spans="1:46" x14ac:dyDescent="0.2">
      <c r="A344" s="16" t="s">
        <v>58</v>
      </c>
      <c r="B344" s="17" t="s">
        <v>59</v>
      </c>
      <c r="C344" s="18">
        <v>3636</v>
      </c>
      <c r="D344" s="18">
        <v>0</v>
      </c>
      <c r="E344" s="18">
        <v>0</v>
      </c>
      <c r="F344" s="19">
        <f t="shared" si="634"/>
        <v>3636</v>
      </c>
      <c r="G344" s="30">
        <f t="shared" si="615"/>
        <v>4.3614198254383696E-3</v>
      </c>
      <c r="H344" s="18">
        <v>3636</v>
      </c>
      <c r="I344" s="18">
        <v>-1088</v>
      </c>
      <c r="J344" s="18">
        <v>0</v>
      </c>
      <c r="K344" s="18"/>
      <c r="L344" s="18">
        <v>0</v>
      </c>
      <c r="M344" s="18">
        <v>800</v>
      </c>
      <c r="N344" s="19">
        <f t="shared" si="663"/>
        <v>3636</v>
      </c>
      <c r="O344" s="19">
        <f t="shared" si="678"/>
        <v>-288</v>
      </c>
      <c r="P344" s="19">
        <f t="shared" si="679"/>
        <v>3348</v>
      </c>
      <c r="Q344" s="30">
        <f t="shared" si="662"/>
        <v>4.048309683792552E-3</v>
      </c>
      <c r="R344" s="18">
        <f t="shared" si="699"/>
        <v>2548</v>
      </c>
      <c r="S344" s="18"/>
      <c r="T344" s="18">
        <f t="shared" si="700"/>
        <v>0</v>
      </c>
      <c r="U344" s="18"/>
      <c r="V344" s="18">
        <f t="shared" si="701"/>
        <v>800</v>
      </c>
      <c r="W344" s="18"/>
      <c r="X344" s="19">
        <f t="shared" si="590"/>
        <v>3348</v>
      </c>
      <c r="Y344" s="19">
        <f t="shared" si="617"/>
        <v>0</v>
      </c>
      <c r="Z344" s="19">
        <f t="shared" si="680"/>
        <v>3348</v>
      </c>
      <c r="AA344" s="18">
        <f t="shared" si="702"/>
        <v>2548</v>
      </c>
      <c r="AB344" s="18">
        <v>-550</v>
      </c>
      <c r="AC344" s="18">
        <f t="shared" si="703"/>
        <v>0</v>
      </c>
      <c r="AD344" s="18"/>
      <c r="AE344" s="18">
        <f t="shared" si="704"/>
        <v>800</v>
      </c>
      <c r="AF344" s="18"/>
      <c r="AG344" s="19">
        <f t="shared" si="594"/>
        <v>3348</v>
      </c>
      <c r="AH344" s="19">
        <f t="shared" si="618"/>
        <v>-550</v>
      </c>
      <c r="AI344" s="19">
        <f t="shared" si="681"/>
        <v>2798</v>
      </c>
      <c r="AJ344" s="30">
        <f t="shared" si="599"/>
        <v>3.3196423200484246E-3</v>
      </c>
      <c r="AK344" s="18">
        <f t="shared" si="705"/>
        <v>1998</v>
      </c>
      <c r="AL344" s="18"/>
      <c r="AM344" s="18">
        <f t="shared" si="706"/>
        <v>0</v>
      </c>
      <c r="AN344" s="18"/>
      <c r="AO344" s="18">
        <f t="shared" si="707"/>
        <v>800</v>
      </c>
      <c r="AP344" s="18"/>
      <c r="AQ344" s="19">
        <f t="shared" si="598"/>
        <v>2798</v>
      </c>
      <c r="AR344" s="19">
        <f t="shared" si="619"/>
        <v>0</v>
      </c>
      <c r="AS344" s="19">
        <f t="shared" si="682"/>
        <v>2798</v>
      </c>
      <c r="AT344" s="30">
        <f t="shared" si="600"/>
        <v>3.3196423200484246E-3</v>
      </c>
    </row>
    <row r="345" spans="1:46" ht="12.95" x14ac:dyDescent="0.3">
      <c r="A345" s="16" t="s">
        <v>60</v>
      </c>
      <c r="B345" s="17" t="s">
        <v>61</v>
      </c>
      <c r="C345" s="18">
        <v>51559</v>
      </c>
      <c r="D345" s="18">
        <v>0</v>
      </c>
      <c r="E345" s="18">
        <v>0</v>
      </c>
      <c r="F345" s="19">
        <f t="shared" si="634"/>
        <v>51559</v>
      </c>
      <c r="G345" s="30">
        <f t="shared" si="615"/>
        <v>6.1845556870125662E-2</v>
      </c>
      <c r="H345" s="18">
        <v>51559</v>
      </c>
      <c r="I345" s="18">
        <v>-1800</v>
      </c>
      <c r="J345" s="18">
        <v>0</v>
      </c>
      <c r="K345" s="18"/>
      <c r="L345" s="18">
        <v>0</v>
      </c>
      <c r="M345" s="18">
        <v>10426</v>
      </c>
      <c r="N345" s="19">
        <f t="shared" si="663"/>
        <v>51559</v>
      </c>
      <c r="O345" s="19">
        <f t="shared" si="678"/>
        <v>8626</v>
      </c>
      <c r="P345" s="19">
        <f t="shared" si="679"/>
        <v>60185</v>
      </c>
      <c r="Q345" s="30">
        <f t="shared" si="662"/>
        <v>7.277404967713702E-2</v>
      </c>
      <c r="R345" s="18">
        <f t="shared" si="699"/>
        <v>49759</v>
      </c>
      <c r="S345" s="18"/>
      <c r="T345" s="18">
        <f t="shared" si="700"/>
        <v>0</v>
      </c>
      <c r="U345" s="18"/>
      <c r="V345" s="18">
        <f t="shared" si="701"/>
        <v>10426</v>
      </c>
      <c r="W345" s="18"/>
      <c r="X345" s="19">
        <f t="shared" si="590"/>
        <v>60185</v>
      </c>
      <c r="Y345" s="19">
        <f t="shared" si="617"/>
        <v>0</v>
      </c>
      <c r="Z345" s="19">
        <f t="shared" si="680"/>
        <v>60185</v>
      </c>
      <c r="AA345" s="18">
        <f t="shared" si="702"/>
        <v>49759</v>
      </c>
      <c r="AB345" s="18">
        <v>-2346</v>
      </c>
      <c r="AC345" s="18">
        <f t="shared" si="703"/>
        <v>0</v>
      </c>
      <c r="AD345" s="18"/>
      <c r="AE345" s="18">
        <f t="shared" si="704"/>
        <v>10426</v>
      </c>
      <c r="AF345" s="18"/>
      <c r="AG345" s="19">
        <f t="shared" si="594"/>
        <v>60185</v>
      </c>
      <c r="AH345" s="19">
        <f t="shared" si="618"/>
        <v>-2346</v>
      </c>
      <c r="AI345" s="19">
        <f t="shared" si="681"/>
        <v>57839</v>
      </c>
      <c r="AJ345" s="30">
        <f t="shared" si="599"/>
        <v>6.8622155878942395E-2</v>
      </c>
      <c r="AK345" s="18">
        <f t="shared" si="705"/>
        <v>47413</v>
      </c>
      <c r="AL345" s="18"/>
      <c r="AM345" s="18">
        <f t="shared" si="706"/>
        <v>0</v>
      </c>
      <c r="AN345" s="18"/>
      <c r="AO345" s="18">
        <f t="shared" si="707"/>
        <v>10426</v>
      </c>
      <c r="AP345" s="18"/>
      <c r="AQ345" s="19">
        <f t="shared" si="598"/>
        <v>57839</v>
      </c>
      <c r="AR345" s="19">
        <f t="shared" si="619"/>
        <v>0</v>
      </c>
      <c r="AS345" s="19">
        <f t="shared" si="682"/>
        <v>57839</v>
      </c>
      <c r="AT345" s="30">
        <f t="shared" si="600"/>
        <v>6.8622155878942395E-2</v>
      </c>
    </row>
    <row r="346" spans="1:46" ht="25.5" x14ac:dyDescent="0.2">
      <c r="A346" s="16" t="s">
        <v>62</v>
      </c>
      <c r="B346" s="17" t="s">
        <v>63</v>
      </c>
      <c r="C346" s="18">
        <v>45704</v>
      </c>
      <c r="D346" s="18">
        <v>0</v>
      </c>
      <c r="E346" s="18">
        <v>0</v>
      </c>
      <c r="F346" s="19">
        <f t="shared" si="634"/>
        <v>45704</v>
      </c>
      <c r="G346" s="30">
        <f t="shared" si="615"/>
        <v>5.4822423460350732E-2</v>
      </c>
      <c r="H346" s="18">
        <v>45704</v>
      </c>
      <c r="I346" s="18"/>
      <c r="J346" s="18">
        <v>0</v>
      </c>
      <c r="K346" s="18"/>
      <c r="L346" s="18">
        <v>0</v>
      </c>
      <c r="M346" s="18">
        <v>15900</v>
      </c>
      <c r="N346" s="19">
        <f t="shared" si="663"/>
        <v>45704</v>
      </c>
      <c r="O346" s="19">
        <f t="shared" si="678"/>
        <v>15900</v>
      </c>
      <c r="P346" s="19">
        <f t="shared" si="679"/>
        <v>61604</v>
      </c>
      <c r="Q346" s="30">
        <f t="shared" si="662"/>
        <v>7.4489865519819703E-2</v>
      </c>
      <c r="R346" s="18">
        <f t="shared" si="699"/>
        <v>45704</v>
      </c>
      <c r="S346" s="18"/>
      <c r="T346" s="18">
        <f t="shared" si="700"/>
        <v>0</v>
      </c>
      <c r="U346" s="18"/>
      <c r="V346" s="18">
        <f t="shared" si="701"/>
        <v>15900</v>
      </c>
      <c r="W346" s="18"/>
      <c r="X346" s="19">
        <f t="shared" ref="X346:X409" si="708">R346+T346+V346</f>
        <v>61604</v>
      </c>
      <c r="Y346" s="19">
        <f t="shared" si="617"/>
        <v>0</v>
      </c>
      <c r="Z346" s="19">
        <f t="shared" si="680"/>
        <v>61604</v>
      </c>
      <c r="AA346" s="18">
        <f t="shared" si="702"/>
        <v>45704</v>
      </c>
      <c r="AB346" s="18">
        <v>2951</v>
      </c>
      <c r="AC346" s="18">
        <f t="shared" si="703"/>
        <v>0</v>
      </c>
      <c r="AD346" s="18"/>
      <c r="AE346" s="18">
        <f t="shared" si="704"/>
        <v>15900</v>
      </c>
      <c r="AF346" s="18">
        <v>-3123</v>
      </c>
      <c r="AG346" s="19">
        <f t="shared" ref="AG346:AG409" si="709">AA346+AC346+AE346</f>
        <v>61604</v>
      </c>
      <c r="AH346" s="19">
        <f t="shared" si="618"/>
        <v>-172</v>
      </c>
      <c r="AI346" s="19">
        <f t="shared" si="681"/>
        <v>61432</v>
      </c>
      <c r="AJ346" s="30">
        <f t="shared" si="599"/>
        <v>7.2885013225595E-2</v>
      </c>
      <c r="AK346" s="18">
        <f t="shared" si="705"/>
        <v>48655</v>
      </c>
      <c r="AL346" s="18"/>
      <c r="AM346" s="18">
        <f t="shared" si="706"/>
        <v>0</v>
      </c>
      <c r="AN346" s="18"/>
      <c r="AO346" s="18">
        <f t="shared" si="707"/>
        <v>12777</v>
      </c>
      <c r="AP346" s="18"/>
      <c r="AQ346" s="19">
        <f t="shared" ref="AQ346:AQ409" si="710">AK346+AM346+AO346</f>
        <v>61432</v>
      </c>
      <c r="AR346" s="19">
        <f t="shared" si="619"/>
        <v>0</v>
      </c>
      <c r="AS346" s="19">
        <f t="shared" si="682"/>
        <v>61432</v>
      </c>
      <c r="AT346" s="30">
        <f t="shared" si="600"/>
        <v>7.2885013225595E-2</v>
      </c>
    </row>
    <row r="347" spans="1:46" x14ac:dyDescent="0.2">
      <c r="A347" s="16" t="s">
        <v>64</v>
      </c>
      <c r="B347" s="17" t="s">
        <v>65</v>
      </c>
      <c r="C347" s="18">
        <v>784</v>
      </c>
      <c r="D347" s="18">
        <v>0</v>
      </c>
      <c r="E347" s="18">
        <v>0</v>
      </c>
      <c r="F347" s="19">
        <f t="shared" si="634"/>
        <v>784</v>
      </c>
      <c r="G347" s="30">
        <f t="shared" si="615"/>
        <v>9.4041615598011057E-4</v>
      </c>
      <c r="H347" s="18">
        <v>784</v>
      </c>
      <c r="I347" s="18"/>
      <c r="J347" s="18">
        <v>0</v>
      </c>
      <c r="K347" s="18"/>
      <c r="L347" s="18">
        <v>0</v>
      </c>
      <c r="M347" s="18"/>
      <c r="N347" s="19">
        <f t="shared" si="663"/>
        <v>784</v>
      </c>
      <c r="O347" s="19">
        <f t="shared" si="678"/>
        <v>0</v>
      </c>
      <c r="P347" s="19">
        <f t="shared" si="679"/>
        <v>784</v>
      </c>
      <c r="Q347" s="30">
        <f t="shared" si="662"/>
        <v>9.4799127601354863E-4</v>
      </c>
      <c r="R347" s="18">
        <f t="shared" si="699"/>
        <v>784</v>
      </c>
      <c r="S347" s="18"/>
      <c r="T347" s="18">
        <f t="shared" si="700"/>
        <v>0</v>
      </c>
      <c r="U347" s="18"/>
      <c r="V347" s="18">
        <f t="shared" si="701"/>
        <v>0</v>
      </c>
      <c r="W347" s="18"/>
      <c r="X347" s="19">
        <f t="shared" si="708"/>
        <v>784</v>
      </c>
      <c r="Y347" s="19">
        <f t="shared" si="617"/>
        <v>0</v>
      </c>
      <c r="Z347" s="19">
        <f t="shared" si="680"/>
        <v>784</v>
      </c>
      <c r="AA347" s="18">
        <f t="shared" si="702"/>
        <v>784</v>
      </c>
      <c r="AB347" s="18">
        <v>210</v>
      </c>
      <c r="AC347" s="18">
        <f t="shared" si="703"/>
        <v>0</v>
      </c>
      <c r="AD347" s="18"/>
      <c r="AE347" s="18">
        <f t="shared" si="704"/>
        <v>0</v>
      </c>
      <c r="AF347" s="18"/>
      <c r="AG347" s="19">
        <f t="shared" si="709"/>
        <v>784</v>
      </c>
      <c r="AH347" s="19">
        <f t="shared" si="618"/>
        <v>210</v>
      </c>
      <c r="AI347" s="19">
        <f t="shared" si="681"/>
        <v>994</v>
      </c>
      <c r="AJ347" s="30">
        <f t="shared" si="599"/>
        <v>1.179315391754158E-3</v>
      </c>
      <c r="AK347" s="18">
        <f t="shared" si="705"/>
        <v>994</v>
      </c>
      <c r="AL347" s="18"/>
      <c r="AM347" s="18">
        <f t="shared" si="706"/>
        <v>0</v>
      </c>
      <c r="AN347" s="18"/>
      <c r="AO347" s="18">
        <f t="shared" si="707"/>
        <v>0</v>
      </c>
      <c r="AP347" s="18"/>
      <c r="AQ347" s="19">
        <f t="shared" si="710"/>
        <v>994</v>
      </c>
      <c r="AR347" s="19">
        <f t="shared" si="619"/>
        <v>0</v>
      </c>
      <c r="AS347" s="19">
        <f t="shared" si="682"/>
        <v>994</v>
      </c>
      <c r="AT347" s="30">
        <f t="shared" si="600"/>
        <v>1.179315391754158E-3</v>
      </c>
    </row>
    <row r="348" spans="1:46" x14ac:dyDescent="0.2">
      <c r="A348" s="16" t="s">
        <v>66</v>
      </c>
      <c r="B348" s="17" t="s">
        <v>67</v>
      </c>
      <c r="C348" s="18">
        <v>4904</v>
      </c>
      <c r="D348" s="18">
        <v>0</v>
      </c>
      <c r="E348" s="18">
        <v>0</v>
      </c>
      <c r="F348" s="19">
        <f t="shared" si="634"/>
        <v>4904</v>
      </c>
      <c r="G348" s="30">
        <f t="shared" si="615"/>
        <v>5.8823990164878345E-3</v>
      </c>
      <c r="H348" s="18">
        <v>4904</v>
      </c>
      <c r="I348" s="18"/>
      <c r="J348" s="18">
        <v>0</v>
      </c>
      <c r="K348" s="18"/>
      <c r="L348" s="18">
        <v>0</v>
      </c>
      <c r="M348" s="18">
        <v>60000</v>
      </c>
      <c r="N348" s="19">
        <f t="shared" si="663"/>
        <v>4904</v>
      </c>
      <c r="O348" s="19">
        <f t="shared" si="678"/>
        <v>60000</v>
      </c>
      <c r="P348" s="19">
        <f t="shared" si="679"/>
        <v>64904</v>
      </c>
      <c r="Q348" s="30">
        <f t="shared" si="662"/>
        <v>7.8480134921407346E-2</v>
      </c>
      <c r="R348" s="18">
        <f t="shared" si="699"/>
        <v>4904</v>
      </c>
      <c r="S348" s="18"/>
      <c r="T348" s="18">
        <f t="shared" si="700"/>
        <v>0</v>
      </c>
      <c r="U348" s="18"/>
      <c r="V348" s="18">
        <f t="shared" si="701"/>
        <v>60000</v>
      </c>
      <c r="W348" s="18"/>
      <c r="X348" s="19">
        <f t="shared" si="708"/>
        <v>64904</v>
      </c>
      <c r="Y348" s="19">
        <f t="shared" si="617"/>
        <v>0</v>
      </c>
      <c r="Z348" s="19">
        <f t="shared" si="680"/>
        <v>64904</v>
      </c>
      <c r="AA348" s="18">
        <f t="shared" si="702"/>
        <v>4904</v>
      </c>
      <c r="AB348" s="18">
        <v>593</v>
      </c>
      <c r="AC348" s="18">
        <f t="shared" si="703"/>
        <v>0</v>
      </c>
      <c r="AD348" s="18"/>
      <c r="AE348" s="18">
        <f t="shared" si="704"/>
        <v>60000</v>
      </c>
      <c r="AF348" s="18">
        <v>286578</v>
      </c>
      <c r="AG348" s="19">
        <f t="shared" si="709"/>
        <v>64904</v>
      </c>
      <c r="AH348" s="19">
        <f t="shared" si="618"/>
        <v>287171</v>
      </c>
      <c r="AI348" s="19">
        <f t="shared" si="681"/>
        <v>352075</v>
      </c>
      <c r="AJ348" s="30">
        <f t="shared" si="599"/>
        <v>0.41771374904612191</v>
      </c>
      <c r="AK348" s="18">
        <f t="shared" si="705"/>
        <v>5497</v>
      </c>
      <c r="AL348" s="18"/>
      <c r="AM348" s="18">
        <f t="shared" si="706"/>
        <v>0</v>
      </c>
      <c r="AN348" s="18"/>
      <c r="AO348" s="18">
        <f t="shared" si="707"/>
        <v>346578</v>
      </c>
      <c r="AP348" s="18"/>
      <c r="AQ348" s="19">
        <f t="shared" si="710"/>
        <v>352075</v>
      </c>
      <c r="AR348" s="19">
        <f t="shared" si="619"/>
        <v>0</v>
      </c>
      <c r="AS348" s="19">
        <f t="shared" si="682"/>
        <v>352075</v>
      </c>
      <c r="AT348" s="30">
        <f t="shared" si="600"/>
        <v>0.41771374904612191</v>
      </c>
    </row>
    <row r="349" spans="1:46" x14ac:dyDescent="0.2">
      <c r="A349" s="16" t="s">
        <v>68</v>
      </c>
      <c r="B349" s="17" t="s">
        <v>69</v>
      </c>
      <c r="C349" s="18">
        <v>517147</v>
      </c>
      <c r="D349" s="18">
        <v>0</v>
      </c>
      <c r="E349" s="18">
        <v>0</v>
      </c>
      <c r="F349" s="19">
        <f t="shared" si="634"/>
        <v>517147</v>
      </c>
      <c r="G349" s="30">
        <f t="shared" si="615"/>
        <v>0.62032320639878347</v>
      </c>
      <c r="H349" s="18">
        <v>517147</v>
      </c>
      <c r="I349" s="18"/>
      <c r="J349" s="18">
        <v>0</v>
      </c>
      <c r="K349" s="18"/>
      <c r="L349" s="18">
        <v>0</v>
      </c>
      <c r="M349" s="18"/>
      <c r="N349" s="19">
        <f t="shared" si="663"/>
        <v>517147</v>
      </c>
      <c r="O349" s="19">
        <f t="shared" si="678"/>
        <v>0</v>
      </c>
      <c r="P349" s="19">
        <f t="shared" si="679"/>
        <v>517147</v>
      </c>
      <c r="Q349" s="30">
        <f t="shared" si="662"/>
        <v>0.62531995461298295</v>
      </c>
      <c r="R349" s="18">
        <f t="shared" si="699"/>
        <v>517147</v>
      </c>
      <c r="S349" s="18"/>
      <c r="T349" s="18">
        <f t="shared" si="700"/>
        <v>0</v>
      </c>
      <c r="U349" s="18"/>
      <c r="V349" s="18">
        <f t="shared" si="701"/>
        <v>0</v>
      </c>
      <c r="W349" s="18"/>
      <c r="X349" s="19">
        <f t="shared" si="708"/>
        <v>517147</v>
      </c>
      <c r="Y349" s="19">
        <f t="shared" si="617"/>
        <v>0</v>
      </c>
      <c r="Z349" s="19">
        <f t="shared" si="680"/>
        <v>517147</v>
      </c>
      <c r="AA349" s="18">
        <f t="shared" si="702"/>
        <v>517147</v>
      </c>
      <c r="AB349" s="18">
        <f>-20000-2500</f>
        <v>-22500</v>
      </c>
      <c r="AC349" s="18">
        <f t="shared" si="703"/>
        <v>0</v>
      </c>
      <c r="AD349" s="18"/>
      <c r="AE349" s="18">
        <f t="shared" si="704"/>
        <v>0</v>
      </c>
      <c r="AF349" s="18"/>
      <c r="AG349" s="19">
        <f t="shared" si="709"/>
        <v>517147</v>
      </c>
      <c r="AH349" s="19">
        <f t="shared" si="618"/>
        <v>-22500</v>
      </c>
      <c r="AI349" s="19">
        <f t="shared" si="681"/>
        <v>494647</v>
      </c>
      <c r="AJ349" s="30">
        <f t="shared" ref="AJ349:AJ379" si="711">AI349*100/$AI$27</f>
        <v>0.58686601668512972</v>
      </c>
      <c r="AK349" s="18">
        <f t="shared" si="705"/>
        <v>494647</v>
      </c>
      <c r="AL349" s="18"/>
      <c r="AM349" s="18">
        <f t="shared" si="706"/>
        <v>0</v>
      </c>
      <c r="AN349" s="18"/>
      <c r="AO349" s="18">
        <f t="shared" si="707"/>
        <v>0</v>
      </c>
      <c r="AP349" s="18"/>
      <c r="AQ349" s="19">
        <f t="shared" si="710"/>
        <v>494647</v>
      </c>
      <c r="AR349" s="19">
        <f t="shared" si="619"/>
        <v>0</v>
      </c>
      <c r="AS349" s="19">
        <f t="shared" si="682"/>
        <v>494647</v>
      </c>
      <c r="AT349" s="30">
        <f t="shared" ref="AT349:AT379" si="712">AS349*100/$AI$27</f>
        <v>0.58686601668512972</v>
      </c>
    </row>
    <row r="350" spans="1:46" x14ac:dyDescent="0.2">
      <c r="A350" s="16" t="s">
        <v>152</v>
      </c>
      <c r="B350" s="17" t="s">
        <v>153</v>
      </c>
      <c r="C350" s="18">
        <v>20032</v>
      </c>
      <c r="D350" s="18">
        <v>0</v>
      </c>
      <c r="E350" s="18">
        <v>0</v>
      </c>
      <c r="F350" s="19">
        <f t="shared" si="634"/>
        <v>20032</v>
      </c>
      <c r="G350" s="30">
        <f t="shared" si="615"/>
        <v>2.4028592393614254E-2</v>
      </c>
      <c r="H350" s="18">
        <v>20032</v>
      </c>
      <c r="I350" s="18"/>
      <c r="J350" s="18">
        <v>0</v>
      </c>
      <c r="K350" s="18"/>
      <c r="L350" s="18">
        <v>0</v>
      </c>
      <c r="M350" s="18"/>
      <c r="N350" s="19">
        <f t="shared" si="663"/>
        <v>20032</v>
      </c>
      <c r="O350" s="19">
        <f t="shared" si="678"/>
        <v>0</v>
      </c>
      <c r="P350" s="19">
        <f t="shared" si="679"/>
        <v>20032</v>
      </c>
      <c r="Q350" s="30">
        <f t="shared" si="662"/>
        <v>2.4222144440182919E-2</v>
      </c>
      <c r="R350" s="18">
        <f t="shared" si="699"/>
        <v>20032</v>
      </c>
      <c r="S350" s="18"/>
      <c r="T350" s="18">
        <f t="shared" si="700"/>
        <v>0</v>
      </c>
      <c r="U350" s="18"/>
      <c r="V350" s="18">
        <f t="shared" si="701"/>
        <v>0</v>
      </c>
      <c r="W350" s="18"/>
      <c r="X350" s="19">
        <f t="shared" si="708"/>
        <v>20032</v>
      </c>
      <c r="Y350" s="19">
        <f t="shared" si="617"/>
        <v>0</v>
      </c>
      <c r="Z350" s="19">
        <f t="shared" si="680"/>
        <v>20032</v>
      </c>
      <c r="AA350" s="18">
        <f t="shared" si="702"/>
        <v>20032</v>
      </c>
      <c r="AB350" s="18">
        <v>0</v>
      </c>
      <c r="AC350" s="18">
        <f t="shared" si="703"/>
        <v>0</v>
      </c>
      <c r="AD350" s="18"/>
      <c r="AE350" s="18">
        <f t="shared" si="704"/>
        <v>0</v>
      </c>
      <c r="AF350" s="18"/>
      <c r="AG350" s="19">
        <f t="shared" si="709"/>
        <v>20032</v>
      </c>
      <c r="AH350" s="19">
        <f t="shared" si="618"/>
        <v>0</v>
      </c>
      <c r="AI350" s="19">
        <f t="shared" si="681"/>
        <v>20032</v>
      </c>
      <c r="AJ350" s="30">
        <f t="shared" si="711"/>
        <v>2.3766645802433897E-2</v>
      </c>
      <c r="AK350" s="18">
        <f t="shared" si="705"/>
        <v>20032</v>
      </c>
      <c r="AL350" s="18"/>
      <c r="AM350" s="18">
        <f t="shared" si="706"/>
        <v>0</v>
      </c>
      <c r="AN350" s="18"/>
      <c r="AO350" s="18">
        <f t="shared" si="707"/>
        <v>0</v>
      </c>
      <c r="AP350" s="18"/>
      <c r="AQ350" s="19">
        <f t="shared" si="710"/>
        <v>20032</v>
      </c>
      <c r="AR350" s="19">
        <f t="shared" si="619"/>
        <v>0</v>
      </c>
      <c r="AS350" s="19">
        <f t="shared" si="682"/>
        <v>20032</v>
      </c>
      <c r="AT350" s="30">
        <f t="shared" si="712"/>
        <v>2.3766645802433897E-2</v>
      </c>
    </row>
    <row r="351" spans="1:46" ht="25.5" x14ac:dyDescent="0.2">
      <c r="A351" s="16" t="s">
        <v>92</v>
      </c>
      <c r="B351" s="17" t="s">
        <v>93</v>
      </c>
      <c r="C351" s="18">
        <v>262823</v>
      </c>
      <c r="D351" s="18">
        <v>0</v>
      </c>
      <c r="E351" s="18">
        <v>0</v>
      </c>
      <c r="F351" s="19">
        <f t="shared" si="634"/>
        <v>262823</v>
      </c>
      <c r="G351" s="30">
        <f t="shared" si="615"/>
        <v>0.3152589226570926</v>
      </c>
      <c r="H351" s="18">
        <v>262823</v>
      </c>
      <c r="I351" s="18"/>
      <c r="J351" s="18">
        <v>0</v>
      </c>
      <c r="K351" s="18"/>
      <c r="L351" s="18">
        <v>0</v>
      </c>
      <c r="M351" s="18"/>
      <c r="N351" s="19">
        <f t="shared" si="663"/>
        <v>262823</v>
      </c>
      <c r="O351" s="19">
        <f t="shared" si="678"/>
        <v>0</v>
      </c>
      <c r="P351" s="19">
        <f t="shared" si="679"/>
        <v>262823</v>
      </c>
      <c r="Q351" s="30">
        <f t="shared" si="662"/>
        <v>0.31779835604044504</v>
      </c>
      <c r="R351" s="18">
        <f t="shared" si="699"/>
        <v>262823</v>
      </c>
      <c r="S351" s="18"/>
      <c r="T351" s="18">
        <f t="shared" si="700"/>
        <v>0</v>
      </c>
      <c r="U351" s="18"/>
      <c r="V351" s="18">
        <f t="shared" si="701"/>
        <v>0</v>
      </c>
      <c r="W351" s="18"/>
      <c r="X351" s="19">
        <f t="shared" si="708"/>
        <v>262823</v>
      </c>
      <c r="Y351" s="19">
        <f t="shared" si="617"/>
        <v>0</v>
      </c>
      <c r="Z351" s="19">
        <f t="shared" si="680"/>
        <v>262823</v>
      </c>
      <c r="AA351" s="18">
        <f t="shared" si="702"/>
        <v>262823</v>
      </c>
      <c r="AB351" s="18">
        <v>0</v>
      </c>
      <c r="AC351" s="18">
        <f t="shared" si="703"/>
        <v>0</v>
      </c>
      <c r="AD351" s="18"/>
      <c r="AE351" s="18">
        <f t="shared" si="704"/>
        <v>0</v>
      </c>
      <c r="AF351" s="18"/>
      <c r="AG351" s="19">
        <f t="shared" si="709"/>
        <v>262823</v>
      </c>
      <c r="AH351" s="19">
        <f t="shared" si="618"/>
        <v>0</v>
      </c>
      <c r="AI351" s="19">
        <f t="shared" si="681"/>
        <v>262823</v>
      </c>
      <c r="AJ351" s="30">
        <f t="shared" si="711"/>
        <v>0.31182214205935921</v>
      </c>
      <c r="AK351" s="18">
        <f t="shared" si="705"/>
        <v>262823</v>
      </c>
      <c r="AL351" s="18">
        <v>-3786</v>
      </c>
      <c r="AM351" s="18">
        <f t="shared" si="706"/>
        <v>0</v>
      </c>
      <c r="AN351" s="18"/>
      <c r="AO351" s="18">
        <f t="shared" si="707"/>
        <v>0</v>
      </c>
      <c r="AP351" s="18"/>
      <c r="AQ351" s="19">
        <f t="shared" si="710"/>
        <v>262823</v>
      </c>
      <c r="AR351" s="19">
        <f t="shared" si="619"/>
        <v>-3786</v>
      </c>
      <c r="AS351" s="19">
        <f t="shared" si="682"/>
        <v>259037</v>
      </c>
      <c r="AT351" s="30">
        <f t="shared" si="712"/>
        <v>0.30733030295153102</v>
      </c>
    </row>
    <row r="352" spans="1:46" ht="42" customHeight="1" x14ac:dyDescent="0.2">
      <c r="A352" s="39" t="s">
        <v>176</v>
      </c>
      <c r="B352" s="34" t="s">
        <v>177</v>
      </c>
      <c r="C352" s="28">
        <f>C353+C354</f>
        <v>106370</v>
      </c>
      <c r="D352" s="28">
        <f t="shared" ref="D352:E352" si="713">D353+D354</f>
        <v>0</v>
      </c>
      <c r="E352" s="28">
        <f t="shared" si="713"/>
        <v>0</v>
      </c>
      <c r="F352" s="28">
        <f t="shared" si="634"/>
        <v>106370</v>
      </c>
      <c r="G352" s="29">
        <f t="shared" si="615"/>
        <v>0.12759192157092392</v>
      </c>
      <c r="H352" s="28">
        <f>H353+H354</f>
        <v>106370</v>
      </c>
      <c r="I352" s="28">
        <f>I353+I354</f>
        <v>0</v>
      </c>
      <c r="J352" s="28">
        <f t="shared" ref="J352:M352" si="714">J353+J354</f>
        <v>0</v>
      </c>
      <c r="K352" s="28">
        <f t="shared" si="714"/>
        <v>0</v>
      </c>
      <c r="L352" s="28">
        <f t="shared" si="714"/>
        <v>0</v>
      </c>
      <c r="M352" s="28">
        <f t="shared" si="714"/>
        <v>0</v>
      </c>
      <c r="N352" s="28">
        <f t="shared" si="663"/>
        <v>106370</v>
      </c>
      <c r="O352" s="28">
        <f t="shared" si="678"/>
        <v>0</v>
      </c>
      <c r="P352" s="28">
        <f t="shared" si="679"/>
        <v>106370</v>
      </c>
      <c r="Q352" s="29">
        <f t="shared" si="662"/>
        <v>0.12861968371117496</v>
      </c>
      <c r="R352" s="28">
        <f>R353+R354</f>
        <v>106370</v>
      </c>
      <c r="S352" s="28">
        <f>S353+S354</f>
        <v>0</v>
      </c>
      <c r="T352" s="28">
        <f t="shared" ref="T352:W352" si="715">T353+T354</f>
        <v>0</v>
      </c>
      <c r="U352" s="28">
        <f t="shared" si="715"/>
        <v>0</v>
      </c>
      <c r="V352" s="28">
        <f t="shared" si="715"/>
        <v>0</v>
      </c>
      <c r="W352" s="28">
        <f t="shared" si="715"/>
        <v>0</v>
      </c>
      <c r="X352" s="28">
        <f t="shared" si="708"/>
        <v>106370</v>
      </c>
      <c r="Y352" s="28">
        <f t="shared" si="617"/>
        <v>0</v>
      </c>
      <c r="Z352" s="28">
        <f t="shared" si="680"/>
        <v>106370</v>
      </c>
      <c r="AA352" s="28">
        <f>AA353+AA354</f>
        <v>106370</v>
      </c>
      <c r="AB352" s="28">
        <f>AB353+AB354</f>
        <v>-14400</v>
      </c>
      <c r="AC352" s="28">
        <f t="shared" ref="AC352:AF352" si="716">AC353+AC354</f>
        <v>0</v>
      </c>
      <c r="AD352" s="28">
        <f t="shared" si="716"/>
        <v>0</v>
      </c>
      <c r="AE352" s="28">
        <f t="shared" si="716"/>
        <v>0</v>
      </c>
      <c r="AF352" s="28">
        <f t="shared" si="716"/>
        <v>0</v>
      </c>
      <c r="AG352" s="28">
        <f t="shared" si="709"/>
        <v>106370</v>
      </c>
      <c r="AH352" s="28">
        <f t="shared" si="618"/>
        <v>-14400</v>
      </c>
      <c r="AI352" s="28">
        <f t="shared" si="681"/>
        <v>91970</v>
      </c>
      <c r="AJ352" s="29">
        <f t="shared" si="711"/>
        <v>0.10911633458715282</v>
      </c>
      <c r="AK352" s="28">
        <f>AK353+AK354</f>
        <v>91970</v>
      </c>
      <c r="AL352" s="28">
        <f>AL353+AL354</f>
        <v>0</v>
      </c>
      <c r="AM352" s="28">
        <f t="shared" ref="AM352:AP352" si="717">AM353+AM354</f>
        <v>0</v>
      </c>
      <c r="AN352" s="28">
        <f t="shared" si="717"/>
        <v>0</v>
      </c>
      <c r="AO352" s="28">
        <f t="shared" si="717"/>
        <v>0</v>
      </c>
      <c r="AP352" s="28">
        <f t="shared" si="717"/>
        <v>0</v>
      </c>
      <c r="AQ352" s="28">
        <f t="shared" si="710"/>
        <v>91970</v>
      </c>
      <c r="AR352" s="28">
        <f t="shared" si="619"/>
        <v>0</v>
      </c>
      <c r="AS352" s="28">
        <f t="shared" si="682"/>
        <v>91970</v>
      </c>
      <c r="AT352" s="29">
        <f t="shared" si="712"/>
        <v>0.10911633458715282</v>
      </c>
    </row>
    <row r="353" spans="1:46" x14ac:dyDescent="0.2">
      <c r="A353" s="16" t="s">
        <v>68</v>
      </c>
      <c r="B353" s="17" t="s">
        <v>69</v>
      </c>
      <c r="C353" s="18">
        <v>92486</v>
      </c>
      <c r="D353" s="18">
        <v>0</v>
      </c>
      <c r="E353" s="18">
        <v>0</v>
      </c>
      <c r="F353" s="19">
        <f t="shared" si="634"/>
        <v>92486</v>
      </c>
      <c r="G353" s="30">
        <f t="shared" si="615"/>
        <v>0.1109379191351741</v>
      </c>
      <c r="H353" s="18">
        <v>92486</v>
      </c>
      <c r="I353" s="18"/>
      <c r="J353" s="18">
        <v>0</v>
      </c>
      <c r="K353" s="18"/>
      <c r="L353" s="18">
        <v>0</v>
      </c>
      <c r="M353" s="18"/>
      <c r="N353" s="19">
        <f t="shared" si="663"/>
        <v>92486</v>
      </c>
      <c r="O353" s="19">
        <f t="shared" si="678"/>
        <v>0</v>
      </c>
      <c r="P353" s="19">
        <f t="shared" si="679"/>
        <v>92486</v>
      </c>
      <c r="Q353" s="30">
        <f t="shared" si="662"/>
        <v>0.11183153208340442</v>
      </c>
      <c r="R353" s="18">
        <f>H353+I353</f>
        <v>92486</v>
      </c>
      <c r="S353" s="18"/>
      <c r="T353" s="18">
        <f>J353+K353</f>
        <v>0</v>
      </c>
      <c r="U353" s="18"/>
      <c r="V353" s="18">
        <f>L353+M353</f>
        <v>0</v>
      </c>
      <c r="W353" s="18"/>
      <c r="X353" s="19">
        <f t="shared" si="708"/>
        <v>92486</v>
      </c>
      <c r="Y353" s="19">
        <f t="shared" si="617"/>
        <v>0</v>
      </c>
      <c r="Z353" s="19">
        <f t="shared" si="680"/>
        <v>92486</v>
      </c>
      <c r="AA353" s="18">
        <f t="shared" ref="AA353:AA354" si="718">R353+S353</f>
        <v>92486</v>
      </c>
      <c r="AB353" s="18">
        <v>-14400</v>
      </c>
      <c r="AC353" s="18">
        <f t="shared" ref="AC353:AC354" si="719">T353+U353</f>
        <v>0</v>
      </c>
      <c r="AD353" s="18"/>
      <c r="AE353" s="18">
        <f t="shared" ref="AE353:AE354" si="720">V353+W353</f>
        <v>0</v>
      </c>
      <c r="AF353" s="18"/>
      <c r="AG353" s="19">
        <f t="shared" si="709"/>
        <v>92486</v>
      </c>
      <c r="AH353" s="19">
        <f t="shared" si="618"/>
        <v>-14400</v>
      </c>
      <c r="AI353" s="19">
        <f t="shared" si="681"/>
        <v>78086</v>
      </c>
      <c r="AJ353" s="30">
        <f t="shared" si="711"/>
        <v>9.264388499045792E-2</v>
      </c>
      <c r="AK353" s="18">
        <f t="shared" ref="AK353:AK354" si="721">AA353+AB353</f>
        <v>78086</v>
      </c>
      <c r="AL353" s="18"/>
      <c r="AM353" s="18">
        <f t="shared" ref="AM353:AM354" si="722">AC353+AD353</f>
        <v>0</v>
      </c>
      <c r="AN353" s="18"/>
      <c r="AO353" s="18">
        <f t="shared" ref="AO353:AO354" si="723">AE353+AF353</f>
        <v>0</v>
      </c>
      <c r="AP353" s="18"/>
      <c r="AQ353" s="19">
        <f t="shared" si="710"/>
        <v>78086</v>
      </c>
      <c r="AR353" s="19">
        <f t="shared" si="619"/>
        <v>0</v>
      </c>
      <c r="AS353" s="19">
        <f t="shared" si="682"/>
        <v>78086</v>
      </c>
      <c r="AT353" s="30">
        <f t="shared" si="712"/>
        <v>9.264388499045792E-2</v>
      </c>
    </row>
    <row r="354" spans="1:46" x14ac:dyDescent="0.2">
      <c r="A354" s="16" t="s">
        <v>152</v>
      </c>
      <c r="B354" s="17" t="s">
        <v>153</v>
      </c>
      <c r="C354" s="18">
        <v>13884</v>
      </c>
      <c r="D354" s="18">
        <v>0</v>
      </c>
      <c r="E354" s="18">
        <v>0</v>
      </c>
      <c r="F354" s="19">
        <f t="shared" si="634"/>
        <v>13884</v>
      </c>
      <c r="G354" s="30">
        <f t="shared" ref="G354:G379" si="724">F354*100/$F$27</f>
        <v>1.6654002435749816E-2</v>
      </c>
      <c r="H354" s="18">
        <v>13884</v>
      </c>
      <c r="I354" s="18"/>
      <c r="J354" s="18">
        <v>0</v>
      </c>
      <c r="K354" s="18"/>
      <c r="L354" s="18">
        <v>0</v>
      </c>
      <c r="M354" s="18"/>
      <c r="N354" s="19">
        <f t="shared" si="663"/>
        <v>13884</v>
      </c>
      <c r="O354" s="19">
        <f t="shared" si="678"/>
        <v>0</v>
      </c>
      <c r="P354" s="19">
        <f t="shared" si="679"/>
        <v>13884</v>
      </c>
      <c r="Q354" s="30">
        <f t="shared" ref="Q354:Q379" si="725">P354*100/$P$27</f>
        <v>1.6788151627770549E-2</v>
      </c>
      <c r="R354" s="18">
        <f>H354+I354</f>
        <v>13884</v>
      </c>
      <c r="S354" s="18"/>
      <c r="T354" s="18">
        <f>J354+K354</f>
        <v>0</v>
      </c>
      <c r="U354" s="18"/>
      <c r="V354" s="18">
        <f>L354+M354</f>
        <v>0</v>
      </c>
      <c r="W354" s="18"/>
      <c r="X354" s="19">
        <f t="shared" si="708"/>
        <v>13884</v>
      </c>
      <c r="Y354" s="19">
        <f t="shared" si="617"/>
        <v>0</v>
      </c>
      <c r="Z354" s="19">
        <f t="shared" si="680"/>
        <v>13884</v>
      </c>
      <c r="AA354" s="18">
        <f t="shared" si="718"/>
        <v>13884</v>
      </c>
      <c r="AB354" s="18"/>
      <c r="AC354" s="18">
        <f t="shared" si="719"/>
        <v>0</v>
      </c>
      <c r="AD354" s="18"/>
      <c r="AE354" s="18">
        <f t="shared" si="720"/>
        <v>0</v>
      </c>
      <c r="AF354" s="18"/>
      <c r="AG354" s="19">
        <f t="shared" si="709"/>
        <v>13884</v>
      </c>
      <c r="AH354" s="19">
        <f t="shared" si="618"/>
        <v>0</v>
      </c>
      <c r="AI354" s="19">
        <f t="shared" si="681"/>
        <v>13884</v>
      </c>
      <c r="AJ354" s="30">
        <f t="shared" si="711"/>
        <v>1.6472449596694898E-2</v>
      </c>
      <c r="AK354" s="18">
        <f t="shared" si="721"/>
        <v>13884</v>
      </c>
      <c r="AL354" s="18"/>
      <c r="AM354" s="18">
        <f t="shared" si="722"/>
        <v>0</v>
      </c>
      <c r="AN354" s="18"/>
      <c r="AO354" s="18">
        <f t="shared" si="723"/>
        <v>0</v>
      </c>
      <c r="AP354" s="18"/>
      <c r="AQ354" s="19">
        <f t="shared" si="710"/>
        <v>13884</v>
      </c>
      <c r="AR354" s="19">
        <f t="shared" si="619"/>
        <v>0</v>
      </c>
      <c r="AS354" s="19">
        <f t="shared" si="682"/>
        <v>13884</v>
      </c>
      <c r="AT354" s="30">
        <f t="shared" si="712"/>
        <v>1.6472449596694898E-2</v>
      </c>
    </row>
    <row r="355" spans="1:46" ht="85.5" x14ac:dyDescent="0.2">
      <c r="A355" s="39" t="s">
        <v>178</v>
      </c>
      <c r="B355" s="34" t="s">
        <v>179</v>
      </c>
      <c r="C355" s="28">
        <f>SUM(C356:C366)</f>
        <v>645856</v>
      </c>
      <c r="D355" s="28">
        <f t="shared" ref="D355:E355" si="726">SUM(D356:D366)</f>
        <v>154</v>
      </c>
      <c r="E355" s="28">
        <f t="shared" si="726"/>
        <v>0</v>
      </c>
      <c r="F355" s="28">
        <f t="shared" si="634"/>
        <v>646010</v>
      </c>
      <c r="G355" s="29">
        <f t="shared" si="724"/>
        <v>0.77489571546519287</v>
      </c>
      <c r="H355" s="28">
        <f>SUM(H356:H366)</f>
        <v>645856</v>
      </c>
      <c r="I355" s="28">
        <f>SUM(I356:I366)</f>
        <v>-84668</v>
      </c>
      <c r="J355" s="28">
        <f t="shared" ref="J355:M355" si="727">SUM(J356:J366)</f>
        <v>154</v>
      </c>
      <c r="K355" s="28">
        <f t="shared" si="727"/>
        <v>0</v>
      </c>
      <c r="L355" s="28">
        <f t="shared" si="727"/>
        <v>0</v>
      </c>
      <c r="M355" s="28">
        <f t="shared" si="727"/>
        <v>0</v>
      </c>
      <c r="N355" s="28">
        <f t="shared" ref="N355:N386" si="728">H355+J355+L355</f>
        <v>646010</v>
      </c>
      <c r="O355" s="28">
        <f t="shared" si="678"/>
        <v>-84668</v>
      </c>
      <c r="P355" s="28">
        <f t="shared" si="679"/>
        <v>561342</v>
      </c>
      <c r="Q355" s="29">
        <f t="shared" si="725"/>
        <v>0.67875933528060894</v>
      </c>
      <c r="R355" s="28">
        <f>SUM(R356:R366)</f>
        <v>561188</v>
      </c>
      <c r="S355" s="28">
        <f>SUM(S356:S366)</f>
        <v>0</v>
      </c>
      <c r="T355" s="28">
        <f t="shared" ref="T355:W355" si="729">SUM(T356:T366)</f>
        <v>154</v>
      </c>
      <c r="U355" s="28">
        <f t="shared" si="729"/>
        <v>0</v>
      </c>
      <c r="V355" s="28">
        <f t="shared" si="729"/>
        <v>0</v>
      </c>
      <c r="W355" s="28">
        <f t="shared" si="729"/>
        <v>0</v>
      </c>
      <c r="X355" s="28">
        <f t="shared" si="708"/>
        <v>561342</v>
      </c>
      <c r="Y355" s="28">
        <f t="shared" si="617"/>
        <v>0</v>
      </c>
      <c r="Z355" s="28">
        <f t="shared" si="680"/>
        <v>561342</v>
      </c>
      <c r="AA355" s="28">
        <f>SUM(AA356:AA366)</f>
        <v>561188</v>
      </c>
      <c r="AB355" s="28">
        <f>SUM(AB356:AB366)</f>
        <v>157731</v>
      </c>
      <c r="AC355" s="28">
        <f t="shared" ref="AC355:AF355" si="730">SUM(AC356:AC366)</f>
        <v>154</v>
      </c>
      <c r="AD355" s="28">
        <f t="shared" si="730"/>
        <v>0</v>
      </c>
      <c r="AE355" s="28">
        <f t="shared" si="730"/>
        <v>0</v>
      </c>
      <c r="AF355" s="28">
        <f t="shared" si="730"/>
        <v>0</v>
      </c>
      <c r="AG355" s="28">
        <f t="shared" si="709"/>
        <v>561342</v>
      </c>
      <c r="AH355" s="28">
        <f t="shared" si="618"/>
        <v>157731</v>
      </c>
      <c r="AI355" s="28">
        <f t="shared" si="681"/>
        <v>719073</v>
      </c>
      <c r="AJ355" s="29">
        <f t="shared" si="711"/>
        <v>0.85313265261050064</v>
      </c>
      <c r="AK355" s="28">
        <f>SUM(AK356:AK366)</f>
        <v>718919</v>
      </c>
      <c r="AL355" s="28">
        <f>SUM(AL356:AL366)</f>
        <v>3786</v>
      </c>
      <c r="AM355" s="28">
        <f t="shared" ref="AM355:AP355" si="731">SUM(AM356:AM366)</f>
        <v>154</v>
      </c>
      <c r="AN355" s="28">
        <f t="shared" si="731"/>
        <v>0</v>
      </c>
      <c r="AO355" s="28">
        <f t="shared" si="731"/>
        <v>0</v>
      </c>
      <c r="AP355" s="28">
        <f t="shared" si="731"/>
        <v>0</v>
      </c>
      <c r="AQ355" s="28">
        <f t="shared" si="710"/>
        <v>719073</v>
      </c>
      <c r="AR355" s="28">
        <f t="shared" si="619"/>
        <v>3786</v>
      </c>
      <c r="AS355" s="28">
        <f t="shared" si="682"/>
        <v>722859</v>
      </c>
      <c r="AT355" s="29">
        <f t="shared" si="712"/>
        <v>0.85762449171832889</v>
      </c>
    </row>
    <row r="356" spans="1:46" ht="12.95" x14ac:dyDescent="0.3">
      <c r="A356" s="16" t="s">
        <v>54</v>
      </c>
      <c r="B356" s="17" t="s">
        <v>55</v>
      </c>
      <c r="C356" s="18">
        <v>325696</v>
      </c>
      <c r="D356" s="18">
        <v>0</v>
      </c>
      <c r="E356" s="18">
        <v>0</v>
      </c>
      <c r="F356" s="19">
        <f t="shared" si="634"/>
        <v>325696</v>
      </c>
      <c r="G356" s="30">
        <f t="shared" si="724"/>
        <v>0.39067574022716595</v>
      </c>
      <c r="H356" s="18">
        <v>325696</v>
      </c>
      <c r="I356" s="18">
        <v>-68507</v>
      </c>
      <c r="J356" s="18">
        <v>0</v>
      </c>
      <c r="K356" s="18"/>
      <c r="L356" s="18">
        <v>0</v>
      </c>
      <c r="M356" s="18"/>
      <c r="N356" s="19">
        <f t="shared" si="728"/>
        <v>325696</v>
      </c>
      <c r="O356" s="19">
        <f t="shared" si="678"/>
        <v>-68507</v>
      </c>
      <c r="P356" s="19">
        <f t="shared" si="679"/>
        <v>257189</v>
      </c>
      <c r="Q356" s="30">
        <f t="shared" si="725"/>
        <v>0.31098587791664356</v>
      </c>
      <c r="R356" s="18">
        <f t="shared" ref="R356:R366" si="732">H356+I356</f>
        <v>257189</v>
      </c>
      <c r="S356" s="18"/>
      <c r="T356" s="18">
        <f t="shared" ref="T356:T366" si="733">J356+K356</f>
        <v>0</v>
      </c>
      <c r="U356" s="18"/>
      <c r="V356" s="18">
        <f t="shared" ref="V356:V366" si="734">L356+M356</f>
        <v>0</v>
      </c>
      <c r="W356" s="18"/>
      <c r="X356" s="19">
        <f t="shared" si="708"/>
        <v>257189</v>
      </c>
      <c r="Y356" s="19">
        <f t="shared" si="617"/>
        <v>0</v>
      </c>
      <c r="Z356" s="19">
        <f t="shared" si="680"/>
        <v>257189</v>
      </c>
      <c r="AA356" s="18">
        <f t="shared" ref="AA356:AA366" si="735">R356+S356</f>
        <v>257189</v>
      </c>
      <c r="AB356" s="18">
        <v>73200</v>
      </c>
      <c r="AC356" s="18">
        <f t="shared" ref="AC356:AC366" si="736">T356+U356</f>
        <v>0</v>
      </c>
      <c r="AD356" s="18"/>
      <c r="AE356" s="18">
        <f t="shared" ref="AE356:AE366" si="737">V356+W356</f>
        <v>0</v>
      </c>
      <c r="AF356" s="18"/>
      <c r="AG356" s="19">
        <f t="shared" si="709"/>
        <v>257189</v>
      </c>
      <c r="AH356" s="19">
        <f t="shared" si="618"/>
        <v>73200</v>
      </c>
      <c r="AI356" s="19">
        <f t="shared" si="681"/>
        <v>330389</v>
      </c>
      <c r="AJ356" s="30">
        <f t="shared" si="711"/>
        <v>0.39198474141475304</v>
      </c>
      <c r="AK356" s="18">
        <f t="shared" ref="AK356:AK366" si="738">AA356+AB356</f>
        <v>330389</v>
      </c>
      <c r="AL356" s="18"/>
      <c r="AM356" s="18">
        <f t="shared" ref="AM356:AM366" si="739">AC356+AD356</f>
        <v>0</v>
      </c>
      <c r="AN356" s="18"/>
      <c r="AO356" s="18">
        <f t="shared" ref="AO356:AO366" si="740">AE356+AF356</f>
        <v>0</v>
      </c>
      <c r="AP356" s="18"/>
      <c r="AQ356" s="19">
        <f t="shared" si="710"/>
        <v>330389</v>
      </c>
      <c r="AR356" s="19">
        <f t="shared" si="619"/>
        <v>0</v>
      </c>
      <c r="AS356" s="19">
        <f t="shared" si="682"/>
        <v>330389</v>
      </c>
      <c r="AT356" s="30">
        <f t="shared" si="712"/>
        <v>0.39198474141475304</v>
      </c>
    </row>
    <row r="357" spans="1:46" ht="25.5" x14ac:dyDescent="0.2">
      <c r="A357" s="16" t="s">
        <v>56</v>
      </c>
      <c r="B357" s="17" t="s">
        <v>57</v>
      </c>
      <c r="C357" s="18">
        <v>95475</v>
      </c>
      <c r="D357" s="18">
        <v>0</v>
      </c>
      <c r="E357" s="18">
        <v>0</v>
      </c>
      <c r="F357" s="19">
        <f t="shared" si="634"/>
        <v>95475</v>
      </c>
      <c r="G357" s="30">
        <f t="shared" si="724"/>
        <v>0.11452325572984828</v>
      </c>
      <c r="H357" s="18">
        <v>95475</v>
      </c>
      <c r="I357" s="18">
        <v>-16161</v>
      </c>
      <c r="J357" s="18">
        <v>0</v>
      </c>
      <c r="K357" s="18"/>
      <c r="L357" s="18">
        <v>0</v>
      </c>
      <c r="M357" s="18"/>
      <c r="N357" s="19">
        <f t="shared" si="728"/>
        <v>95475</v>
      </c>
      <c r="O357" s="19">
        <f t="shared" si="678"/>
        <v>-16161</v>
      </c>
      <c r="P357" s="19">
        <f t="shared" si="679"/>
        <v>79314</v>
      </c>
      <c r="Q357" s="30">
        <f t="shared" si="725"/>
        <v>9.5904311308340054E-2</v>
      </c>
      <c r="R357" s="18">
        <f t="shared" si="732"/>
        <v>79314</v>
      </c>
      <c r="S357" s="18"/>
      <c r="T357" s="18">
        <f t="shared" si="733"/>
        <v>0</v>
      </c>
      <c r="U357" s="18"/>
      <c r="V357" s="18">
        <f t="shared" si="734"/>
        <v>0</v>
      </c>
      <c r="W357" s="18"/>
      <c r="X357" s="19">
        <f t="shared" si="708"/>
        <v>79314</v>
      </c>
      <c r="Y357" s="19">
        <f t="shared" si="617"/>
        <v>0</v>
      </c>
      <c r="Z357" s="19">
        <f t="shared" si="680"/>
        <v>79314</v>
      </c>
      <c r="AA357" s="18">
        <f t="shared" si="735"/>
        <v>79314</v>
      </c>
      <c r="AB357" s="18">
        <v>23410</v>
      </c>
      <c r="AC357" s="18">
        <f t="shared" si="736"/>
        <v>0</v>
      </c>
      <c r="AD357" s="18"/>
      <c r="AE357" s="18">
        <f t="shared" si="737"/>
        <v>0</v>
      </c>
      <c r="AF357" s="18"/>
      <c r="AG357" s="19">
        <f t="shared" si="709"/>
        <v>79314</v>
      </c>
      <c r="AH357" s="19">
        <f t="shared" si="618"/>
        <v>23410</v>
      </c>
      <c r="AI357" s="19">
        <f t="shared" si="681"/>
        <v>102724</v>
      </c>
      <c r="AJ357" s="30">
        <f t="shared" si="711"/>
        <v>0.12187524577721742</v>
      </c>
      <c r="AK357" s="18">
        <f t="shared" si="738"/>
        <v>102724</v>
      </c>
      <c r="AL357" s="18"/>
      <c r="AM357" s="18">
        <f t="shared" si="739"/>
        <v>0</v>
      </c>
      <c r="AN357" s="18"/>
      <c r="AO357" s="18">
        <f t="shared" si="740"/>
        <v>0</v>
      </c>
      <c r="AP357" s="18"/>
      <c r="AQ357" s="19">
        <f t="shared" si="710"/>
        <v>102724</v>
      </c>
      <c r="AR357" s="19">
        <f t="shared" si="619"/>
        <v>0</v>
      </c>
      <c r="AS357" s="19">
        <f t="shared" si="682"/>
        <v>102724</v>
      </c>
      <c r="AT357" s="30">
        <f t="shared" si="712"/>
        <v>0.12187524577721742</v>
      </c>
    </row>
    <row r="358" spans="1:46" x14ac:dyDescent="0.2">
      <c r="A358" s="16" t="s">
        <v>58</v>
      </c>
      <c r="B358" s="17" t="s">
        <v>59</v>
      </c>
      <c r="C358" s="18">
        <v>270</v>
      </c>
      <c r="D358" s="18">
        <v>0</v>
      </c>
      <c r="E358" s="18">
        <v>0</v>
      </c>
      <c r="F358" s="19">
        <f t="shared" si="634"/>
        <v>270</v>
      </c>
      <c r="G358" s="30">
        <f t="shared" si="724"/>
        <v>3.2386780881968092E-4</v>
      </c>
      <c r="H358" s="18">
        <v>270</v>
      </c>
      <c r="I358" s="18"/>
      <c r="J358" s="18">
        <v>0</v>
      </c>
      <c r="K358" s="18"/>
      <c r="L358" s="18">
        <v>0</v>
      </c>
      <c r="M358" s="18"/>
      <c r="N358" s="19">
        <f t="shared" si="728"/>
        <v>270</v>
      </c>
      <c r="O358" s="19">
        <f t="shared" si="678"/>
        <v>0</v>
      </c>
      <c r="P358" s="19">
        <f t="shared" si="679"/>
        <v>270</v>
      </c>
      <c r="Q358" s="30">
        <f t="shared" si="725"/>
        <v>3.2647658740262521E-4</v>
      </c>
      <c r="R358" s="18">
        <f t="shared" si="732"/>
        <v>270</v>
      </c>
      <c r="S358" s="18"/>
      <c r="T358" s="18">
        <f t="shared" si="733"/>
        <v>0</v>
      </c>
      <c r="U358" s="18"/>
      <c r="V358" s="18">
        <f t="shared" si="734"/>
        <v>0</v>
      </c>
      <c r="W358" s="18"/>
      <c r="X358" s="19">
        <f t="shared" si="708"/>
        <v>270</v>
      </c>
      <c r="Y358" s="19">
        <f t="shared" si="617"/>
        <v>0</v>
      </c>
      <c r="Z358" s="19">
        <f t="shared" si="680"/>
        <v>270</v>
      </c>
      <c r="AA358" s="18">
        <f t="shared" si="735"/>
        <v>270</v>
      </c>
      <c r="AB358" s="18"/>
      <c r="AC358" s="18">
        <f t="shared" si="736"/>
        <v>0</v>
      </c>
      <c r="AD358" s="18"/>
      <c r="AE358" s="18">
        <f t="shared" si="737"/>
        <v>0</v>
      </c>
      <c r="AF358" s="18"/>
      <c r="AG358" s="19">
        <f t="shared" si="709"/>
        <v>270</v>
      </c>
      <c r="AH358" s="19">
        <f t="shared" si="618"/>
        <v>0</v>
      </c>
      <c r="AI358" s="19">
        <f t="shared" si="681"/>
        <v>270</v>
      </c>
      <c r="AJ358" s="30">
        <f t="shared" si="711"/>
        <v>3.2033717884670288E-4</v>
      </c>
      <c r="AK358" s="18">
        <f t="shared" si="738"/>
        <v>270</v>
      </c>
      <c r="AL358" s="18"/>
      <c r="AM358" s="18">
        <f t="shared" si="739"/>
        <v>0</v>
      </c>
      <c r="AN358" s="18"/>
      <c r="AO358" s="18">
        <f t="shared" si="740"/>
        <v>0</v>
      </c>
      <c r="AP358" s="18"/>
      <c r="AQ358" s="19">
        <f t="shared" si="710"/>
        <v>270</v>
      </c>
      <c r="AR358" s="19">
        <f t="shared" si="619"/>
        <v>0</v>
      </c>
      <c r="AS358" s="19">
        <f t="shared" si="682"/>
        <v>270</v>
      </c>
      <c r="AT358" s="30">
        <f t="shared" si="712"/>
        <v>3.2033717884670288E-4</v>
      </c>
    </row>
    <row r="359" spans="1:46" ht="12.95" x14ac:dyDescent="0.3">
      <c r="A359" s="16" t="s">
        <v>60</v>
      </c>
      <c r="B359" s="17" t="s">
        <v>61</v>
      </c>
      <c r="C359" s="18">
        <v>41825</v>
      </c>
      <c r="D359" s="18">
        <v>0</v>
      </c>
      <c r="E359" s="18">
        <v>0</v>
      </c>
      <c r="F359" s="19">
        <f t="shared" si="634"/>
        <v>41825</v>
      </c>
      <c r="G359" s="30">
        <f t="shared" si="724"/>
        <v>5.0169522606974645E-2</v>
      </c>
      <c r="H359" s="18">
        <v>41825</v>
      </c>
      <c r="I359" s="18">
        <v>200</v>
      </c>
      <c r="J359" s="18">
        <v>0</v>
      </c>
      <c r="K359" s="18"/>
      <c r="L359" s="18">
        <v>0</v>
      </c>
      <c r="M359" s="18"/>
      <c r="N359" s="19">
        <f t="shared" si="728"/>
        <v>41825</v>
      </c>
      <c r="O359" s="19">
        <f t="shared" si="678"/>
        <v>200</v>
      </c>
      <c r="P359" s="19">
        <f t="shared" si="679"/>
        <v>42025</v>
      </c>
      <c r="Q359" s="30">
        <f t="shared" si="725"/>
        <v>5.0815476242945641E-2</v>
      </c>
      <c r="R359" s="18">
        <f t="shared" si="732"/>
        <v>42025</v>
      </c>
      <c r="S359" s="18"/>
      <c r="T359" s="18">
        <f t="shared" si="733"/>
        <v>0</v>
      </c>
      <c r="U359" s="18"/>
      <c r="V359" s="18">
        <f t="shared" si="734"/>
        <v>0</v>
      </c>
      <c r="W359" s="18"/>
      <c r="X359" s="19">
        <f t="shared" si="708"/>
        <v>42025</v>
      </c>
      <c r="Y359" s="19">
        <f t="shared" ref="Y359:Y418" si="741">S359+U359+W359</f>
        <v>0</v>
      </c>
      <c r="Z359" s="19">
        <f t="shared" si="680"/>
        <v>42025</v>
      </c>
      <c r="AA359" s="18">
        <f t="shared" si="735"/>
        <v>42025</v>
      </c>
      <c r="AB359" s="18">
        <v>32680</v>
      </c>
      <c r="AC359" s="18">
        <f t="shared" si="736"/>
        <v>0</v>
      </c>
      <c r="AD359" s="18"/>
      <c r="AE359" s="18">
        <f t="shared" si="737"/>
        <v>0</v>
      </c>
      <c r="AF359" s="18"/>
      <c r="AG359" s="19">
        <f t="shared" si="709"/>
        <v>42025</v>
      </c>
      <c r="AH359" s="19">
        <f t="shared" ref="AH359:AH418" si="742">AB359+AD359+AF359</f>
        <v>32680</v>
      </c>
      <c r="AI359" s="19">
        <f t="shared" si="681"/>
        <v>74705</v>
      </c>
      <c r="AJ359" s="30">
        <f t="shared" si="711"/>
        <v>8.8632551650899769E-2</v>
      </c>
      <c r="AK359" s="18">
        <f t="shared" si="738"/>
        <v>74705</v>
      </c>
      <c r="AL359" s="18"/>
      <c r="AM359" s="18">
        <f t="shared" si="739"/>
        <v>0</v>
      </c>
      <c r="AN359" s="18"/>
      <c r="AO359" s="18">
        <f t="shared" si="740"/>
        <v>0</v>
      </c>
      <c r="AP359" s="18"/>
      <c r="AQ359" s="19">
        <f t="shared" si="710"/>
        <v>74705</v>
      </c>
      <c r="AR359" s="19">
        <f t="shared" ref="AR359:AR418" si="743">AL359+AN359+AP359</f>
        <v>0</v>
      </c>
      <c r="AS359" s="19">
        <f t="shared" si="682"/>
        <v>74705</v>
      </c>
      <c r="AT359" s="30">
        <f t="shared" si="712"/>
        <v>8.8632551650899769E-2</v>
      </c>
    </row>
    <row r="360" spans="1:46" ht="25.5" x14ac:dyDescent="0.2">
      <c r="A360" s="16" t="s">
        <v>62</v>
      </c>
      <c r="B360" s="17" t="s">
        <v>63</v>
      </c>
      <c r="C360" s="18">
        <v>76262</v>
      </c>
      <c r="D360" s="18">
        <v>154</v>
      </c>
      <c r="E360" s="18">
        <v>0</v>
      </c>
      <c r="F360" s="19">
        <f t="shared" si="634"/>
        <v>76416</v>
      </c>
      <c r="G360" s="30">
        <f t="shared" si="724"/>
        <v>9.166178695838792E-2</v>
      </c>
      <c r="H360" s="18">
        <v>76262</v>
      </c>
      <c r="I360" s="18"/>
      <c r="J360" s="18">
        <v>154</v>
      </c>
      <c r="K360" s="18"/>
      <c r="L360" s="18">
        <v>0</v>
      </c>
      <c r="M360" s="18"/>
      <c r="N360" s="19">
        <f t="shared" si="728"/>
        <v>76416</v>
      </c>
      <c r="O360" s="19">
        <f t="shared" si="678"/>
        <v>0</v>
      </c>
      <c r="P360" s="19">
        <f t="shared" si="679"/>
        <v>76416</v>
      </c>
      <c r="Q360" s="30">
        <f t="shared" si="725"/>
        <v>9.240012927021854E-2</v>
      </c>
      <c r="R360" s="18">
        <f t="shared" si="732"/>
        <v>76262</v>
      </c>
      <c r="S360" s="18"/>
      <c r="T360" s="18">
        <f t="shared" si="733"/>
        <v>154</v>
      </c>
      <c r="U360" s="18"/>
      <c r="V360" s="18">
        <f t="shared" si="734"/>
        <v>0</v>
      </c>
      <c r="W360" s="18"/>
      <c r="X360" s="19">
        <f t="shared" si="708"/>
        <v>76416</v>
      </c>
      <c r="Y360" s="19">
        <f t="shared" si="741"/>
        <v>0</v>
      </c>
      <c r="Z360" s="19">
        <f t="shared" si="680"/>
        <v>76416</v>
      </c>
      <c r="AA360" s="18">
        <f t="shared" si="735"/>
        <v>76262</v>
      </c>
      <c r="AB360" s="18">
        <v>10050</v>
      </c>
      <c r="AC360" s="18">
        <f t="shared" si="736"/>
        <v>154</v>
      </c>
      <c r="AD360" s="18"/>
      <c r="AE360" s="18">
        <f t="shared" si="737"/>
        <v>0</v>
      </c>
      <c r="AF360" s="18"/>
      <c r="AG360" s="19">
        <f t="shared" si="709"/>
        <v>76416</v>
      </c>
      <c r="AH360" s="19">
        <f t="shared" si="742"/>
        <v>10050</v>
      </c>
      <c r="AI360" s="19">
        <f t="shared" si="681"/>
        <v>86466</v>
      </c>
      <c r="AJ360" s="30">
        <f t="shared" si="711"/>
        <v>0.102586201874663</v>
      </c>
      <c r="AK360" s="18">
        <f t="shared" si="738"/>
        <v>86312</v>
      </c>
      <c r="AL360" s="18"/>
      <c r="AM360" s="18">
        <f t="shared" si="739"/>
        <v>154</v>
      </c>
      <c r="AN360" s="18"/>
      <c r="AO360" s="18">
        <f t="shared" si="740"/>
        <v>0</v>
      </c>
      <c r="AP360" s="18"/>
      <c r="AQ360" s="19">
        <f t="shared" si="710"/>
        <v>86466</v>
      </c>
      <c r="AR360" s="19">
        <f t="shared" si="743"/>
        <v>0</v>
      </c>
      <c r="AS360" s="19">
        <f t="shared" si="682"/>
        <v>86466</v>
      </c>
      <c r="AT360" s="30">
        <f t="shared" si="712"/>
        <v>0.102586201874663</v>
      </c>
    </row>
    <row r="361" spans="1:46" x14ac:dyDescent="0.2">
      <c r="A361" s="16" t="s">
        <v>64</v>
      </c>
      <c r="B361" s="17" t="s">
        <v>65</v>
      </c>
      <c r="C361" s="18">
        <v>0</v>
      </c>
      <c r="D361" s="18">
        <v>0</v>
      </c>
      <c r="E361" s="18">
        <v>0</v>
      </c>
      <c r="F361" s="19">
        <f t="shared" si="634"/>
        <v>0</v>
      </c>
      <c r="G361" s="30">
        <f t="shared" si="724"/>
        <v>0</v>
      </c>
      <c r="H361" s="18">
        <v>0</v>
      </c>
      <c r="I361" s="18">
        <v>300</v>
      </c>
      <c r="J361" s="18">
        <v>0</v>
      </c>
      <c r="K361" s="18"/>
      <c r="L361" s="18">
        <v>0</v>
      </c>
      <c r="M361" s="18"/>
      <c r="N361" s="19">
        <f t="shared" si="728"/>
        <v>0</v>
      </c>
      <c r="O361" s="19">
        <f t="shared" si="678"/>
        <v>300</v>
      </c>
      <c r="P361" s="19">
        <f t="shared" si="679"/>
        <v>300</v>
      </c>
      <c r="Q361" s="30">
        <f t="shared" si="725"/>
        <v>3.6275176378069464E-4</v>
      </c>
      <c r="R361" s="18">
        <f t="shared" si="732"/>
        <v>300</v>
      </c>
      <c r="S361" s="18"/>
      <c r="T361" s="18">
        <f t="shared" si="733"/>
        <v>0</v>
      </c>
      <c r="U361" s="18"/>
      <c r="V361" s="18">
        <f t="shared" si="734"/>
        <v>0</v>
      </c>
      <c r="W361" s="18"/>
      <c r="X361" s="19">
        <f t="shared" si="708"/>
        <v>300</v>
      </c>
      <c r="Y361" s="19">
        <f t="shared" si="741"/>
        <v>0</v>
      </c>
      <c r="Z361" s="19">
        <f t="shared" si="680"/>
        <v>300</v>
      </c>
      <c r="AA361" s="18">
        <f t="shared" si="735"/>
        <v>300</v>
      </c>
      <c r="AB361" s="18"/>
      <c r="AC361" s="18">
        <f t="shared" si="736"/>
        <v>0</v>
      </c>
      <c r="AD361" s="18"/>
      <c r="AE361" s="18">
        <f t="shared" si="737"/>
        <v>0</v>
      </c>
      <c r="AF361" s="18"/>
      <c r="AG361" s="19">
        <f t="shared" si="709"/>
        <v>300</v>
      </c>
      <c r="AH361" s="19">
        <f t="shared" si="742"/>
        <v>0</v>
      </c>
      <c r="AI361" s="19">
        <f t="shared" si="681"/>
        <v>300</v>
      </c>
      <c r="AJ361" s="30">
        <f t="shared" si="711"/>
        <v>3.5593019871855877E-4</v>
      </c>
      <c r="AK361" s="18">
        <f t="shared" si="738"/>
        <v>300</v>
      </c>
      <c r="AL361" s="18"/>
      <c r="AM361" s="18">
        <f t="shared" si="739"/>
        <v>0</v>
      </c>
      <c r="AN361" s="18"/>
      <c r="AO361" s="18">
        <f t="shared" si="740"/>
        <v>0</v>
      </c>
      <c r="AP361" s="18"/>
      <c r="AQ361" s="19">
        <f t="shared" si="710"/>
        <v>300</v>
      </c>
      <c r="AR361" s="19">
        <f t="shared" si="743"/>
        <v>0</v>
      </c>
      <c r="AS361" s="19">
        <f t="shared" si="682"/>
        <v>300</v>
      </c>
      <c r="AT361" s="30">
        <f t="shared" si="712"/>
        <v>3.5593019871855877E-4</v>
      </c>
    </row>
    <row r="362" spans="1:46" ht="25.5" x14ac:dyDescent="0.2">
      <c r="A362" s="16" t="s">
        <v>90</v>
      </c>
      <c r="B362" s="17" t="s">
        <v>91</v>
      </c>
      <c r="C362" s="18">
        <v>2020</v>
      </c>
      <c r="D362" s="18">
        <v>0</v>
      </c>
      <c r="E362" s="18">
        <v>0</v>
      </c>
      <c r="F362" s="19">
        <f t="shared" si="634"/>
        <v>2020</v>
      </c>
      <c r="G362" s="30">
        <f t="shared" si="724"/>
        <v>2.4230110141324275E-3</v>
      </c>
      <c r="H362" s="18">
        <v>2020</v>
      </c>
      <c r="I362" s="18"/>
      <c r="J362" s="18">
        <v>0</v>
      </c>
      <c r="K362" s="18"/>
      <c r="L362" s="18">
        <v>0</v>
      </c>
      <c r="M362" s="18"/>
      <c r="N362" s="19">
        <f t="shared" si="728"/>
        <v>2020</v>
      </c>
      <c r="O362" s="19">
        <f t="shared" si="678"/>
        <v>0</v>
      </c>
      <c r="P362" s="19">
        <f t="shared" si="679"/>
        <v>2020</v>
      </c>
      <c r="Q362" s="30">
        <f t="shared" si="725"/>
        <v>2.4425285427900107E-3</v>
      </c>
      <c r="R362" s="18">
        <f t="shared" si="732"/>
        <v>2020</v>
      </c>
      <c r="S362" s="18"/>
      <c r="T362" s="18">
        <f t="shared" si="733"/>
        <v>0</v>
      </c>
      <c r="U362" s="18"/>
      <c r="V362" s="18">
        <f t="shared" si="734"/>
        <v>0</v>
      </c>
      <c r="W362" s="18"/>
      <c r="X362" s="19">
        <f t="shared" si="708"/>
        <v>2020</v>
      </c>
      <c r="Y362" s="19">
        <f t="shared" si="741"/>
        <v>0</v>
      </c>
      <c r="Z362" s="19">
        <f t="shared" si="680"/>
        <v>2020</v>
      </c>
      <c r="AA362" s="18">
        <f t="shared" si="735"/>
        <v>2020</v>
      </c>
      <c r="AB362" s="18"/>
      <c r="AC362" s="18">
        <f t="shared" si="736"/>
        <v>0</v>
      </c>
      <c r="AD362" s="18"/>
      <c r="AE362" s="18">
        <f t="shared" si="737"/>
        <v>0</v>
      </c>
      <c r="AF362" s="18"/>
      <c r="AG362" s="19">
        <f t="shared" si="709"/>
        <v>2020</v>
      </c>
      <c r="AH362" s="19">
        <f t="shared" si="742"/>
        <v>0</v>
      </c>
      <c r="AI362" s="19">
        <f t="shared" si="681"/>
        <v>2020</v>
      </c>
      <c r="AJ362" s="30">
        <f t="shared" si="711"/>
        <v>2.3965966713716288E-3</v>
      </c>
      <c r="AK362" s="18">
        <f t="shared" si="738"/>
        <v>2020</v>
      </c>
      <c r="AL362" s="18"/>
      <c r="AM362" s="18">
        <f t="shared" si="739"/>
        <v>0</v>
      </c>
      <c r="AN362" s="18"/>
      <c r="AO362" s="18">
        <f t="shared" si="740"/>
        <v>0</v>
      </c>
      <c r="AP362" s="18"/>
      <c r="AQ362" s="19">
        <f t="shared" si="710"/>
        <v>2020</v>
      </c>
      <c r="AR362" s="19">
        <f t="shared" si="743"/>
        <v>0</v>
      </c>
      <c r="AS362" s="19">
        <f t="shared" si="682"/>
        <v>2020</v>
      </c>
      <c r="AT362" s="30">
        <f t="shared" si="712"/>
        <v>2.3965966713716288E-3</v>
      </c>
    </row>
    <row r="363" spans="1:46" x14ac:dyDescent="0.2">
      <c r="A363" s="16" t="s">
        <v>66</v>
      </c>
      <c r="B363" s="17" t="s">
        <v>67</v>
      </c>
      <c r="C363" s="18">
        <v>2950</v>
      </c>
      <c r="D363" s="18">
        <v>0</v>
      </c>
      <c r="E363" s="18">
        <v>0</v>
      </c>
      <c r="F363" s="19">
        <f t="shared" si="634"/>
        <v>2950</v>
      </c>
      <c r="G363" s="30">
        <f t="shared" si="724"/>
        <v>3.5385556889557732E-3</v>
      </c>
      <c r="H363" s="18">
        <v>2950</v>
      </c>
      <c r="I363" s="18"/>
      <c r="J363" s="18">
        <v>0</v>
      </c>
      <c r="K363" s="18"/>
      <c r="L363" s="18">
        <v>0</v>
      </c>
      <c r="M363" s="18"/>
      <c r="N363" s="19">
        <f t="shared" si="728"/>
        <v>2950</v>
      </c>
      <c r="O363" s="19">
        <f t="shared" si="678"/>
        <v>0</v>
      </c>
      <c r="P363" s="19">
        <f t="shared" si="679"/>
        <v>2950</v>
      </c>
      <c r="Q363" s="30">
        <f t="shared" si="725"/>
        <v>3.5670590105101639E-3</v>
      </c>
      <c r="R363" s="18">
        <f t="shared" si="732"/>
        <v>2950</v>
      </c>
      <c r="S363" s="18"/>
      <c r="T363" s="18">
        <f t="shared" si="733"/>
        <v>0</v>
      </c>
      <c r="U363" s="18"/>
      <c r="V363" s="18">
        <f t="shared" si="734"/>
        <v>0</v>
      </c>
      <c r="W363" s="18"/>
      <c r="X363" s="19">
        <f t="shared" si="708"/>
        <v>2950</v>
      </c>
      <c r="Y363" s="19">
        <f t="shared" si="741"/>
        <v>0</v>
      </c>
      <c r="Z363" s="19">
        <f t="shared" si="680"/>
        <v>2950</v>
      </c>
      <c r="AA363" s="18">
        <f t="shared" si="735"/>
        <v>2950</v>
      </c>
      <c r="AB363" s="18">
        <v>391</v>
      </c>
      <c r="AC363" s="18">
        <f t="shared" si="736"/>
        <v>0</v>
      </c>
      <c r="AD363" s="18"/>
      <c r="AE363" s="18">
        <f t="shared" si="737"/>
        <v>0</v>
      </c>
      <c r="AF363" s="18"/>
      <c r="AG363" s="19">
        <f t="shared" si="709"/>
        <v>2950</v>
      </c>
      <c r="AH363" s="19">
        <f t="shared" si="742"/>
        <v>391</v>
      </c>
      <c r="AI363" s="19">
        <f t="shared" si="681"/>
        <v>3341</v>
      </c>
      <c r="AJ363" s="30">
        <f t="shared" si="711"/>
        <v>3.9638759797290162E-3</v>
      </c>
      <c r="AK363" s="18">
        <f t="shared" si="738"/>
        <v>3341</v>
      </c>
      <c r="AL363" s="18"/>
      <c r="AM363" s="18">
        <f t="shared" si="739"/>
        <v>0</v>
      </c>
      <c r="AN363" s="18"/>
      <c r="AO363" s="18">
        <f t="shared" si="740"/>
        <v>0</v>
      </c>
      <c r="AP363" s="18"/>
      <c r="AQ363" s="19">
        <f t="shared" si="710"/>
        <v>3341</v>
      </c>
      <c r="AR363" s="19">
        <f t="shared" si="743"/>
        <v>0</v>
      </c>
      <c r="AS363" s="19">
        <f t="shared" si="682"/>
        <v>3341</v>
      </c>
      <c r="AT363" s="30">
        <f t="shared" si="712"/>
        <v>3.9638759797290162E-3</v>
      </c>
    </row>
    <row r="364" spans="1:46" x14ac:dyDescent="0.2">
      <c r="A364" s="16" t="s">
        <v>68</v>
      </c>
      <c r="B364" s="17" t="s">
        <v>69</v>
      </c>
      <c r="C364" s="18">
        <v>3300</v>
      </c>
      <c r="D364" s="18">
        <v>0</v>
      </c>
      <c r="E364" s="18">
        <v>0</v>
      </c>
      <c r="F364" s="19">
        <f t="shared" si="634"/>
        <v>3300</v>
      </c>
      <c r="G364" s="30">
        <f t="shared" si="724"/>
        <v>3.9583843300183223E-3</v>
      </c>
      <c r="H364" s="18">
        <v>3300</v>
      </c>
      <c r="I364" s="18"/>
      <c r="J364" s="18">
        <v>0</v>
      </c>
      <c r="K364" s="18"/>
      <c r="L364" s="18">
        <v>0</v>
      </c>
      <c r="M364" s="18"/>
      <c r="N364" s="19">
        <f t="shared" si="728"/>
        <v>3300</v>
      </c>
      <c r="O364" s="19">
        <f t="shared" si="678"/>
        <v>0</v>
      </c>
      <c r="P364" s="19">
        <f t="shared" si="679"/>
        <v>3300</v>
      </c>
      <c r="Q364" s="30">
        <f t="shared" si="725"/>
        <v>3.990269401587641E-3</v>
      </c>
      <c r="R364" s="18">
        <f t="shared" si="732"/>
        <v>3300</v>
      </c>
      <c r="S364" s="18"/>
      <c r="T364" s="18">
        <f t="shared" si="733"/>
        <v>0</v>
      </c>
      <c r="U364" s="18"/>
      <c r="V364" s="18">
        <f t="shared" si="734"/>
        <v>0</v>
      </c>
      <c r="W364" s="18"/>
      <c r="X364" s="19">
        <f t="shared" si="708"/>
        <v>3300</v>
      </c>
      <c r="Y364" s="19">
        <f t="shared" si="741"/>
        <v>0</v>
      </c>
      <c r="Z364" s="19">
        <f t="shared" si="680"/>
        <v>3300</v>
      </c>
      <c r="AA364" s="18">
        <f t="shared" si="735"/>
        <v>3300</v>
      </c>
      <c r="AB364" s="18">
        <f>500+2500</f>
        <v>3000</v>
      </c>
      <c r="AC364" s="18">
        <f t="shared" si="736"/>
        <v>0</v>
      </c>
      <c r="AD364" s="18"/>
      <c r="AE364" s="18">
        <f t="shared" si="737"/>
        <v>0</v>
      </c>
      <c r="AF364" s="18"/>
      <c r="AG364" s="19">
        <f t="shared" si="709"/>
        <v>3300</v>
      </c>
      <c r="AH364" s="19">
        <f t="shared" si="742"/>
        <v>3000</v>
      </c>
      <c r="AI364" s="19">
        <f t="shared" si="681"/>
        <v>6300</v>
      </c>
      <c r="AJ364" s="30">
        <f t="shared" si="711"/>
        <v>7.4745341730897332E-3</v>
      </c>
      <c r="AK364" s="18">
        <f t="shared" si="738"/>
        <v>6300</v>
      </c>
      <c r="AL364" s="18"/>
      <c r="AM364" s="18">
        <f t="shared" si="739"/>
        <v>0</v>
      </c>
      <c r="AN364" s="18"/>
      <c r="AO364" s="18">
        <f t="shared" si="740"/>
        <v>0</v>
      </c>
      <c r="AP364" s="18"/>
      <c r="AQ364" s="19">
        <f t="shared" si="710"/>
        <v>6300</v>
      </c>
      <c r="AR364" s="19">
        <f t="shared" si="743"/>
        <v>0</v>
      </c>
      <c r="AS364" s="19">
        <f t="shared" si="682"/>
        <v>6300</v>
      </c>
      <c r="AT364" s="30">
        <f t="shared" si="712"/>
        <v>7.4745341730897332E-3</v>
      </c>
    </row>
    <row r="365" spans="1:46" x14ac:dyDescent="0.2">
      <c r="A365" s="16" t="s">
        <v>152</v>
      </c>
      <c r="B365" s="17" t="s">
        <v>153</v>
      </c>
      <c r="C365" s="18">
        <v>0</v>
      </c>
      <c r="D365" s="18">
        <v>0</v>
      </c>
      <c r="E365" s="18">
        <v>0</v>
      </c>
      <c r="F365" s="19">
        <f t="shared" si="634"/>
        <v>0</v>
      </c>
      <c r="G365" s="30">
        <f t="shared" si="724"/>
        <v>0</v>
      </c>
      <c r="H365" s="18">
        <v>0</v>
      </c>
      <c r="I365" s="18"/>
      <c r="J365" s="18">
        <v>0</v>
      </c>
      <c r="K365" s="18"/>
      <c r="L365" s="18">
        <v>0</v>
      </c>
      <c r="M365" s="18"/>
      <c r="N365" s="19">
        <f t="shared" si="728"/>
        <v>0</v>
      </c>
      <c r="O365" s="19">
        <f t="shared" si="678"/>
        <v>0</v>
      </c>
      <c r="P365" s="19">
        <f t="shared" si="679"/>
        <v>0</v>
      </c>
      <c r="Q365" s="30">
        <f t="shared" si="725"/>
        <v>0</v>
      </c>
      <c r="R365" s="18">
        <f t="shared" si="732"/>
        <v>0</v>
      </c>
      <c r="S365" s="18"/>
      <c r="T365" s="18">
        <f t="shared" si="733"/>
        <v>0</v>
      </c>
      <c r="U365" s="18"/>
      <c r="V365" s="18">
        <f t="shared" si="734"/>
        <v>0</v>
      </c>
      <c r="W365" s="18"/>
      <c r="X365" s="19">
        <f t="shared" si="708"/>
        <v>0</v>
      </c>
      <c r="Y365" s="19">
        <f t="shared" si="741"/>
        <v>0</v>
      </c>
      <c r="Z365" s="19">
        <f t="shared" si="680"/>
        <v>0</v>
      </c>
      <c r="AA365" s="18">
        <f t="shared" si="735"/>
        <v>0</v>
      </c>
      <c r="AB365" s="18"/>
      <c r="AC365" s="18">
        <f t="shared" si="736"/>
        <v>0</v>
      </c>
      <c r="AD365" s="18"/>
      <c r="AE365" s="18">
        <f t="shared" si="737"/>
        <v>0</v>
      </c>
      <c r="AF365" s="18"/>
      <c r="AG365" s="19">
        <f t="shared" si="709"/>
        <v>0</v>
      </c>
      <c r="AH365" s="19">
        <f t="shared" si="742"/>
        <v>0</v>
      </c>
      <c r="AI365" s="19">
        <f t="shared" si="681"/>
        <v>0</v>
      </c>
      <c r="AJ365" s="30">
        <f t="shared" si="711"/>
        <v>0</v>
      </c>
      <c r="AK365" s="18">
        <f t="shared" si="738"/>
        <v>0</v>
      </c>
      <c r="AL365" s="18"/>
      <c r="AM365" s="18">
        <f t="shared" si="739"/>
        <v>0</v>
      </c>
      <c r="AN365" s="18"/>
      <c r="AO365" s="18">
        <f t="shared" si="740"/>
        <v>0</v>
      </c>
      <c r="AP365" s="18"/>
      <c r="AQ365" s="19">
        <f t="shared" si="710"/>
        <v>0</v>
      </c>
      <c r="AR365" s="19">
        <f t="shared" si="743"/>
        <v>0</v>
      </c>
      <c r="AS365" s="19">
        <f t="shared" si="682"/>
        <v>0</v>
      </c>
      <c r="AT365" s="30">
        <f t="shared" si="712"/>
        <v>0</v>
      </c>
    </row>
    <row r="366" spans="1:46" ht="25.5" x14ac:dyDescent="0.2">
      <c r="A366" s="16" t="s">
        <v>92</v>
      </c>
      <c r="B366" s="17" t="s">
        <v>93</v>
      </c>
      <c r="C366" s="18">
        <v>98058</v>
      </c>
      <c r="D366" s="18">
        <v>0</v>
      </c>
      <c r="E366" s="18">
        <v>0</v>
      </c>
      <c r="F366" s="19">
        <f t="shared" si="634"/>
        <v>98058</v>
      </c>
      <c r="G366" s="30">
        <f t="shared" si="724"/>
        <v>0.11762159110088989</v>
      </c>
      <c r="H366" s="18">
        <v>98058</v>
      </c>
      <c r="I366" s="18">
        <v>-500</v>
      </c>
      <c r="J366" s="18">
        <v>0</v>
      </c>
      <c r="K366" s="18"/>
      <c r="L366" s="18">
        <v>0</v>
      </c>
      <c r="M366" s="18"/>
      <c r="N366" s="19">
        <f t="shared" si="728"/>
        <v>98058</v>
      </c>
      <c r="O366" s="19">
        <f t="shared" si="678"/>
        <v>-500</v>
      </c>
      <c r="P366" s="19">
        <f t="shared" si="679"/>
        <v>97558</v>
      </c>
      <c r="Q366" s="30">
        <f t="shared" si="725"/>
        <v>0.11796445523639003</v>
      </c>
      <c r="R366" s="18">
        <f t="shared" si="732"/>
        <v>97558</v>
      </c>
      <c r="S366" s="18"/>
      <c r="T366" s="18">
        <f t="shared" si="733"/>
        <v>0</v>
      </c>
      <c r="U366" s="18"/>
      <c r="V366" s="18">
        <f t="shared" si="734"/>
        <v>0</v>
      </c>
      <c r="W366" s="18"/>
      <c r="X366" s="19">
        <f t="shared" si="708"/>
        <v>97558</v>
      </c>
      <c r="Y366" s="19">
        <f t="shared" si="741"/>
        <v>0</v>
      </c>
      <c r="Z366" s="19">
        <f t="shared" si="680"/>
        <v>97558</v>
      </c>
      <c r="AA366" s="18">
        <f t="shared" si="735"/>
        <v>97558</v>
      </c>
      <c r="AB366" s="18">
        <v>15000</v>
      </c>
      <c r="AC366" s="18">
        <f t="shared" si="736"/>
        <v>0</v>
      </c>
      <c r="AD366" s="18"/>
      <c r="AE366" s="18">
        <f t="shared" si="737"/>
        <v>0</v>
      </c>
      <c r="AF366" s="18"/>
      <c r="AG366" s="19">
        <f t="shared" si="709"/>
        <v>97558</v>
      </c>
      <c r="AH366" s="19">
        <f t="shared" si="742"/>
        <v>15000</v>
      </c>
      <c r="AI366" s="19">
        <f t="shared" si="681"/>
        <v>112558</v>
      </c>
      <c r="AJ366" s="30">
        <f t="shared" si="711"/>
        <v>0.13354263769121177</v>
      </c>
      <c r="AK366" s="18">
        <f t="shared" si="738"/>
        <v>112558</v>
      </c>
      <c r="AL366" s="18">
        <v>3786</v>
      </c>
      <c r="AM366" s="18">
        <f t="shared" si="739"/>
        <v>0</v>
      </c>
      <c r="AN366" s="18"/>
      <c r="AO366" s="18">
        <f t="shared" si="740"/>
        <v>0</v>
      </c>
      <c r="AP366" s="18"/>
      <c r="AQ366" s="19">
        <f t="shared" si="710"/>
        <v>112558</v>
      </c>
      <c r="AR366" s="19">
        <f t="shared" si="743"/>
        <v>3786</v>
      </c>
      <c r="AS366" s="19">
        <f t="shared" si="682"/>
        <v>116344</v>
      </c>
      <c r="AT366" s="30">
        <f t="shared" si="712"/>
        <v>0.13803447679903999</v>
      </c>
    </row>
    <row r="367" spans="1:46" ht="85.5" x14ac:dyDescent="0.2">
      <c r="A367" s="39" t="s">
        <v>180</v>
      </c>
      <c r="B367" s="34" t="s">
        <v>181</v>
      </c>
      <c r="C367" s="28">
        <f>SUM(C368:C379)</f>
        <v>1221472</v>
      </c>
      <c r="D367" s="28">
        <f t="shared" ref="D367:E367" si="744">SUM(D368:D379)</f>
        <v>35476</v>
      </c>
      <c r="E367" s="28">
        <f t="shared" si="744"/>
        <v>131828</v>
      </c>
      <c r="F367" s="28">
        <f t="shared" si="634"/>
        <v>1388776</v>
      </c>
      <c r="G367" s="29">
        <f t="shared" si="724"/>
        <v>1.6658512594865229</v>
      </c>
      <c r="H367" s="28">
        <f>SUM(H368:H379)</f>
        <v>1221472</v>
      </c>
      <c r="I367" s="28">
        <f>SUM(I368:I379)</f>
        <v>23386</v>
      </c>
      <c r="J367" s="28">
        <f t="shared" ref="J367:M367" si="745">SUM(J368:J379)</f>
        <v>35476</v>
      </c>
      <c r="K367" s="28">
        <f t="shared" si="745"/>
        <v>21262</v>
      </c>
      <c r="L367" s="28">
        <f t="shared" si="745"/>
        <v>131828</v>
      </c>
      <c r="M367" s="28">
        <f t="shared" si="745"/>
        <v>-99128</v>
      </c>
      <c r="N367" s="28">
        <f t="shared" si="728"/>
        <v>1388776</v>
      </c>
      <c r="O367" s="28">
        <f t="shared" si="678"/>
        <v>-54480</v>
      </c>
      <c r="P367" s="28">
        <f t="shared" si="679"/>
        <v>1334296</v>
      </c>
      <c r="Q367" s="29">
        <f t="shared" si="725"/>
        <v>1.6133940913517524</v>
      </c>
      <c r="R367" s="28">
        <f>SUM(R368:R379)</f>
        <v>1244858</v>
      </c>
      <c r="S367" s="28">
        <f>SUM(S368:S379)</f>
        <v>0</v>
      </c>
      <c r="T367" s="28">
        <f t="shared" ref="T367:W367" si="746">SUM(T368:T379)</f>
        <v>56738</v>
      </c>
      <c r="U367" s="28">
        <f t="shared" si="746"/>
        <v>0</v>
      </c>
      <c r="V367" s="28">
        <f t="shared" si="746"/>
        <v>32700</v>
      </c>
      <c r="W367" s="28">
        <f t="shared" si="746"/>
        <v>0</v>
      </c>
      <c r="X367" s="28">
        <f t="shared" si="708"/>
        <v>1334296</v>
      </c>
      <c r="Y367" s="28">
        <f t="shared" si="741"/>
        <v>0</v>
      </c>
      <c r="Z367" s="28">
        <f t="shared" si="680"/>
        <v>1334296</v>
      </c>
      <c r="AA367" s="28">
        <f>SUM(AA368:AA379)</f>
        <v>1244858</v>
      </c>
      <c r="AB367" s="28">
        <f>SUM(AB368:AB379)</f>
        <v>26385</v>
      </c>
      <c r="AC367" s="28">
        <f t="shared" ref="AC367:AF367" si="747">SUM(AC368:AC379)</f>
        <v>56738</v>
      </c>
      <c r="AD367" s="28">
        <f t="shared" si="747"/>
        <v>6237</v>
      </c>
      <c r="AE367" s="28">
        <f t="shared" si="747"/>
        <v>32700</v>
      </c>
      <c r="AF367" s="28">
        <f t="shared" si="747"/>
        <v>0</v>
      </c>
      <c r="AG367" s="28">
        <f t="shared" si="709"/>
        <v>1334296</v>
      </c>
      <c r="AH367" s="28">
        <f t="shared" si="742"/>
        <v>32622</v>
      </c>
      <c r="AI367" s="28">
        <f t="shared" si="681"/>
        <v>1366918</v>
      </c>
      <c r="AJ367" s="29">
        <f t="shared" si="711"/>
        <v>1.6217579845732495</v>
      </c>
      <c r="AK367" s="28">
        <f>SUM(AK368:AK379)</f>
        <v>1271243</v>
      </c>
      <c r="AL367" s="28">
        <f>SUM(AL368:AL379)</f>
        <v>0</v>
      </c>
      <c r="AM367" s="28">
        <f t="shared" ref="AM367:AP367" si="748">SUM(AM368:AM379)</f>
        <v>62975</v>
      </c>
      <c r="AN367" s="28">
        <f t="shared" si="748"/>
        <v>0</v>
      </c>
      <c r="AO367" s="28">
        <f t="shared" si="748"/>
        <v>32700</v>
      </c>
      <c r="AP367" s="28">
        <f t="shared" si="748"/>
        <v>0</v>
      </c>
      <c r="AQ367" s="28">
        <f t="shared" si="710"/>
        <v>1366918</v>
      </c>
      <c r="AR367" s="28">
        <f t="shared" si="743"/>
        <v>0</v>
      </c>
      <c r="AS367" s="28">
        <f t="shared" si="682"/>
        <v>1366918</v>
      </c>
      <c r="AT367" s="29">
        <f t="shared" si="712"/>
        <v>1.6217579845732495</v>
      </c>
    </row>
    <row r="368" spans="1:46" ht="12.95" x14ac:dyDescent="0.3">
      <c r="A368" s="16" t="s">
        <v>54</v>
      </c>
      <c r="B368" s="17" t="s">
        <v>55</v>
      </c>
      <c r="C368" s="18">
        <v>797647</v>
      </c>
      <c r="D368" s="18">
        <v>405</v>
      </c>
      <c r="E368" s="18">
        <v>12481</v>
      </c>
      <c r="F368" s="19">
        <f t="shared" si="634"/>
        <v>810533</v>
      </c>
      <c r="G368" s="30">
        <f t="shared" si="724"/>
        <v>0.97224276550386091</v>
      </c>
      <c r="H368" s="18">
        <v>797647</v>
      </c>
      <c r="I368" s="18">
        <f>26000-8552</f>
        <v>17448</v>
      </c>
      <c r="J368" s="18">
        <v>405</v>
      </c>
      <c r="K368" s="18">
        <f>5622</f>
        <v>5622</v>
      </c>
      <c r="L368" s="18">
        <v>12481</v>
      </c>
      <c r="M368" s="18">
        <v>-9633</v>
      </c>
      <c r="N368" s="19">
        <f t="shared" si="728"/>
        <v>810533</v>
      </c>
      <c r="O368" s="19">
        <f t="shared" si="678"/>
        <v>13437</v>
      </c>
      <c r="P368" s="19">
        <f t="shared" si="679"/>
        <v>823970</v>
      </c>
      <c r="Q368" s="30">
        <f t="shared" si="725"/>
        <v>0.99632190267459653</v>
      </c>
      <c r="R368" s="18">
        <f t="shared" ref="R368:R379" si="749">H368+I368</f>
        <v>815095</v>
      </c>
      <c r="S368" s="18"/>
      <c r="T368" s="18">
        <f t="shared" ref="T368:T379" si="750">J368+K368</f>
        <v>6027</v>
      </c>
      <c r="U368" s="18"/>
      <c r="V368" s="18">
        <f t="shared" ref="V368:V379" si="751">L368+M368</f>
        <v>2848</v>
      </c>
      <c r="W368" s="18"/>
      <c r="X368" s="19">
        <f t="shared" si="708"/>
        <v>823970</v>
      </c>
      <c r="Y368" s="19">
        <f t="shared" si="741"/>
        <v>0</v>
      </c>
      <c r="Z368" s="19">
        <f t="shared" si="680"/>
        <v>823970</v>
      </c>
      <c r="AA368" s="18">
        <f t="shared" ref="AA368:AA379" si="752">R368+S368</f>
        <v>815095</v>
      </c>
      <c r="AB368" s="18">
        <v>-14052</v>
      </c>
      <c r="AC368" s="18">
        <f t="shared" ref="AC368:AC379" si="753">T368+U368</f>
        <v>6027</v>
      </c>
      <c r="AD368" s="18">
        <v>2612</v>
      </c>
      <c r="AE368" s="18">
        <f t="shared" ref="AE368:AE379" si="754">V368+W368</f>
        <v>2848</v>
      </c>
      <c r="AF368" s="18"/>
      <c r="AG368" s="19">
        <f t="shared" si="709"/>
        <v>823970</v>
      </c>
      <c r="AH368" s="19">
        <f t="shared" si="742"/>
        <v>-11440</v>
      </c>
      <c r="AI368" s="19">
        <f t="shared" si="681"/>
        <v>812530</v>
      </c>
      <c r="AJ368" s="30">
        <f t="shared" si="711"/>
        <v>0.96401321454930178</v>
      </c>
      <c r="AK368" s="18">
        <f t="shared" ref="AK368" si="755">AA368+AB368</f>
        <v>801043</v>
      </c>
      <c r="AL368" s="18">
        <v>5530</v>
      </c>
      <c r="AM368" s="18">
        <f t="shared" ref="AM368" si="756">AC368+AD368</f>
        <v>8639</v>
      </c>
      <c r="AN368" s="18"/>
      <c r="AO368" s="18">
        <f t="shared" ref="AO368" si="757">AE368+AF368</f>
        <v>2848</v>
      </c>
      <c r="AP368" s="18"/>
      <c r="AQ368" s="19">
        <f t="shared" si="710"/>
        <v>812530</v>
      </c>
      <c r="AR368" s="19">
        <f t="shared" si="743"/>
        <v>5530</v>
      </c>
      <c r="AS368" s="19">
        <f t="shared" si="682"/>
        <v>818060</v>
      </c>
      <c r="AT368" s="30">
        <f t="shared" si="712"/>
        <v>0.9705741945456805</v>
      </c>
    </row>
    <row r="369" spans="1:48" ht="25.5" x14ac:dyDescent="0.2">
      <c r="A369" s="16" t="s">
        <v>56</v>
      </c>
      <c r="B369" s="17" t="s">
        <v>57</v>
      </c>
      <c r="C369" s="18">
        <v>242967</v>
      </c>
      <c r="D369" s="18">
        <v>95</v>
      </c>
      <c r="E369" s="18">
        <v>3041</v>
      </c>
      <c r="F369" s="19">
        <f t="shared" si="634"/>
        <v>246103</v>
      </c>
      <c r="G369" s="30">
        <f t="shared" si="724"/>
        <v>0.29520310871833311</v>
      </c>
      <c r="H369" s="18">
        <v>242967</v>
      </c>
      <c r="I369" s="18">
        <f>6133-2017</f>
        <v>4116</v>
      </c>
      <c r="J369" s="18">
        <v>95</v>
      </c>
      <c r="K369" s="18">
        <v>1326</v>
      </c>
      <c r="L369" s="18">
        <v>3041</v>
      </c>
      <c r="M369" s="18">
        <v>-2369</v>
      </c>
      <c r="N369" s="19">
        <f t="shared" si="728"/>
        <v>246103</v>
      </c>
      <c r="O369" s="19">
        <f t="shared" si="678"/>
        <v>3073</v>
      </c>
      <c r="P369" s="19">
        <f t="shared" si="679"/>
        <v>249176</v>
      </c>
      <c r="Q369" s="30">
        <f t="shared" si="725"/>
        <v>0.30129677830606122</v>
      </c>
      <c r="R369" s="18">
        <f t="shared" si="749"/>
        <v>247083</v>
      </c>
      <c r="S369" s="18"/>
      <c r="T369" s="18">
        <f t="shared" si="750"/>
        <v>1421</v>
      </c>
      <c r="U369" s="18"/>
      <c r="V369" s="18">
        <f t="shared" si="751"/>
        <v>672</v>
      </c>
      <c r="W369" s="18"/>
      <c r="X369" s="19">
        <f t="shared" si="708"/>
        <v>249176</v>
      </c>
      <c r="Y369" s="19">
        <f t="shared" si="741"/>
        <v>0</v>
      </c>
      <c r="Z369" s="19">
        <f t="shared" si="680"/>
        <v>249176</v>
      </c>
      <c r="AA369" s="18">
        <f t="shared" si="752"/>
        <v>247083</v>
      </c>
      <c r="AB369" s="18">
        <v>19952</v>
      </c>
      <c r="AC369" s="18">
        <f t="shared" si="753"/>
        <v>1421</v>
      </c>
      <c r="AD369" s="18">
        <v>612</v>
      </c>
      <c r="AE369" s="18">
        <f t="shared" si="754"/>
        <v>672</v>
      </c>
      <c r="AF369" s="18"/>
      <c r="AG369" s="19">
        <f t="shared" si="709"/>
        <v>249176</v>
      </c>
      <c r="AH369" s="19">
        <f t="shared" si="742"/>
        <v>20564</v>
      </c>
      <c r="AI369" s="19">
        <f t="shared" si="681"/>
        <v>269740</v>
      </c>
      <c r="AJ369" s="30">
        <f t="shared" si="711"/>
        <v>0.32002870600781347</v>
      </c>
      <c r="AK369" s="18">
        <f t="shared" ref="AK369:AK379" si="758">AA369+AB369</f>
        <v>267035</v>
      </c>
      <c r="AL369" s="18">
        <v>-5530</v>
      </c>
      <c r="AM369" s="18">
        <f t="shared" ref="AM369:AM379" si="759">AC369+AD369</f>
        <v>2033</v>
      </c>
      <c r="AN369" s="18"/>
      <c r="AO369" s="18">
        <f t="shared" ref="AO369:AO379" si="760">AE369+AF369</f>
        <v>672</v>
      </c>
      <c r="AP369" s="18"/>
      <c r="AQ369" s="19">
        <f t="shared" si="710"/>
        <v>269740</v>
      </c>
      <c r="AR369" s="19">
        <f t="shared" si="743"/>
        <v>-5530</v>
      </c>
      <c r="AS369" s="19">
        <f t="shared" si="682"/>
        <v>264210</v>
      </c>
      <c r="AT369" s="30">
        <f t="shared" si="712"/>
        <v>0.31346772601143469</v>
      </c>
    </row>
    <row r="370" spans="1:48" x14ac:dyDescent="0.2">
      <c r="A370" s="16" t="s">
        <v>58</v>
      </c>
      <c r="B370" s="17" t="s">
        <v>59</v>
      </c>
      <c r="C370" s="18">
        <v>6930</v>
      </c>
      <c r="D370" s="18">
        <v>13000</v>
      </c>
      <c r="E370" s="18">
        <v>800</v>
      </c>
      <c r="F370" s="19">
        <f t="shared" si="634"/>
        <v>20730</v>
      </c>
      <c r="G370" s="30">
        <f t="shared" si="724"/>
        <v>2.486585065493328E-2</v>
      </c>
      <c r="H370" s="18">
        <v>6930</v>
      </c>
      <c r="I370" s="18">
        <v>-4530</v>
      </c>
      <c r="J370" s="18">
        <v>13000</v>
      </c>
      <c r="K370" s="18"/>
      <c r="L370" s="18">
        <v>800</v>
      </c>
      <c r="M370" s="18">
        <v>-800</v>
      </c>
      <c r="N370" s="19">
        <f t="shared" si="728"/>
        <v>20730</v>
      </c>
      <c r="O370" s="19">
        <f t="shared" si="678"/>
        <v>-5330</v>
      </c>
      <c r="P370" s="19">
        <f t="shared" si="679"/>
        <v>15400</v>
      </c>
      <c r="Q370" s="30">
        <f t="shared" si="725"/>
        <v>1.8621257207408991E-2</v>
      </c>
      <c r="R370" s="18">
        <f t="shared" si="749"/>
        <v>2400</v>
      </c>
      <c r="S370" s="18"/>
      <c r="T370" s="18">
        <f t="shared" si="750"/>
        <v>13000</v>
      </c>
      <c r="U370" s="18"/>
      <c r="V370" s="18">
        <f t="shared" si="751"/>
        <v>0</v>
      </c>
      <c r="W370" s="18"/>
      <c r="X370" s="19">
        <f t="shared" si="708"/>
        <v>15400</v>
      </c>
      <c r="Y370" s="19">
        <f t="shared" si="741"/>
        <v>0</v>
      </c>
      <c r="Z370" s="19">
        <f t="shared" si="680"/>
        <v>15400</v>
      </c>
      <c r="AA370" s="18">
        <f t="shared" si="752"/>
        <v>2400</v>
      </c>
      <c r="AB370" s="18"/>
      <c r="AC370" s="18">
        <f t="shared" si="753"/>
        <v>13000</v>
      </c>
      <c r="AD370" s="18"/>
      <c r="AE370" s="18">
        <f t="shared" si="754"/>
        <v>0</v>
      </c>
      <c r="AF370" s="18"/>
      <c r="AG370" s="19">
        <f t="shared" si="709"/>
        <v>15400</v>
      </c>
      <c r="AH370" s="19">
        <f t="shared" si="742"/>
        <v>0</v>
      </c>
      <c r="AI370" s="19">
        <f t="shared" si="681"/>
        <v>15400</v>
      </c>
      <c r="AJ370" s="30">
        <f t="shared" si="711"/>
        <v>1.827108353421935E-2</v>
      </c>
      <c r="AK370" s="18">
        <f t="shared" si="758"/>
        <v>2400</v>
      </c>
      <c r="AL370" s="18"/>
      <c r="AM370" s="18">
        <f t="shared" si="759"/>
        <v>13000</v>
      </c>
      <c r="AN370" s="18"/>
      <c r="AO370" s="18">
        <f t="shared" si="760"/>
        <v>0</v>
      </c>
      <c r="AP370" s="18"/>
      <c r="AQ370" s="19">
        <f t="shared" si="710"/>
        <v>15400</v>
      </c>
      <c r="AR370" s="19">
        <f t="shared" si="743"/>
        <v>0</v>
      </c>
      <c r="AS370" s="19">
        <f t="shared" si="682"/>
        <v>15400</v>
      </c>
      <c r="AT370" s="30">
        <f t="shared" si="712"/>
        <v>1.827108353421935E-2</v>
      </c>
    </row>
    <row r="371" spans="1:48" ht="12.95" x14ac:dyDescent="0.3">
      <c r="A371" s="16" t="s">
        <v>60</v>
      </c>
      <c r="B371" s="17" t="s">
        <v>61</v>
      </c>
      <c r="C371" s="18">
        <v>61113</v>
      </c>
      <c r="D371" s="18">
        <v>19650</v>
      </c>
      <c r="E371" s="18">
        <v>39606</v>
      </c>
      <c r="F371" s="19">
        <f t="shared" ref="F371:F416" si="761">C371+D371+E371</f>
        <v>120369</v>
      </c>
      <c r="G371" s="30">
        <f t="shared" si="724"/>
        <v>0.14438386770302286</v>
      </c>
      <c r="H371" s="18">
        <v>61113</v>
      </c>
      <c r="I371" s="18">
        <v>-15130</v>
      </c>
      <c r="J371" s="18">
        <v>19650</v>
      </c>
      <c r="K371" s="18">
        <v>7138</v>
      </c>
      <c r="L371" s="18">
        <v>39606</v>
      </c>
      <c r="M371" s="18">
        <v>-10426</v>
      </c>
      <c r="N371" s="19">
        <f t="shared" si="728"/>
        <v>120369</v>
      </c>
      <c r="O371" s="19">
        <f t="shared" si="678"/>
        <v>-18418</v>
      </c>
      <c r="P371" s="19">
        <f t="shared" si="679"/>
        <v>101951</v>
      </c>
      <c r="Q371" s="30">
        <f t="shared" si="725"/>
        <v>0.12327635023068534</v>
      </c>
      <c r="R371" s="18">
        <f t="shared" si="749"/>
        <v>45983</v>
      </c>
      <c r="S371" s="18"/>
      <c r="T371" s="18">
        <f t="shared" si="750"/>
        <v>26788</v>
      </c>
      <c r="U371" s="18"/>
      <c r="V371" s="18">
        <f t="shared" si="751"/>
        <v>29180</v>
      </c>
      <c r="W371" s="18"/>
      <c r="X371" s="19">
        <f t="shared" si="708"/>
        <v>101951</v>
      </c>
      <c r="Y371" s="19">
        <f t="shared" si="741"/>
        <v>0</v>
      </c>
      <c r="Z371" s="19">
        <f t="shared" si="680"/>
        <v>101951</v>
      </c>
      <c r="AA371" s="18">
        <f t="shared" si="752"/>
        <v>45983</v>
      </c>
      <c r="AB371" s="18"/>
      <c r="AC371" s="18">
        <f t="shared" si="753"/>
        <v>26788</v>
      </c>
      <c r="AD371" s="18">
        <v>-6976</v>
      </c>
      <c r="AE371" s="18">
        <f t="shared" si="754"/>
        <v>29180</v>
      </c>
      <c r="AF371" s="18"/>
      <c r="AG371" s="19">
        <f t="shared" si="709"/>
        <v>101951</v>
      </c>
      <c r="AH371" s="19">
        <f t="shared" si="742"/>
        <v>-6976</v>
      </c>
      <c r="AI371" s="19">
        <f t="shared" si="681"/>
        <v>94975</v>
      </c>
      <c r="AJ371" s="30">
        <f t="shared" si="711"/>
        <v>0.11268156874431706</v>
      </c>
      <c r="AK371" s="18">
        <f t="shared" si="758"/>
        <v>45983</v>
      </c>
      <c r="AL371" s="18"/>
      <c r="AM371" s="18">
        <f t="shared" si="759"/>
        <v>19812</v>
      </c>
      <c r="AN371" s="18"/>
      <c r="AO371" s="18">
        <f t="shared" si="760"/>
        <v>29180</v>
      </c>
      <c r="AP371" s="18"/>
      <c r="AQ371" s="19">
        <f t="shared" si="710"/>
        <v>94975</v>
      </c>
      <c r="AR371" s="19">
        <f t="shared" si="743"/>
        <v>0</v>
      </c>
      <c r="AS371" s="19">
        <f t="shared" si="682"/>
        <v>94975</v>
      </c>
      <c r="AT371" s="30">
        <f t="shared" si="712"/>
        <v>0.11268156874431706</v>
      </c>
    </row>
    <row r="372" spans="1:48" ht="25.5" x14ac:dyDescent="0.2">
      <c r="A372" s="16" t="s">
        <v>62</v>
      </c>
      <c r="B372" s="17" t="s">
        <v>63</v>
      </c>
      <c r="C372" s="18">
        <v>23970</v>
      </c>
      <c r="D372" s="18">
        <v>2326</v>
      </c>
      <c r="E372" s="18">
        <v>15900</v>
      </c>
      <c r="F372" s="19">
        <f t="shared" si="761"/>
        <v>42196</v>
      </c>
      <c r="G372" s="30">
        <f t="shared" si="724"/>
        <v>5.0614540966500948E-2</v>
      </c>
      <c r="H372" s="18">
        <v>23970</v>
      </c>
      <c r="I372" s="18">
        <v>-12150</v>
      </c>
      <c r="J372" s="18">
        <v>2326</v>
      </c>
      <c r="K372" s="18">
        <f>2316+2569</f>
        <v>4885</v>
      </c>
      <c r="L372" s="18">
        <v>15900</v>
      </c>
      <c r="M372" s="18">
        <v>-15900</v>
      </c>
      <c r="N372" s="19">
        <f t="shared" si="728"/>
        <v>42196</v>
      </c>
      <c r="O372" s="19">
        <f t="shared" si="678"/>
        <v>-23165</v>
      </c>
      <c r="P372" s="19">
        <f t="shared" si="679"/>
        <v>19031</v>
      </c>
      <c r="Q372" s="30">
        <f t="shared" si="725"/>
        <v>2.3011762721701332E-2</v>
      </c>
      <c r="R372" s="18">
        <f t="shared" si="749"/>
        <v>11820</v>
      </c>
      <c r="S372" s="18"/>
      <c r="T372" s="18">
        <f t="shared" si="750"/>
        <v>7211</v>
      </c>
      <c r="U372" s="18"/>
      <c r="V372" s="18">
        <f t="shared" si="751"/>
        <v>0</v>
      </c>
      <c r="W372" s="18"/>
      <c r="X372" s="19">
        <f t="shared" si="708"/>
        <v>19031</v>
      </c>
      <c r="Y372" s="19">
        <f t="shared" si="741"/>
        <v>0</v>
      </c>
      <c r="Z372" s="19">
        <f t="shared" si="680"/>
        <v>19031</v>
      </c>
      <c r="AA372" s="18">
        <f t="shared" si="752"/>
        <v>11820</v>
      </c>
      <c r="AB372" s="18"/>
      <c r="AC372" s="18">
        <f t="shared" si="753"/>
        <v>7211</v>
      </c>
      <c r="AD372" s="18">
        <v>761</v>
      </c>
      <c r="AE372" s="18">
        <f t="shared" si="754"/>
        <v>0</v>
      </c>
      <c r="AF372" s="18"/>
      <c r="AG372" s="19">
        <f t="shared" si="709"/>
        <v>19031</v>
      </c>
      <c r="AH372" s="19">
        <f t="shared" si="742"/>
        <v>761</v>
      </c>
      <c r="AI372" s="19">
        <f t="shared" si="681"/>
        <v>19792</v>
      </c>
      <c r="AJ372" s="30">
        <f t="shared" si="711"/>
        <v>2.3481901643459049E-2</v>
      </c>
      <c r="AK372" s="18">
        <f t="shared" si="758"/>
        <v>11820</v>
      </c>
      <c r="AL372" s="18"/>
      <c r="AM372" s="18">
        <f t="shared" si="759"/>
        <v>7972</v>
      </c>
      <c r="AN372" s="18"/>
      <c r="AO372" s="18">
        <f t="shared" si="760"/>
        <v>0</v>
      </c>
      <c r="AP372" s="18"/>
      <c r="AQ372" s="19">
        <f t="shared" si="710"/>
        <v>19792</v>
      </c>
      <c r="AR372" s="19">
        <f t="shared" si="743"/>
        <v>0</v>
      </c>
      <c r="AS372" s="19">
        <f t="shared" si="682"/>
        <v>19792</v>
      </c>
      <c r="AT372" s="30">
        <f t="shared" si="712"/>
        <v>2.3481901643459049E-2</v>
      </c>
    </row>
    <row r="373" spans="1:48" x14ac:dyDescent="0.2">
      <c r="A373" s="16" t="s">
        <v>64</v>
      </c>
      <c r="B373" s="17" t="s">
        <v>65</v>
      </c>
      <c r="C373" s="18">
        <v>550</v>
      </c>
      <c r="D373" s="18">
        <v>0</v>
      </c>
      <c r="E373" s="18">
        <v>0</v>
      </c>
      <c r="F373" s="19">
        <f t="shared" si="761"/>
        <v>550</v>
      </c>
      <c r="G373" s="30">
        <f t="shared" si="724"/>
        <v>6.5973072166972038E-4</v>
      </c>
      <c r="H373" s="18">
        <v>550</v>
      </c>
      <c r="I373" s="18"/>
      <c r="J373" s="18">
        <v>0</v>
      </c>
      <c r="K373" s="18"/>
      <c r="L373" s="18">
        <v>0</v>
      </c>
      <c r="M373" s="18"/>
      <c r="N373" s="19">
        <f t="shared" si="728"/>
        <v>550</v>
      </c>
      <c r="O373" s="19">
        <f t="shared" si="678"/>
        <v>0</v>
      </c>
      <c r="P373" s="19">
        <f t="shared" si="679"/>
        <v>550</v>
      </c>
      <c r="Q373" s="30">
        <f t="shared" si="725"/>
        <v>6.6504490026460684E-4</v>
      </c>
      <c r="R373" s="18">
        <f t="shared" si="749"/>
        <v>550</v>
      </c>
      <c r="S373" s="18"/>
      <c r="T373" s="18">
        <f t="shared" si="750"/>
        <v>0</v>
      </c>
      <c r="U373" s="18"/>
      <c r="V373" s="18">
        <f t="shared" si="751"/>
        <v>0</v>
      </c>
      <c r="W373" s="18"/>
      <c r="X373" s="19">
        <f t="shared" si="708"/>
        <v>550</v>
      </c>
      <c r="Y373" s="19">
        <f t="shared" si="741"/>
        <v>0</v>
      </c>
      <c r="Z373" s="19">
        <f t="shared" si="680"/>
        <v>550</v>
      </c>
      <c r="AA373" s="18">
        <f t="shared" si="752"/>
        <v>550</v>
      </c>
      <c r="AB373" s="18">
        <v>100</v>
      </c>
      <c r="AC373" s="18">
        <f t="shared" si="753"/>
        <v>0</v>
      </c>
      <c r="AD373" s="18"/>
      <c r="AE373" s="18">
        <f t="shared" si="754"/>
        <v>0</v>
      </c>
      <c r="AF373" s="18"/>
      <c r="AG373" s="19">
        <f t="shared" si="709"/>
        <v>550</v>
      </c>
      <c r="AH373" s="19">
        <f t="shared" si="742"/>
        <v>100</v>
      </c>
      <c r="AI373" s="19">
        <f t="shared" si="681"/>
        <v>650</v>
      </c>
      <c r="AJ373" s="30">
        <f t="shared" si="711"/>
        <v>7.7118209722354392E-4</v>
      </c>
      <c r="AK373" s="18">
        <f t="shared" si="758"/>
        <v>650</v>
      </c>
      <c r="AL373" s="18"/>
      <c r="AM373" s="18">
        <f t="shared" si="759"/>
        <v>0</v>
      </c>
      <c r="AN373" s="18"/>
      <c r="AO373" s="18">
        <f t="shared" si="760"/>
        <v>0</v>
      </c>
      <c r="AP373" s="18"/>
      <c r="AQ373" s="19">
        <f t="shared" si="710"/>
        <v>650</v>
      </c>
      <c r="AR373" s="19">
        <f t="shared" si="743"/>
        <v>0</v>
      </c>
      <c r="AS373" s="19">
        <f t="shared" si="682"/>
        <v>650</v>
      </c>
      <c r="AT373" s="30">
        <f t="shared" si="712"/>
        <v>7.7118209722354392E-4</v>
      </c>
    </row>
    <row r="374" spans="1:48" ht="25.5" x14ac:dyDescent="0.2">
      <c r="A374" s="16" t="s">
        <v>90</v>
      </c>
      <c r="B374" s="17" t="s">
        <v>91</v>
      </c>
      <c r="C374" s="18">
        <v>8000</v>
      </c>
      <c r="D374" s="18">
        <v>0</v>
      </c>
      <c r="E374" s="18">
        <v>0</v>
      </c>
      <c r="F374" s="19">
        <f t="shared" si="761"/>
        <v>8000</v>
      </c>
      <c r="G374" s="30">
        <f t="shared" si="724"/>
        <v>9.5960832242868426E-3</v>
      </c>
      <c r="H374" s="18">
        <v>8000</v>
      </c>
      <c r="I374" s="18"/>
      <c r="J374" s="18">
        <v>0</v>
      </c>
      <c r="K374" s="18"/>
      <c r="L374" s="18">
        <v>0</v>
      </c>
      <c r="M374" s="18"/>
      <c r="N374" s="19">
        <f t="shared" si="728"/>
        <v>8000</v>
      </c>
      <c r="O374" s="19">
        <f t="shared" si="678"/>
        <v>0</v>
      </c>
      <c r="P374" s="19">
        <f t="shared" si="679"/>
        <v>8000</v>
      </c>
      <c r="Q374" s="30">
        <f t="shared" si="725"/>
        <v>9.6733803674851904E-3</v>
      </c>
      <c r="R374" s="18">
        <f t="shared" si="749"/>
        <v>8000</v>
      </c>
      <c r="S374" s="18"/>
      <c r="T374" s="18">
        <f t="shared" si="750"/>
        <v>0</v>
      </c>
      <c r="U374" s="18"/>
      <c r="V374" s="18">
        <f t="shared" si="751"/>
        <v>0</v>
      </c>
      <c r="W374" s="18"/>
      <c r="X374" s="19">
        <f t="shared" si="708"/>
        <v>8000</v>
      </c>
      <c r="Y374" s="19">
        <f t="shared" si="741"/>
        <v>0</v>
      </c>
      <c r="Z374" s="19">
        <f t="shared" si="680"/>
        <v>8000</v>
      </c>
      <c r="AA374" s="18">
        <f t="shared" si="752"/>
        <v>8000</v>
      </c>
      <c r="AB374" s="18"/>
      <c r="AC374" s="18">
        <f t="shared" si="753"/>
        <v>0</v>
      </c>
      <c r="AD374" s="18">
        <v>6853</v>
      </c>
      <c r="AE374" s="18">
        <f t="shared" si="754"/>
        <v>0</v>
      </c>
      <c r="AF374" s="18"/>
      <c r="AG374" s="19">
        <f t="shared" si="709"/>
        <v>8000</v>
      </c>
      <c r="AH374" s="19">
        <f t="shared" si="742"/>
        <v>6853</v>
      </c>
      <c r="AI374" s="19">
        <f t="shared" si="681"/>
        <v>14853</v>
      </c>
      <c r="AJ374" s="30">
        <f t="shared" si="711"/>
        <v>1.7622104138555843E-2</v>
      </c>
      <c r="AK374" s="18">
        <f t="shared" si="758"/>
        <v>8000</v>
      </c>
      <c r="AL374" s="18"/>
      <c r="AM374" s="18">
        <f t="shared" si="759"/>
        <v>6853</v>
      </c>
      <c r="AN374" s="18"/>
      <c r="AO374" s="18">
        <f t="shared" si="760"/>
        <v>0</v>
      </c>
      <c r="AP374" s="18"/>
      <c r="AQ374" s="19">
        <f t="shared" si="710"/>
        <v>14853</v>
      </c>
      <c r="AR374" s="19">
        <f t="shared" si="743"/>
        <v>0</v>
      </c>
      <c r="AS374" s="19">
        <f t="shared" si="682"/>
        <v>14853</v>
      </c>
      <c r="AT374" s="30">
        <f t="shared" si="712"/>
        <v>1.7622104138555843E-2</v>
      </c>
    </row>
    <row r="375" spans="1:48" x14ac:dyDescent="0.2">
      <c r="A375" s="16" t="s">
        <v>66</v>
      </c>
      <c r="B375" s="17" t="s">
        <v>67</v>
      </c>
      <c r="C375" s="18">
        <v>8095</v>
      </c>
      <c r="D375" s="18">
        <v>0</v>
      </c>
      <c r="E375" s="18">
        <v>60000</v>
      </c>
      <c r="F375" s="19">
        <f t="shared" si="761"/>
        <v>68095</v>
      </c>
      <c r="G375" s="30">
        <f t="shared" si="724"/>
        <v>8.1680660894726559E-2</v>
      </c>
      <c r="H375" s="18">
        <v>8095</v>
      </c>
      <c r="I375" s="18">
        <v>-2460</v>
      </c>
      <c r="J375" s="18">
        <v>0</v>
      </c>
      <c r="K375" s="18"/>
      <c r="L375" s="18">
        <v>60000</v>
      </c>
      <c r="M375" s="18">
        <v>-60000</v>
      </c>
      <c r="N375" s="19">
        <f t="shared" si="728"/>
        <v>68095</v>
      </c>
      <c r="O375" s="19">
        <f t="shared" si="678"/>
        <v>-62460</v>
      </c>
      <c r="P375" s="19">
        <f t="shared" si="679"/>
        <v>5635</v>
      </c>
      <c r="Q375" s="30">
        <f t="shared" si="725"/>
        <v>6.8136872963473812E-3</v>
      </c>
      <c r="R375" s="18">
        <f t="shared" si="749"/>
        <v>5635</v>
      </c>
      <c r="S375" s="18"/>
      <c r="T375" s="18">
        <f t="shared" si="750"/>
        <v>0</v>
      </c>
      <c r="U375" s="18"/>
      <c r="V375" s="18">
        <f t="shared" si="751"/>
        <v>0</v>
      </c>
      <c r="W375" s="18"/>
      <c r="X375" s="19">
        <f t="shared" si="708"/>
        <v>5635</v>
      </c>
      <c r="Y375" s="19">
        <f t="shared" si="741"/>
        <v>0</v>
      </c>
      <c r="Z375" s="19">
        <f t="shared" si="680"/>
        <v>5635</v>
      </c>
      <c r="AA375" s="18">
        <f t="shared" si="752"/>
        <v>5635</v>
      </c>
      <c r="AB375" s="18">
        <v>-215</v>
      </c>
      <c r="AC375" s="18">
        <f t="shared" si="753"/>
        <v>0</v>
      </c>
      <c r="AD375" s="18"/>
      <c r="AE375" s="18">
        <f t="shared" si="754"/>
        <v>0</v>
      </c>
      <c r="AF375" s="18"/>
      <c r="AG375" s="19">
        <f t="shared" si="709"/>
        <v>5635</v>
      </c>
      <c r="AH375" s="19">
        <f t="shared" si="742"/>
        <v>-215</v>
      </c>
      <c r="AI375" s="19">
        <f t="shared" si="681"/>
        <v>5420</v>
      </c>
      <c r="AJ375" s="30">
        <f t="shared" si="711"/>
        <v>6.4304722568486279E-3</v>
      </c>
      <c r="AK375" s="18">
        <f t="shared" si="758"/>
        <v>5420</v>
      </c>
      <c r="AL375" s="18"/>
      <c r="AM375" s="18">
        <f t="shared" si="759"/>
        <v>0</v>
      </c>
      <c r="AN375" s="18"/>
      <c r="AO375" s="18">
        <f t="shared" si="760"/>
        <v>0</v>
      </c>
      <c r="AP375" s="18"/>
      <c r="AQ375" s="19">
        <f t="shared" si="710"/>
        <v>5420</v>
      </c>
      <c r="AR375" s="19">
        <f t="shared" si="743"/>
        <v>0</v>
      </c>
      <c r="AS375" s="19">
        <f t="shared" si="682"/>
        <v>5420</v>
      </c>
      <c r="AT375" s="30">
        <f t="shared" si="712"/>
        <v>6.4304722568486279E-3</v>
      </c>
    </row>
    <row r="376" spans="1:48" x14ac:dyDescent="0.2">
      <c r="A376" s="16" t="s">
        <v>68</v>
      </c>
      <c r="B376" s="17" t="s">
        <v>69</v>
      </c>
      <c r="C376" s="18">
        <v>12000</v>
      </c>
      <c r="D376" s="18">
        <v>0</v>
      </c>
      <c r="E376" s="18">
        <v>0</v>
      </c>
      <c r="F376" s="19">
        <f t="shared" si="761"/>
        <v>12000</v>
      </c>
      <c r="G376" s="30">
        <f t="shared" si="724"/>
        <v>1.4394124836430263E-2</v>
      </c>
      <c r="H376" s="18">
        <v>12000</v>
      </c>
      <c r="I376" s="18">
        <v>35250</v>
      </c>
      <c r="J376" s="18">
        <v>0</v>
      </c>
      <c r="K376" s="18"/>
      <c r="L376" s="18">
        <v>0</v>
      </c>
      <c r="M376" s="18"/>
      <c r="N376" s="19">
        <f t="shared" si="728"/>
        <v>12000</v>
      </c>
      <c r="O376" s="19">
        <f t="shared" si="678"/>
        <v>35250</v>
      </c>
      <c r="P376" s="19">
        <f t="shared" si="679"/>
        <v>47250</v>
      </c>
      <c r="Q376" s="30">
        <f t="shared" si="725"/>
        <v>5.7133402795459406E-2</v>
      </c>
      <c r="R376" s="18">
        <f t="shared" si="749"/>
        <v>47250</v>
      </c>
      <c r="S376" s="18"/>
      <c r="T376" s="18">
        <f t="shared" si="750"/>
        <v>0</v>
      </c>
      <c r="U376" s="18"/>
      <c r="V376" s="18">
        <f t="shared" si="751"/>
        <v>0</v>
      </c>
      <c r="W376" s="18"/>
      <c r="X376" s="19">
        <f t="shared" si="708"/>
        <v>47250</v>
      </c>
      <c r="Y376" s="19">
        <f t="shared" si="741"/>
        <v>0</v>
      </c>
      <c r="Z376" s="19">
        <f t="shared" si="680"/>
        <v>47250</v>
      </c>
      <c r="AA376" s="18">
        <f t="shared" si="752"/>
        <v>47250</v>
      </c>
      <c r="AB376" s="18">
        <v>20600</v>
      </c>
      <c r="AC376" s="18">
        <f t="shared" si="753"/>
        <v>0</v>
      </c>
      <c r="AD376" s="18"/>
      <c r="AE376" s="18">
        <f t="shared" si="754"/>
        <v>0</v>
      </c>
      <c r="AF376" s="18"/>
      <c r="AG376" s="19">
        <f t="shared" si="709"/>
        <v>47250</v>
      </c>
      <c r="AH376" s="19">
        <f t="shared" si="742"/>
        <v>20600</v>
      </c>
      <c r="AI376" s="19">
        <f t="shared" si="681"/>
        <v>67850</v>
      </c>
      <c r="AJ376" s="30">
        <f t="shared" si="711"/>
        <v>8.0499546610180703E-2</v>
      </c>
      <c r="AK376" s="18">
        <f t="shared" si="758"/>
        <v>67850</v>
      </c>
      <c r="AL376" s="18"/>
      <c r="AM376" s="18">
        <f t="shared" si="759"/>
        <v>0</v>
      </c>
      <c r="AN376" s="18"/>
      <c r="AO376" s="18">
        <f t="shared" si="760"/>
        <v>0</v>
      </c>
      <c r="AP376" s="18"/>
      <c r="AQ376" s="19">
        <f t="shared" si="710"/>
        <v>67850</v>
      </c>
      <c r="AR376" s="19">
        <f t="shared" si="743"/>
        <v>0</v>
      </c>
      <c r="AS376" s="19">
        <f t="shared" si="682"/>
        <v>67850</v>
      </c>
      <c r="AT376" s="30">
        <f t="shared" si="712"/>
        <v>8.0499546610180703E-2</v>
      </c>
    </row>
    <row r="377" spans="1:48" x14ac:dyDescent="0.2">
      <c r="A377" s="16" t="s">
        <v>152</v>
      </c>
      <c r="B377" s="17" t="s">
        <v>153</v>
      </c>
      <c r="C377" s="18">
        <v>0</v>
      </c>
      <c r="D377" s="18">
        <v>0</v>
      </c>
      <c r="E377" s="18">
        <v>0</v>
      </c>
      <c r="F377" s="19">
        <f t="shared" si="761"/>
        <v>0</v>
      </c>
      <c r="G377" s="30">
        <f t="shared" si="724"/>
        <v>0</v>
      </c>
      <c r="H377" s="18">
        <v>0</v>
      </c>
      <c r="I377" s="18">
        <v>250</v>
      </c>
      <c r="J377" s="18">
        <v>0</v>
      </c>
      <c r="K377" s="18"/>
      <c r="L377" s="18">
        <v>0</v>
      </c>
      <c r="M377" s="18"/>
      <c r="N377" s="19">
        <f t="shared" si="728"/>
        <v>0</v>
      </c>
      <c r="O377" s="19">
        <f t="shared" si="678"/>
        <v>250</v>
      </c>
      <c r="P377" s="19">
        <f t="shared" si="679"/>
        <v>250</v>
      </c>
      <c r="Q377" s="30">
        <f t="shared" si="725"/>
        <v>3.022931364839122E-4</v>
      </c>
      <c r="R377" s="18">
        <f t="shared" si="749"/>
        <v>250</v>
      </c>
      <c r="S377" s="18"/>
      <c r="T377" s="18">
        <f t="shared" si="750"/>
        <v>0</v>
      </c>
      <c r="U377" s="18"/>
      <c r="V377" s="18">
        <f t="shared" si="751"/>
        <v>0</v>
      </c>
      <c r="W377" s="18"/>
      <c r="X377" s="19">
        <f t="shared" si="708"/>
        <v>250</v>
      </c>
      <c r="Y377" s="19">
        <f t="shared" si="741"/>
        <v>0</v>
      </c>
      <c r="Z377" s="19">
        <f t="shared" si="680"/>
        <v>250</v>
      </c>
      <c r="AA377" s="18">
        <f t="shared" si="752"/>
        <v>250</v>
      </c>
      <c r="AB377" s="18"/>
      <c r="AC377" s="18">
        <f t="shared" si="753"/>
        <v>0</v>
      </c>
      <c r="AD377" s="18"/>
      <c r="AE377" s="18">
        <f t="shared" si="754"/>
        <v>0</v>
      </c>
      <c r="AF377" s="18"/>
      <c r="AG377" s="19">
        <f t="shared" si="709"/>
        <v>250</v>
      </c>
      <c r="AH377" s="19">
        <f t="shared" si="742"/>
        <v>0</v>
      </c>
      <c r="AI377" s="19">
        <f t="shared" si="681"/>
        <v>250</v>
      </c>
      <c r="AJ377" s="30">
        <f t="shared" si="711"/>
        <v>2.9660849893213228E-4</v>
      </c>
      <c r="AK377" s="18">
        <f t="shared" si="758"/>
        <v>250</v>
      </c>
      <c r="AL377" s="18"/>
      <c r="AM377" s="18">
        <f t="shared" si="759"/>
        <v>0</v>
      </c>
      <c r="AN377" s="18"/>
      <c r="AO377" s="18">
        <f t="shared" si="760"/>
        <v>0</v>
      </c>
      <c r="AP377" s="18"/>
      <c r="AQ377" s="19">
        <f t="shared" si="710"/>
        <v>250</v>
      </c>
      <c r="AR377" s="19">
        <f t="shared" si="743"/>
        <v>0</v>
      </c>
      <c r="AS377" s="19">
        <f t="shared" si="682"/>
        <v>250</v>
      </c>
      <c r="AT377" s="30">
        <f t="shared" si="712"/>
        <v>2.9660849893213228E-4</v>
      </c>
    </row>
    <row r="378" spans="1:48" ht="25.5" x14ac:dyDescent="0.2">
      <c r="A378" s="16" t="s">
        <v>92</v>
      </c>
      <c r="B378" s="17" t="s">
        <v>93</v>
      </c>
      <c r="C378" s="18">
        <v>60200</v>
      </c>
      <c r="D378" s="18">
        <v>0</v>
      </c>
      <c r="E378" s="18">
        <v>0</v>
      </c>
      <c r="F378" s="19">
        <f t="shared" si="761"/>
        <v>60200</v>
      </c>
      <c r="G378" s="30">
        <f t="shared" si="724"/>
        <v>7.2210526262758493E-2</v>
      </c>
      <c r="H378" s="18">
        <v>60200</v>
      </c>
      <c r="I378" s="18">
        <v>592</v>
      </c>
      <c r="J378" s="18">
        <v>0</v>
      </c>
      <c r="K378" s="18"/>
      <c r="L378" s="18">
        <v>0</v>
      </c>
      <c r="M378" s="18"/>
      <c r="N378" s="19">
        <f t="shared" si="728"/>
        <v>60200</v>
      </c>
      <c r="O378" s="19">
        <f t="shared" si="678"/>
        <v>592</v>
      </c>
      <c r="P378" s="19">
        <f t="shared" si="679"/>
        <v>60792</v>
      </c>
      <c r="Q378" s="30">
        <f t="shared" si="725"/>
        <v>7.3508017412519958E-2</v>
      </c>
      <c r="R378" s="18">
        <f t="shared" si="749"/>
        <v>60792</v>
      </c>
      <c r="S378" s="18"/>
      <c r="T378" s="18">
        <f t="shared" si="750"/>
        <v>0</v>
      </c>
      <c r="U378" s="18"/>
      <c r="V378" s="18">
        <f t="shared" si="751"/>
        <v>0</v>
      </c>
      <c r="W378" s="18"/>
      <c r="X378" s="19">
        <f t="shared" si="708"/>
        <v>60792</v>
      </c>
      <c r="Y378" s="19">
        <f t="shared" si="741"/>
        <v>0</v>
      </c>
      <c r="Z378" s="19">
        <f t="shared" si="680"/>
        <v>60792</v>
      </c>
      <c r="AA378" s="18">
        <f t="shared" si="752"/>
        <v>60792</v>
      </c>
      <c r="AB378" s="18"/>
      <c r="AC378" s="18">
        <f t="shared" si="753"/>
        <v>0</v>
      </c>
      <c r="AD378" s="18"/>
      <c r="AE378" s="18">
        <f t="shared" si="754"/>
        <v>0</v>
      </c>
      <c r="AF378" s="18"/>
      <c r="AG378" s="19">
        <f t="shared" si="709"/>
        <v>60792</v>
      </c>
      <c r="AH378" s="19">
        <f t="shared" si="742"/>
        <v>0</v>
      </c>
      <c r="AI378" s="19">
        <f t="shared" si="681"/>
        <v>60792</v>
      </c>
      <c r="AJ378" s="30">
        <f t="shared" si="711"/>
        <v>7.212569546832874E-2</v>
      </c>
      <c r="AK378" s="18">
        <f t="shared" si="758"/>
        <v>60792</v>
      </c>
      <c r="AL378" s="18"/>
      <c r="AM378" s="18">
        <f t="shared" si="759"/>
        <v>0</v>
      </c>
      <c r="AN378" s="18"/>
      <c r="AO378" s="18">
        <f t="shared" si="760"/>
        <v>0</v>
      </c>
      <c r="AP378" s="18"/>
      <c r="AQ378" s="19">
        <f t="shared" si="710"/>
        <v>60792</v>
      </c>
      <c r="AR378" s="19">
        <f t="shared" si="743"/>
        <v>0</v>
      </c>
      <c r="AS378" s="19">
        <f t="shared" si="682"/>
        <v>60792</v>
      </c>
      <c r="AT378" s="30">
        <f t="shared" si="712"/>
        <v>7.212569546832874E-2</v>
      </c>
    </row>
    <row r="379" spans="1:48" x14ac:dyDescent="0.2">
      <c r="A379" s="16" t="s">
        <v>70</v>
      </c>
      <c r="B379" s="17" t="s">
        <v>71</v>
      </c>
      <c r="C379" s="18">
        <v>0</v>
      </c>
      <c r="D379" s="18">
        <v>0</v>
      </c>
      <c r="E379" s="18">
        <v>0</v>
      </c>
      <c r="F379" s="19">
        <f t="shared" si="761"/>
        <v>0</v>
      </c>
      <c r="G379" s="30">
        <f t="shared" si="724"/>
        <v>0</v>
      </c>
      <c r="H379" s="18">
        <v>0</v>
      </c>
      <c r="I379" s="18"/>
      <c r="J379" s="18">
        <v>0</v>
      </c>
      <c r="K379" s="18">
        <v>2291</v>
      </c>
      <c r="L379" s="18">
        <v>0</v>
      </c>
      <c r="M379" s="18"/>
      <c r="N379" s="19">
        <f t="shared" si="728"/>
        <v>0</v>
      </c>
      <c r="O379" s="19">
        <f t="shared" si="678"/>
        <v>2291</v>
      </c>
      <c r="P379" s="19">
        <f t="shared" si="679"/>
        <v>2291</v>
      </c>
      <c r="Q379" s="30">
        <f t="shared" si="725"/>
        <v>2.7702143027385716E-3</v>
      </c>
      <c r="R379" s="18">
        <f t="shared" si="749"/>
        <v>0</v>
      </c>
      <c r="S379" s="18"/>
      <c r="T379" s="18">
        <f t="shared" si="750"/>
        <v>2291</v>
      </c>
      <c r="U379" s="18"/>
      <c r="V379" s="18">
        <f t="shared" si="751"/>
        <v>0</v>
      </c>
      <c r="W379" s="18"/>
      <c r="X379" s="19">
        <f t="shared" si="708"/>
        <v>2291</v>
      </c>
      <c r="Y379" s="19">
        <f t="shared" si="741"/>
        <v>0</v>
      </c>
      <c r="Z379" s="19">
        <f t="shared" si="680"/>
        <v>2291</v>
      </c>
      <c r="AA379" s="18">
        <f t="shared" si="752"/>
        <v>0</v>
      </c>
      <c r="AB379" s="18"/>
      <c r="AC379" s="18">
        <f t="shared" si="753"/>
        <v>2291</v>
      </c>
      <c r="AD379" s="18">
        <v>2375</v>
      </c>
      <c r="AE379" s="18">
        <f t="shared" si="754"/>
        <v>0</v>
      </c>
      <c r="AF379" s="18"/>
      <c r="AG379" s="19">
        <f t="shared" si="709"/>
        <v>2291</v>
      </c>
      <c r="AH379" s="19">
        <f t="shared" si="742"/>
        <v>2375</v>
      </c>
      <c r="AI379" s="19">
        <f t="shared" si="681"/>
        <v>4666</v>
      </c>
      <c r="AJ379" s="30">
        <f t="shared" si="711"/>
        <v>5.535901024069317E-3</v>
      </c>
      <c r="AK379" s="18">
        <f t="shared" si="758"/>
        <v>0</v>
      </c>
      <c r="AL379" s="18"/>
      <c r="AM379" s="18">
        <f t="shared" si="759"/>
        <v>4666</v>
      </c>
      <c r="AN379" s="18"/>
      <c r="AO379" s="18">
        <f t="shared" si="760"/>
        <v>0</v>
      </c>
      <c r="AP379" s="18"/>
      <c r="AQ379" s="19">
        <f t="shared" si="710"/>
        <v>4666</v>
      </c>
      <c r="AR379" s="19">
        <f t="shared" si="743"/>
        <v>0</v>
      </c>
      <c r="AS379" s="19">
        <f t="shared" si="682"/>
        <v>4666</v>
      </c>
      <c r="AT379" s="30">
        <f t="shared" si="712"/>
        <v>5.535901024069317E-3</v>
      </c>
    </row>
    <row r="380" spans="1:48" ht="14.25" x14ac:dyDescent="0.2">
      <c r="A380" s="9" t="s">
        <v>182</v>
      </c>
      <c r="B380" s="10" t="s">
        <v>183</v>
      </c>
      <c r="C380" s="11">
        <f>C381+C382+C383+C384+C385+C387+C388+C389+C386</f>
        <v>55842310</v>
      </c>
      <c r="D380" s="11">
        <f>D381+D382+D383+D384+D385+D387+D388+D389</f>
        <v>16049709</v>
      </c>
      <c r="E380" s="11">
        <f>E381+E382+E383+E384+E385+E387+E388+E389</f>
        <v>11475328</v>
      </c>
      <c r="F380" s="11">
        <f t="shared" si="761"/>
        <v>83367347</v>
      </c>
      <c r="G380" s="11">
        <f>F380*100/$F$380</f>
        <v>100</v>
      </c>
      <c r="H380" s="11">
        <f>H381+H382+H383+H384+H385+H387+H388+H389+H386</f>
        <v>55842310</v>
      </c>
      <c r="I380" s="11">
        <f>I381+I382+I383+I384+I385+I387+I388+I389+I386</f>
        <v>-1166980</v>
      </c>
      <c r="J380" s="11">
        <f>J381+J382+J383+J384+J385+J387+J388+J389</f>
        <v>16049709</v>
      </c>
      <c r="K380" s="11">
        <f>K381+K382+K383+K384+K385+K387+K388+K389</f>
        <v>349566</v>
      </c>
      <c r="L380" s="11">
        <f>L381+L382+L383+L384+L385+L387+L388+L389</f>
        <v>11475328</v>
      </c>
      <c r="M380" s="11">
        <f>M381+M382+M383+M384+M385+M387+M388+M389</f>
        <v>151250</v>
      </c>
      <c r="N380" s="11">
        <f t="shared" si="728"/>
        <v>83367347</v>
      </c>
      <c r="O380" s="11">
        <f t="shared" si="678"/>
        <v>-666164</v>
      </c>
      <c r="P380" s="11">
        <f t="shared" si="679"/>
        <v>82701183</v>
      </c>
      <c r="Q380" s="11">
        <f t="shared" ref="Q380:Q389" si="762">P380*100/$P$380</f>
        <v>100</v>
      </c>
      <c r="R380" s="11">
        <f>R381+R382+R383+R384+R385+R387+R388+R389+R386</f>
        <v>54675330</v>
      </c>
      <c r="S380" s="11">
        <f>S381+S382+S383+S384+S385+S387+S388+S389+S386</f>
        <v>383231</v>
      </c>
      <c r="T380" s="11">
        <f>T381+T382+T383+T384+T385+T387+T388+T389</f>
        <v>16399275</v>
      </c>
      <c r="U380" s="11">
        <f>U381+U382+U383+U384+U385+U387+U388+U389</f>
        <v>0</v>
      </c>
      <c r="V380" s="11">
        <f>V381+V382+V383+V384+V385+V387+V388+V389</f>
        <v>11626578</v>
      </c>
      <c r="W380" s="11">
        <f>W381+W382+W383+W384+W385+W387+W388+W389</f>
        <v>0</v>
      </c>
      <c r="X380" s="11">
        <f t="shared" si="708"/>
        <v>82701183</v>
      </c>
      <c r="Y380" s="11">
        <f t="shared" si="741"/>
        <v>383231</v>
      </c>
      <c r="Z380" s="11">
        <f t="shared" si="680"/>
        <v>83084414</v>
      </c>
      <c r="AA380" s="11">
        <f>AA381+AA382+AA383+AA384+AA385+AA387+AA388+AA389+AA386</f>
        <v>55058561</v>
      </c>
      <c r="AB380" s="11">
        <f>AB381+AB382+AB383+AB384+AB385+AB387+AB388+AB389+AB386</f>
        <v>205261</v>
      </c>
      <c r="AC380" s="11">
        <f>AC381+AC382+AC383+AC384+AC385+AC387+AC388+AC389</f>
        <v>16399275</v>
      </c>
      <c r="AD380" s="11">
        <f>AD381+AD382+AD383+AD384+AD385+AD387+AD388+AD389</f>
        <v>996514</v>
      </c>
      <c r="AE380" s="11">
        <f>AE381+AE382+AE383+AE384+AE385+AE387+AE388+AE389</f>
        <v>11626578</v>
      </c>
      <c r="AF380" s="11">
        <f>AF381+AF382+AF383+AF384+AF385+AF387+AF388+AF389</f>
        <v>0</v>
      </c>
      <c r="AG380" s="11">
        <f t="shared" si="709"/>
        <v>83084414</v>
      </c>
      <c r="AH380" s="11">
        <f t="shared" si="742"/>
        <v>1201775</v>
      </c>
      <c r="AI380" s="11">
        <f t="shared" si="681"/>
        <v>84286189</v>
      </c>
      <c r="AJ380" s="11">
        <f>AI380*100/$AI$380</f>
        <v>100</v>
      </c>
      <c r="AK380" s="11">
        <f>AK381+AK382+AK383+AK384+AK385+AK387+AK388+AK389+AK386</f>
        <v>55263822</v>
      </c>
      <c r="AL380" s="11">
        <f>AL381+AL382+AL383+AL384+AL385+AL387+AL388+AL389+AL386</f>
        <v>0</v>
      </c>
      <c r="AM380" s="11">
        <f>AM381+AM382+AM383+AM384+AM385+AM387+AM388+AM389</f>
        <v>17395789</v>
      </c>
      <c r="AN380" s="11">
        <f>AN381+AN382+AN383+AN384+AN385+AN387+AN388+AN389</f>
        <v>0</v>
      </c>
      <c r="AO380" s="11">
        <f>AO381+AO382+AO383+AO384+AO385+AO387+AO388+AO389</f>
        <v>11626578</v>
      </c>
      <c r="AP380" s="11">
        <f>AP381+AP382+AP383+AP384+AP385+AP387+AP388+AP389</f>
        <v>0</v>
      </c>
      <c r="AQ380" s="11">
        <f t="shared" si="710"/>
        <v>84286189</v>
      </c>
      <c r="AR380" s="11">
        <f t="shared" si="743"/>
        <v>0</v>
      </c>
      <c r="AS380" s="11">
        <f t="shared" si="682"/>
        <v>84286189</v>
      </c>
      <c r="AT380" s="11">
        <f>AS380*100/$AI$380</f>
        <v>100</v>
      </c>
    </row>
    <row r="381" spans="1:48" x14ac:dyDescent="0.2">
      <c r="A381" s="16" t="s">
        <v>50</v>
      </c>
      <c r="B381" s="40" t="str">
        <f>B28</f>
        <v>Vispārējie valdības dienesti</v>
      </c>
      <c r="C381" s="18">
        <f>C28</f>
        <v>4321932</v>
      </c>
      <c r="D381" s="18">
        <f>D28</f>
        <v>34321</v>
      </c>
      <c r="E381" s="18">
        <f>E28</f>
        <v>0</v>
      </c>
      <c r="F381" s="19">
        <f t="shared" si="761"/>
        <v>4356253</v>
      </c>
      <c r="G381" s="20">
        <f t="shared" ref="G381:G389" si="763">F381*100/$F$380</f>
        <v>5.2253707917561538</v>
      </c>
      <c r="H381" s="18">
        <f t="shared" ref="H381:M381" si="764">H28</f>
        <v>4321932</v>
      </c>
      <c r="I381" s="18">
        <f t="shared" si="764"/>
        <v>-106858</v>
      </c>
      <c r="J381" s="18">
        <f t="shared" si="764"/>
        <v>34321</v>
      </c>
      <c r="K381" s="18">
        <f t="shared" si="764"/>
        <v>112873</v>
      </c>
      <c r="L381" s="18">
        <f t="shared" si="764"/>
        <v>0</v>
      </c>
      <c r="M381" s="18">
        <f t="shared" si="764"/>
        <v>0</v>
      </c>
      <c r="N381" s="19">
        <f t="shared" si="728"/>
        <v>4356253</v>
      </c>
      <c r="O381" s="19">
        <f t="shared" si="678"/>
        <v>6015</v>
      </c>
      <c r="P381" s="19">
        <f t="shared" si="679"/>
        <v>4362268</v>
      </c>
      <c r="Q381" s="20">
        <f t="shared" si="762"/>
        <v>5.2747347036136105</v>
      </c>
      <c r="R381" s="18">
        <f t="shared" ref="R381:W381" si="765">R28</f>
        <v>4215074</v>
      </c>
      <c r="S381" s="18">
        <f t="shared" si="765"/>
        <v>50000</v>
      </c>
      <c r="T381" s="18">
        <f t="shared" si="765"/>
        <v>147194</v>
      </c>
      <c r="U381" s="18">
        <f t="shared" si="765"/>
        <v>0</v>
      </c>
      <c r="V381" s="18">
        <f t="shared" si="765"/>
        <v>0</v>
      </c>
      <c r="W381" s="18">
        <f t="shared" si="765"/>
        <v>0</v>
      </c>
      <c r="X381" s="19">
        <f t="shared" si="708"/>
        <v>4362268</v>
      </c>
      <c r="Y381" s="19">
        <f t="shared" si="741"/>
        <v>50000</v>
      </c>
      <c r="Z381" s="19">
        <f t="shared" si="680"/>
        <v>4412268</v>
      </c>
      <c r="AA381" s="18">
        <f t="shared" ref="AA381:AF381" si="766">AA28</f>
        <v>4265074</v>
      </c>
      <c r="AB381" s="18">
        <f t="shared" si="766"/>
        <v>-1460</v>
      </c>
      <c r="AC381" s="18">
        <f t="shared" si="766"/>
        <v>147194</v>
      </c>
      <c r="AD381" s="18">
        <f t="shared" si="766"/>
        <v>0</v>
      </c>
      <c r="AE381" s="18">
        <f t="shared" si="766"/>
        <v>0</v>
      </c>
      <c r="AF381" s="18">
        <f t="shared" si="766"/>
        <v>0</v>
      </c>
      <c r="AG381" s="19">
        <f t="shared" si="709"/>
        <v>4412268</v>
      </c>
      <c r="AH381" s="19">
        <f t="shared" si="742"/>
        <v>-1460</v>
      </c>
      <c r="AI381" s="19">
        <f t="shared" si="681"/>
        <v>4410808</v>
      </c>
      <c r="AJ381" s="20">
        <f t="shared" ref="AJ381:AJ389" si="767">AI381*100/$AI$380</f>
        <v>5.2331325598313621</v>
      </c>
      <c r="AK381" s="18">
        <f t="shared" ref="AK381:AP381" si="768">AK28</f>
        <v>4263614</v>
      </c>
      <c r="AL381" s="18">
        <f t="shared" si="768"/>
        <v>0</v>
      </c>
      <c r="AM381" s="18">
        <f t="shared" si="768"/>
        <v>147194</v>
      </c>
      <c r="AN381" s="18">
        <f t="shared" si="768"/>
        <v>0</v>
      </c>
      <c r="AO381" s="18">
        <f t="shared" si="768"/>
        <v>0</v>
      </c>
      <c r="AP381" s="18">
        <f t="shared" si="768"/>
        <v>0</v>
      </c>
      <c r="AQ381" s="19">
        <f t="shared" si="710"/>
        <v>4410808</v>
      </c>
      <c r="AR381" s="19">
        <f t="shared" si="743"/>
        <v>0</v>
      </c>
      <c r="AS381" s="19">
        <f t="shared" si="682"/>
        <v>4410808</v>
      </c>
      <c r="AT381" s="20">
        <f t="shared" ref="AT381:AT389" si="769">AS381*100/$AI$380</f>
        <v>5.2331325598313621</v>
      </c>
      <c r="AV381" s="64"/>
    </row>
    <row r="382" spans="1:48" x14ac:dyDescent="0.2">
      <c r="A382" s="16" t="s">
        <v>80</v>
      </c>
      <c r="B382" s="40" t="str">
        <f>B54</f>
        <v>Sabiedriskā kārtība un drošība</v>
      </c>
      <c r="C382" s="18">
        <f>C54</f>
        <v>714525</v>
      </c>
      <c r="D382" s="18">
        <f>D54</f>
        <v>0</v>
      </c>
      <c r="E382" s="18">
        <f>E54</f>
        <v>15000</v>
      </c>
      <c r="F382" s="19">
        <f t="shared" si="761"/>
        <v>729525</v>
      </c>
      <c r="G382" s="20">
        <f t="shared" si="763"/>
        <v>0.8750728267747323</v>
      </c>
      <c r="H382" s="18">
        <f>H54</f>
        <v>714525</v>
      </c>
      <c r="I382" s="18">
        <f>I54</f>
        <v>-15574</v>
      </c>
      <c r="J382" s="18">
        <f>J54</f>
        <v>0</v>
      </c>
      <c r="K382" s="18">
        <f>K29</f>
        <v>0</v>
      </c>
      <c r="L382" s="18">
        <f>L54</f>
        <v>15000</v>
      </c>
      <c r="M382" s="18">
        <f>M54</f>
        <v>-10000</v>
      </c>
      <c r="N382" s="19">
        <f t="shared" si="728"/>
        <v>729525</v>
      </c>
      <c r="O382" s="19">
        <f t="shared" si="678"/>
        <v>-25574</v>
      </c>
      <c r="P382" s="19">
        <f t="shared" si="679"/>
        <v>703951</v>
      </c>
      <c r="Q382" s="20">
        <f t="shared" si="762"/>
        <v>0.85119822288394598</v>
      </c>
      <c r="R382" s="18">
        <f>R54</f>
        <v>698951</v>
      </c>
      <c r="S382" s="18">
        <f>S54</f>
        <v>0</v>
      </c>
      <c r="T382" s="18">
        <f>T54</f>
        <v>0</v>
      </c>
      <c r="U382" s="18">
        <f>U29</f>
        <v>0</v>
      </c>
      <c r="V382" s="18">
        <f>V54</f>
        <v>5000</v>
      </c>
      <c r="W382" s="18">
        <f>W54</f>
        <v>0</v>
      </c>
      <c r="X382" s="19">
        <f t="shared" si="708"/>
        <v>703951</v>
      </c>
      <c r="Y382" s="19">
        <f t="shared" si="741"/>
        <v>0</v>
      </c>
      <c r="Z382" s="19">
        <f t="shared" si="680"/>
        <v>703951</v>
      </c>
      <c r="AA382" s="18">
        <f>AA54</f>
        <v>698951</v>
      </c>
      <c r="AB382" s="18">
        <f>AB54</f>
        <v>5011</v>
      </c>
      <c r="AC382" s="18">
        <f>AC54</f>
        <v>0</v>
      </c>
      <c r="AD382" s="18">
        <f>AD29</f>
        <v>0</v>
      </c>
      <c r="AE382" s="18">
        <f>AE54</f>
        <v>5000</v>
      </c>
      <c r="AF382" s="18">
        <f>AF54</f>
        <v>0</v>
      </c>
      <c r="AG382" s="19">
        <f t="shared" si="709"/>
        <v>703951</v>
      </c>
      <c r="AH382" s="19">
        <f t="shared" si="742"/>
        <v>5011</v>
      </c>
      <c r="AI382" s="19">
        <f t="shared" si="681"/>
        <v>708962</v>
      </c>
      <c r="AJ382" s="20">
        <f t="shared" si="767"/>
        <v>0.84113661847968946</v>
      </c>
      <c r="AK382" s="18">
        <f>AK54</f>
        <v>703962</v>
      </c>
      <c r="AL382" s="18">
        <f>AL54</f>
        <v>0</v>
      </c>
      <c r="AM382" s="18">
        <f>AM54</f>
        <v>0</v>
      </c>
      <c r="AN382" s="18">
        <f>AN29</f>
        <v>0</v>
      </c>
      <c r="AO382" s="18">
        <f>AO54</f>
        <v>5000</v>
      </c>
      <c r="AP382" s="18">
        <f>AP54</f>
        <v>0</v>
      </c>
      <c r="AQ382" s="19">
        <f t="shared" si="710"/>
        <v>708962</v>
      </c>
      <c r="AR382" s="19">
        <f t="shared" si="743"/>
        <v>0</v>
      </c>
      <c r="AS382" s="19">
        <f t="shared" si="682"/>
        <v>708962</v>
      </c>
      <c r="AT382" s="20">
        <f t="shared" si="769"/>
        <v>0.84113661847968946</v>
      </c>
      <c r="AV382" s="64"/>
    </row>
    <row r="383" spans="1:48" x14ac:dyDescent="0.2">
      <c r="A383" s="16" t="s">
        <v>86</v>
      </c>
      <c r="B383" s="40" t="str">
        <f>B68</f>
        <v>Ekonomiskā darbība</v>
      </c>
      <c r="C383" s="18">
        <f>C68</f>
        <v>4934045</v>
      </c>
      <c r="D383" s="18">
        <f>D68</f>
        <v>1393940</v>
      </c>
      <c r="E383" s="18">
        <f>E68</f>
        <v>8703827</v>
      </c>
      <c r="F383" s="19">
        <f t="shared" si="761"/>
        <v>15031812</v>
      </c>
      <c r="G383" s="20">
        <f t="shared" si="763"/>
        <v>18.030814870479205</v>
      </c>
      <c r="H383" s="18">
        <f>H68</f>
        <v>4934045</v>
      </c>
      <c r="I383" s="18">
        <f>I68</f>
        <v>188510</v>
      </c>
      <c r="J383" s="18">
        <f>J68</f>
        <v>1393940</v>
      </c>
      <c r="K383" s="18">
        <f>K30</f>
        <v>0</v>
      </c>
      <c r="L383" s="18">
        <f>L68</f>
        <v>8703827</v>
      </c>
      <c r="M383" s="18">
        <f>M68</f>
        <v>10000</v>
      </c>
      <c r="N383" s="19">
        <f t="shared" si="728"/>
        <v>15031812</v>
      </c>
      <c r="O383" s="19">
        <f t="shared" si="678"/>
        <v>198510</v>
      </c>
      <c r="P383" s="19">
        <f t="shared" si="679"/>
        <v>15230322</v>
      </c>
      <c r="Q383" s="20">
        <f t="shared" si="762"/>
        <v>18.416087228159721</v>
      </c>
      <c r="R383" s="18">
        <f>R68</f>
        <v>5122555</v>
      </c>
      <c r="S383" s="18">
        <f>S68</f>
        <v>283307</v>
      </c>
      <c r="T383" s="18">
        <f>T68</f>
        <v>1393940</v>
      </c>
      <c r="U383" s="18">
        <f>U30</f>
        <v>0</v>
      </c>
      <c r="V383" s="18">
        <f>V68</f>
        <v>8713827</v>
      </c>
      <c r="W383" s="18">
        <f>W68</f>
        <v>0</v>
      </c>
      <c r="X383" s="19">
        <f t="shared" si="708"/>
        <v>15230322</v>
      </c>
      <c r="Y383" s="19">
        <f t="shared" si="741"/>
        <v>283307</v>
      </c>
      <c r="Z383" s="19">
        <f t="shared" si="680"/>
        <v>15513629</v>
      </c>
      <c r="AA383" s="18">
        <f>AA68</f>
        <v>5405862</v>
      </c>
      <c r="AB383" s="18">
        <f>AB68</f>
        <v>-185854</v>
      </c>
      <c r="AC383" s="18">
        <f>AC68</f>
        <v>1393940</v>
      </c>
      <c r="AD383" s="18">
        <f>AD30</f>
        <v>0</v>
      </c>
      <c r="AE383" s="18">
        <f>AE68</f>
        <v>8713827</v>
      </c>
      <c r="AF383" s="18">
        <f>AF68</f>
        <v>-14397</v>
      </c>
      <c r="AG383" s="19">
        <f t="shared" si="709"/>
        <v>15513629</v>
      </c>
      <c r="AH383" s="19">
        <f t="shared" si="742"/>
        <v>-200251</v>
      </c>
      <c r="AI383" s="19">
        <f t="shared" si="681"/>
        <v>15313378</v>
      </c>
      <c r="AJ383" s="20">
        <f t="shared" si="767"/>
        <v>18.168312248641353</v>
      </c>
      <c r="AK383" s="18">
        <f>AK68</f>
        <v>5220008</v>
      </c>
      <c r="AL383" s="18">
        <f>AL68</f>
        <v>0</v>
      </c>
      <c r="AM383" s="18">
        <f>AM68</f>
        <v>1393940</v>
      </c>
      <c r="AN383" s="18">
        <f>AN30</f>
        <v>0</v>
      </c>
      <c r="AO383" s="18">
        <f>AO68</f>
        <v>8699430</v>
      </c>
      <c r="AP383" s="18">
        <f>AP68</f>
        <v>0</v>
      </c>
      <c r="AQ383" s="19">
        <f t="shared" si="710"/>
        <v>15313378</v>
      </c>
      <c r="AR383" s="19">
        <f t="shared" si="743"/>
        <v>0</v>
      </c>
      <c r="AS383" s="19">
        <f t="shared" si="682"/>
        <v>15313378</v>
      </c>
      <c r="AT383" s="20">
        <f t="shared" si="769"/>
        <v>18.168312248641353</v>
      </c>
      <c r="AV383" s="64"/>
    </row>
    <row r="384" spans="1:48" x14ac:dyDescent="0.2">
      <c r="A384" s="16" t="s">
        <v>110</v>
      </c>
      <c r="B384" s="40" t="str">
        <f>B123</f>
        <v>Vides aizsardzība</v>
      </c>
      <c r="C384" s="18">
        <f>C123</f>
        <v>707206</v>
      </c>
      <c r="D384" s="18">
        <f>D123</f>
        <v>0</v>
      </c>
      <c r="E384" s="18">
        <f>E123</f>
        <v>507085</v>
      </c>
      <c r="F384" s="19">
        <f t="shared" si="761"/>
        <v>1214291</v>
      </c>
      <c r="G384" s="20">
        <f t="shared" si="763"/>
        <v>1.4565546868128116</v>
      </c>
      <c r="H384" s="18">
        <f>H123</f>
        <v>707206</v>
      </c>
      <c r="I384" s="18">
        <f>I123</f>
        <v>-5663</v>
      </c>
      <c r="J384" s="18">
        <f>J123</f>
        <v>0</v>
      </c>
      <c r="K384" s="18">
        <f>K31</f>
        <v>0</v>
      </c>
      <c r="L384" s="18">
        <f>L123</f>
        <v>507085</v>
      </c>
      <c r="M384" s="18">
        <f>M123</f>
        <v>0</v>
      </c>
      <c r="N384" s="19">
        <f t="shared" si="728"/>
        <v>1214291</v>
      </c>
      <c r="O384" s="19">
        <f t="shared" si="678"/>
        <v>-5663</v>
      </c>
      <c r="P384" s="19">
        <f t="shared" si="679"/>
        <v>1208628</v>
      </c>
      <c r="Q384" s="20">
        <f t="shared" si="762"/>
        <v>1.4614397958491114</v>
      </c>
      <c r="R384" s="18">
        <f>R123</f>
        <v>701543</v>
      </c>
      <c r="S384" s="18">
        <f>S123</f>
        <v>18231</v>
      </c>
      <c r="T384" s="18">
        <f>T123</f>
        <v>0</v>
      </c>
      <c r="U384" s="18">
        <f>U31</f>
        <v>0</v>
      </c>
      <c r="V384" s="18">
        <f>V123</f>
        <v>507085</v>
      </c>
      <c r="W384" s="18">
        <f>W123</f>
        <v>0</v>
      </c>
      <c r="X384" s="19">
        <f t="shared" si="708"/>
        <v>1208628</v>
      </c>
      <c r="Y384" s="19">
        <f t="shared" si="741"/>
        <v>18231</v>
      </c>
      <c r="Z384" s="19">
        <f t="shared" si="680"/>
        <v>1226859</v>
      </c>
      <c r="AA384" s="18">
        <f>AA123</f>
        <v>719774</v>
      </c>
      <c r="AB384" s="18">
        <f>AB123</f>
        <v>18200</v>
      </c>
      <c r="AC384" s="18">
        <f>AC123</f>
        <v>0</v>
      </c>
      <c r="AD384" s="18">
        <f>AD31</f>
        <v>0</v>
      </c>
      <c r="AE384" s="18">
        <f>AE123</f>
        <v>507085</v>
      </c>
      <c r="AF384" s="18">
        <f>AF123</f>
        <v>14397</v>
      </c>
      <c r="AG384" s="19">
        <f t="shared" si="709"/>
        <v>1226859</v>
      </c>
      <c r="AH384" s="19">
        <f t="shared" si="742"/>
        <v>32597</v>
      </c>
      <c r="AI384" s="19">
        <f t="shared" si="681"/>
        <v>1259456</v>
      </c>
      <c r="AJ384" s="20">
        <f t="shared" si="767"/>
        <v>1.4942614145242703</v>
      </c>
      <c r="AK384" s="18">
        <f>AK123</f>
        <v>737974</v>
      </c>
      <c r="AL384" s="18">
        <f>AL123</f>
        <v>0</v>
      </c>
      <c r="AM384" s="18">
        <f>AM123</f>
        <v>0</v>
      </c>
      <c r="AN384" s="18">
        <f>AN31</f>
        <v>0</v>
      </c>
      <c r="AO384" s="18">
        <f>AO123</f>
        <v>521482</v>
      </c>
      <c r="AP384" s="18">
        <f>AP123</f>
        <v>0</v>
      </c>
      <c r="AQ384" s="19">
        <f t="shared" si="710"/>
        <v>1259456</v>
      </c>
      <c r="AR384" s="19">
        <f t="shared" si="743"/>
        <v>0</v>
      </c>
      <c r="AS384" s="19">
        <f t="shared" si="682"/>
        <v>1259456</v>
      </c>
      <c r="AT384" s="20">
        <f t="shared" si="769"/>
        <v>1.4942614145242703</v>
      </c>
      <c r="AV384" s="64"/>
    </row>
    <row r="385" spans="1:48" x14ac:dyDescent="0.2">
      <c r="A385" s="16" t="s">
        <v>120</v>
      </c>
      <c r="B385" s="40" t="str">
        <f>B150</f>
        <v>Pašvaldības teritoriju un mājokļa apsaimniekošana</v>
      </c>
      <c r="C385" s="18">
        <f>C150</f>
        <v>8746166</v>
      </c>
      <c r="D385" s="18">
        <f>D150</f>
        <v>0</v>
      </c>
      <c r="E385" s="18">
        <f>E150</f>
        <v>948500</v>
      </c>
      <c r="F385" s="19">
        <f t="shared" si="761"/>
        <v>9694666</v>
      </c>
      <c r="G385" s="20">
        <f t="shared" si="763"/>
        <v>11.628852720958003</v>
      </c>
      <c r="H385" s="18">
        <f>H150</f>
        <v>8746166</v>
      </c>
      <c r="I385" s="18">
        <f>I150</f>
        <v>-1373781</v>
      </c>
      <c r="J385" s="18">
        <f>J150</f>
        <v>0</v>
      </c>
      <c r="K385" s="18">
        <f>K32</f>
        <v>0</v>
      </c>
      <c r="L385" s="18">
        <f>L150</f>
        <v>948500</v>
      </c>
      <c r="M385" s="18">
        <f>M150</f>
        <v>0</v>
      </c>
      <c r="N385" s="19">
        <f t="shared" si="728"/>
        <v>9694666</v>
      </c>
      <c r="O385" s="19">
        <f t="shared" si="678"/>
        <v>-1373781</v>
      </c>
      <c r="P385" s="19">
        <f t="shared" si="679"/>
        <v>8320885</v>
      </c>
      <c r="Q385" s="20">
        <f t="shared" si="762"/>
        <v>10.061385699887751</v>
      </c>
      <c r="R385" s="18">
        <f>R150</f>
        <v>7372385</v>
      </c>
      <c r="S385" s="18">
        <f>S150</f>
        <v>22250</v>
      </c>
      <c r="T385" s="18">
        <f>T150</f>
        <v>0</v>
      </c>
      <c r="U385" s="18">
        <f>U32</f>
        <v>0</v>
      </c>
      <c r="V385" s="18">
        <f>V150</f>
        <v>948500</v>
      </c>
      <c r="W385" s="18">
        <f>W150</f>
        <v>0</v>
      </c>
      <c r="X385" s="19">
        <f t="shared" si="708"/>
        <v>8320885</v>
      </c>
      <c r="Y385" s="19">
        <f t="shared" si="741"/>
        <v>22250</v>
      </c>
      <c r="Z385" s="19">
        <f t="shared" si="680"/>
        <v>8343135</v>
      </c>
      <c r="AA385" s="18">
        <f>AA150</f>
        <v>7394635</v>
      </c>
      <c r="AB385" s="18">
        <f>AB150</f>
        <v>47088</v>
      </c>
      <c r="AC385" s="18">
        <f>AC150</f>
        <v>0</v>
      </c>
      <c r="AD385" s="18">
        <f>AD32</f>
        <v>0</v>
      </c>
      <c r="AE385" s="18">
        <f>AE150</f>
        <v>948500</v>
      </c>
      <c r="AF385" s="18">
        <f>AF150</f>
        <v>-283455</v>
      </c>
      <c r="AG385" s="19">
        <f t="shared" si="709"/>
        <v>8343135</v>
      </c>
      <c r="AH385" s="19">
        <f t="shared" si="742"/>
        <v>-236367</v>
      </c>
      <c r="AI385" s="19">
        <f t="shared" si="681"/>
        <v>8106768</v>
      </c>
      <c r="AJ385" s="20">
        <f t="shared" si="767"/>
        <v>9.6181451506841764</v>
      </c>
      <c r="AK385" s="18">
        <f>AK150</f>
        <v>7441723</v>
      </c>
      <c r="AL385" s="18">
        <f>AL150</f>
        <v>0</v>
      </c>
      <c r="AM385" s="18">
        <f>AM150</f>
        <v>0</v>
      </c>
      <c r="AN385" s="18">
        <f>AN32</f>
        <v>0</v>
      </c>
      <c r="AO385" s="18">
        <f>AO150</f>
        <v>665045</v>
      </c>
      <c r="AP385" s="18">
        <f>AP150</f>
        <v>0</v>
      </c>
      <c r="AQ385" s="19">
        <f t="shared" si="710"/>
        <v>8106768</v>
      </c>
      <c r="AR385" s="19">
        <f t="shared" si="743"/>
        <v>0</v>
      </c>
      <c r="AS385" s="19">
        <f t="shared" si="682"/>
        <v>8106768</v>
      </c>
      <c r="AT385" s="20">
        <f t="shared" si="769"/>
        <v>9.6181451506841764</v>
      </c>
      <c r="AV385" s="64"/>
    </row>
    <row r="386" spans="1:48" x14ac:dyDescent="0.2">
      <c r="A386" s="16" t="s">
        <v>130</v>
      </c>
      <c r="B386" s="40" t="str">
        <f>B178</f>
        <v>Veselība</v>
      </c>
      <c r="C386" s="18">
        <f>C178</f>
        <v>59400</v>
      </c>
      <c r="D386" s="18"/>
      <c r="E386" s="18"/>
      <c r="F386" s="19">
        <f t="shared" si="761"/>
        <v>59400</v>
      </c>
      <c r="G386" s="20">
        <f t="shared" si="763"/>
        <v>7.1250917940329797E-2</v>
      </c>
      <c r="H386" s="18">
        <f>H178</f>
        <v>59400</v>
      </c>
      <c r="I386" s="18">
        <f>I178</f>
        <v>0</v>
      </c>
      <c r="J386" s="18"/>
      <c r="K386" s="18">
        <f>K33</f>
        <v>0</v>
      </c>
      <c r="L386" s="18"/>
      <c r="M386" s="18">
        <f>M178</f>
        <v>0</v>
      </c>
      <c r="N386" s="19">
        <f t="shared" si="728"/>
        <v>59400</v>
      </c>
      <c r="O386" s="19">
        <f t="shared" si="678"/>
        <v>0</v>
      </c>
      <c r="P386" s="19">
        <f t="shared" si="679"/>
        <v>59400</v>
      </c>
      <c r="Q386" s="20">
        <f t="shared" si="762"/>
        <v>7.1824849228577542E-2</v>
      </c>
      <c r="R386" s="18">
        <f>R178</f>
        <v>59400</v>
      </c>
      <c r="S386" s="18">
        <f>S178</f>
        <v>0</v>
      </c>
      <c r="T386" s="18"/>
      <c r="U386" s="18">
        <f>U33</f>
        <v>0</v>
      </c>
      <c r="V386" s="18"/>
      <c r="W386" s="18">
        <f>W178</f>
        <v>0</v>
      </c>
      <c r="X386" s="19">
        <f t="shared" si="708"/>
        <v>59400</v>
      </c>
      <c r="Y386" s="19">
        <f t="shared" si="741"/>
        <v>0</v>
      </c>
      <c r="Z386" s="19">
        <f t="shared" si="680"/>
        <v>59400</v>
      </c>
      <c r="AA386" s="18">
        <f>AA178</f>
        <v>59400</v>
      </c>
      <c r="AB386" s="18">
        <f>AB178</f>
        <v>0</v>
      </c>
      <c r="AC386" s="18"/>
      <c r="AD386" s="18">
        <f>AD33</f>
        <v>0</v>
      </c>
      <c r="AE386" s="18"/>
      <c r="AF386" s="18">
        <f>AF178</f>
        <v>0</v>
      </c>
      <c r="AG386" s="19">
        <f t="shared" si="709"/>
        <v>59400</v>
      </c>
      <c r="AH386" s="19">
        <f t="shared" si="742"/>
        <v>0</v>
      </c>
      <c r="AI386" s="19">
        <f t="shared" si="681"/>
        <v>59400</v>
      </c>
      <c r="AJ386" s="20">
        <f t="shared" si="767"/>
        <v>7.0474179346274632E-2</v>
      </c>
      <c r="AK386" s="18">
        <f>AK178</f>
        <v>59400</v>
      </c>
      <c r="AL386" s="18">
        <f>AL178</f>
        <v>0</v>
      </c>
      <c r="AM386" s="18"/>
      <c r="AN386" s="18">
        <f>AN33</f>
        <v>0</v>
      </c>
      <c r="AO386" s="18"/>
      <c r="AP386" s="18">
        <f>AP178</f>
        <v>0</v>
      </c>
      <c r="AQ386" s="19">
        <f t="shared" si="710"/>
        <v>59400</v>
      </c>
      <c r="AR386" s="19">
        <f t="shared" si="743"/>
        <v>0</v>
      </c>
      <c r="AS386" s="19">
        <f t="shared" si="682"/>
        <v>59400</v>
      </c>
      <c r="AT386" s="20">
        <f t="shared" si="769"/>
        <v>7.0474179346274632E-2</v>
      </c>
      <c r="AV386" s="64"/>
    </row>
    <row r="387" spans="1:48" x14ac:dyDescent="0.2">
      <c r="A387" s="16" t="s">
        <v>134</v>
      </c>
      <c r="B387" s="40" t="str">
        <f>B181</f>
        <v>Atpūta, kultūra un sports</v>
      </c>
      <c r="C387" s="18">
        <f>C181</f>
        <v>5491807</v>
      </c>
      <c r="D387" s="18">
        <f>D181</f>
        <v>29109</v>
      </c>
      <c r="E387" s="18">
        <f>E181</f>
        <v>454865</v>
      </c>
      <c r="F387" s="19">
        <f t="shared" si="761"/>
        <v>5975781</v>
      </c>
      <c r="G387" s="20">
        <f t="shared" si="763"/>
        <v>7.1680114757640059</v>
      </c>
      <c r="H387" s="18">
        <f t="shared" ref="H387:M387" si="770">H181</f>
        <v>5491807</v>
      </c>
      <c r="I387" s="18">
        <f t="shared" si="770"/>
        <v>707817</v>
      </c>
      <c r="J387" s="18">
        <f t="shared" si="770"/>
        <v>29109</v>
      </c>
      <c r="K387" s="18">
        <f t="shared" si="770"/>
        <v>0</v>
      </c>
      <c r="L387" s="18">
        <f t="shared" si="770"/>
        <v>454865</v>
      </c>
      <c r="M387" s="18">
        <f t="shared" si="770"/>
        <v>0</v>
      </c>
      <c r="N387" s="19">
        <f t="shared" ref="N387:N416" si="771">H387+J387+L387</f>
        <v>5975781</v>
      </c>
      <c r="O387" s="19">
        <f t="shared" si="678"/>
        <v>707817</v>
      </c>
      <c r="P387" s="19">
        <f t="shared" si="679"/>
        <v>6683598</v>
      </c>
      <c r="Q387" s="20">
        <f t="shared" si="762"/>
        <v>8.0816232096704113</v>
      </c>
      <c r="R387" s="18">
        <f t="shared" ref="R387:W387" si="772">R181</f>
        <v>6199624</v>
      </c>
      <c r="S387" s="18">
        <f t="shared" si="772"/>
        <v>0</v>
      </c>
      <c r="T387" s="18">
        <f t="shared" si="772"/>
        <v>29109</v>
      </c>
      <c r="U387" s="18">
        <f t="shared" si="772"/>
        <v>0</v>
      </c>
      <c r="V387" s="18">
        <f t="shared" si="772"/>
        <v>454865</v>
      </c>
      <c r="W387" s="18">
        <f t="shared" si="772"/>
        <v>0</v>
      </c>
      <c r="X387" s="19">
        <f t="shared" si="708"/>
        <v>6683598</v>
      </c>
      <c r="Y387" s="19">
        <f t="shared" si="741"/>
        <v>0</v>
      </c>
      <c r="Z387" s="19">
        <f t="shared" si="680"/>
        <v>6683598</v>
      </c>
      <c r="AA387" s="18">
        <f t="shared" ref="AA387:AF387" si="773">AA181</f>
        <v>6199624</v>
      </c>
      <c r="AB387" s="18">
        <f t="shared" si="773"/>
        <v>-47800</v>
      </c>
      <c r="AC387" s="18">
        <f t="shared" si="773"/>
        <v>29109</v>
      </c>
      <c r="AD387" s="18">
        <f t="shared" si="773"/>
        <v>28086</v>
      </c>
      <c r="AE387" s="18">
        <f t="shared" si="773"/>
        <v>454865</v>
      </c>
      <c r="AF387" s="18">
        <f t="shared" si="773"/>
        <v>0</v>
      </c>
      <c r="AG387" s="19">
        <f t="shared" si="709"/>
        <v>6683598</v>
      </c>
      <c r="AH387" s="19">
        <f t="shared" si="742"/>
        <v>-19714</v>
      </c>
      <c r="AI387" s="19">
        <f t="shared" si="681"/>
        <v>6663884</v>
      </c>
      <c r="AJ387" s="20">
        <f t="shared" si="767"/>
        <v>7.9062585211914138</v>
      </c>
      <c r="AK387" s="18">
        <f t="shared" ref="AK387:AP387" si="774">AK181</f>
        <v>6151824</v>
      </c>
      <c r="AL387" s="18">
        <f t="shared" si="774"/>
        <v>0</v>
      </c>
      <c r="AM387" s="18">
        <f t="shared" si="774"/>
        <v>57195</v>
      </c>
      <c r="AN387" s="18">
        <f t="shared" si="774"/>
        <v>0</v>
      </c>
      <c r="AO387" s="18">
        <f t="shared" si="774"/>
        <v>454865</v>
      </c>
      <c r="AP387" s="18">
        <f t="shared" si="774"/>
        <v>0</v>
      </c>
      <c r="AQ387" s="19">
        <f t="shared" si="710"/>
        <v>6663884</v>
      </c>
      <c r="AR387" s="19">
        <f t="shared" si="743"/>
        <v>0</v>
      </c>
      <c r="AS387" s="19">
        <f t="shared" si="682"/>
        <v>6663884</v>
      </c>
      <c r="AT387" s="20">
        <f t="shared" si="769"/>
        <v>7.9062585211914138</v>
      </c>
      <c r="AV387" s="64"/>
    </row>
    <row r="388" spans="1:48" x14ac:dyDescent="0.2">
      <c r="A388" s="16" t="s">
        <v>144</v>
      </c>
      <c r="B388" s="40" t="str">
        <f>B215</f>
        <v>Izglītība</v>
      </c>
      <c r="C388" s="18">
        <f>C215</f>
        <v>20207602</v>
      </c>
      <c r="D388" s="18">
        <f>D215</f>
        <v>13817939</v>
      </c>
      <c r="E388" s="18">
        <f>E215</f>
        <v>568425</v>
      </c>
      <c r="F388" s="19">
        <f t="shared" si="761"/>
        <v>34593966</v>
      </c>
      <c r="G388" s="20">
        <f t="shared" si="763"/>
        <v>41.495822099268672</v>
      </c>
      <c r="H388" s="18">
        <f t="shared" ref="H388:M388" si="775">H215</f>
        <v>20207602</v>
      </c>
      <c r="I388" s="18">
        <f t="shared" si="775"/>
        <v>-229345</v>
      </c>
      <c r="J388" s="18">
        <f t="shared" si="775"/>
        <v>13817939</v>
      </c>
      <c r="K388" s="18">
        <f t="shared" si="775"/>
        <v>215431</v>
      </c>
      <c r="L388" s="18">
        <f t="shared" si="775"/>
        <v>568425</v>
      </c>
      <c r="M388" s="18">
        <f t="shared" si="775"/>
        <v>151250</v>
      </c>
      <c r="N388" s="19">
        <f t="shared" si="771"/>
        <v>34593966</v>
      </c>
      <c r="O388" s="19">
        <f t="shared" si="678"/>
        <v>137336</v>
      </c>
      <c r="P388" s="19">
        <f t="shared" si="679"/>
        <v>34731302</v>
      </c>
      <c r="Q388" s="20">
        <f t="shared" si="762"/>
        <v>41.99613686299989</v>
      </c>
      <c r="R388" s="18">
        <f t="shared" ref="R388:W388" si="776">R215</f>
        <v>19978257</v>
      </c>
      <c r="S388" s="18">
        <f t="shared" si="776"/>
        <v>9443</v>
      </c>
      <c r="T388" s="18">
        <f t="shared" si="776"/>
        <v>14033370</v>
      </c>
      <c r="U388" s="18">
        <f t="shared" si="776"/>
        <v>0</v>
      </c>
      <c r="V388" s="18">
        <f t="shared" si="776"/>
        <v>719675</v>
      </c>
      <c r="W388" s="18">
        <f t="shared" si="776"/>
        <v>0</v>
      </c>
      <c r="X388" s="19">
        <f t="shared" si="708"/>
        <v>34731302</v>
      </c>
      <c r="Y388" s="19">
        <f t="shared" si="741"/>
        <v>9443</v>
      </c>
      <c r="Z388" s="19">
        <f t="shared" si="680"/>
        <v>34740745</v>
      </c>
      <c r="AA388" s="18">
        <f t="shared" ref="AA388:AF388" si="777">AA215</f>
        <v>19987700</v>
      </c>
      <c r="AB388" s="18">
        <f t="shared" si="777"/>
        <v>317931</v>
      </c>
      <c r="AC388" s="18">
        <f t="shared" si="777"/>
        <v>14033370</v>
      </c>
      <c r="AD388" s="18">
        <f t="shared" si="777"/>
        <v>962191</v>
      </c>
      <c r="AE388" s="18">
        <f t="shared" si="777"/>
        <v>719675</v>
      </c>
      <c r="AF388" s="18">
        <f t="shared" si="777"/>
        <v>0</v>
      </c>
      <c r="AG388" s="19">
        <f t="shared" si="709"/>
        <v>34740745</v>
      </c>
      <c r="AH388" s="19">
        <f t="shared" si="742"/>
        <v>1280122</v>
      </c>
      <c r="AI388" s="19">
        <f t="shared" si="681"/>
        <v>36020867</v>
      </c>
      <c r="AJ388" s="20">
        <f t="shared" si="767"/>
        <v>42.736381164415917</v>
      </c>
      <c r="AK388" s="18">
        <f t="shared" ref="AK388:AP388" si="778">AK215</f>
        <v>20305631</v>
      </c>
      <c r="AL388" s="18">
        <f t="shared" si="778"/>
        <v>0</v>
      </c>
      <c r="AM388" s="18">
        <f t="shared" si="778"/>
        <v>14995561</v>
      </c>
      <c r="AN388" s="18">
        <f t="shared" si="778"/>
        <v>0</v>
      </c>
      <c r="AO388" s="18">
        <f t="shared" si="778"/>
        <v>719675</v>
      </c>
      <c r="AP388" s="18">
        <f t="shared" si="778"/>
        <v>0</v>
      </c>
      <c r="AQ388" s="19">
        <f t="shared" si="710"/>
        <v>36020867</v>
      </c>
      <c r="AR388" s="19">
        <f t="shared" si="743"/>
        <v>0</v>
      </c>
      <c r="AS388" s="19">
        <f t="shared" si="682"/>
        <v>36020867</v>
      </c>
      <c r="AT388" s="20">
        <f t="shared" si="769"/>
        <v>42.736381164415917</v>
      </c>
      <c r="AV388" s="64"/>
    </row>
    <row r="389" spans="1:48" x14ac:dyDescent="0.2">
      <c r="A389" s="16" t="s">
        <v>166</v>
      </c>
      <c r="B389" s="40" t="str">
        <f>B313</f>
        <v>Sociālā aizsardzība</v>
      </c>
      <c r="C389" s="18">
        <f>C313</f>
        <v>10659627</v>
      </c>
      <c r="D389" s="18">
        <f>D313</f>
        <v>774400</v>
      </c>
      <c r="E389" s="18">
        <f>E313</f>
        <v>277626</v>
      </c>
      <c r="F389" s="19">
        <f t="shared" si="761"/>
        <v>11711653</v>
      </c>
      <c r="G389" s="20">
        <f t="shared" si="763"/>
        <v>14.048249610246083</v>
      </c>
      <c r="H389" s="18">
        <f t="shared" ref="H389:M389" si="779">H313</f>
        <v>10659627</v>
      </c>
      <c r="I389" s="18">
        <f t="shared" si="779"/>
        <v>-332086</v>
      </c>
      <c r="J389" s="18">
        <f t="shared" si="779"/>
        <v>774400</v>
      </c>
      <c r="K389" s="18">
        <f t="shared" si="779"/>
        <v>21262</v>
      </c>
      <c r="L389" s="18">
        <f t="shared" si="779"/>
        <v>277626</v>
      </c>
      <c r="M389" s="18">
        <f t="shared" si="779"/>
        <v>0</v>
      </c>
      <c r="N389" s="19">
        <f t="shared" si="771"/>
        <v>11711653</v>
      </c>
      <c r="O389" s="19">
        <f t="shared" si="678"/>
        <v>-310824</v>
      </c>
      <c r="P389" s="19">
        <f t="shared" si="679"/>
        <v>11400829</v>
      </c>
      <c r="Q389" s="20">
        <f t="shared" si="762"/>
        <v>13.785569427706978</v>
      </c>
      <c r="R389" s="18">
        <f t="shared" ref="R389:W389" si="780">R313</f>
        <v>10327541</v>
      </c>
      <c r="S389" s="18">
        <f t="shared" si="780"/>
        <v>0</v>
      </c>
      <c r="T389" s="18">
        <f t="shared" si="780"/>
        <v>795662</v>
      </c>
      <c r="U389" s="18">
        <f t="shared" si="780"/>
        <v>0</v>
      </c>
      <c r="V389" s="18">
        <f t="shared" si="780"/>
        <v>277626</v>
      </c>
      <c r="W389" s="18">
        <f t="shared" si="780"/>
        <v>0</v>
      </c>
      <c r="X389" s="19">
        <f t="shared" si="708"/>
        <v>11400829</v>
      </c>
      <c r="Y389" s="19">
        <f t="shared" si="741"/>
        <v>0</v>
      </c>
      <c r="Z389" s="19">
        <f t="shared" si="680"/>
        <v>11400829</v>
      </c>
      <c r="AA389" s="18">
        <f t="shared" ref="AA389:AF389" si="781">AA313</f>
        <v>10327541</v>
      </c>
      <c r="AB389" s="18">
        <f t="shared" si="781"/>
        <v>52145</v>
      </c>
      <c r="AC389" s="18">
        <f t="shared" si="781"/>
        <v>795662</v>
      </c>
      <c r="AD389" s="18">
        <f t="shared" si="781"/>
        <v>6237</v>
      </c>
      <c r="AE389" s="18">
        <f t="shared" si="781"/>
        <v>277626</v>
      </c>
      <c r="AF389" s="18">
        <f t="shared" si="781"/>
        <v>283455</v>
      </c>
      <c r="AG389" s="19">
        <f t="shared" si="709"/>
        <v>11400829</v>
      </c>
      <c r="AH389" s="19">
        <f t="shared" si="742"/>
        <v>341837</v>
      </c>
      <c r="AI389" s="19">
        <f t="shared" si="681"/>
        <v>11742666</v>
      </c>
      <c r="AJ389" s="20">
        <f t="shared" si="767"/>
        <v>13.931898142885544</v>
      </c>
      <c r="AK389" s="18">
        <f t="shared" ref="AK389:AP389" si="782">AK313</f>
        <v>10379686</v>
      </c>
      <c r="AL389" s="18">
        <f t="shared" si="782"/>
        <v>0</v>
      </c>
      <c r="AM389" s="18">
        <f t="shared" si="782"/>
        <v>801899</v>
      </c>
      <c r="AN389" s="18">
        <f t="shared" si="782"/>
        <v>0</v>
      </c>
      <c r="AO389" s="18">
        <f t="shared" si="782"/>
        <v>561081</v>
      </c>
      <c r="AP389" s="18">
        <f t="shared" si="782"/>
        <v>0</v>
      </c>
      <c r="AQ389" s="19">
        <f t="shared" si="710"/>
        <v>11742666</v>
      </c>
      <c r="AR389" s="19">
        <f t="shared" si="743"/>
        <v>0</v>
      </c>
      <c r="AS389" s="19">
        <f t="shared" si="682"/>
        <v>11742666</v>
      </c>
      <c r="AT389" s="20">
        <f t="shared" si="769"/>
        <v>13.931898142885544</v>
      </c>
      <c r="AV389" s="64"/>
    </row>
    <row r="390" spans="1:48" ht="14.25" x14ac:dyDescent="0.2">
      <c r="A390" s="9" t="s">
        <v>184</v>
      </c>
      <c r="B390" s="41" t="s">
        <v>185</v>
      </c>
      <c r="C390" s="11">
        <f>C391+C394+C400+C404+C407+C412+C415+C402</f>
        <v>55842310</v>
      </c>
      <c r="D390" s="11">
        <f>D391+D394+D400+D404+D407+D412+D415</f>
        <v>16049709</v>
      </c>
      <c r="E390" s="11">
        <f>E391+E394+E400+E404+E407+E412+E415</f>
        <v>11475328</v>
      </c>
      <c r="F390" s="11">
        <f t="shared" si="761"/>
        <v>83367347</v>
      </c>
      <c r="G390" s="11">
        <f>F390*100/$F$390</f>
        <v>100</v>
      </c>
      <c r="H390" s="11">
        <f>H391+H394+H400+H404+H407+H412+H415+H402</f>
        <v>55842310</v>
      </c>
      <c r="I390" s="11">
        <f>I391+I394+I400+I404+I407+I412+I415+I402</f>
        <v>-1166980</v>
      </c>
      <c r="J390" s="11">
        <f>J391+J394+J400+J404+J407+J412+J415</f>
        <v>16049709</v>
      </c>
      <c r="K390" s="11">
        <f>K391+K394+K400+K404+K407+K412+K415</f>
        <v>349566</v>
      </c>
      <c r="L390" s="11">
        <f>L391+L394+L400+L404+L407+L412+L415</f>
        <v>11475328</v>
      </c>
      <c r="M390" s="11">
        <f>M391+M394+M400+M404+M407+M412+M415</f>
        <v>151250</v>
      </c>
      <c r="N390" s="11">
        <f t="shared" si="771"/>
        <v>83367347</v>
      </c>
      <c r="O390" s="11">
        <f t="shared" si="678"/>
        <v>-666164</v>
      </c>
      <c r="P390" s="11">
        <f t="shared" si="679"/>
        <v>82701183</v>
      </c>
      <c r="Q390" s="11">
        <f t="shared" ref="Q390:Q410" si="783">P390*100/$P$390</f>
        <v>100</v>
      </c>
      <c r="R390" s="11">
        <f>R391+R394+R400+R404+R407+R412+R415+R402</f>
        <v>54675330</v>
      </c>
      <c r="S390" s="11">
        <f>S391+S394+S400+S404+S407+S412+S415+S402</f>
        <v>383231</v>
      </c>
      <c r="T390" s="11">
        <f>T391+T394+T400+T404+T407+T412+T415</f>
        <v>16399275</v>
      </c>
      <c r="U390" s="11">
        <f>U391+U394+U400+U404+U407+U412+U415</f>
        <v>0</v>
      </c>
      <c r="V390" s="11">
        <f>V391+V394+V400+V404+V407+V412+V415</f>
        <v>11626578</v>
      </c>
      <c r="W390" s="11">
        <f>W391+W394+W400+W404+W407+W412+W415</f>
        <v>0</v>
      </c>
      <c r="X390" s="11">
        <f t="shared" si="708"/>
        <v>82701183</v>
      </c>
      <c r="Y390" s="11">
        <f t="shared" si="741"/>
        <v>383231</v>
      </c>
      <c r="Z390" s="11">
        <f t="shared" si="680"/>
        <v>83084414</v>
      </c>
      <c r="AA390" s="11">
        <f>AA391+AA394+AA400+AA404+AA407+AA412+AA415+AA402</f>
        <v>55058561</v>
      </c>
      <c r="AB390" s="11">
        <f>AB391+AB394+AB400+AB404+AB407+AB412+AB415+AB402</f>
        <v>205261</v>
      </c>
      <c r="AC390" s="11">
        <f>AC391+AC394+AC400+AC404+AC407+AC412+AC415</f>
        <v>16399275</v>
      </c>
      <c r="AD390" s="11">
        <f>AD391+AD394+AD400+AD404+AD407+AD412+AD415</f>
        <v>996514</v>
      </c>
      <c r="AE390" s="11">
        <f>AE391+AE394+AE400+AE404+AE407+AE412+AE415</f>
        <v>11626578</v>
      </c>
      <c r="AF390" s="11">
        <f>AF391+AF394+AF400+AF404+AF407+AF412+AF415</f>
        <v>0</v>
      </c>
      <c r="AG390" s="11">
        <f t="shared" si="709"/>
        <v>83084414</v>
      </c>
      <c r="AH390" s="11">
        <f t="shared" si="742"/>
        <v>1201775</v>
      </c>
      <c r="AI390" s="11">
        <f t="shared" si="681"/>
        <v>84286189</v>
      </c>
      <c r="AJ390" s="11">
        <f>AI390*100/$AI$390</f>
        <v>100</v>
      </c>
      <c r="AK390" s="11">
        <f>AK391+AK394+AK400+AK404+AK407+AK412+AK415+AK402</f>
        <v>55263822</v>
      </c>
      <c r="AL390" s="11">
        <f>AL391+AL394+AL400+AL404+AL407+AL412+AL415+AL402</f>
        <v>0</v>
      </c>
      <c r="AM390" s="11">
        <f>AM391+AM394+AM400+AM404+AM407+AM412+AM415</f>
        <v>17395789</v>
      </c>
      <c r="AN390" s="11">
        <f>AN391+AN394+AN400+AN404+AN407+AN412+AN415</f>
        <v>0</v>
      </c>
      <c r="AO390" s="11">
        <f>AO391+AO394+AO400+AO404+AO407+AO412+AO415</f>
        <v>11626578</v>
      </c>
      <c r="AP390" s="11">
        <f>AP391+AP394+AP400+AP404+AP407+AP412+AP415</f>
        <v>0</v>
      </c>
      <c r="AQ390" s="11">
        <f t="shared" si="710"/>
        <v>84286189</v>
      </c>
      <c r="AR390" s="11">
        <f t="shared" si="743"/>
        <v>0</v>
      </c>
      <c r="AS390" s="11">
        <f t="shared" si="682"/>
        <v>84286189</v>
      </c>
      <c r="AT390" s="11">
        <f>AS390*100/$AI$390</f>
        <v>100</v>
      </c>
    </row>
    <row r="391" spans="1:48" s="45" customFormat="1" x14ac:dyDescent="0.2">
      <c r="A391" s="42" t="s">
        <v>186</v>
      </c>
      <c r="B391" s="43" t="s">
        <v>187</v>
      </c>
      <c r="C391" s="44">
        <f>C392+C393</f>
        <v>28739424</v>
      </c>
      <c r="D391" s="44">
        <f t="shared" ref="D391:E391" si="784">D392+D393</f>
        <v>13926660</v>
      </c>
      <c r="E391" s="44">
        <f t="shared" si="784"/>
        <v>343714</v>
      </c>
      <c r="F391" s="19">
        <f t="shared" si="761"/>
        <v>43009798</v>
      </c>
      <c r="G391" s="20">
        <f t="shared" ref="G391:G416" si="785">F391*100/$F$390</f>
        <v>51.590700133470719</v>
      </c>
      <c r="H391" s="44">
        <f>H392+H393</f>
        <v>28739424</v>
      </c>
      <c r="I391" s="44">
        <f>I392+I393</f>
        <v>-576553</v>
      </c>
      <c r="J391" s="44">
        <f t="shared" ref="J391:L391" si="786">J392+J393</f>
        <v>13926660</v>
      </c>
      <c r="K391" s="44">
        <f>K392+K393</f>
        <v>259982</v>
      </c>
      <c r="L391" s="44">
        <f t="shared" si="786"/>
        <v>343714</v>
      </c>
      <c r="M391" s="44">
        <f>M392+M393</f>
        <v>8674</v>
      </c>
      <c r="N391" s="19">
        <f t="shared" si="771"/>
        <v>43009798</v>
      </c>
      <c r="O391" s="19">
        <f t="shared" si="678"/>
        <v>-307897</v>
      </c>
      <c r="P391" s="19">
        <f t="shared" si="679"/>
        <v>42701901</v>
      </c>
      <c r="Q391" s="20">
        <f t="shared" si="783"/>
        <v>51.633966348462032</v>
      </c>
      <c r="R391" s="44">
        <f>R392+R393</f>
        <v>28162871</v>
      </c>
      <c r="S391" s="44">
        <f>S392+S393</f>
        <v>0</v>
      </c>
      <c r="T391" s="44">
        <f t="shared" ref="T391" si="787">T392+T393</f>
        <v>14186642</v>
      </c>
      <c r="U391" s="44">
        <f>U392+U393</f>
        <v>0</v>
      </c>
      <c r="V391" s="44">
        <f t="shared" ref="V391" si="788">V392+V393</f>
        <v>352388</v>
      </c>
      <c r="W391" s="44">
        <f>W392+W393</f>
        <v>0</v>
      </c>
      <c r="X391" s="19">
        <f t="shared" si="708"/>
        <v>42701901</v>
      </c>
      <c r="Y391" s="19">
        <f t="shared" si="741"/>
        <v>0</v>
      </c>
      <c r="Z391" s="19">
        <f t="shared" si="680"/>
        <v>42701901</v>
      </c>
      <c r="AA391" s="44">
        <f>AA392+AA393</f>
        <v>28162871</v>
      </c>
      <c r="AB391" s="44">
        <f>AB392+AB393</f>
        <v>-477</v>
      </c>
      <c r="AC391" s="44">
        <f t="shared" ref="AC391" si="789">AC392+AC393</f>
        <v>14186642</v>
      </c>
      <c r="AD391" s="44">
        <f>AD392+AD393</f>
        <v>864028</v>
      </c>
      <c r="AE391" s="44">
        <f t="shared" ref="AE391" si="790">AE392+AE393</f>
        <v>352388</v>
      </c>
      <c r="AF391" s="44">
        <f>AF392+AF393</f>
        <v>8626</v>
      </c>
      <c r="AG391" s="19">
        <f t="shared" si="709"/>
        <v>42701901</v>
      </c>
      <c r="AH391" s="19">
        <f t="shared" si="742"/>
        <v>872177</v>
      </c>
      <c r="AI391" s="19">
        <f t="shared" si="681"/>
        <v>43574078</v>
      </c>
      <c r="AJ391" s="20">
        <f t="shared" ref="AJ391:AJ416" si="791">AI391*100/$AI$390</f>
        <v>51.697767471726593</v>
      </c>
      <c r="AK391" s="44">
        <f>AK392+AK393</f>
        <v>28162394</v>
      </c>
      <c r="AL391" s="44">
        <f>AL392+AL393</f>
        <v>0</v>
      </c>
      <c r="AM391" s="44">
        <f t="shared" ref="AM391" si="792">AM392+AM393</f>
        <v>15050670</v>
      </c>
      <c r="AN391" s="44">
        <f>AN392+AN393</f>
        <v>-1250</v>
      </c>
      <c r="AO391" s="44">
        <f t="shared" ref="AO391" si="793">AO392+AO393</f>
        <v>361014</v>
      </c>
      <c r="AP391" s="44">
        <f>AP392+AP393</f>
        <v>0</v>
      </c>
      <c r="AQ391" s="19">
        <f t="shared" si="710"/>
        <v>43574078</v>
      </c>
      <c r="AR391" s="19">
        <f t="shared" si="743"/>
        <v>-1250</v>
      </c>
      <c r="AS391" s="19">
        <f t="shared" si="682"/>
        <v>43572828</v>
      </c>
      <c r="AT391" s="20">
        <f t="shared" ref="AT391:AT416" si="794">AS391*100/$AI$390</f>
        <v>51.696284429231937</v>
      </c>
      <c r="AV391" s="57"/>
    </row>
    <row r="392" spans="1:48" ht="13.5" x14ac:dyDescent="0.35">
      <c r="A392" s="46" t="s">
        <v>54</v>
      </c>
      <c r="B392" s="47" t="s">
        <v>55</v>
      </c>
      <c r="C392" s="48">
        <f>SUMIF($A$30:$A$379,A392,$C$30:$C$379)</f>
        <v>22093607</v>
      </c>
      <c r="D392" s="48">
        <f>SUMIF($A$30:$A$379,A392,$D$30:$D$379)</f>
        <v>11262302</v>
      </c>
      <c r="E392" s="48">
        <f>SUMIF($A$30:$A$379,A392,$E$30:$E$379)</f>
        <v>277863</v>
      </c>
      <c r="F392" s="49">
        <f t="shared" si="761"/>
        <v>33633772</v>
      </c>
      <c r="G392" s="50">
        <f t="shared" si="785"/>
        <v>40.344059407336061</v>
      </c>
      <c r="H392" s="48">
        <f>SUMIF($A$30:$A$379,A392,$H$30:$H$379)</f>
        <v>22093607</v>
      </c>
      <c r="I392" s="48">
        <f>SUMIF($A$30:$A$379,A392,$I$30:$I$379)</f>
        <v>-467658</v>
      </c>
      <c r="J392" s="48">
        <f>SUMIF($A$30:$A$379,A392,$J$30:$J$379)</f>
        <v>11262302</v>
      </c>
      <c r="K392" s="48">
        <f>SUMIF($A$30:$A$379,A392,$K$30:$K$379)</f>
        <v>210371</v>
      </c>
      <c r="L392" s="48">
        <f>SUMIF($A$30:$A$379,A392,$L$30:$L$379)</f>
        <v>277863</v>
      </c>
      <c r="M392" s="48">
        <f>SUMIF($A$30:$A$379,A392,$M$30:$M$379)</f>
        <v>6457</v>
      </c>
      <c r="N392" s="49">
        <f t="shared" si="771"/>
        <v>33633772</v>
      </c>
      <c r="O392" s="49">
        <f t="shared" si="678"/>
        <v>-250830</v>
      </c>
      <c r="P392" s="49">
        <f t="shared" si="679"/>
        <v>33382942</v>
      </c>
      <c r="Q392" s="50">
        <f t="shared" si="783"/>
        <v>40.365736968962104</v>
      </c>
      <c r="R392" s="48">
        <f>SUMIF($A$30:$A$379,A392,$R$30:$R$379)</f>
        <v>21625949</v>
      </c>
      <c r="S392" s="48">
        <f>SUMIF($A$30:$A$379,A392,$S$30:$S$379)</f>
        <v>0</v>
      </c>
      <c r="T392" s="48">
        <f>SUMIF($A$30:$A$379,A392,$T$30:$T$379)</f>
        <v>11472673</v>
      </c>
      <c r="U392" s="48">
        <f>SUMIF($A$30:$A$379,A392,$U$30:$U$379)</f>
        <v>0</v>
      </c>
      <c r="V392" s="48">
        <f>SUMIF($A$30:$A$379,A392,$V$30:$V$379)</f>
        <v>284320</v>
      </c>
      <c r="W392" s="48">
        <f>SUMIF($A$30:$A$379,A392,$W$30:$W$379)</f>
        <v>0</v>
      </c>
      <c r="X392" s="49">
        <f t="shared" si="708"/>
        <v>33382942</v>
      </c>
      <c r="Y392" s="49">
        <f t="shared" si="741"/>
        <v>0</v>
      </c>
      <c r="Z392" s="49">
        <f t="shared" si="680"/>
        <v>33382942</v>
      </c>
      <c r="AA392" s="48">
        <f>SUMIF($A$30:$A$379,A392,$AA$30:$AA$379)</f>
        <v>21625949</v>
      </c>
      <c r="AB392" s="48">
        <f>SUMIF($A$30:$A$379,A392,$AB$30:$AB$379)</f>
        <v>-217796</v>
      </c>
      <c r="AC392" s="48">
        <f>SUMIF($A$30:$A$379,A392,$AC$30:$AC$379)</f>
        <v>11472673</v>
      </c>
      <c r="AD392" s="48">
        <f>SUMIF($A$30:$A$379,A392,$AD$30:$AD$379)</f>
        <v>734198</v>
      </c>
      <c r="AE392" s="48">
        <f>SUMIF($A$30:$A$379,A392,$AE$30:$AE$379)</f>
        <v>284320</v>
      </c>
      <c r="AF392" s="48">
        <f>SUMIF($A$30:$A$379,A392,$AF$30:$AF$379)</f>
        <v>8039</v>
      </c>
      <c r="AG392" s="49">
        <f t="shared" si="709"/>
        <v>33382942</v>
      </c>
      <c r="AH392" s="49">
        <f t="shared" si="742"/>
        <v>524441</v>
      </c>
      <c r="AI392" s="49">
        <f t="shared" si="681"/>
        <v>33907383</v>
      </c>
      <c r="AJ392" s="50">
        <f t="shared" si="791"/>
        <v>40.228871897387599</v>
      </c>
      <c r="AK392" s="48">
        <f>SUMIF($A$30:$A$379,A392,$AK$30:$AK$379)</f>
        <v>21408153</v>
      </c>
      <c r="AL392" s="48">
        <f>SUMIF($A$30:$A$379,$A392,AL$30:AL$379)</f>
        <v>5491</v>
      </c>
      <c r="AM392" s="48">
        <f t="shared" ref="AM392:AP408" si="795">SUMIF($A$30:$A$379,$A392,AM$30:AM$379)</f>
        <v>12206871</v>
      </c>
      <c r="AN392" s="48">
        <f t="shared" si="795"/>
        <v>-27841</v>
      </c>
      <c r="AO392" s="48">
        <f t="shared" si="795"/>
        <v>292359</v>
      </c>
      <c r="AP392" s="48">
        <f t="shared" si="795"/>
        <v>0</v>
      </c>
      <c r="AQ392" s="49">
        <f t="shared" si="710"/>
        <v>33907383</v>
      </c>
      <c r="AR392" s="49">
        <f t="shared" si="743"/>
        <v>-22350</v>
      </c>
      <c r="AS392" s="49">
        <f t="shared" si="682"/>
        <v>33885033</v>
      </c>
      <c r="AT392" s="50">
        <f t="shared" si="794"/>
        <v>40.202355097583066</v>
      </c>
      <c r="AV392" s="57"/>
    </row>
    <row r="393" spans="1:48" ht="25.5" x14ac:dyDescent="0.25">
      <c r="A393" s="46" t="s">
        <v>56</v>
      </c>
      <c r="B393" s="47" t="s">
        <v>57</v>
      </c>
      <c r="C393" s="48">
        <f>SUMIF($A$30:$A$379,A393,$C$30:$C$379)</f>
        <v>6645817</v>
      </c>
      <c r="D393" s="48">
        <f>SUMIF($A$30:$A$379,A393,$D$30:$D$379)</f>
        <v>2664358</v>
      </c>
      <c r="E393" s="48">
        <f>SUMIF($A$30:$A$379,A393,$E$30:$E$379)</f>
        <v>65851</v>
      </c>
      <c r="F393" s="49">
        <f t="shared" si="761"/>
        <v>9376026</v>
      </c>
      <c r="G393" s="50">
        <f t="shared" si="785"/>
        <v>11.246640726134657</v>
      </c>
      <c r="H393" s="48">
        <f>SUMIF($A$30:$A$379,A393,$H$30:$H$379)</f>
        <v>6645817</v>
      </c>
      <c r="I393" s="48">
        <f>SUMIF($A$30:$A$379,A393,$I$30:$I$379)</f>
        <v>-108895</v>
      </c>
      <c r="J393" s="48">
        <f>SUMIF($A$30:$A$379,A393,$J$30:$J$379)</f>
        <v>2664358</v>
      </c>
      <c r="K393" s="48">
        <f>SUMIF($A$30:$A$379,A393,$K$30:$K$379)</f>
        <v>49611</v>
      </c>
      <c r="L393" s="48">
        <f>SUMIF($A$30:$A$379,A393,$L$30:$L$379)</f>
        <v>65851</v>
      </c>
      <c r="M393" s="48">
        <f>SUMIF($A$30:$A$379,A393,$M$30:$M$379)</f>
        <v>2217</v>
      </c>
      <c r="N393" s="49">
        <f t="shared" si="771"/>
        <v>9376026</v>
      </c>
      <c r="O393" s="49">
        <f t="shared" si="678"/>
        <v>-57067</v>
      </c>
      <c r="P393" s="49">
        <f t="shared" si="679"/>
        <v>9318959</v>
      </c>
      <c r="Q393" s="50">
        <f t="shared" si="783"/>
        <v>11.268229379499928</v>
      </c>
      <c r="R393" s="48">
        <f>SUMIF($A$30:$A$379,A393,$R$30:$R$379)</f>
        <v>6536922</v>
      </c>
      <c r="S393" s="48">
        <f>SUMIF($A$30:$A$379,A393,$S$30:$S$379)</f>
        <v>0</v>
      </c>
      <c r="T393" s="48">
        <f>SUMIF($A$30:$A$379,A393,$T$30:$T$379)</f>
        <v>2713969</v>
      </c>
      <c r="U393" s="48">
        <f>SUMIF($A$30:$A$379,A393,$U$30:$U$379)</f>
        <v>0</v>
      </c>
      <c r="V393" s="48">
        <f>SUMIF($A$30:$A$379,A393,$V$30:$V$379)</f>
        <v>68068</v>
      </c>
      <c r="W393" s="48">
        <f>SUMIF($A$30:$A$379,A393,$W$30:$W$379)</f>
        <v>0</v>
      </c>
      <c r="X393" s="49">
        <f t="shared" si="708"/>
        <v>9318959</v>
      </c>
      <c r="Y393" s="49">
        <f t="shared" si="741"/>
        <v>0</v>
      </c>
      <c r="Z393" s="49">
        <f t="shared" si="680"/>
        <v>9318959</v>
      </c>
      <c r="AA393" s="48">
        <f>SUMIF($A$30:$A$379,A393,$AA$30:$AA$379)</f>
        <v>6536922</v>
      </c>
      <c r="AB393" s="48">
        <f>SUMIF($A$30:$A$379,A393,$AB$30:$AB$379)</f>
        <v>217319</v>
      </c>
      <c r="AC393" s="48">
        <f>SUMIF($A$30:$A$379,A393,$AC$30:$AC$379)</f>
        <v>2713969</v>
      </c>
      <c r="AD393" s="48">
        <f>SUMIF($A$30:$A$379,A393,$AD$30:$AD$379)</f>
        <v>129830</v>
      </c>
      <c r="AE393" s="48">
        <f>SUMIF($A$30:$A$379,A393,$AE$30:$AE$379)</f>
        <v>68068</v>
      </c>
      <c r="AF393" s="48">
        <f>SUMIF($A$30:$A$379,A393,$AF$30:$AF$379)</f>
        <v>587</v>
      </c>
      <c r="AG393" s="49">
        <f t="shared" si="709"/>
        <v>9318959</v>
      </c>
      <c r="AH393" s="49">
        <f t="shared" si="742"/>
        <v>347736</v>
      </c>
      <c r="AI393" s="49">
        <f t="shared" si="681"/>
        <v>9666695</v>
      </c>
      <c r="AJ393" s="50">
        <f t="shared" si="791"/>
        <v>11.468895574338994</v>
      </c>
      <c r="AK393" s="48">
        <f>SUMIF($A$30:$A$379,A393,$AK$30:$AK$379)</f>
        <v>6754241</v>
      </c>
      <c r="AL393" s="48">
        <f>SUMIF($A$30:$A$379,$A393,AL$30:AL$379)</f>
        <v>-5491</v>
      </c>
      <c r="AM393" s="48">
        <f>SUMIF($A$30:$A$379,$A393,AM$30:AM$379)</f>
        <v>2843799</v>
      </c>
      <c r="AN393" s="48">
        <f t="shared" si="795"/>
        <v>26591</v>
      </c>
      <c r="AO393" s="48">
        <f t="shared" si="795"/>
        <v>68655</v>
      </c>
      <c r="AP393" s="48">
        <f t="shared" si="795"/>
        <v>0</v>
      </c>
      <c r="AQ393" s="49">
        <f t="shared" si="710"/>
        <v>9666695</v>
      </c>
      <c r="AR393" s="49">
        <f t="shared" si="743"/>
        <v>21100</v>
      </c>
      <c r="AS393" s="49">
        <f t="shared" si="682"/>
        <v>9687795</v>
      </c>
      <c r="AT393" s="50">
        <f t="shared" si="794"/>
        <v>11.493929331648866</v>
      </c>
      <c r="AV393" s="57"/>
    </row>
    <row r="394" spans="1:48" s="45" customFormat="1" ht="12.95" x14ac:dyDescent="0.3">
      <c r="A394" s="42" t="s">
        <v>188</v>
      </c>
      <c r="B394" s="43" t="s">
        <v>189</v>
      </c>
      <c r="C394" s="44">
        <f>C395+C396+C397+C398+C399</f>
        <v>14871612</v>
      </c>
      <c r="D394" s="44">
        <f t="shared" ref="D394:E394" si="796">D395+D396+D397+D398+D399</f>
        <v>1727550</v>
      </c>
      <c r="E394" s="44">
        <f t="shared" si="796"/>
        <v>723932</v>
      </c>
      <c r="F394" s="19">
        <f t="shared" si="761"/>
        <v>17323094</v>
      </c>
      <c r="G394" s="20">
        <f t="shared" si="785"/>
        <v>20.779231465768007</v>
      </c>
      <c r="H394" s="44">
        <f>H395+H396+H397+H398+H399</f>
        <v>14871612</v>
      </c>
      <c r="I394" s="44">
        <f>I395+I396+I397+I398+I399</f>
        <v>-1139558</v>
      </c>
      <c r="J394" s="44">
        <f t="shared" ref="J394:L394" si="797">J395+J396+J397+J398+J399</f>
        <v>1727550</v>
      </c>
      <c r="K394" s="44">
        <f>K395+K396+K397+K398+K399</f>
        <v>2770</v>
      </c>
      <c r="L394" s="44">
        <f t="shared" si="797"/>
        <v>723932</v>
      </c>
      <c r="M394" s="44">
        <f>M395+M396+M397+M398+M399</f>
        <v>-1078</v>
      </c>
      <c r="N394" s="19">
        <f t="shared" si="771"/>
        <v>17323094</v>
      </c>
      <c r="O394" s="19">
        <f t="shared" si="678"/>
        <v>-1137866</v>
      </c>
      <c r="P394" s="19">
        <f t="shared" si="679"/>
        <v>16185228</v>
      </c>
      <c r="Q394" s="20">
        <f t="shared" si="783"/>
        <v>19.570733347308948</v>
      </c>
      <c r="R394" s="44">
        <f>R395+R396+R397+R398+R399</f>
        <v>13732054</v>
      </c>
      <c r="S394" s="44">
        <f>S395+S396+S397+S398+S399</f>
        <v>331652</v>
      </c>
      <c r="T394" s="44">
        <f t="shared" ref="T394" si="798">T395+T396+T397+T398+T399</f>
        <v>1730320</v>
      </c>
      <c r="U394" s="44">
        <f>U395+U396+U397+U398+U399</f>
        <v>0</v>
      </c>
      <c r="V394" s="44">
        <f t="shared" ref="V394" si="799">V395+V396+V397+V398+V399</f>
        <v>722854</v>
      </c>
      <c r="W394" s="44">
        <f>W395+W396+W397+W398+W399</f>
        <v>0</v>
      </c>
      <c r="X394" s="19">
        <f t="shared" si="708"/>
        <v>16185228</v>
      </c>
      <c r="Y394" s="19">
        <f t="shared" si="741"/>
        <v>331652</v>
      </c>
      <c r="Z394" s="19">
        <f t="shared" si="680"/>
        <v>16516880</v>
      </c>
      <c r="AA394" s="44">
        <f>AA395+AA396+AA397+AA398+AA399</f>
        <v>14063706</v>
      </c>
      <c r="AB394" s="44">
        <f>AB395+AB396+AB397+AB398+AB399</f>
        <v>-75881</v>
      </c>
      <c r="AC394" s="44">
        <f t="shared" ref="AC394" si="800">AC395+AC396+AC397+AC398+AC399</f>
        <v>1730320</v>
      </c>
      <c r="AD394" s="44">
        <f>AD395+AD396+AD397+AD398+AD399</f>
        <v>120706</v>
      </c>
      <c r="AE394" s="44">
        <f t="shared" ref="AE394" si="801">AE395+AE396+AE397+AE398+AE399</f>
        <v>722854</v>
      </c>
      <c r="AF394" s="44">
        <f>AF395+AF396+AF397+AF398+AF399</f>
        <v>-69352</v>
      </c>
      <c r="AG394" s="19">
        <f t="shared" si="709"/>
        <v>16516880</v>
      </c>
      <c r="AH394" s="19">
        <f t="shared" si="742"/>
        <v>-24527</v>
      </c>
      <c r="AI394" s="19">
        <f t="shared" si="681"/>
        <v>16492353</v>
      </c>
      <c r="AJ394" s="20">
        <f t="shared" si="791"/>
        <v>19.567088268755395</v>
      </c>
      <c r="AK394" s="44">
        <f>AK395+AK396+AK397+AK398+AK399</f>
        <v>13987825</v>
      </c>
      <c r="AL394" s="44">
        <f>AL395+AL396+AL397+AL398+AL399</f>
        <v>-27186</v>
      </c>
      <c r="AM394" s="44">
        <f t="shared" ref="AM394" si="802">AM395+AM396+AM397+AM398+AM399</f>
        <v>1851026</v>
      </c>
      <c r="AN394" s="44">
        <f>AN395+AN396+AN397+AN398+AN399</f>
        <v>35262</v>
      </c>
      <c r="AO394" s="44">
        <f t="shared" ref="AO394" si="803">AO395+AO396+AO397+AO398+AO399</f>
        <v>653502</v>
      </c>
      <c r="AP394" s="44">
        <f>AP395+AP396+AP397+AP398+AP399</f>
        <v>0</v>
      </c>
      <c r="AQ394" s="19">
        <f t="shared" si="710"/>
        <v>16492353</v>
      </c>
      <c r="AR394" s="19">
        <f t="shared" si="743"/>
        <v>8076</v>
      </c>
      <c r="AS394" s="19">
        <f t="shared" si="682"/>
        <v>16500429</v>
      </c>
      <c r="AT394" s="20">
        <f t="shared" si="794"/>
        <v>19.576669909704897</v>
      </c>
      <c r="AV394" s="57"/>
    </row>
    <row r="395" spans="1:48" s="51" customFormat="1" ht="13.5" x14ac:dyDescent="0.25">
      <c r="A395" s="46" t="s">
        <v>58</v>
      </c>
      <c r="B395" s="47" t="s">
        <v>59</v>
      </c>
      <c r="C395" s="48">
        <f>SUMIF($A$30:$A$379,A395,$C$30:$C$379)</f>
        <v>180979</v>
      </c>
      <c r="D395" s="48">
        <f>SUMIF($A$30:$A$379,A395,$D$30:$D$379)</f>
        <v>13800</v>
      </c>
      <c r="E395" s="48">
        <f>SUMIF($A$30:$A$379,A395,$E$30:$E$379)</f>
        <v>311218</v>
      </c>
      <c r="F395" s="49">
        <f t="shared" si="761"/>
        <v>505997</v>
      </c>
      <c r="G395" s="50">
        <f t="shared" si="785"/>
        <v>0.60694866540493364</v>
      </c>
      <c r="H395" s="48">
        <f>SUMIF($A$30:$A$379,A395,$H$30:$H$379)</f>
        <v>180979</v>
      </c>
      <c r="I395" s="48">
        <f>SUMIF($A$30:$A$379,A395,$I$30:$I$379)</f>
        <v>-49082</v>
      </c>
      <c r="J395" s="48">
        <f>SUMIF($A$30:$A$379,A395,$J$30:$J$379)</f>
        <v>13800</v>
      </c>
      <c r="K395" s="48">
        <f>SUMIF($A$30:$A$379,A395,$K$30:$K$379)</f>
        <v>0</v>
      </c>
      <c r="L395" s="48">
        <f>SUMIF($A$30:$A$379,A395,$L$30:$L$379)</f>
        <v>311218</v>
      </c>
      <c r="M395" s="48">
        <f>SUMIF($A$30:$A$379,A395,$M$30:$M$379)</f>
        <v>9508</v>
      </c>
      <c r="N395" s="49">
        <f t="shared" si="771"/>
        <v>505997</v>
      </c>
      <c r="O395" s="49">
        <f t="shared" si="678"/>
        <v>-39574</v>
      </c>
      <c r="P395" s="49">
        <f t="shared" si="679"/>
        <v>466423</v>
      </c>
      <c r="Q395" s="50">
        <f t="shared" si="783"/>
        <v>0.56398588639294311</v>
      </c>
      <c r="R395" s="48">
        <f>SUMIF($A$30:$A$379,A395,$R$30:$R$379)</f>
        <v>131897</v>
      </c>
      <c r="S395" s="48">
        <f>SUMIF($A$30:$A$379,A395,$S$30:$S$379)</f>
        <v>0</v>
      </c>
      <c r="T395" s="48">
        <f>SUMIF($A$30:$A$379,A395,$T$30:$T$379)</f>
        <v>13800</v>
      </c>
      <c r="U395" s="48">
        <f>SUMIF($A$30:$A$379,A395,$U$30:$U$379)</f>
        <v>0</v>
      </c>
      <c r="V395" s="48">
        <f>SUMIF($A$30:$A$379,A395,$V$30:$V$379)</f>
        <v>320726</v>
      </c>
      <c r="W395" s="48">
        <f>SUMIF($A$30:$A$379,A395,$W$30:$W$379)</f>
        <v>0</v>
      </c>
      <c r="X395" s="49">
        <f t="shared" si="708"/>
        <v>466423</v>
      </c>
      <c r="Y395" s="49">
        <f t="shared" si="741"/>
        <v>0</v>
      </c>
      <c r="Z395" s="49">
        <f t="shared" si="680"/>
        <v>466423</v>
      </c>
      <c r="AA395" s="48">
        <f>SUMIF($A$30:$A$379,A395,$AA$30:$AA$379)</f>
        <v>131897</v>
      </c>
      <c r="AB395" s="48">
        <f>SUMIF($A$30:$A$379,A395,$AB$30:$AB$379)</f>
        <v>-5101</v>
      </c>
      <c r="AC395" s="48">
        <f>SUMIF($A$30:$A$379,A395,$AC$30:$AC$379)</f>
        <v>13800</v>
      </c>
      <c r="AD395" s="48">
        <f>SUMIF($A$30:$A$379,A395,$AD$30:$AD$379)</f>
        <v>-600</v>
      </c>
      <c r="AE395" s="48">
        <f>SUMIF($A$30:$A$379,A395,$AE$30:$AE$379)</f>
        <v>320726</v>
      </c>
      <c r="AF395" s="48">
        <f>SUMIF($A$30:$A$379,A395,$AF$30:$AF$379)</f>
        <v>22338</v>
      </c>
      <c r="AG395" s="49">
        <f t="shared" si="709"/>
        <v>466423</v>
      </c>
      <c r="AH395" s="49">
        <f t="shared" si="742"/>
        <v>16637</v>
      </c>
      <c r="AI395" s="49">
        <f t="shared" si="681"/>
        <v>483060</v>
      </c>
      <c r="AJ395" s="50">
        <f t="shared" si="791"/>
        <v>0.57311880597662324</v>
      </c>
      <c r="AK395" s="48">
        <f t="shared" ref="AK395:AK399" si="804">SUMIF($A$30:$A$379,A395,$AK$30:$AK$379)</f>
        <v>126796</v>
      </c>
      <c r="AL395" s="48">
        <f t="shared" ref="AL395:AM399" si="805">SUMIF($A$30:$A$379,$A395,AL$30:AL$379)</f>
        <v>0</v>
      </c>
      <c r="AM395" s="48">
        <f t="shared" si="805"/>
        <v>13200</v>
      </c>
      <c r="AN395" s="48">
        <f t="shared" si="795"/>
        <v>0</v>
      </c>
      <c r="AO395" s="48">
        <f t="shared" si="795"/>
        <v>343064</v>
      </c>
      <c r="AP395" s="48">
        <f t="shared" si="795"/>
        <v>0</v>
      </c>
      <c r="AQ395" s="49">
        <f t="shared" si="710"/>
        <v>483060</v>
      </c>
      <c r="AR395" s="49">
        <f t="shared" si="743"/>
        <v>0</v>
      </c>
      <c r="AS395" s="49">
        <f t="shared" si="682"/>
        <v>483060</v>
      </c>
      <c r="AT395" s="50">
        <f t="shared" si="794"/>
        <v>0.57311880597662324</v>
      </c>
      <c r="AV395" s="57"/>
    </row>
    <row r="396" spans="1:48" s="51" customFormat="1" ht="13.5" x14ac:dyDescent="0.35">
      <c r="A396" s="46" t="s">
        <v>60</v>
      </c>
      <c r="B396" s="47" t="s">
        <v>61</v>
      </c>
      <c r="C396" s="48">
        <f>SUMIF($A$30:$A$379,A396,$C$30:$C$379)</f>
        <v>9006130</v>
      </c>
      <c r="D396" s="48">
        <f>SUMIF($A$30:$A$379,A396,$D$30:$D$379)</f>
        <v>1176479</v>
      </c>
      <c r="E396" s="48">
        <f>SUMIF($A$30:$A$379,A396,$E$30:$E$379)</f>
        <v>308901</v>
      </c>
      <c r="F396" s="49">
        <f t="shared" si="761"/>
        <v>10491510</v>
      </c>
      <c r="G396" s="50">
        <f t="shared" si="785"/>
        <v>12.584675388554706</v>
      </c>
      <c r="H396" s="48">
        <f>SUMIF($A$30:$A$379,A396,$H$30:$H$379)</f>
        <v>9006130</v>
      </c>
      <c r="I396" s="48">
        <f>SUMIF($A$30:$A$379,A396,$I$30:$I$379)</f>
        <v>-618279</v>
      </c>
      <c r="J396" s="48">
        <f>SUMIF($A$30:$A$379,A396,$J$30:$J$379)</f>
        <v>1176479</v>
      </c>
      <c r="K396" s="48">
        <f>SUMIF($A$30:$A$379,A396,$K$30:$K$379)</f>
        <v>8531</v>
      </c>
      <c r="L396" s="48">
        <f>SUMIF($A$30:$A$379,A396,$L$30:$L$379)</f>
        <v>308901</v>
      </c>
      <c r="M396" s="48">
        <f>SUMIF($A$30:$A$379,A396,$M$30:$M$379)</f>
        <v>-24852</v>
      </c>
      <c r="N396" s="49">
        <f t="shared" si="771"/>
        <v>10491510</v>
      </c>
      <c r="O396" s="49">
        <f t="shared" si="678"/>
        <v>-634600</v>
      </c>
      <c r="P396" s="49">
        <f t="shared" si="679"/>
        <v>9856910</v>
      </c>
      <c r="Q396" s="50">
        <f t="shared" si="783"/>
        <v>11.918704959758557</v>
      </c>
      <c r="R396" s="48">
        <f>SUMIF($A$30:$A$379,A396,$R$30:$R$379)</f>
        <v>8387851</v>
      </c>
      <c r="S396" s="48">
        <f>SUMIF($A$30:$A$379,A396,$S$30:$S$379)</f>
        <v>331652</v>
      </c>
      <c r="T396" s="48">
        <f>SUMIF($A$30:$A$379,A396,$T$30:$T$379)</f>
        <v>1185010</v>
      </c>
      <c r="U396" s="48">
        <f>SUMIF($A$30:$A$379,A396,$U$30:$U$379)</f>
        <v>0</v>
      </c>
      <c r="V396" s="48">
        <f>SUMIF($A$30:$A$379,A396,$V$30:$V$379)</f>
        <v>284049</v>
      </c>
      <c r="W396" s="48">
        <f>SUMIF($A$30:$A$379,A396,$W$30:$W$379)</f>
        <v>0</v>
      </c>
      <c r="X396" s="49">
        <f t="shared" si="708"/>
        <v>9856910</v>
      </c>
      <c r="Y396" s="49">
        <f t="shared" si="741"/>
        <v>331652</v>
      </c>
      <c r="Z396" s="49">
        <f t="shared" si="680"/>
        <v>10188562</v>
      </c>
      <c r="AA396" s="48">
        <f>SUMIF($A$30:$A$379,A396,$AA$30:$AA$379)</f>
        <v>8719503</v>
      </c>
      <c r="AB396" s="48">
        <f>SUMIF($A$30:$A$379,A396,$AB$30:$AB$379)</f>
        <v>-318569</v>
      </c>
      <c r="AC396" s="48">
        <f>SUMIF($A$30:$A$379,A396,$AC$30:$AC$379)</f>
        <v>1185010</v>
      </c>
      <c r="AD396" s="48">
        <f>SUMIF($A$30:$A$379,A396,$AD$30:$AD$379)</f>
        <v>20223</v>
      </c>
      <c r="AE396" s="48">
        <f>SUMIF($A$30:$A$379,A396,$AE$30:$AE$379)</f>
        <v>284049</v>
      </c>
      <c r="AF396" s="48">
        <f>SUMIF($A$30:$A$379,A396,$AF$30:$AF$379)</f>
        <v>-76366</v>
      </c>
      <c r="AG396" s="49">
        <f t="shared" si="709"/>
        <v>10188562</v>
      </c>
      <c r="AH396" s="49">
        <f t="shared" si="742"/>
        <v>-374712</v>
      </c>
      <c r="AI396" s="49">
        <f t="shared" si="681"/>
        <v>9813850</v>
      </c>
      <c r="AJ396" s="50">
        <f t="shared" si="791"/>
        <v>11.643485268980426</v>
      </c>
      <c r="AK396" s="48">
        <f t="shared" si="804"/>
        <v>8400934</v>
      </c>
      <c r="AL396" s="48">
        <f t="shared" si="805"/>
        <v>-26763</v>
      </c>
      <c r="AM396" s="48">
        <f t="shared" si="805"/>
        <v>1205233</v>
      </c>
      <c r="AN396" s="48">
        <f t="shared" si="795"/>
        <v>36484</v>
      </c>
      <c r="AO396" s="48">
        <f t="shared" si="795"/>
        <v>207683</v>
      </c>
      <c r="AP396" s="48">
        <f t="shared" si="795"/>
        <v>0</v>
      </c>
      <c r="AQ396" s="49">
        <f t="shared" si="710"/>
        <v>9813850</v>
      </c>
      <c r="AR396" s="49">
        <f t="shared" si="743"/>
        <v>9721</v>
      </c>
      <c r="AS396" s="49">
        <f t="shared" si="682"/>
        <v>9823571</v>
      </c>
      <c r="AT396" s="50">
        <f t="shared" si="794"/>
        <v>11.655018593852903</v>
      </c>
      <c r="AV396" s="57"/>
    </row>
    <row r="397" spans="1:48" s="51" customFormat="1" ht="25.5" x14ac:dyDescent="0.25">
      <c r="A397" s="46" t="s">
        <v>62</v>
      </c>
      <c r="B397" s="47" t="s">
        <v>63</v>
      </c>
      <c r="C397" s="48">
        <f>SUMIF($A$30:$A$379,A397,$C$30:$C$379)</f>
        <v>5459578</v>
      </c>
      <c r="D397" s="48">
        <f>SUMIF($A$30:$A$379,A397,$D$30:$D$379)</f>
        <v>536462</v>
      </c>
      <c r="E397" s="48">
        <f>SUMIF($A$30:$A$379,A397,$E$30:$E$379)</f>
        <v>103813</v>
      </c>
      <c r="F397" s="49">
        <f t="shared" si="761"/>
        <v>6099853</v>
      </c>
      <c r="G397" s="50">
        <f t="shared" si="785"/>
        <v>7.3168371304894713</v>
      </c>
      <c r="H397" s="48">
        <f>SUMIF($A$30:$A$379,A397,$H$30:$H$379)</f>
        <v>5459578</v>
      </c>
      <c r="I397" s="48">
        <f>SUMIF($A$30:$A$379,A397,$I$30:$I$379)</f>
        <v>-471800</v>
      </c>
      <c r="J397" s="48">
        <f>SUMIF($A$30:$A$379,A397,$J$30:$J$379)</f>
        <v>536462</v>
      </c>
      <c r="K397" s="48">
        <f>SUMIF($A$30:$A$379,A397,$K$30:$K$379)</f>
        <v>-5761</v>
      </c>
      <c r="L397" s="48">
        <f>SUMIF($A$30:$A$379,A397,$L$30:$L$379)</f>
        <v>103813</v>
      </c>
      <c r="M397" s="48">
        <f>SUMIF($A$30:$A$379,A397,$M$30:$M$379)</f>
        <v>14266</v>
      </c>
      <c r="N397" s="49">
        <f t="shared" si="771"/>
        <v>6099853</v>
      </c>
      <c r="O397" s="49">
        <f t="shared" ref="O397:O418" si="806">I397+K397+M397</f>
        <v>-463295</v>
      </c>
      <c r="P397" s="49">
        <f t="shared" ref="P397:P424" si="807">N397+O397</f>
        <v>5636558</v>
      </c>
      <c r="Q397" s="50">
        <f t="shared" si="783"/>
        <v>6.8155711871739486</v>
      </c>
      <c r="R397" s="48">
        <f>SUMIF($A$30:$A$379,A397,$R$30:$R$379)</f>
        <v>4987778</v>
      </c>
      <c r="S397" s="48">
        <f>SUMIF($A$30:$A$379,A397,$S$30:$S$379)</f>
        <v>0</v>
      </c>
      <c r="T397" s="48">
        <f>SUMIF($A$30:$A$379,A397,$T$30:$T$379)</f>
        <v>530701</v>
      </c>
      <c r="U397" s="48">
        <f>SUMIF($A$30:$A$379,A397,$U$30:$U$379)</f>
        <v>0</v>
      </c>
      <c r="V397" s="48">
        <f>SUMIF($A$30:$A$379,A397,$V$30:$V$379)</f>
        <v>118079</v>
      </c>
      <c r="W397" s="48">
        <f>SUMIF($A$30:$A$379,A397,$W$30:$W$379)</f>
        <v>0</v>
      </c>
      <c r="X397" s="49">
        <f t="shared" si="708"/>
        <v>5636558</v>
      </c>
      <c r="Y397" s="49">
        <f t="shared" si="741"/>
        <v>0</v>
      </c>
      <c r="Z397" s="49">
        <f t="shared" ref="Z397:Z417" si="808">X397+Y397</f>
        <v>5636558</v>
      </c>
      <c r="AA397" s="48">
        <f>SUMIF($A$30:$A$379,A397,$AA$30:$AA$379)</f>
        <v>4987778</v>
      </c>
      <c r="AB397" s="48">
        <f>SUMIF($A$30:$A$379,A397,$AB$30:$AB$379)</f>
        <v>233117</v>
      </c>
      <c r="AC397" s="48">
        <f>SUMIF($A$30:$A$379,A397,$AC$30:$AC$379)</f>
        <v>530701</v>
      </c>
      <c r="AD397" s="48">
        <f>SUMIF($A$30:$A$379,A397,$AD$30:$AD$379)</f>
        <v>101083</v>
      </c>
      <c r="AE397" s="48">
        <f>SUMIF($A$30:$A$379,A397,$AE$30:$AE$379)</f>
        <v>118079</v>
      </c>
      <c r="AF397" s="48">
        <f>SUMIF($A$30:$A$379,A397,$AF$30:$AF$379)</f>
        <v>-15324</v>
      </c>
      <c r="AG397" s="49">
        <f t="shared" si="709"/>
        <v>5636558</v>
      </c>
      <c r="AH397" s="49">
        <f t="shared" si="742"/>
        <v>318876</v>
      </c>
      <c r="AI397" s="49">
        <f t="shared" ref="AI397:AI417" si="809">AG397+AH397</f>
        <v>5955434</v>
      </c>
      <c r="AJ397" s="50">
        <f t="shared" si="791"/>
        <v>7.0657293569175375</v>
      </c>
      <c r="AK397" s="48">
        <f t="shared" si="804"/>
        <v>5220895</v>
      </c>
      <c r="AL397" s="48">
        <f t="shared" si="805"/>
        <v>-423</v>
      </c>
      <c r="AM397" s="48">
        <f t="shared" si="805"/>
        <v>631784</v>
      </c>
      <c r="AN397" s="48">
        <f t="shared" si="795"/>
        <v>-1222</v>
      </c>
      <c r="AO397" s="48">
        <f t="shared" si="795"/>
        <v>102755</v>
      </c>
      <c r="AP397" s="48">
        <f t="shared" si="795"/>
        <v>0</v>
      </c>
      <c r="AQ397" s="49">
        <f t="shared" si="710"/>
        <v>5955434</v>
      </c>
      <c r="AR397" s="49">
        <f t="shared" si="743"/>
        <v>-1645</v>
      </c>
      <c r="AS397" s="49">
        <f t="shared" ref="AS397:AS417" si="810">AQ397+AR397</f>
        <v>5953789</v>
      </c>
      <c r="AT397" s="50">
        <f t="shared" si="794"/>
        <v>7.063777672994564</v>
      </c>
      <c r="AV397" s="57"/>
    </row>
    <row r="398" spans="1:48" s="51" customFormat="1" ht="13.5" x14ac:dyDescent="0.25">
      <c r="A398" s="46" t="s">
        <v>140</v>
      </c>
      <c r="B398" s="47" t="s">
        <v>141</v>
      </c>
      <c r="C398" s="48">
        <f>SUMIF($A$30:$A$379,A398,$C$30:$C$379)</f>
        <v>26809</v>
      </c>
      <c r="D398" s="48">
        <f>SUMIF($A$30:$A$379,A398,$D$30:$D$379)</f>
        <v>60</v>
      </c>
      <c r="E398" s="48">
        <f>SUMIF($A$30:$A$379,A398,$E$30:$E$379)</f>
        <v>0</v>
      </c>
      <c r="F398" s="49">
        <f t="shared" si="761"/>
        <v>26869</v>
      </c>
      <c r="G398" s="50">
        <f t="shared" si="785"/>
        <v>3.2229645019170396E-2</v>
      </c>
      <c r="H398" s="48">
        <f>SUMIF($A$30:$A$379,A398,$H$30:$H$379)</f>
        <v>26809</v>
      </c>
      <c r="I398" s="48">
        <f>SUMIF($A$30:$A$379,A398,$I$30:$I$379)</f>
        <v>-218</v>
      </c>
      <c r="J398" s="48">
        <f>SUMIF($A$30:$A$379,A398,$J$30:$J$379)</f>
        <v>60</v>
      </c>
      <c r="K398" s="48">
        <f>SUMIF($A$30:$A$379,A398,$K$30:$K$379)</f>
        <v>0</v>
      </c>
      <c r="L398" s="48">
        <f>SUMIF($A$30:$A$379,A398,$L$30:$L$379)</f>
        <v>0</v>
      </c>
      <c r="M398" s="48">
        <f>SUMIF($A$30:$A$379,A398,$M$30:$M$379)</f>
        <v>0</v>
      </c>
      <c r="N398" s="49">
        <f t="shared" si="771"/>
        <v>26869</v>
      </c>
      <c r="O398" s="49">
        <f t="shared" si="806"/>
        <v>-218</v>
      </c>
      <c r="P398" s="49">
        <f t="shared" si="807"/>
        <v>26651</v>
      </c>
      <c r="Q398" s="50">
        <f t="shared" si="783"/>
        <v>3.2225657521730976E-2</v>
      </c>
      <c r="R398" s="48">
        <f>SUMIF($A$30:$A$379,A398,$R$30:$R$379)</f>
        <v>26591</v>
      </c>
      <c r="S398" s="48">
        <f>SUMIF($A$30:$A$379,A398,$S$30:$S$379)</f>
        <v>0</v>
      </c>
      <c r="T398" s="48">
        <f>SUMIF($A$30:$A$379,A398,$T$30:$T$379)</f>
        <v>60</v>
      </c>
      <c r="U398" s="48">
        <f>SUMIF($A$30:$A$379,A398,$U$30:$U$379)</f>
        <v>0</v>
      </c>
      <c r="V398" s="48">
        <f>SUMIF($A$30:$A$379,A398,$V$30:$V$379)</f>
        <v>0</v>
      </c>
      <c r="W398" s="48">
        <f>SUMIF($A$30:$A$379,A398,$W$30:$W$379)</f>
        <v>0</v>
      </c>
      <c r="X398" s="49">
        <f t="shared" si="708"/>
        <v>26651</v>
      </c>
      <c r="Y398" s="49">
        <f t="shared" si="741"/>
        <v>0</v>
      </c>
      <c r="Z398" s="49">
        <f t="shared" si="808"/>
        <v>26651</v>
      </c>
      <c r="AA398" s="48">
        <f>SUMIF($A$30:$A$379,A398,$AA$30:$AA$379)</f>
        <v>26591</v>
      </c>
      <c r="AB398" s="48">
        <f>SUMIF($A$30:$A$379,A398,$AB$30:$AB$379)</f>
        <v>597</v>
      </c>
      <c r="AC398" s="48">
        <f>SUMIF($A$30:$A$379,A398,$AC$30:$AC$379)</f>
        <v>60</v>
      </c>
      <c r="AD398" s="48">
        <f>SUMIF($A$30:$A$379,A398,$AD$30:$AD$379)</f>
        <v>0</v>
      </c>
      <c r="AE398" s="48">
        <f>SUMIF($A$30:$A$379,A398,$AE$30:$AE$379)</f>
        <v>0</v>
      </c>
      <c r="AF398" s="48">
        <f>SUMIF($A$30:$A$379,A398,$AF$30:$AF$379)</f>
        <v>0</v>
      </c>
      <c r="AG398" s="49">
        <f t="shared" si="709"/>
        <v>26651</v>
      </c>
      <c r="AH398" s="49">
        <f t="shared" si="742"/>
        <v>597</v>
      </c>
      <c r="AI398" s="49">
        <f t="shared" si="809"/>
        <v>27248</v>
      </c>
      <c r="AJ398" s="50">
        <f t="shared" si="791"/>
        <v>3.2327953515610963E-2</v>
      </c>
      <c r="AK398" s="48">
        <f t="shared" si="804"/>
        <v>27188</v>
      </c>
      <c r="AL398" s="48">
        <f t="shared" si="805"/>
        <v>0</v>
      </c>
      <c r="AM398" s="48">
        <f t="shared" si="805"/>
        <v>60</v>
      </c>
      <c r="AN398" s="48">
        <f t="shared" si="795"/>
        <v>0</v>
      </c>
      <c r="AO398" s="48">
        <f t="shared" si="795"/>
        <v>0</v>
      </c>
      <c r="AP398" s="48">
        <f t="shared" si="795"/>
        <v>0</v>
      </c>
      <c r="AQ398" s="49">
        <f t="shared" si="710"/>
        <v>27248</v>
      </c>
      <c r="AR398" s="49">
        <f t="shared" si="743"/>
        <v>0</v>
      </c>
      <c r="AS398" s="49">
        <f t="shared" si="810"/>
        <v>27248</v>
      </c>
      <c r="AT398" s="50">
        <f t="shared" si="794"/>
        <v>3.2327953515610963E-2</v>
      </c>
      <c r="AV398" s="57"/>
    </row>
    <row r="399" spans="1:48" s="51" customFormat="1" ht="13.5" x14ac:dyDescent="0.25">
      <c r="A399" s="46" t="s">
        <v>64</v>
      </c>
      <c r="B399" s="47" t="s">
        <v>65</v>
      </c>
      <c r="C399" s="48">
        <f>SUMIF($A$30:$A$379,A399,$C$30:$C$379)</f>
        <v>198116</v>
      </c>
      <c r="D399" s="48">
        <f>SUMIF($A$30:$A$379,A399,$D$30:$D$379)</f>
        <v>749</v>
      </c>
      <c r="E399" s="48">
        <f>SUMIF($A$30:$A$379,A399,$E$30:$E$379)</f>
        <v>0</v>
      </c>
      <c r="F399" s="49">
        <f t="shared" si="761"/>
        <v>198865</v>
      </c>
      <c r="G399" s="50">
        <f t="shared" si="785"/>
        <v>0.23854063629972536</v>
      </c>
      <c r="H399" s="48">
        <f>SUMIF($A$30:$A$379,A399,$H$30:$H$379)</f>
        <v>198116</v>
      </c>
      <c r="I399" s="48">
        <f>SUMIF($A$30:$A$379,A399,$I$30:$I$379)</f>
        <v>-179</v>
      </c>
      <c r="J399" s="48">
        <f>SUMIF($A$30:$A$379,A399,$J$30:$J$379)</f>
        <v>749</v>
      </c>
      <c r="K399" s="48">
        <f>SUMIF($A$30:$A$379,A399,$K$30:$K$379)</f>
        <v>0</v>
      </c>
      <c r="L399" s="48">
        <f>SUMIF($A$30:$A$379,A399,$L$30:$L$379)</f>
        <v>0</v>
      </c>
      <c r="M399" s="48">
        <f>SUMIF($A$30:$A$379,A399,$M$30:$M$379)</f>
        <v>0</v>
      </c>
      <c r="N399" s="49">
        <f t="shared" si="771"/>
        <v>198865</v>
      </c>
      <c r="O399" s="49">
        <f t="shared" si="806"/>
        <v>-179</v>
      </c>
      <c r="P399" s="49">
        <f t="shared" si="807"/>
        <v>198686</v>
      </c>
      <c r="Q399" s="50">
        <f t="shared" si="783"/>
        <v>0.24024565646177032</v>
      </c>
      <c r="R399" s="48">
        <f>SUMIF($A$30:$A$379,A399,$R$30:$R$379)</f>
        <v>197937</v>
      </c>
      <c r="S399" s="48">
        <f>SUMIF($A$30:$A$379,A399,$S$30:$S$379)</f>
        <v>0</v>
      </c>
      <c r="T399" s="48">
        <f>SUMIF($A$30:$A$379,A399,$T$30:$T$379)</f>
        <v>749</v>
      </c>
      <c r="U399" s="48">
        <f>SUMIF($A$30:$A$379,A399,$U$30:$U$379)</f>
        <v>0</v>
      </c>
      <c r="V399" s="48">
        <f>SUMIF($A$30:$A$379,A399,$V$30:$V$379)</f>
        <v>0</v>
      </c>
      <c r="W399" s="48">
        <f>SUMIF($A$30:$A$379,A399,$W$30:$W$379)</f>
        <v>0</v>
      </c>
      <c r="X399" s="49">
        <f t="shared" si="708"/>
        <v>198686</v>
      </c>
      <c r="Y399" s="49">
        <f t="shared" si="741"/>
        <v>0</v>
      </c>
      <c r="Z399" s="49">
        <f t="shared" si="808"/>
        <v>198686</v>
      </c>
      <c r="AA399" s="48">
        <f>SUMIF($A$30:$A$379,A399,$AA$30:$AA$379)</f>
        <v>197937</v>
      </c>
      <c r="AB399" s="48">
        <f>SUMIF($A$30:$A$379,A399,$AB$30:$AB$379)</f>
        <v>14075</v>
      </c>
      <c r="AC399" s="48">
        <f>SUMIF($A$30:$A$379,A399,$AC$30:$AC$379)</f>
        <v>749</v>
      </c>
      <c r="AD399" s="48">
        <f>SUMIF($A$30:$A$379,A399,$AD$30:$AD$379)</f>
        <v>0</v>
      </c>
      <c r="AE399" s="48">
        <f>SUMIF($A$30:$A$379,A399,$AE$30:$AE$379)</f>
        <v>0</v>
      </c>
      <c r="AF399" s="48">
        <f>SUMIF($A$30:$A$379,A399,$AF$30:$AF$379)</f>
        <v>0</v>
      </c>
      <c r="AG399" s="49">
        <f t="shared" si="709"/>
        <v>198686</v>
      </c>
      <c r="AH399" s="49">
        <f t="shared" si="742"/>
        <v>14075</v>
      </c>
      <c r="AI399" s="49">
        <f t="shared" si="809"/>
        <v>212761</v>
      </c>
      <c r="AJ399" s="50">
        <f t="shared" si="791"/>
        <v>0.25242688336519759</v>
      </c>
      <c r="AK399" s="48">
        <f t="shared" si="804"/>
        <v>212012</v>
      </c>
      <c r="AL399" s="48">
        <f t="shared" si="805"/>
        <v>0</v>
      </c>
      <c r="AM399" s="48">
        <f t="shared" si="805"/>
        <v>749</v>
      </c>
      <c r="AN399" s="48">
        <f t="shared" si="795"/>
        <v>0</v>
      </c>
      <c r="AO399" s="48">
        <f t="shared" si="795"/>
        <v>0</v>
      </c>
      <c r="AP399" s="48">
        <f t="shared" si="795"/>
        <v>0</v>
      </c>
      <c r="AQ399" s="49">
        <f t="shared" si="710"/>
        <v>212761</v>
      </c>
      <c r="AR399" s="49">
        <f t="shared" si="743"/>
        <v>0</v>
      </c>
      <c r="AS399" s="49">
        <f t="shared" si="810"/>
        <v>212761</v>
      </c>
      <c r="AT399" s="50">
        <f t="shared" si="794"/>
        <v>0.25242688336519759</v>
      </c>
      <c r="AV399" s="57"/>
    </row>
    <row r="400" spans="1:48" s="45" customFormat="1" x14ac:dyDescent="0.2">
      <c r="A400" s="42" t="s">
        <v>190</v>
      </c>
      <c r="B400" s="43" t="s">
        <v>191</v>
      </c>
      <c r="C400" s="44">
        <f>C401</f>
        <v>1409129</v>
      </c>
      <c r="D400" s="44">
        <f t="shared" ref="D400:E400" si="811">D401</f>
        <v>0</v>
      </c>
      <c r="E400" s="44">
        <f t="shared" si="811"/>
        <v>110000</v>
      </c>
      <c r="F400" s="19">
        <f t="shared" si="761"/>
        <v>1519129</v>
      </c>
      <c r="G400" s="20">
        <f t="shared" si="785"/>
        <v>1.8222110390534558</v>
      </c>
      <c r="H400" s="44">
        <f>H401</f>
        <v>1409129</v>
      </c>
      <c r="I400" s="44">
        <f>I401</f>
        <v>-20000</v>
      </c>
      <c r="J400" s="44">
        <f t="shared" ref="J400:L400" si="812">J401</f>
        <v>0</v>
      </c>
      <c r="K400" s="44">
        <f>K401</f>
        <v>0</v>
      </c>
      <c r="L400" s="44">
        <f t="shared" si="812"/>
        <v>110000</v>
      </c>
      <c r="M400" s="44">
        <f>M401</f>
        <v>0</v>
      </c>
      <c r="N400" s="19">
        <f t="shared" si="771"/>
        <v>1519129</v>
      </c>
      <c r="O400" s="19">
        <f t="shared" si="806"/>
        <v>-20000</v>
      </c>
      <c r="P400" s="19">
        <f t="shared" si="807"/>
        <v>1499129</v>
      </c>
      <c r="Q400" s="20">
        <f t="shared" si="783"/>
        <v>1.8127056296159634</v>
      </c>
      <c r="R400" s="44">
        <f>R401</f>
        <v>1389129</v>
      </c>
      <c r="S400" s="44">
        <f>S401</f>
        <v>0</v>
      </c>
      <c r="T400" s="44">
        <f t="shared" ref="T400:V400" si="813">T401</f>
        <v>0</v>
      </c>
      <c r="U400" s="44">
        <f>U401</f>
        <v>0</v>
      </c>
      <c r="V400" s="44">
        <f t="shared" si="813"/>
        <v>110000</v>
      </c>
      <c r="W400" s="44">
        <f>W401</f>
        <v>0</v>
      </c>
      <c r="X400" s="19">
        <f t="shared" si="708"/>
        <v>1499129</v>
      </c>
      <c r="Y400" s="19">
        <f t="shared" si="741"/>
        <v>0</v>
      </c>
      <c r="Z400" s="19">
        <f t="shared" si="808"/>
        <v>1499129</v>
      </c>
      <c r="AA400" s="44">
        <f>AA401</f>
        <v>1389129</v>
      </c>
      <c r="AB400" s="44">
        <f>AB401</f>
        <v>-20231</v>
      </c>
      <c r="AC400" s="44">
        <f t="shared" ref="AC400:AE400" si="814">AC401</f>
        <v>0</v>
      </c>
      <c r="AD400" s="44">
        <f>AD401</f>
        <v>6853</v>
      </c>
      <c r="AE400" s="44">
        <f t="shared" si="814"/>
        <v>110000</v>
      </c>
      <c r="AF400" s="44">
        <f>AF401</f>
        <v>0</v>
      </c>
      <c r="AG400" s="19">
        <f t="shared" si="709"/>
        <v>1499129</v>
      </c>
      <c r="AH400" s="19">
        <f t="shared" si="742"/>
        <v>-13378</v>
      </c>
      <c r="AI400" s="19">
        <f t="shared" si="809"/>
        <v>1485751</v>
      </c>
      <c r="AJ400" s="20">
        <f t="shared" si="791"/>
        <v>1.7627454955876578</v>
      </c>
      <c r="AK400" s="44">
        <f>AK401</f>
        <v>1368898</v>
      </c>
      <c r="AL400" s="44">
        <f>AL401</f>
        <v>11931</v>
      </c>
      <c r="AM400" s="44">
        <f t="shared" ref="AM400:AO400" si="815">AM401</f>
        <v>6853</v>
      </c>
      <c r="AN400" s="44">
        <f>AN401</f>
        <v>0</v>
      </c>
      <c r="AO400" s="44">
        <f t="shared" si="815"/>
        <v>110000</v>
      </c>
      <c r="AP400" s="44">
        <f>AP401</f>
        <v>0</v>
      </c>
      <c r="AQ400" s="19">
        <f t="shared" si="710"/>
        <v>1485751</v>
      </c>
      <c r="AR400" s="19">
        <f t="shared" si="743"/>
        <v>11931</v>
      </c>
      <c r="AS400" s="19">
        <f t="shared" si="810"/>
        <v>1497682</v>
      </c>
      <c r="AT400" s="20">
        <f t="shared" si="794"/>
        <v>1.7769008395906949</v>
      </c>
      <c r="AV400" s="57"/>
    </row>
    <row r="401" spans="1:48" s="51" customFormat="1" ht="25.5" x14ac:dyDescent="0.25">
      <c r="A401" s="46" t="s">
        <v>90</v>
      </c>
      <c r="B401" s="47" t="s">
        <v>91</v>
      </c>
      <c r="C401" s="48">
        <f>SUMIF($A$30:$A$379,A401,$C$30:$C$379)</f>
        <v>1409129</v>
      </c>
      <c r="D401" s="48">
        <f>SUMIF($A$30:$A$379,A401,$D$30:$D$379)</f>
        <v>0</v>
      </c>
      <c r="E401" s="48">
        <f>SUMIF($A$30:$A$379,A401,$E$30:$E$379)</f>
        <v>110000</v>
      </c>
      <c r="F401" s="49">
        <f t="shared" si="761"/>
        <v>1519129</v>
      </c>
      <c r="G401" s="50">
        <f t="shared" si="785"/>
        <v>1.8222110390534558</v>
      </c>
      <c r="H401" s="48">
        <f>SUMIF($A$30:$A$379,A401,$H$30:$H$379)</f>
        <v>1409129</v>
      </c>
      <c r="I401" s="48">
        <f>SUMIF($A$30:$A$379,A401,$I$30:$I$379)</f>
        <v>-20000</v>
      </c>
      <c r="J401" s="48">
        <f>SUMIF($A$30:$A$379,A401,$J$30:$J$379)</f>
        <v>0</v>
      </c>
      <c r="K401" s="48">
        <f>SUMIF($A$30:$A$379,A401,$K$30:$K$379)</f>
        <v>0</v>
      </c>
      <c r="L401" s="48">
        <f>SUMIF($A$30:$A$379,A401,$L$30:$L$379)</f>
        <v>110000</v>
      </c>
      <c r="M401" s="48">
        <f>SUMIF($A$30:$A$379,A401,$M$30:$M$379)</f>
        <v>0</v>
      </c>
      <c r="N401" s="49">
        <f t="shared" si="771"/>
        <v>1519129</v>
      </c>
      <c r="O401" s="49">
        <f t="shared" si="806"/>
        <v>-20000</v>
      </c>
      <c r="P401" s="49">
        <f t="shared" si="807"/>
        <v>1499129</v>
      </c>
      <c r="Q401" s="50">
        <f t="shared" si="783"/>
        <v>1.8127056296159634</v>
      </c>
      <c r="R401" s="48">
        <f>SUMIF($A$30:$A$379,A401,$R$30:$R$379)</f>
        <v>1389129</v>
      </c>
      <c r="S401" s="48">
        <f>SUMIF($A$30:$A$379,A401,$S$30:$S$379)</f>
        <v>0</v>
      </c>
      <c r="T401" s="48">
        <f>SUMIF($A$30:$A$379,A401,$T$30:$T$379)</f>
        <v>0</v>
      </c>
      <c r="U401" s="48">
        <f>SUMIF($A$30:$A$379,A401,$U$30:$U$379)</f>
        <v>0</v>
      </c>
      <c r="V401" s="48">
        <f>SUMIF($A$30:$A$379,A401,$V$30:$V$379)</f>
        <v>110000</v>
      </c>
      <c r="W401" s="48">
        <f>SUMIF($A$30:$A$379,A401,$W$30:$W$379)</f>
        <v>0</v>
      </c>
      <c r="X401" s="49">
        <f t="shared" si="708"/>
        <v>1499129</v>
      </c>
      <c r="Y401" s="49">
        <f t="shared" si="741"/>
        <v>0</v>
      </c>
      <c r="Z401" s="49">
        <f t="shared" si="808"/>
        <v>1499129</v>
      </c>
      <c r="AA401" s="48">
        <f>SUMIF($A$30:$A$379,A401,$AA$30:$AA$379)</f>
        <v>1389129</v>
      </c>
      <c r="AB401" s="48">
        <f>SUMIF($A$30:$A$379,A401,$AB$30:$AB$379)</f>
        <v>-20231</v>
      </c>
      <c r="AC401" s="48">
        <f>SUMIF($A$30:$A$379,A401,$AC$30:$AC$379)</f>
        <v>0</v>
      </c>
      <c r="AD401" s="48">
        <f>SUMIF($A$30:$A$379,A401,$AD$30:$AD$379)</f>
        <v>6853</v>
      </c>
      <c r="AE401" s="48">
        <f>SUMIF($A$30:$A$379,A401,$AE$30:$AE$379)</f>
        <v>110000</v>
      </c>
      <c r="AF401" s="48">
        <f>SUMIF($A$30:$A$379,A401,$AF$30:$AF$379)</f>
        <v>0</v>
      </c>
      <c r="AG401" s="49">
        <f t="shared" si="709"/>
        <v>1499129</v>
      </c>
      <c r="AH401" s="49">
        <f t="shared" si="742"/>
        <v>-13378</v>
      </c>
      <c r="AI401" s="49">
        <f t="shared" si="809"/>
        <v>1485751</v>
      </c>
      <c r="AJ401" s="50">
        <f t="shared" si="791"/>
        <v>1.7627454955876578</v>
      </c>
      <c r="AK401" s="48">
        <f>SUMIF($A$30:$A$379,A401,$AK$30:$AK$379)</f>
        <v>1368898</v>
      </c>
      <c r="AL401" s="48">
        <f>SUMIF($A$30:$A$379,$A401,AL$30:AL$379)</f>
        <v>11931</v>
      </c>
      <c r="AM401" s="48">
        <f>SUMIF($A$30:$A$379,$A401,AM$30:AM$379)</f>
        <v>6853</v>
      </c>
      <c r="AN401" s="48">
        <f t="shared" si="795"/>
        <v>0</v>
      </c>
      <c r="AO401" s="48">
        <f t="shared" si="795"/>
        <v>110000</v>
      </c>
      <c r="AP401" s="48">
        <f t="shared" si="795"/>
        <v>0</v>
      </c>
      <c r="AQ401" s="49">
        <f t="shared" si="710"/>
        <v>1485751</v>
      </c>
      <c r="AR401" s="49">
        <f t="shared" si="743"/>
        <v>11931</v>
      </c>
      <c r="AS401" s="49">
        <f t="shared" si="810"/>
        <v>1497682</v>
      </c>
      <c r="AT401" s="50">
        <f t="shared" si="794"/>
        <v>1.7769008395906949</v>
      </c>
      <c r="AV401" s="57"/>
    </row>
    <row r="402" spans="1:48" s="45" customFormat="1" ht="12.95" x14ac:dyDescent="0.3">
      <c r="A402" s="42" t="s">
        <v>192</v>
      </c>
      <c r="B402" s="43" t="s">
        <v>193</v>
      </c>
      <c r="C402" s="44">
        <f>C403</f>
        <v>1138120</v>
      </c>
      <c r="D402" s="44">
        <f t="shared" ref="D402:E402" si="816">D403</f>
        <v>0</v>
      </c>
      <c r="E402" s="44">
        <f t="shared" si="816"/>
        <v>0</v>
      </c>
      <c r="F402" s="19">
        <f t="shared" si="761"/>
        <v>1138120</v>
      </c>
      <c r="G402" s="20">
        <f t="shared" si="785"/>
        <v>1.3651867799031676</v>
      </c>
      <c r="H402" s="44">
        <f>H403</f>
        <v>1138120</v>
      </c>
      <c r="I402" s="44">
        <f>I403</f>
        <v>0</v>
      </c>
      <c r="J402" s="44">
        <f t="shared" ref="J402:L402" si="817">J403</f>
        <v>0</v>
      </c>
      <c r="K402" s="44">
        <f>K403</f>
        <v>0</v>
      </c>
      <c r="L402" s="44">
        <f t="shared" si="817"/>
        <v>0</v>
      </c>
      <c r="M402" s="44">
        <f>M403</f>
        <v>0</v>
      </c>
      <c r="N402" s="19">
        <f t="shared" si="771"/>
        <v>1138120</v>
      </c>
      <c r="O402" s="19">
        <f t="shared" si="806"/>
        <v>0</v>
      </c>
      <c r="P402" s="19">
        <f t="shared" si="807"/>
        <v>1138120</v>
      </c>
      <c r="Q402" s="20">
        <f t="shared" si="783"/>
        <v>1.3761834579802807</v>
      </c>
      <c r="R402" s="44">
        <f>R403</f>
        <v>1138120</v>
      </c>
      <c r="S402" s="44">
        <f>S403</f>
        <v>45000</v>
      </c>
      <c r="T402" s="44">
        <f t="shared" ref="T402:V402" si="818">T403</f>
        <v>0</v>
      </c>
      <c r="U402" s="44">
        <f>U403</f>
        <v>0</v>
      </c>
      <c r="V402" s="44">
        <f t="shared" si="818"/>
        <v>0</v>
      </c>
      <c r="W402" s="44">
        <f>W403</f>
        <v>0</v>
      </c>
      <c r="X402" s="19">
        <f t="shared" si="708"/>
        <v>1138120</v>
      </c>
      <c r="Y402" s="19">
        <f t="shared" si="741"/>
        <v>45000</v>
      </c>
      <c r="Z402" s="19">
        <f t="shared" si="808"/>
        <v>1183120</v>
      </c>
      <c r="AA402" s="44">
        <f>AA403</f>
        <v>1183120</v>
      </c>
      <c r="AB402" s="44">
        <f>AB403</f>
        <v>0</v>
      </c>
      <c r="AC402" s="44">
        <f t="shared" ref="AC402:AE402" si="819">AC403</f>
        <v>0</v>
      </c>
      <c r="AD402" s="44">
        <f>AD403</f>
        <v>0</v>
      </c>
      <c r="AE402" s="44">
        <f t="shared" si="819"/>
        <v>0</v>
      </c>
      <c r="AF402" s="44">
        <f>AF403</f>
        <v>0</v>
      </c>
      <c r="AG402" s="19">
        <f t="shared" si="709"/>
        <v>1183120</v>
      </c>
      <c r="AH402" s="19">
        <f t="shared" si="742"/>
        <v>0</v>
      </c>
      <c r="AI402" s="19">
        <f t="shared" si="809"/>
        <v>1183120</v>
      </c>
      <c r="AJ402" s="20">
        <f t="shared" si="791"/>
        <v>1.4036937890263375</v>
      </c>
      <c r="AK402" s="44">
        <f>AK403</f>
        <v>1183120</v>
      </c>
      <c r="AL402" s="44">
        <f>AL403</f>
        <v>0</v>
      </c>
      <c r="AM402" s="44">
        <f t="shared" ref="AM402:AO402" si="820">AM403</f>
        <v>0</v>
      </c>
      <c r="AN402" s="44">
        <f>AN403</f>
        <v>0</v>
      </c>
      <c r="AO402" s="44">
        <f t="shared" si="820"/>
        <v>0</v>
      </c>
      <c r="AP402" s="44">
        <f>AP403</f>
        <v>0</v>
      </c>
      <c r="AQ402" s="19">
        <f t="shared" si="710"/>
        <v>1183120</v>
      </c>
      <c r="AR402" s="19">
        <f t="shared" si="743"/>
        <v>0</v>
      </c>
      <c r="AS402" s="19">
        <f t="shared" si="810"/>
        <v>1183120</v>
      </c>
      <c r="AT402" s="20">
        <f t="shared" si="794"/>
        <v>1.4036937890263375</v>
      </c>
      <c r="AV402" s="57"/>
    </row>
    <row r="403" spans="1:48" s="51" customFormat="1" ht="13.5" x14ac:dyDescent="0.25">
      <c r="A403" s="46" t="s">
        <v>78</v>
      </c>
      <c r="B403" s="47" t="s">
        <v>79</v>
      </c>
      <c r="C403" s="48">
        <f>SUMIF($A$30:$A$379,A403,$C$30:$C$379)</f>
        <v>1138120</v>
      </c>
      <c r="D403" s="48">
        <f>SUMIF($A$30:$A$379,A403,$D$30:$D$379)</f>
        <v>0</v>
      </c>
      <c r="E403" s="48">
        <f>SUMIF($A$30:$A$379,A403,$E$30:$E$379)</f>
        <v>0</v>
      </c>
      <c r="F403" s="49">
        <f t="shared" si="761"/>
        <v>1138120</v>
      </c>
      <c r="G403" s="50">
        <f t="shared" si="785"/>
        <v>1.3651867799031676</v>
      </c>
      <c r="H403" s="48">
        <f>SUMIF($A$30:$A$379,A403,$H$30:$H$379)</f>
        <v>1138120</v>
      </c>
      <c r="I403" s="48">
        <f>SUMIF($A$30:$A$379,A403,$I$30:$I$379)</f>
        <v>0</v>
      </c>
      <c r="J403" s="48">
        <f>SUMIF($A$30:$A$379,A403,$J$30:$J$379)</f>
        <v>0</v>
      </c>
      <c r="K403" s="48">
        <f>SUMIF($A$30:$A$379,A403,$K$30:$K$379)</f>
        <v>0</v>
      </c>
      <c r="L403" s="48">
        <f>SUMIF($A$30:$A$379,A403,$L$30:$L$379)</f>
        <v>0</v>
      </c>
      <c r="M403" s="48">
        <f>SUMIF($A$30:$A$379,A403,$M$30:$M$379)</f>
        <v>0</v>
      </c>
      <c r="N403" s="49">
        <f t="shared" si="771"/>
        <v>1138120</v>
      </c>
      <c r="O403" s="49">
        <f t="shared" si="806"/>
        <v>0</v>
      </c>
      <c r="P403" s="49">
        <f t="shared" si="807"/>
        <v>1138120</v>
      </c>
      <c r="Q403" s="50">
        <f t="shared" si="783"/>
        <v>1.3761834579802807</v>
      </c>
      <c r="R403" s="48">
        <f>SUMIF($A$30:$A$379,A403,$R$30:$R$379)</f>
        <v>1138120</v>
      </c>
      <c r="S403" s="48">
        <f>SUMIF($A$30:$A$379,A403,$S$30:$S$379)</f>
        <v>45000</v>
      </c>
      <c r="T403" s="48">
        <f>SUMIF($A$30:$A$379,A403,$T$30:$T$379)</f>
        <v>0</v>
      </c>
      <c r="U403" s="48">
        <f>SUMIF($A$30:$A$379,A403,$U$30:$U$379)</f>
        <v>0</v>
      </c>
      <c r="V403" s="48">
        <f>SUMIF($A$30:$A$379,A403,$V$30:$V$379)</f>
        <v>0</v>
      </c>
      <c r="W403" s="48">
        <f>SUMIF($A$30:$A$379,A403,$W$30:$W$379)</f>
        <v>0</v>
      </c>
      <c r="X403" s="49">
        <f t="shared" si="708"/>
        <v>1138120</v>
      </c>
      <c r="Y403" s="49">
        <f t="shared" si="741"/>
        <v>45000</v>
      </c>
      <c r="Z403" s="49">
        <f t="shared" si="808"/>
        <v>1183120</v>
      </c>
      <c r="AA403" s="48">
        <f>SUMIF($A$30:$A$379,A403,$AA$30:$AA$379)</f>
        <v>1183120</v>
      </c>
      <c r="AB403" s="48">
        <f>SUMIF($A$30:$A$379,A403,$AB$30:$AB$379)</f>
        <v>0</v>
      </c>
      <c r="AC403" s="48">
        <f>SUMIF($A$30:$A$379,A403,$AC$30:$AC$379)</f>
        <v>0</v>
      </c>
      <c r="AD403" s="48">
        <f>SUMIF($A$30:$A$379,A403,$AD$30:$AD$379)</f>
        <v>0</v>
      </c>
      <c r="AE403" s="48">
        <f>SUMIF($A$30:$A$379,A403,$AE$30:$AE$379)</f>
        <v>0</v>
      </c>
      <c r="AF403" s="48">
        <f>SUMIF($A$30:$A$379,A403,$AF$30:$AF$379)</f>
        <v>0</v>
      </c>
      <c r="AG403" s="49">
        <f t="shared" si="709"/>
        <v>1183120</v>
      </c>
      <c r="AH403" s="49">
        <f t="shared" si="742"/>
        <v>0</v>
      </c>
      <c r="AI403" s="49">
        <f t="shared" si="809"/>
        <v>1183120</v>
      </c>
      <c r="AJ403" s="50">
        <f t="shared" si="791"/>
        <v>1.4036937890263375</v>
      </c>
      <c r="AK403" s="48">
        <f>SUMIF($A$30:$A$379,A403,$AK$30:$AK$379)</f>
        <v>1183120</v>
      </c>
      <c r="AL403" s="48">
        <f>SUMIF($A$30:$A$379,$A403,AL$30:AL$379)</f>
        <v>0</v>
      </c>
      <c r="AM403" s="48">
        <f>SUMIF($A$30:$A$379,$A403,AM$30:AM$379)</f>
        <v>0</v>
      </c>
      <c r="AN403" s="48">
        <f t="shared" si="795"/>
        <v>0</v>
      </c>
      <c r="AO403" s="48">
        <f t="shared" si="795"/>
        <v>0</v>
      </c>
      <c r="AP403" s="48">
        <f t="shared" si="795"/>
        <v>0</v>
      </c>
      <c r="AQ403" s="49">
        <f t="shared" si="710"/>
        <v>1183120</v>
      </c>
      <c r="AR403" s="49">
        <f t="shared" si="743"/>
        <v>0</v>
      </c>
      <c r="AS403" s="49">
        <f t="shared" si="810"/>
        <v>1183120</v>
      </c>
      <c r="AT403" s="50">
        <f t="shared" si="794"/>
        <v>1.4036937890263375</v>
      </c>
      <c r="AV403" s="57"/>
    </row>
    <row r="404" spans="1:48" s="45" customFormat="1" x14ac:dyDescent="0.2">
      <c r="A404" s="42" t="s">
        <v>194</v>
      </c>
      <c r="B404" s="43" t="s">
        <v>195</v>
      </c>
      <c r="C404" s="44">
        <f>C405+C406</f>
        <v>6403834</v>
      </c>
      <c r="D404" s="44">
        <f t="shared" ref="D404:E404" si="821">D405+D406</f>
        <v>389676</v>
      </c>
      <c r="E404" s="44">
        <f t="shared" si="821"/>
        <v>10254796</v>
      </c>
      <c r="F404" s="19">
        <f t="shared" si="761"/>
        <v>17048306</v>
      </c>
      <c r="G404" s="20">
        <f t="shared" si="785"/>
        <v>20.449620401138588</v>
      </c>
      <c r="H404" s="44">
        <f>H405+H406</f>
        <v>6403834</v>
      </c>
      <c r="I404" s="44">
        <f>I405+I406</f>
        <v>536089</v>
      </c>
      <c r="J404" s="44">
        <f t="shared" ref="J404:L404" si="822">J405+J406</f>
        <v>389676</v>
      </c>
      <c r="K404" s="44">
        <f>K405+K406</f>
        <v>50693</v>
      </c>
      <c r="L404" s="44">
        <f t="shared" si="822"/>
        <v>10254796</v>
      </c>
      <c r="M404" s="44">
        <f>M405+M406</f>
        <v>10754</v>
      </c>
      <c r="N404" s="19">
        <f t="shared" si="771"/>
        <v>17048306</v>
      </c>
      <c r="O404" s="19">
        <f t="shared" si="806"/>
        <v>597536</v>
      </c>
      <c r="P404" s="19">
        <f t="shared" si="807"/>
        <v>17645842</v>
      </c>
      <c r="Q404" s="20">
        <f t="shared" si="783"/>
        <v>21.336867696318201</v>
      </c>
      <c r="R404" s="44">
        <f>R405+R406</f>
        <v>6939923</v>
      </c>
      <c r="S404" s="44">
        <f>S405+S406</f>
        <v>5173</v>
      </c>
      <c r="T404" s="44">
        <f t="shared" ref="T404" si="823">T405+T406</f>
        <v>440369</v>
      </c>
      <c r="U404" s="44">
        <f>U405+U406</f>
        <v>0</v>
      </c>
      <c r="V404" s="44">
        <f t="shared" ref="V404" si="824">V405+V406</f>
        <v>10265550</v>
      </c>
      <c r="W404" s="44">
        <f>W405+W406</f>
        <v>0</v>
      </c>
      <c r="X404" s="19">
        <f t="shared" si="708"/>
        <v>17645842</v>
      </c>
      <c r="Y404" s="19">
        <f t="shared" si="741"/>
        <v>5173</v>
      </c>
      <c r="Z404" s="19">
        <f t="shared" si="808"/>
        <v>17651015</v>
      </c>
      <c r="AA404" s="44">
        <f>AA405+AA406</f>
        <v>6945096</v>
      </c>
      <c r="AB404" s="44">
        <f>AB405+AB406</f>
        <v>138571</v>
      </c>
      <c r="AC404" s="44">
        <f t="shared" ref="AC404" si="825">AC405+AC406</f>
        <v>440369</v>
      </c>
      <c r="AD404" s="44">
        <f>AD405+AD406</f>
        <v>-448</v>
      </c>
      <c r="AE404" s="44">
        <f t="shared" ref="AE404" si="826">AE405+AE406</f>
        <v>10265550</v>
      </c>
      <c r="AF404" s="44">
        <f>AF405+AF406</f>
        <v>-20152</v>
      </c>
      <c r="AG404" s="19">
        <f t="shared" si="709"/>
        <v>17651015</v>
      </c>
      <c r="AH404" s="19">
        <f t="shared" si="742"/>
        <v>117971</v>
      </c>
      <c r="AI404" s="19">
        <f t="shared" si="809"/>
        <v>17768986</v>
      </c>
      <c r="AJ404" s="20">
        <f t="shared" si="791"/>
        <v>21.081729060024294</v>
      </c>
      <c r="AK404" s="44">
        <f>AK405+AK406</f>
        <v>7083667</v>
      </c>
      <c r="AL404" s="44">
        <f>AL405+AL406</f>
        <v>4890</v>
      </c>
      <c r="AM404" s="44">
        <f t="shared" ref="AM404" si="827">AM405+AM406</f>
        <v>439921</v>
      </c>
      <c r="AN404" s="44">
        <f>AN405+AN406</f>
        <v>-34012</v>
      </c>
      <c r="AO404" s="44">
        <f t="shared" ref="AO404" si="828">AO405+AO406</f>
        <v>10245398</v>
      </c>
      <c r="AP404" s="44">
        <f>AP405+AP406</f>
        <v>0</v>
      </c>
      <c r="AQ404" s="19">
        <f t="shared" si="710"/>
        <v>17768986</v>
      </c>
      <c r="AR404" s="19">
        <f t="shared" si="743"/>
        <v>-29122</v>
      </c>
      <c r="AS404" s="19">
        <f t="shared" si="810"/>
        <v>17739864</v>
      </c>
      <c r="AT404" s="20">
        <f t="shared" si="794"/>
        <v>21.047177729200687</v>
      </c>
      <c r="AV404" s="57"/>
    </row>
    <row r="405" spans="1:48" s="51" customFormat="1" ht="13.5" x14ac:dyDescent="0.25">
      <c r="A405" s="46" t="s">
        <v>104</v>
      </c>
      <c r="B405" s="47" t="s">
        <v>105</v>
      </c>
      <c r="C405" s="48">
        <f>SUMIF($A$30:$A$379,A405,$C$30:$C$379)</f>
        <v>211182</v>
      </c>
      <c r="D405" s="48">
        <f>SUMIF($A$30:$A$379,A405,$D$30:$D$379)</f>
        <v>307</v>
      </c>
      <c r="E405" s="48">
        <f>SUMIF($A$30:$A$379,A405,$E$30:$E$379)</f>
        <v>20000</v>
      </c>
      <c r="F405" s="49">
        <f t="shared" si="761"/>
        <v>231489</v>
      </c>
      <c r="G405" s="50">
        <f t="shared" si="785"/>
        <v>0.27767346368836709</v>
      </c>
      <c r="H405" s="48">
        <f>SUMIF($A$30:$A$379,A405,$H$30:$H$379)</f>
        <v>211182</v>
      </c>
      <c r="I405" s="48">
        <f>SUMIF($A$30:$A$379,A405,$I$30:$I$379)</f>
        <v>-7181</v>
      </c>
      <c r="J405" s="48">
        <f>SUMIF($A$30:$A$379,A405,$J$30:$J$379)</f>
        <v>307</v>
      </c>
      <c r="K405" s="48">
        <f>SUMIF($A$30:$A$379,A405,$K$30:$K$379)</f>
        <v>5993</v>
      </c>
      <c r="L405" s="48">
        <f>SUMIF($A$30:$A$379,A405,$L$30:$L$379)</f>
        <v>20000</v>
      </c>
      <c r="M405" s="48">
        <f>SUMIF($A$30:$A$379,A405,$M$30:$M$379)</f>
        <v>2404</v>
      </c>
      <c r="N405" s="49">
        <f t="shared" si="771"/>
        <v>231489</v>
      </c>
      <c r="O405" s="49">
        <f t="shared" si="806"/>
        <v>1216</v>
      </c>
      <c r="P405" s="49">
        <f t="shared" si="807"/>
        <v>232705</v>
      </c>
      <c r="Q405" s="50">
        <f t="shared" si="783"/>
        <v>0.28138049730195513</v>
      </c>
      <c r="R405" s="48">
        <f>SUMIF($A$30:$A$379,A405,$R$30:$R$379)</f>
        <v>204001</v>
      </c>
      <c r="S405" s="48">
        <f>SUMIF($A$30:$A$379,A405,$S$30:$S$379)</f>
        <v>0</v>
      </c>
      <c r="T405" s="48">
        <f>SUMIF($A$30:$A$379,A405,$T$30:$T$379)</f>
        <v>6300</v>
      </c>
      <c r="U405" s="48">
        <f>SUMIF($A$30:$A$379,A405,$U$30:$U$379)</f>
        <v>0</v>
      </c>
      <c r="V405" s="48">
        <f>SUMIF($A$30:$A$379,A405,$V$30:$V$379)</f>
        <v>22404</v>
      </c>
      <c r="W405" s="48">
        <f>SUMIF($A$30:$A$379,A405,$W$30:$W$379)</f>
        <v>0</v>
      </c>
      <c r="X405" s="49">
        <f t="shared" si="708"/>
        <v>232705</v>
      </c>
      <c r="Y405" s="49">
        <f t="shared" si="741"/>
        <v>0</v>
      </c>
      <c r="Z405" s="49">
        <f t="shared" si="808"/>
        <v>232705</v>
      </c>
      <c r="AA405" s="48">
        <f>SUMIF($A$30:$A$379,A405,$AA$30:$AA$379)</f>
        <v>204001</v>
      </c>
      <c r="AB405" s="48">
        <f>SUMIF($A$30:$A$379,A405,$AB$30:$AB$379)</f>
        <v>-9020</v>
      </c>
      <c r="AC405" s="48">
        <f>SUMIF($A$30:$A$379,A405,$AC$30:$AC$379)</f>
        <v>6300</v>
      </c>
      <c r="AD405" s="48">
        <f>SUMIF($A$30:$A$379,A405,$AD$30:$AD$379)</f>
        <v>0</v>
      </c>
      <c r="AE405" s="48">
        <f>SUMIF($A$30:$A$379,A405,$AE$30:$AE$379)</f>
        <v>22404</v>
      </c>
      <c r="AF405" s="48">
        <f>SUMIF($A$30:$A$379,A405,$AF$30:$AF$379)</f>
        <v>2925</v>
      </c>
      <c r="AG405" s="49">
        <f t="shared" si="709"/>
        <v>232705</v>
      </c>
      <c r="AH405" s="49">
        <f t="shared" si="742"/>
        <v>-6095</v>
      </c>
      <c r="AI405" s="49">
        <f t="shared" si="809"/>
        <v>226610</v>
      </c>
      <c r="AJ405" s="50">
        <f t="shared" si="791"/>
        <v>0.26885780777204199</v>
      </c>
      <c r="AK405" s="48">
        <f t="shared" ref="AK405:AK406" si="829">SUMIF($A$30:$A$379,A405,$AK$30:$AK$379)</f>
        <v>194981</v>
      </c>
      <c r="AL405" s="48">
        <f t="shared" ref="AL405:AM406" si="830">SUMIF($A$30:$A$379,$A405,AL$30:AL$379)</f>
        <v>0</v>
      </c>
      <c r="AM405" s="48">
        <f t="shared" si="830"/>
        <v>6300</v>
      </c>
      <c r="AN405" s="48">
        <f t="shared" si="795"/>
        <v>-6239</v>
      </c>
      <c r="AO405" s="48">
        <f t="shared" si="795"/>
        <v>25329</v>
      </c>
      <c r="AP405" s="48">
        <f t="shared" si="795"/>
        <v>0</v>
      </c>
      <c r="AQ405" s="49">
        <f t="shared" si="710"/>
        <v>226610</v>
      </c>
      <c r="AR405" s="49">
        <f t="shared" si="743"/>
        <v>-6239</v>
      </c>
      <c r="AS405" s="49">
        <f t="shared" si="810"/>
        <v>220371</v>
      </c>
      <c r="AT405" s="50">
        <f t="shared" si="794"/>
        <v>0.26145564607269167</v>
      </c>
      <c r="AV405" s="57"/>
    </row>
    <row r="406" spans="1:48" s="51" customFormat="1" ht="13.5" x14ac:dyDescent="0.25">
      <c r="A406" s="46" t="s">
        <v>66</v>
      </c>
      <c r="B406" s="47" t="s">
        <v>67</v>
      </c>
      <c r="C406" s="48">
        <f>SUMIF($A$30:$A$379,A406,$C$30:$C$379)</f>
        <v>6192652</v>
      </c>
      <c r="D406" s="48">
        <f>SUMIF($A$30:$A$379,A406,$D$30:$D$379)</f>
        <v>389369</v>
      </c>
      <c r="E406" s="48">
        <f>SUMIF($A$30:$A$379,A406,$E$30:$E$379)</f>
        <v>10234796</v>
      </c>
      <c r="F406" s="49">
        <f t="shared" si="761"/>
        <v>16816817</v>
      </c>
      <c r="G406" s="50">
        <f t="shared" si="785"/>
        <v>20.171946937450222</v>
      </c>
      <c r="H406" s="48">
        <f>SUMIF($A$30:$A$379,A406,$H$30:$H$379)</f>
        <v>6192652</v>
      </c>
      <c r="I406" s="48">
        <f>SUMIF($A$30:$A$379,A406,$I$30:$I$379)</f>
        <v>543270</v>
      </c>
      <c r="J406" s="48">
        <f>SUMIF($A$30:$A$379,A406,$J$30:$J$379)</f>
        <v>389369</v>
      </c>
      <c r="K406" s="48">
        <f>SUMIF($A$30:$A$379,A406,$K$30:$K$379)</f>
        <v>44700</v>
      </c>
      <c r="L406" s="48">
        <f>SUMIF($A$30:$A$379,A406,$L$30:$L$379)</f>
        <v>10234796</v>
      </c>
      <c r="M406" s="48">
        <f>SUMIF($A$30:$A$379,A406,$M$30:$M$379)</f>
        <v>8350</v>
      </c>
      <c r="N406" s="49">
        <f t="shared" si="771"/>
        <v>16816817</v>
      </c>
      <c r="O406" s="49">
        <f t="shared" si="806"/>
        <v>596320</v>
      </c>
      <c r="P406" s="49">
        <f t="shared" si="807"/>
        <v>17413137</v>
      </c>
      <c r="Q406" s="50">
        <f t="shared" si="783"/>
        <v>21.055487199016245</v>
      </c>
      <c r="R406" s="48">
        <f>SUMIF($A$30:$A$379,A406,$R$30:$R$379)</f>
        <v>6735922</v>
      </c>
      <c r="S406" s="48">
        <f>SUMIF($A$30:$A$379,A406,$S$30:$S$379)</f>
        <v>5173</v>
      </c>
      <c r="T406" s="48">
        <f>SUMIF($A$30:$A$379,A406,$T$30:$T$379)</f>
        <v>434069</v>
      </c>
      <c r="U406" s="48">
        <f>SUMIF($A$30:$A$379,A406,$U$30:$U$379)</f>
        <v>0</v>
      </c>
      <c r="V406" s="48">
        <f>SUMIF($A$30:$A$379,A406,$V$30:$V$379)</f>
        <v>10243146</v>
      </c>
      <c r="W406" s="48">
        <f>SUMIF($A$30:$A$379,A406,$W$30:$W$379)</f>
        <v>0</v>
      </c>
      <c r="X406" s="49">
        <f t="shared" si="708"/>
        <v>17413137</v>
      </c>
      <c r="Y406" s="49">
        <f t="shared" si="741"/>
        <v>5173</v>
      </c>
      <c r="Z406" s="49">
        <f t="shared" si="808"/>
        <v>17418310</v>
      </c>
      <c r="AA406" s="48">
        <f>SUMIF($A$30:$A$379,A406,$AA$30:$AA$379)</f>
        <v>6741095</v>
      </c>
      <c r="AB406" s="48">
        <f>SUMIF($A$30:$A$379,A406,$AB$30:$AB$379)</f>
        <v>147591</v>
      </c>
      <c r="AC406" s="48">
        <f>SUMIF($A$30:$A$379,A406,$AC$30:$AC$379)</f>
        <v>434069</v>
      </c>
      <c r="AD406" s="48">
        <f>SUMIF($A$30:$A$379,A406,$AD$30:$AD$379)</f>
        <v>-448</v>
      </c>
      <c r="AE406" s="48">
        <f>SUMIF($A$30:$A$379,A406,$AE$30:$AE$379)</f>
        <v>10243146</v>
      </c>
      <c r="AF406" s="48">
        <f>SUMIF($A$30:$A$379,A406,$AF$30:$AF$379)</f>
        <v>-23077</v>
      </c>
      <c r="AG406" s="49">
        <f t="shared" si="709"/>
        <v>17418310</v>
      </c>
      <c r="AH406" s="49">
        <f t="shared" si="742"/>
        <v>124066</v>
      </c>
      <c r="AI406" s="49">
        <f t="shared" si="809"/>
        <v>17542376</v>
      </c>
      <c r="AJ406" s="50">
        <f t="shared" si="791"/>
        <v>20.812871252252251</v>
      </c>
      <c r="AK406" s="48">
        <f t="shared" si="829"/>
        <v>6888686</v>
      </c>
      <c r="AL406" s="48">
        <f t="shared" si="830"/>
        <v>4890</v>
      </c>
      <c r="AM406" s="48">
        <f t="shared" si="830"/>
        <v>433621</v>
      </c>
      <c r="AN406" s="48">
        <f t="shared" si="795"/>
        <v>-27773</v>
      </c>
      <c r="AO406" s="48">
        <f t="shared" si="795"/>
        <v>10220069</v>
      </c>
      <c r="AP406" s="48">
        <f t="shared" si="795"/>
        <v>0</v>
      </c>
      <c r="AQ406" s="49">
        <f t="shared" si="710"/>
        <v>17542376</v>
      </c>
      <c r="AR406" s="49">
        <f t="shared" si="743"/>
        <v>-22883</v>
      </c>
      <c r="AS406" s="49">
        <f t="shared" si="810"/>
        <v>17519493</v>
      </c>
      <c r="AT406" s="50">
        <f t="shared" si="794"/>
        <v>20.785722083127997</v>
      </c>
      <c r="AV406" s="57"/>
    </row>
    <row r="407" spans="1:48" s="45" customFormat="1" ht="25.5" x14ac:dyDescent="0.2">
      <c r="A407" s="42" t="s">
        <v>196</v>
      </c>
      <c r="B407" s="43" t="s">
        <v>197</v>
      </c>
      <c r="C407" s="44">
        <f>C408+C409+C410</f>
        <v>2013805</v>
      </c>
      <c r="D407" s="44">
        <f t="shared" ref="D407:E407" si="831">D408+D409+D410</f>
        <v>1700</v>
      </c>
      <c r="E407" s="44">
        <f t="shared" si="831"/>
        <v>1500</v>
      </c>
      <c r="F407" s="19">
        <f t="shared" si="761"/>
        <v>2017005</v>
      </c>
      <c r="G407" s="20">
        <f t="shared" si="785"/>
        <v>2.4194184804753354</v>
      </c>
      <c r="H407" s="44">
        <f>H408+H409+H410</f>
        <v>2013805</v>
      </c>
      <c r="I407" s="44">
        <f>I408+I409+I410</f>
        <v>31292</v>
      </c>
      <c r="J407" s="44">
        <f t="shared" ref="J407:L407" si="832">J408+J409+J410</f>
        <v>1700</v>
      </c>
      <c r="K407" s="44">
        <f>K408+K409+K410</f>
        <v>33000</v>
      </c>
      <c r="L407" s="44">
        <f t="shared" si="832"/>
        <v>1500</v>
      </c>
      <c r="M407" s="44">
        <f>M408+M409+M410</f>
        <v>132900</v>
      </c>
      <c r="N407" s="19">
        <f t="shared" si="771"/>
        <v>2017005</v>
      </c>
      <c r="O407" s="19">
        <f t="shared" si="806"/>
        <v>197192</v>
      </c>
      <c r="P407" s="19">
        <f t="shared" si="807"/>
        <v>2214197</v>
      </c>
      <c r="Q407" s="20">
        <f t="shared" si="783"/>
        <v>2.6773462236930756</v>
      </c>
      <c r="R407" s="44">
        <f>R408+R409+R410+R411</f>
        <v>2045097</v>
      </c>
      <c r="S407" s="44">
        <f t="shared" ref="S407:W407" si="833">S408+S409+S410+S411</f>
        <v>1406</v>
      </c>
      <c r="T407" s="44">
        <f t="shared" si="833"/>
        <v>34700</v>
      </c>
      <c r="U407" s="44">
        <f t="shared" si="833"/>
        <v>0</v>
      </c>
      <c r="V407" s="44">
        <f t="shared" si="833"/>
        <v>134400</v>
      </c>
      <c r="W407" s="44">
        <f t="shared" si="833"/>
        <v>0</v>
      </c>
      <c r="X407" s="19">
        <f t="shared" si="708"/>
        <v>2214197</v>
      </c>
      <c r="Y407" s="19">
        <f t="shared" si="741"/>
        <v>1406</v>
      </c>
      <c r="Z407" s="19">
        <f t="shared" si="808"/>
        <v>2215603</v>
      </c>
      <c r="AA407" s="44">
        <f>AA408+AA409+AA410+AA411</f>
        <v>2046503</v>
      </c>
      <c r="AB407" s="44">
        <f t="shared" ref="AB407:AF407" si="834">AB408+AB409+AB410+AB411</f>
        <v>9715</v>
      </c>
      <c r="AC407" s="44">
        <f t="shared" si="834"/>
        <v>34700</v>
      </c>
      <c r="AD407" s="44">
        <f t="shared" si="834"/>
        <v>3000</v>
      </c>
      <c r="AE407" s="44">
        <f t="shared" si="834"/>
        <v>134400</v>
      </c>
      <c r="AF407" s="44">
        <f t="shared" si="834"/>
        <v>186</v>
      </c>
      <c r="AG407" s="19">
        <f t="shared" si="709"/>
        <v>2215603</v>
      </c>
      <c r="AH407" s="19">
        <f t="shared" si="742"/>
        <v>12901</v>
      </c>
      <c r="AI407" s="19">
        <f t="shared" si="809"/>
        <v>2228504</v>
      </c>
      <c r="AJ407" s="20">
        <f t="shared" si="791"/>
        <v>2.64397290521701</v>
      </c>
      <c r="AK407" s="44">
        <f>AK408+AK409+AK410+AK411</f>
        <v>2056218</v>
      </c>
      <c r="AL407" s="44">
        <f t="shared" ref="AL407:AP407" si="835">AL408+AL409+AL410+AL411</f>
        <v>10365</v>
      </c>
      <c r="AM407" s="44">
        <f t="shared" si="835"/>
        <v>37700</v>
      </c>
      <c r="AN407" s="44">
        <f t="shared" si="835"/>
        <v>0</v>
      </c>
      <c r="AO407" s="44">
        <f t="shared" si="835"/>
        <v>134586</v>
      </c>
      <c r="AP407" s="44">
        <f t="shared" si="835"/>
        <v>0</v>
      </c>
      <c r="AQ407" s="19">
        <f t="shared" si="710"/>
        <v>2228504</v>
      </c>
      <c r="AR407" s="19">
        <f t="shared" si="743"/>
        <v>10365</v>
      </c>
      <c r="AS407" s="19">
        <f t="shared" si="810"/>
        <v>2238869</v>
      </c>
      <c r="AT407" s="20">
        <f t="shared" si="794"/>
        <v>2.6562702935827365</v>
      </c>
      <c r="AV407" s="57"/>
    </row>
    <row r="408" spans="1:48" s="51" customFormat="1" ht="13.5" x14ac:dyDescent="0.25">
      <c r="A408" s="46" t="s">
        <v>68</v>
      </c>
      <c r="B408" s="47" t="s">
        <v>69</v>
      </c>
      <c r="C408" s="48">
        <f>SUMIF($A$30:$A$379,A408,$C$30:$C$379)</f>
        <v>1184613</v>
      </c>
      <c r="D408" s="48">
        <f>SUMIF($A$30:$A$379,A408,$D$30:$D$379)</f>
        <v>1700</v>
      </c>
      <c r="E408" s="48">
        <f>SUMIF($A$30:$A$379,A408,$E$30:$E$379)</f>
        <v>1500</v>
      </c>
      <c r="F408" s="49">
        <f t="shared" si="761"/>
        <v>1187813</v>
      </c>
      <c r="G408" s="50">
        <f t="shared" si="785"/>
        <v>1.4247940503612284</v>
      </c>
      <c r="H408" s="48">
        <f>SUMIF($A$30:$A$379,A408,$H$30:$H$379)</f>
        <v>1184613</v>
      </c>
      <c r="I408" s="48">
        <f>SUMIF($A$30:$A$379,A408,$I$30:$I$379)</f>
        <v>35250</v>
      </c>
      <c r="J408" s="48">
        <f>SUMIF($A$30:$A$379,A408,$J$30:$J$379)</f>
        <v>1700</v>
      </c>
      <c r="K408" s="48">
        <f>SUMIF($A$30:$A$379,A408,$K$30:$K$379)</f>
        <v>33000</v>
      </c>
      <c r="L408" s="48">
        <f>SUMIF($A$30:$A$379,A408,$L$30:$L$379)</f>
        <v>1500</v>
      </c>
      <c r="M408" s="48">
        <f>SUMIF($A$30:$A$379,A408,$M$30:$M$379)</f>
        <v>0</v>
      </c>
      <c r="N408" s="49">
        <f t="shared" si="771"/>
        <v>1187813</v>
      </c>
      <c r="O408" s="49">
        <f t="shared" si="806"/>
        <v>68250</v>
      </c>
      <c r="P408" s="49">
        <f t="shared" si="807"/>
        <v>1256063</v>
      </c>
      <c r="Q408" s="50">
        <f t="shared" si="783"/>
        <v>1.5187968955655688</v>
      </c>
      <c r="R408" s="48">
        <f>SUMIF($A$30:$A$379,A408,$R$30:$R$379)</f>
        <v>1219863</v>
      </c>
      <c r="S408" s="48">
        <f>SUMIF($A$30:$A$379,A408,$S$30:$S$379)</f>
        <v>0</v>
      </c>
      <c r="T408" s="48">
        <f>SUMIF($A$30:$A$379,A408,$T$30:$T$379)</f>
        <v>34700</v>
      </c>
      <c r="U408" s="48">
        <f>SUMIF($A$30:$A$379,A408,$U$30:$U$379)</f>
        <v>0</v>
      </c>
      <c r="V408" s="48">
        <f>SUMIF($A$30:$A$379,A408,$V$30:$V$379)</f>
        <v>1500</v>
      </c>
      <c r="W408" s="48">
        <f>SUMIF($A$30:$A$379,A408,$W$30:$W$379)</f>
        <v>0</v>
      </c>
      <c r="X408" s="49">
        <f t="shared" si="708"/>
        <v>1256063</v>
      </c>
      <c r="Y408" s="49">
        <f t="shared" si="741"/>
        <v>0</v>
      </c>
      <c r="Z408" s="49">
        <f t="shared" si="808"/>
        <v>1256063</v>
      </c>
      <c r="AA408" s="48">
        <f>SUMIF($A$30:$A$379,A408,$AA$30:$AA$379)</f>
        <v>1219863</v>
      </c>
      <c r="AB408" s="48">
        <f>SUMIF($A$30:$A$379,A408,$AB$30:$AB$379)</f>
        <v>632</v>
      </c>
      <c r="AC408" s="48">
        <f>SUMIF($A$30:$A$379,A408,$AC$30:$AC$379)</f>
        <v>34700</v>
      </c>
      <c r="AD408" s="48">
        <f>SUMIF($A$30:$A$379,A408,$AD$30:$AD$379)</f>
        <v>0</v>
      </c>
      <c r="AE408" s="48">
        <f>SUMIF($A$30:$A$379,A408,$AE$30:$AE$379)</f>
        <v>1500</v>
      </c>
      <c r="AF408" s="48">
        <f>SUMIF($A$30:$A$379,A408,$AF$30:$AF$379)</f>
        <v>0</v>
      </c>
      <c r="AG408" s="49">
        <f t="shared" si="709"/>
        <v>1256063</v>
      </c>
      <c r="AH408" s="49">
        <f t="shared" si="742"/>
        <v>632</v>
      </c>
      <c r="AI408" s="49">
        <f t="shared" si="809"/>
        <v>1256695</v>
      </c>
      <c r="AJ408" s="50">
        <f t="shared" si="791"/>
        <v>1.4909856702620639</v>
      </c>
      <c r="AK408" s="48">
        <f t="shared" ref="AK408:AK411" si="836">SUMIF($A$30:$A$379,A408,$AK$30:$AK$379)</f>
        <v>1220495</v>
      </c>
      <c r="AL408" s="48">
        <f t="shared" ref="AL408:AP411" si="837">SUMIF($A$30:$A$379,$A408,AL$30:AL$379)</f>
        <v>10365</v>
      </c>
      <c r="AM408" s="48">
        <f t="shared" si="837"/>
        <v>34700</v>
      </c>
      <c r="AN408" s="48">
        <f t="shared" si="795"/>
        <v>0</v>
      </c>
      <c r="AO408" s="48">
        <f t="shared" si="795"/>
        <v>1500</v>
      </c>
      <c r="AP408" s="48">
        <f t="shared" si="795"/>
        <v>0</v>
      </c>
      <c r="AQ408" s="49">
        <f t="shared" si="710"/>
        <v>1256695</v>
      </c>
      <c r="AR408" s="49">
        <f t="shared" si="743"/>
        <v>10365</v>
      </c>
      <c r="AS408" s="49">
        <f t="shared" si="810"/>
        <v>1267060</v>
      </c>
      <c r="AT408" s="50">
        <f t="shared" si="794"/>
        <v>1.5032830586277901</v>
      </c>
      <c r="AV408" s="57"/>
    </row>
    <row r="409" spans="1:48" s="51" customFormat="1" ht="13.5" x14ac:dyDescent="0.25">
      <c r="A409" s="46" t="s">
        <v>152</v>
      </c>
      <c r="B409" s="47" t="s">
        <v>153</v>
      </c>
      <c r="C409" s="48">
        <f>SUMIF($A$30:$A$379,A409,$C$30:$C$379)</f>
        <v>147306</v>
      </c>
      <c r="D409" s="48">
        <f>SUMIF($A$30:$A$379,A409,$D$30:$D$379)</f>
        <v>0</v>
      </c>
      <c r="E409" s="48">
        <f>SUMIF($A$30:$A$379,A409,$E$30:$E$379)</f>
        <v>0</v>
      </c>
      <c r="F409" s="49">
        <f t="shared" si="761"/>
        <v>147306</v>
      </c>
      <c r="G409" s="50">
        <f t="shared" si="785"/>
        <v>0.17669507942959969</v>
      </c>
      <c r="H409" s="48">
        <f>SUMIF($A$30:$A$379,A409,$H$30:$H$379)</f>
        <v>147306</v>
      </c>
      <c r="I409" s="48">
        <f>SUMIF($A$30:$A$379,A409,$I$30:$I$379)</f>
        <v>250</v>
      </c>
      <c r="J409" s="48">
        <f>SUMIF($A$30:$A$379,A409,$J$30:$J$379)</f>
        <v>0</v>
      </c>
      <c r="K409" s="48">
        <f>SUMIF($A$30:$A$379,A409,$K$30:$K$379)</f>
        <v>0</v>
      </c>
      <c r="L409" s="48">
        <f>SUMIF($A$30:$A$379,A409,$L$30:$L$379)</f>
        <v>0</v>
      </c>
      <c r="M409" s="48">
        <f>SUMIF($A$30:$A$379,A409,$M$30:$M$379)</f>
        <v>132900</v>
      </c>
      <c r="N409" s="49">
        <f t="shared" si="771"/>
        <v>147306</v>
      </c>
      <c r="O409" s="49">
        <f t="shared" si="806"/>
        <v>133150</v>
      </c>
      <c r="P409" s="49">
        <f t="shared" si="807"/>
        <v>280456</v>
      </c>
      <c r="Q409" s="50">
        <f t="shared" si="783"/>
        <v>0.33911969554292831</v>
      </c>
      <c r="R409" s="48">
        <f>SUMIF($A$30:$A$379,A409,$R$30:$R$379)</f>
        <v>147556</v>
      </c>
      <c r="S409" s="48">
        <f>SUMIF($A$30:$A$379,A409,$S$30:$S$379)</f>
        <v>0</v>
      </c>
      <c r="T409" s="48">
        <f>SUMIF($A$30:$A$379,A409,$T$30:$T$379)</f>
        <v>0</v>
      </c>
      <c r="U409" s="48">
        <f>SUMIF($A$30:$A$379,A409,$U$30:$U$379)</f>
        <v>0</v>
      </c>
      <c r="V409" s="48">
        <f>SUMIF($A$30:$A$379,A409,$V$30:$V$379)</f>
        <v>132900</v>
      </c>
      <c r="W409" s="48">
        <f>SUMIF($A$30:$A$379,A409,$W$30:$W$379)</f>
        <v>0</v>
      </c>
      <c r="X409" s="49">
        <f t="shared" si="708"/>
        <v>280456</v>
      </c>
      <c r="Y409" s="49">
        <f t="shared" si="741"/>
        <v>0</v>
      </c>
      <c r="Z409" s="49">
        <f t="shared" si="808"/>
        <v>280456</v>
      </c>
      <c r="AA409" s="48">
        <f>SUMIF($A$30:$A$379,A409,$AA$30:$AA$379)</f>
        <v>147556</v>
      </c>
      <c r="AB409" s="48">
        <f>SUMIF($A$30:$A$379,A409,$AB$30:$AB$379)</f>
        <v>7783</v>
      </c>
      <c r="AC409" s="48">
        <f>SUMIF($A$30:$A$379,A409,$AC$30:$AC$379)</f>
        <v>0</v>
      </c>
      <c r="AD409" s="48">
        <f>SUMIF($A$30:$A$379,A409,$AD$30:$AD$379)</f>
        <v>0</v>
      </c>
      <c r="AE409" s="48">
        <f>SUMIF($A$30:$A$379,A409,$AE$30:$AE$379)</f>
        <v>132900</v>
      </c>
      <c r="AF409" s="48">
        <f>SUMIF($A$30:$A$379,A409,$AF$30:$AF$379)</f>
        <v>0</v>
      </c>
      <c r="AG409" s="49">
        <f t="shared" si="709"/>
        <v>280456</v>
      </c>
      <c r="AH409" s="49">
        <f t="shared" si="742"/>
        <v>7783</v>
      </c>
      <c r="AI409" s="49">
        <f t="shared" si="809"/>
        <v>288239</v>
      </c>
      <c r="AJ409" s="50">
        <f t="shared" si="791"/>
        <v>0.34197654849479553</v>
      </c>
      <c r="AK409" s="48">
        <f t="shared" si="836"/>
        <v>155339</v>
      </c>
      <c r="AL409" s="48">
        <f t="shared" si="837"/>
        <v>0</v>
      </c>
      <c r="AM409" s="48">
        <f t="shared" si="837"/>
        <v>0</v>
      </c>
      <c r="AN409" s="48">
        <f t="shared" si="837"/>
        <v>0</v>
      </c>
      <c r="AO409" s="48">
        <f t="shared" si="837"/>
        <v>132900</v>
      </c>
      <c r="AP409" s="48">
        <f t="shared" si="837"/>
        <v>0</v>
      </c>
      <c r="AQ409" s="49">
        <f t="shared" si="710"/>
        <v>288239</v>
      </c>
      <c r="AR409" s="49">
        <f t="shared" si="743"/>
        <v>0</v>
      </c>
      <c r="AS409" s="49">
        <f t="shared" si="810"/>
        <v>288239</v>
      </c>
      <c r="AT409" s="50">
        <f t="shared" si="794"/>
        <v>0.34197654849479553</v>
      </c>
      <c r="AV409" s="57"/>
    </row>
    <row r="410" spans="1:48" s="51" customFormat="1" ht="25.5" x14ac:dyDescent="0.25">
      <c r="A410" s="46" t="s">
        <v>92</v>
      </c>
      <c r="B410" s="47" t="s">
        <v>93</v>
      </c>
      <c r="C410" s="48">
        <f>SUMIF($A$30:$A$379,A410,$C$30:$C$379)</f>
        <v>681886</v>
      </c>
      <c r="D410" s="48">
        <f>SUMIF($A$30:$A$379,A410,$D$30:$D$379)</f>
        <v>0</v>
      </c>
      <c r="E410" s="48">
        <f>SUMIF($A$30:$A$379,A410,$E$30:$E$379)</f>
        <v>0</v>
      </c>
      <c r="F410" s="49">
        <f t="shared" si="761"/>
        <v>681886</v>
      </c>
      <c r="G410" s="50">
        <f t="shared" si="785"/>
        <v>0.81792935068450723</v>
      </c>
      <c r="H410" s="48">
        <f>SUMIF($A$30:$A$379,A410,$H$30:$H$379)</f>
        <v>681886</v>
      </c>
      <c r="I410" s="48">
        <f>SUMIF($A$30:$A$379,A410,$I$30:$I$379)</f>
        <v>-4208</v>
      </c>
      <c r="J410" s="48">
        <f>SUMIF($A$30:$A$379,A410,$J$30:$J$379)</f>
        <v>0</v>
      </c>
      <c r="K410" s="48">
        <f>SUMIF($A$30:$A$379,A410,$K$30:$K$379)</f>
        <v>0</v>
      </c>
      <c r="L410" s="48">
        <f>SUMIF($A$30:$A$379,F410,$E$30:$E$379)</f>
        <v>0</v>
      </c>
      <c r="M410" s="48">
        <f>SUMIF($A$30:$A$379,A410,$M$30:$M$379)</f>
        <v>0</v>
      </c>
      <c r="N410" s="49">
        <f t="shared" si="771"/>
        <v>681886</v>
      </c>
      <c r="O410" s="49">
        <f t="shared" si="806"/>
        <v>-4208</v>
      </c>
      <c r="P410" s="49">
        <f t="shared" si="807"/>
        <v>677678</v>
      </c>
      <c r="Q410" s="50">
        <f t="shared" si="783"/>
        <v>0.81942963258457868</v>
      </c>
      <c r="R410" s="48">
        <f>SUMIF($A$30:$A$379,A410,$R$30:$R$379)</f>
        <v>677678</v>
      </c>
      <c r="S410" s="48">
        <f>SUMIF($A$30:$A$379,A410,$S$30:$S$379)</f>
        <v>0</v>
      </c>
      <c r="T410" s="48">
        <f>SUMIF($A$30:$A$379,A410,$T$30:$T$379)</f>
        <v>0</v>
      </c>
      <c r="U410" s="48">
        <f>SUMIF($A$30:$A$379,A410,$U$30:$U$379)</f>
        <v>0</v>
      </c>
      <c r="V410" s="48">
        <f>SUMIF($A$30:$A$379,A410,$V$30:$V$379)</f>
        <v>0</v>
      </c>
      <c r="W410" s="48">
        <f>SUMIF($A$30:$A$379,A410,$W$30:$W$379)</f>
        <v>0</v>
      </c>
      <c r="X410" s="49">
        <f t="shared" ref="X410:X416" si="838">R410+T410+V410</f>
        <v>677678</v>
      </c>
      <c r="Y410" s="49">
        <f t="shared" si="741"/>
        <v>0</v>
      </c>
      <c r="Z410" s="49">
        <f t="shared" si="808"/>
        <v>677678</v>
      </c>
      <c r="AA410" s="48">
        <f>SUMIF($A$30:$A$379,A410,$AA$30:$AA$379)</f>
        <v>677678</v>
      </c>
      <c r="AB410" s="48">
        <f>SUMIF($A$30:$A$379,A410,$AB$30:$AB$379)</f>
        <v>1300</v>
      </c>
      <c r="AC410" s="48">
        <f>SUMIF($A$30:$A$379,A410,$AC$30:$AC$379)</f>
        <v>0</v>
      </c>
      <c r="AD410" s="48">
        <f>SUMIF($A$30:$A$379,A410,$AD$30:$AD$379)</f>
        <v>3000</v>
      </c>
      <c r="AE410" s="48">
        <f>SUMIF($A$30:$A$379,A410,$AE$30:$AE$379)</f>
        <v>0</v>
      </c>
      <c r="AF410" s="48">
        <f>SUMIF($A$30:$A$379,A410,$AF$30:$AF$379)</f>
        <v>186</v>
      </c>
      <c r="AG410" s="49">
        <f t="shared" ref="AG410:AG416" si="839">AA410+AC410+AE410</f>
        <v>677678</v>
      </c>
      <c r="AH410" s="49">
        <f t="shared" si="742"/>
        <v>4486</v>
      </c>
      <c r="AI410" s="49">
        <f t="shared" si="809"/>
        <v>682164</v>
      </c>
      <c r="AJ410" s="50">
        <f t="shared" si="791"/>
        <v>0.80934256026215634</v>
      </c>
      <c r="AK410" s="48">
        <f t="shared" si="836"/>
        <v>678978</v>
      </c>
      <c r="AL410" s="48">
        <f t="shared" si="837"/>
        <v>0</v>
      </c>
      <c r="AM410" s="48">
        <f t="shared" si="837"/>
        <v>3000</v>
      </c>
      <c r="AN410" s="48">
        <f t="shared" si="837"/>
        <v>0</v>
      </c>
      <c r="AO410" s="48">
        <f t="shared" si="837"/>
        <v>186</v>
      </c>
      <c r="AP410" s="48">
        <f t="shared" si="837"/>
        <v>0</v>
      </c>
      <c r="AQ410" s="49">
        <f t="shared" ref="AQ410:AQ416" si="840">AK410+AM410+AO410</f>
        <v>682164</v>
      </c>
      <c r="AR410" s="49">
        <f t="shared" si="743"/>
        <v>0</v>
      </c>
      <c r="AS410" s="49">
        <f t="shared" si="810"/>
        <v>682164</v>
      </c>
      <c r="AT410" s="50">
        <f t="shared" si="794"/>
        <v>0.80934256026215634</v>
      </c>
      <c r="AV410" s="57"/>
    </row>
    <row r="411" spans="1:48" s="51" customFormat="1" ht="38.25" x14ac:dyDescent="0.25">
      <c r="A411" s="46" t="s">
        <v>232</v>
      </c>
      <c r="B411" s="47" t="s">
        <v>233</v>
      </c>
      <c r="C411" s="48">
        <f>SUMIF($A$30:$A$379,A411,$C$30:$C$379)</f>
        <v>0</v>
      </c>
      <c r="D411" s="48">
        <f>SUMIF($A$30:$A$379,A411,$D$30:$D$379)</f>
        <v>0</v>
      </c>
      <c r="E411" s="48">
        <f>SUMIF($A$30:$A$379,A411,$E$30:$E$379)</f>
        <v>0</v>
      </c>
      <c r="F411" s="49">
        <f t="shared" si="761"/>
        <v>0</v>
      </c>
      <c r="G411" s="50">
        <f t="shared" si="785"/>
        <v>0</v>
      </c>
      <c r="H411" s="48">
        <f>SUMIF($A$30:$A$379,A411,$H$30:$H$379)</f>
        <v>0</v>
      </c>
      <c r="I411" s="48">
        <f>SUMIF($A$30:$A$379,A411,$I$30:$I$379)</f>
        <v>0</v>
      </c>
      <c r="J411" s="48">
        <f>SUMIF($A$30:$A$379,A411,$J$30:$J$379)</f>
        <v>0</v>
      </c>
      <c r="K411" s="48">
        <f>SUMIF($A$30:$A$379,A411,$K$30:$K$379)</f>
        <v>0</v>
      </c>
      <c r="L411" s="48"/>
      <c r="M411" s="48">
        <f>SUMIF($A$30:$A$379,A411,$M$30:$M$379)</f>
        <v>0</v>
      </c>
      <c r="N411" s="49">
        <v>0</v>
      </c>
      <c r="O411" s="49">
        <f t="shared" si="806"/>
        <v>0</v>
      </c>
      <c r="P411" s="49"/>
      <c r="Q411" s="50"/>
      <c r="R411" s="48">
        <f>SUMIF($A$30:$A$379,A411,$R$30:$R$379)</f>
        <v>0</v>
      </c>
      <c r="S411" s="48">
        <f>SUMIF($A$30:$A$379,A411,$S$30:$S$379)</f>
        <v>1406</v>
      </c>
      <c r="T411" s="48">
        <f>SUMIF($A$30:$A$379,A411,$T$30:$T$379)</f>
        <v>0</v>
      </c>
      <c r="U411" s="48">
        <f>SUMIF($A$30:$A$379,A411,$U$30:$U$379)</f>
        <v>0</v>
      </c>
      <c r="V411" s="48">
        <f>SUMIF($A$30:$A$379,A411,$V$30:$V$379)</f>
        <v>0</v>
      </c>
      <c r="W411" s="48">
        <f>SUMIF($A$30:$A$379,A411,$W$30:$W$379)</f>
        <v>0</v>
      </c>
      <c r="X411" s="49">
        <f t="shared" si="838"/>
        <v>0</v>
      </c>
      <c r="Y411" s="49">
        <f t="shared" si="741"/>
        <v>1406</v>
      </c>
      <c r="Z411" s="49">
        <f t="shared" si="808"/>
        <v>1406</v>
      </c>
      <c r="AA411" s="48">
        <f>SUMIF($A$30:$A$379,A411,$AA$30:$AA$379)</f>
        <v>1406</v>
      </c>
      <c r="AB411" s="48">
        <f>SUMIF($A$30:$A$379,A411,$AB$30:$AB$379)</f>
        <v>0</v>
      </c>
      <c r="AC411" s="48">
        <f>SUMIF($A$30:$A$379,A411,$AC$30:$AC$379)</f>
        <v>0</v>
      </c>
      <c r="AD411" s="48">
        <f>SUMIF($A$30:$A$379,A411,$AD$30:$AD$379)</f>
        <v>0</v>
      </c>
      <c r="AE411" s="48">
        <f>SUMIF($A$30:$A$379,A411,$AE$30:$AE$379)</f>
        <v>0</v>
      </c>
      <c r="AF411" s="48">
        <f>SUMIF($A$30:$A$379,A411,$AF$30:$AF$379)</f>
        <v>0</v>
      </c>
      <c r="AG411" s="49">
        <f t="shared" si="839"/>
        <v>1406</v>
      </c>
      <c r="AH411" s="49">
        <f t="shared" si="742"/>
        <v>0</v>
      </c>
      <c r="AI411" s="49">
        <f t="shared" si="809"/>
        <v>1406</v>
      </c>
      <c r="AJ411" s="50">
        <f t="shared" si="791"/>
        <v>1.6681261979943119E-3</v>
      </c>
      <c r="AK411" s="48">
        <f t="shared" si="836"/>
        <v>1406</v>
      </c>
      <c r="AL411" s="48">
        <f t="shared" si="837"/>
        <v>0</v>
      </c>
      <c r="AM411" s="48">
        <f t="shared" si="837"/>
        <v>0</v>
      </c>
      <c r="AN411" s="48">
        <f t="shared" si="837"/>
        <v>0</v>
      </c>
      <c r="AO411" s="48">
        <f t="shared" si="837"/>
        <v>0</v>
      </c>
      <c r="AP411" s="48">
        <f t="shared" si="837"/>
        <v>0</v>
      </c>
      <c r="AQ411" s="49">
        <f t="shared" si="840"/>
        <v>1406</v>
      </c>
      <c r="AR411" s="49">
        <f t="shared" si="743"/>
        <v>0</v>
      </c>
      <c r="AS411" s="49">
        <f t="shared" si="810"/>
        <v>1406</v>
      </c>
      <c r="AT411" s="50">
        <f t="shared" si="794"/>
        <v>1.6681261979943119E-3</v>
      </c>
      <c r="AV411" s="57"/>
    </row>
    <row r="412" spans="1:48" s="45" customFormat="1" ht="25.5" x14ac:dyDescent="0.2">
      <c r="A412" s="42" t="s">
        <v>198</v>
      </c>
      <c r="B412" s="43" t="s">
        <v>199</v>
      </c>
      <c r="C412" s="44">
        <f>C413+C414</f>
        <v>1266386</v>
      </c>
      <c r="D412" s="44">
        <f t="shared" ref="D412:E412" si="841">D413+D414</f>
        <v>4123</v>
      </c>
      <c r="E412" s="44">
        <f t="shared" si="841"/>
        <v>41386</v>
      </c>
      <c r="F412" s="19">
        <f t="shared" si="761"/>
        <v>1311895</v>
      </c>
      <c r="G412" s="20">
        <f t="shared" si="785"/>
        <v>1.5736317001907234</v>
      </c>
      <c r="H412" s="44">
        <f>H413+H414</f>
        <v>1266386</v>
      </c>
      <c r="I412" s="44">
        <f>I413+I414</f>
        <v>1750</v>
      </c>
      <c r="J412" s="44">
        <f t="shared" ref="J412:L412" si="842">J413+J414</f>
        <v>4123</v>
      </c>
      <c r="K412" s="44">
        <f>K413+K414</f>
        <v>3121</v>
      </c>
      <c r="L412" s="44">
        <f t="shared" si="842"/>
        <v>41386</v>
      </c>
      <c r="M412" s="44">
        <f>M413+M414</f>
        <v>0</v>
      </c>
      <c r="N412" s="19">
        <f t="shared" si="771"/>
        <v>1311895</v>
      </c>
      <c r="O412" s="19">
        <f t="shared" si="806"/>
        <v>4871</v>
      </c>
      <c r="P412" s="19">
        <f t="shared" si="807"/>
        <v>1316766</v>
      </c>
      <c r="Q412" s="20">
        <f>P412*100/$P$390</f>
        <v>1.5921972966215006</v>
      </c>
      <c r="R412" s="44">
        <f>R413+R414</f>
        <v>1268136</v>
      </c>
      <c r="S412" s="44">
        <f>S413+S414</f>
        <v>0</v>
      </c>
      <c r="T412" s="44">
        <f t="shared" ref="T412" si="843">T413+T414</f>
        <v>7244</v>
      </c>
      <c r="U412" s="44">
        <f>U413+U414</f>
        <v>0</v>
      </c>
      <c r="V412" s="44">
        <f t="shared" ref="V412" si="844">V413+V414</f>
        <v>41386</v>
      </c>
      <c r="W412" s="44">
        <f>W413+W414</f>
        <v>0</v>
      </c>
      <c r="X412" s="19">
        <f t="shared" si="838"/>
        <v>1316766</v>
      </c>
      <c r="Y412" s="19">
        <f t="shared" si="741"/>
        <v>0</v>
      </c>
      <c r="Z412" s="19">
        <f t="shared" si="808"/>
        <v>1316766</v>
      </c>
      <c r="AA412" s="44">
        <f>AA413+AA414</f>
        <v>1268136</v>
      </c>
      <c r="AB412" s="44">
        <f>AB413+AB414</f>
        <v>153564</v>
      </c>
      <c r="AC412" s="44">
        <f t="shared" ref="AC412" si="845">AC413+AC414</f>
        <v>7244</v>
      </c>
      <c r="AD412" s="44">
        <f>AD413+AD414</f>
        <v>2375</v>
      </c>
      <c r="AE412" s="44">
        <f t="shared" ref="AE412" si="846">AE413+AE414</f>
        <v>41386</v>
      </c>
      <c r="AF412" s="44">
        <f>AF413+AF414</f>
        <v>80692</v>
      </c>
      <c r="AG412" s="19">
        <f t="shared" si="839"/>
        <v>1316766</v>
      </c>
      <c r="AH412" s="19">
        <f t="shared" si="742"/>
        <v>236631</v>
      </c>
      <c r="AI412" s="19">
        <f t="shared" si="809"/>
        <v>1553397</v>
      </c>
      <c r="AJ412" s="20">
        <f t="shared" si="791"/>
        <v>1.8430030096627099</v>
      </c>
      <c r="AK412" s="44">
        <f>AK413+AK414</f>
        <v>1421700</v>
      </c>
      <c r="AL412" s="44">
        <f>AL413+AL414</f>
        <v>0</v>
      </c>
      <c r="AM412" s="44">
        <f t="shared" ref="AM412" si="847">AM413+AM414</f>
        <v>9619</v>
      </c>
      <c r="AN412" s="44">
        <f>AN413+AN414</f>
        <v>0</v>
      </c>
      <c r="AO412" s="44">
        <f t="shared" ref="AO412" si="848">AO413+AO414</f>
        <v>122078</v>
      </c>
      <c r="AP412" s="44">
        <f>AP413+AP414</f>
        <v>0</v>
      </c>
      <c r="AQ412" s="19">
        <f t="shared" si="840"/>
        <v>1553397</v>
      </c>
      <c r="AR412" s="19">
        <f t="shared" si="743"/>
        <v>0</v>
      </c>
      <c r="AS412" s="19">
        <f t="shared" si="810"/>
        <v>1553397</v>
      </c>
      <c r="AT412" s="20">
        <f t="shared" si="794"/>
        <v>1.8430030096627099</v>
      </c>
      <c r="AV412" s="57"/>
    </row>
    <row r="413" spans="1:48" s="51" customFormat="1" ht="13.5" x14ac:dyDescent="0.25">
      <c r="A413" s="46" t="s">
        <v>70</v>
      </c>
      <c r="B413" s="47" t="s">
        <v>71</v>
      </c>
      <c r="C413" s="48">
        <f>SUMIF($A$30:$A$379,A413,$C$30:$C$379)</f>
        <v>1266386</v>
      </c>
      <c r="D413" s="48">
        <f>SUMIF($A$30:$A$379,A413,$D$30:$D$379)</f>
        <v>4123</v>
      </c>
      <c r="E413" s="48">
        <f>SUMIF($A$30:$A$379,A413,$E$30:$E$379)</f>
        <v>0</v>
      </c>
      <c r="F413" s="49">
        <f t="shared" si="761"/>
        <v>1270509</v>
      </c>
      <c r="G413" s="50">
        <f t="shared" si="785"/>
        <v>1.5239887626506814</v>
      </c>
      <c r="H413" s="48">
        <f>SUMIF($A$30:$A$379,A413,$H$30:$H$379)</f>
        <v>1266386</v>
      </c>
      <c r="I413" s="48">
        <f>SUMIF($A$30:$A$379,A413,$I$30:$I$379)</f>
        <v>1750</v>
      </c>
      <c r="J413" s="48">
        <f>SUMIF($A$30:$A$379,A413,$J$30:$J$379)</f>
        <v>4123</v>
      </c>
      <c r="K413" s="48">
        <f>SUMIF($A$30:$A$379,A413,$K$30:$K$379)</f>
        <v>3121</v>
      </c>
      <c r="L413" s="48">
        <f>SUMIF($A$30:$A$379,A413,$L$30:$L$379)</f>
        <v>0</v>
      </c>
      <c r="M413" s="48">
        <f>SUMIF($A$30:$A$379,A413,$M$30:$M$379)</f>
        <v>0</v>
      </c>
      <c r="N413" s="49">
        <f t="shared" si="771"/>
        <v>1270509</v>
      </c>
      <c r="O413" s="49">
        <f t="shared" si="806"/>
        <v>4871</v>
      </c>
      <c r="P413" s="49">
        <f t="shared" si="807"/>
        <v>1275380</v>
      </c>
      <c r="Q413" s="50">
        <f>P413*100/$P$390</f>
        <v>1.5421544816354078</v>
      </c>
      <c r="R413" s="48">
        <f>SUMIF($A$30:$A$379,A413,$R$30:$R$379)</f>
        <v>1268136</v>
      </c>
      <c r="S413" s="48">
        <f>SUMIF($A$30:$A$379,A413,$S$30:$S$379)</f>
        <v>0</v>
      </c>
      <c r="T413" s="48">
        <f>SUMIF($A$30:$A$379,A413,$T$30:$T$379)</f>
        <v>7244</v>
      </c>
      <c r="U413" s="48">
        <f>SUMIF($A$30:$A$379,A413,$U$30:$U$379)</f>
        <v>0</v>
      </c>
      <c r="V413" s="48">
        <f>SUMIF($A$30:$A$379,A413,$V$30:$V$379)</f>
        <v>0</v>
      </c>
      <c r="W413" s="48">
        <f>SUMIF($A$30:$A$379,A413,$W$30:$W$379)</f>
        <v>0</v>
      </c>
      <c r="X413" s="49">
        <f t="shared" si="838"/>
        <v>1275380</v>
      </c>
      <c r="Y413" s="49">
        <f t="shared" si="741"/>
        <v>0</v>
      </c>
      <c r="Z413" s="49">
        <f t="shared" si="808"/>
        <v>1275380</v>
      </c>
      <c r="AA413" s="48">
        <f>SUMIF($A$30:$A$379,A413,$AA$30:$AA$379)</f>
        <v>1268136</v>
      </c>
      <c r="AB413" s="48">
        <f>SUMIF($A$30:$A$379,A413,$AB$30:$AB$379)</f>
        <v>153564</v>
      </c>
      <c r="AC413" s="48">
        <f>SUMIF($A$30:$A$379,A413,$AC$30:$AC$379)</f>
        <v>7244</v>
      </c>
      <c r="AD413" s="48">
        <f>SUMIF($A$30:$A$379,A413,$AD$30:$AD$379)</f>
        <v>2375</v>
      </c>
      <c r="AE413" s="48">
        <f>SUMIF($A$30:$A$379,A413,$AE$30:$AE$379)</f>
        <v>0</v>
      </c>
      <c r="AF413" s="48">
        <f>SUMIF($A$30:$A$379,A413,$AF$30:$AF$379)</f>
        <v>6997</v>
      </c>
      <c r="AG413" s="49">
        <f t="shared" si="839"/>
        <v>1275380</v>
      </c>
      <c r="AH413" s="49">
        <f t="shared" si="742"/>
        <v>162936</v>
      </c>
      <c r="AI413" s="49">
        <f t="shared" si="809"/>
        <v>1438316</v>
      </c>
      <c r="AJ413" s="50">
        <f t="shared" si="791"/>
        <v>1.7064669990002752</v>
      </c>
      <c r="AK413" s="48">
        <f t="shared" ref="AK413:AK414" si="849">SUMIF($A$30:$A$379,A413,$AK$30:$AK$379)</f>
        <v>1421700</v>
      </c>
      <c r="AL413" s="48">
        <f t="shared" ref="AL413:AP414" si="850">SUMIF($A$30:$A$379,$A413,AL$30:AL$379)</f>
        <v>0</v>
      </c>
      <c r="AM413" s="48">
        <f t="shared" si="850"/>
        <v>9619</v>
      </c>
      <c r="AN413" s="48">
        <f t="shared" si="850"/>
        <v>0</v>
      </c>
      <c r="AO413" s="48">
        <f t="shared" si="850"/>
        <v>6997</v>
      </c>
      <c r="AP413" s="48">
        <f t="shared" si="850"/>
        <v>0</v>
      </c>
      <c r="AQ413" s="49">
        <f t="shared" si="840"/>
        <v>1438316</v>
      </c>
      <c r="AR413" s="49">
        <f t="shared" si="743"/>
        <v>0</v>
      </c>
      <c r="AS413" s="49">
        <f t="shared" si="810"/>
        <v>1438316</v>
      </c>
      <c r="AT413" s="50">
        <f t="shared" si="794"/>
        <v>1.7064669990002752</v>
      </c>
      <c r="AV413" s="57"/>
    </row>
    <row r="414" spans="1:48" s="51" customFormat="1" ht="13.5" x14ac:dyDescent="0.25">
      <c r="A414" s="46" t="s">
        <v>108</v>
      </c>
      <c r="B414" s="47" t="s">
        <v>109</v>
      </c>
      <c r="C414" s="48">
        <f>SUMIF($A$30:$A$379,A414,$C$30:$C$379)</f>
        <v>0</v>
      </c>
      <c r="D414" s="48"/>
      <c r="E414" s="48">
        <f>SUMIF($A$30:$A$379,A414,$E$30:$E$379)</f>
        <v>41386</v>
      </c>
      <c r="F414" s="49">
        <f t="shared" si="761"/>
        <v>41386</v>
      </c>
      <c r="G414" s="50">
        <f t="shared" si="785"/>
        <v>4.9642937540041905E-2</v>
      </c>
      <c r="H414" s="48">
        <f>SUMIF($A$30:$A$379,A414,$H$30:$H$379)</f>
        <v>0</v>
      </c>
      <c r="I414" s="48">
        <f>SUMIF($A$30:$A$379,A414,$I$30:$I$379)</f>
        <v>0</v>
      </c>
      <c r="J414" s="48">
        <f>SUMIF($A$30:$A$379,A414,$J$30:$J$379)</f>
        <v>0</v>
      </c>
      <c r="K414" s="48">
        <f>SUMIF($A$30:$A$379,A414,$K$30:$K$379)</f>
        <v>0</v>
      </c>
      <c r="L414" s="48">
        <f>SUMIF($A$30:$A$379,A414,$L$30:$L$379)</f>
        <v>41386</v>
      </c>
      <c r="M414" s="48">
        <f>SUMIF($A$30:$A$379,A414,$M$30:$M$379)</f>
        <v>0</v>
      </c>
      <c r="N414" s="49">
        <f t="shared" si="771"/>
        <v>41386</v>
      </c>
      <c r="O414" s="49">
        <f t="shared" si="806"/>
        <v>0</v>
      </c>
      <c r="P414" s="49">
        <f t="shared" si="807"/>
        <v>41386</v>
      </c>
      <c r="Q414" s="50">
        <f>P414*100/$P$390</f>
        <v>5.0042814986092761E-2</v>
      </c>
      <c r="R414" s="48">
        <f>SUMIF($A$30:$A$379,A414,$R$30:$R$379)</f>
        <v>0</v>
      </c>
      <c r="S414" s="48">
        <f>SUMIF($A$30:$A$379,A414,$S$30:$S$379)</f>
        <v>0</v>
      </c>
      <c r="T414" s="48">
        <f>SUMIF($A$30:$A$379,A414,$T$30:$T$379)</f>
        <v>0</v>
      </c>
      <c r="U414" s="48">
        <f>SUMIF($A$30:$A$379,A414,$U$30:$U$379)</f>
        <v>0</v>
      </c>
      <c r="V414" s="48">
        <f>SUMIF($A$30:$A$379,A414,$V$30:$V$379)</f>
        <v>41386</v>
      </c>
      <c r="W414" s="48">
        <f>SUMIF($A$30:$A$379,A414,$W$30:$W$379)</f>
        <v>0</v>
      </c>
      <c r="X414" s="49">
        <f t="shared" si="838"/>
        <v>41386</v>
      </c>
      <c r="Y414" s="49">
        <f t="shared" si="741"/>
        <v>0</v>
      </c>
      <c r="Z414" s="49">
        <f t="shared" si="808"/>
        <v>41386</v>
      </c>
      <c r="AA414" s="48">
        <f>SUMIF($A$30:$A$379,A414,$AA$30:$AA$379)</f>
        <v>0</v>
      </c>
      <c r="AB414" s="48">
        <f>SUMIF($A$30:$A$379,A414,$AB$30:$AB$379)</f>
        <v>0</v>
      </c>
      <c r="AC414" s="48">
        <f>SUMIF($A$30:$A$379,A414,$AC$30:$AC$379)</f>
        <v>0</v>
      </c>
      <c r="AD414" s="48">
        <f>SUMIF($A$30:$A$379,A414,$AD$30:$AD$379)</f>
        <v>0</v>
      </c>
      <c r="AE414" s="48">
        <f>SUMIF($A$30:$A$379,A414,$AE$30:$AE$379)</f>
        <v>41386</v>
      </c>
      <c r="AF414" s="48">
        <f>SUMIF($A$30:$A$379,A414,$AF$30:$AF$379)</f>
        <v>73695</v>
      </c>
      <c r="AG414" s="49">
        <f t="shared" si="839"/>
        <v>41386</v>
      </c>
      <c r="AH414" s="49">
        <f t="shared" si="742"/>
        <v>73695</v>
      </c>
      <c r="AI414" s="49">
        <f t="shared" si="809"/>
        <v>115081</v>
      </c>
      <c r="AJ414" s="50">
        <f t="shared" si="791"/>
        <v>0.13653601066243487</v>
      </c>
      <c r="AK414" s="48">
        <f t="shared" si="849"/>
        <v>0</v>
      </c>
      <c r="AL414" s="48">
        <f t="shared" si="850"/>
        <v>0</v>
      </c>
      <c r="AM414" s="48">
        <f t="shared" si="850"/>
        <v>0</v>
      </c>
      <c r="AN414" s="48">
        <f t="shared" si="850"/>
        <v>0</v>
      </c>
      <c r="AO414" s="48">
        <f t="shared" si="850"/>
        <v>115081</v>
      </c>
      <c r="AP414" s="48">
        <f t="shared" si="850"/>
        <v>0</v>
      </c>
      <c r="AQ414" s="49">
        <f t="shared" si="840"/>
        <v>115081</v>
      </c>
      <c r="AR414" s="49">
        <f t="shared" si="743"/>
        <v>0</v>
      </c>
      <c r="AS414" s="49">
        <f t="shared" si="810"/>
        <v>115081</v>
      </c>
      <c r="AT414" s="50">
        <f t="shared" si="794"/>
        <v>0.13653601066243487</v>
      </c>
      <c r="AV414" s="57"/>
    </row>
    <row r="415" spans="1:48" s="45" customFormat="1" x14ac:dyDescent="0.2">
      <c r="A415" s="42" t="s">
        <v>200</v>
      </c>
      <c r="B415" s="43" t="s">
        <v>201</v>
      </c>
      <c r="C415" s="44">
        <f>C416</f>
        <v>0</v>
      </c>
      <c r="D415" s="44">
        <f t="shared" ref="D415:E415" si="851">D416</f>
        <v>0</v>
      </c>
      <c r="E415" s="44">
        <f t="shared" si="851"/>
        <v>0</v>
      </c>
      <c r="F415" s="19">
        <f t="shared" si="761"/>
        <v>0</v>
      </c>
      <c r="G415" s="30">
        <f t="shared" si="785"/>
        <v>0</v>
      </c>
      <c r="H415" s="44">
        <f>H416</f>
        <v>0</v>
      </c>
      <c r="I415" s="44">
        <f>I416</f>
        <v>0</v>
      </c>
      <c r="J415" s="44">
        <f t="shared" ref="J415:L415" si="852">J416</f>
        <v>0</v>
      </c>
      <c r="K415" s="44">
        <f>K416</f>
        <v>0</v>
      </c>
      <c r="L415" s="44">
        <f t="shared" si="852"/>
        <v>0</v>
      </c>
      <c r="M415" s="44">
        <f>M416</f>
        <v>0</v>
      </c>
      <c r="N415" s="19">
        <f t="shared" si="771"/>
        <v>0</v>
      </c>
      <c r="O415" s="19">
        <f t="shared" si="806"/>
        <v>0</v>
      </c>
      <c r="P415" s="19">
        <f t="shared" si="807"/>
        <v>0</v>
      </c>
      <c r="Q415" s="30">
        <f>P415*100/$P$390</f>
        <v>0</v>
      </c>
      <c r="R415" s="44">
        <f>R416</f>
        <v>0</v>
      </c>
      <c r="S415" s="44">
        <f>S416</f>
        <v>0</v>
      </c>
      <c r="T415" s="44">
        <f t="shared" ref="T415:V415" si="853">T416</f>
        <v>0</v>
      </c>
      <c r="U415" s="44">
        <f>U416</f>
        <v>0</v>
      </c>
      <c r="V415" s="44">
        <f t="shared" si="853"/>
        <v>0</v>
      </c>
      <c r="W415" s="44">
        <f>W416</f>
        <v>0</v>
      </c>
      <c r="X415" s="19">
        <f t="shared" si="838"/>
        <v>0</v>
      </c>
      <c r="Y415" s="19">
        <f t="shared" si="741"/>
        <v>0</v>
      </c>
      <c r="Z415" s="19">
        <f t="shared" si="808"/>
        <v>0</v>
      </c>
      <c r="AA415" s="44">
        <f>AA416</f>
        <v>0</v>
      </c>
      <c r="AB415" s="44">
        <f>AB416</f>
        <v>0</v>
      </c>
      <c r="AC415" s="44">
        <f t="shared" ref="AC415:AE415" si="854">AC416</f>
        <v>0</v>
      </c>
      <c r="AD415" s="44">
        <f>AD416</f>
        <v>0</v>
      </c>
      <c r="AE415" s="44">
        <f t="shared" si="854"/>
        <v>0</v>
      </c>
      <c r="AF415" s="44">
        <f>AF416</f>
        <v>0</v>
      </c>
      <c r="AG415" s="19">
        <f t="shared" si="839"/>
        <v>0</v>
      </c>
      <c r="AH415" s="19">
        <f t="shared" si="742"/>
        <v>0</v>
      </c>
      <c r="AI415" s="19">
        <f t="shared" si="809"/>
        <v>0</v>
      </c>
      <c r="AJ415" s="19">
        <f t="shared" si="791"/>
        <v>0</v>
      </c>
      <c r="AK415" s="44">
        <f>AK416</f>
        <v>0</v>
      </c>
      <c r="AL415" s="44">
        <f>AL416</f>
        <v>0</v>
      </c>
      <c r="AM415" s="44">
        <f t="shared" ref="AM415:AO415" si="855">AM416</f>
        <v>0</v>
      </c>
      <c r="AN415" s="44">
        <f>AN416</f>
        <v>0</v>
      </c>
      <c r="AO415" s="44">
        <f t="shared" si="855"/>
        <v>0</v>
      </c>
      <c r="AP415" s="44">
        <f>AP416</f>
        <v>0</v>
      </c>
      <c r="AQ415" s="19">
        <f t="shared" si="840"/>
        <v>0</v>
      </c>
      <c r="AR415" s="19">
        <f t="shared" si="743"/>
        <v>0</v>
      </c>
      <c r="AS415" s="19">
        <f t="shared" si="810"/>
        <v>0</v>
      </c>
      <c r="AT415" s="19">
        <f t="shared" si="794"/>
        <v>0</v>
      </c>
      <c r="AV415" s="57"/>
    </row>
    <row r="416" spans="1:48" s="51" customFormat="1" ht="13.5" x14ac:dyDescent="0.25">
      <c r="A416" s="46" t="s">
        <v>100</v>
      </c>
      <c r="B416" s="47" t="s">
        <v>101</v>
      </c>
      <c r="C416" s="48">
        <f>SUMIF($A$30:$A$379,A416,$C$30:$C$379)</f>
        <v>0</v>
      </c>
      <c r="D416" s="48">
        <f>SUMIF($A$30:$A$379,A416,$D$30:$D$379)</f>
        <v>0</v>
      </c>
      <c r="E416" s="48">
        <f>SUMIF($A$30:$A$379,A416,$E$30:$E$379)</f>
        <v>0</v>
      </c>
      <c r="F416" s="49">
        <f t="shared" si="761"/>
        <v>0</v>
      </c>
      <c r="G416" s="52">
        <f t="shared" si="785"/>
        <v>0</v>
      </c>
      <c r="H416" s="48">
        <f>SUMIF($A$30:$A$379,A416,$H$30:$H$379)</f>
        <v>0</v>
      </c>
      <c r="I416" s="48">
        <f>SUMIF($A$30:$A$379,A416,$I$30:$I$379)</f>
        <v>0</v>
      </c>
      <c r="J416" s="48">
        <f>SUMIF($A$30:$A$379,A416,$J$30:$J$379)</f>
        <v>0</v>
      </c>
      <c r="K416" s="48">
        <f>SUMIF($A$30:$A$379,A416,$K$30:$K$379)</f>
        <v>0</v>
      </c>
      <c r="L416" s="48">
        <f>SUMIF($A$30:$A$379,A416,$L$30:$L$379)</f>
        <v>0</v>
      </c>
      <c r="M416" s="48">
        <f>SUMIF($A$30:$A$379,A416,$M$30:$M$379)</f>
        <v>0</v>
      </c>
      <c r="N416" s="49">
        <f t="shared" si="771"/>
        <v>0</v>
      </c>
      <c r="O416" s="49">
        <f t="shared" si="806"/>
        <v>0</v>
      </c>
      <c r="P416" s="49">
        <f t="shared" si="807"/>
        <v>0</v>
      </c>
      <c r="Q416" s="52">
        <f>P416*100/$P$390</f>
        <v>0</v>
      </c>
      <c r="R416" s="48">
        <f>SUMIF($A$30:$A$379,A416,$R$30:$R$379)</f>
        <v>0</v>
      </c>
      <c r="S416" s="48">
        <f>SUMIF($A$30:$A$379,A416,$S$30:$S$379)</f>
        <v>0</v>
      </c>
      <c r="T416" s="48">
        <f>SUMIF($A$30:$A$379,A416,$T$30:$T$379)</f>
        <v>0</v>
      </c>
      <c r="U416" s="48">
        <f>SUMIF($A$30:$A$379,A416,$U$30:$U$379)</f>
        <v>0</v>
      </c>
      <c r="V416" s="48">
        <f>SUMIF($A$30:$A$379,A416,$V$30:$V$379)</f>
        <v>0</v>
      </c>
      <c r="W416" s="48">
        <f>SUMIF($A$30:$A$379,A416,$W$30:$W$379)</f>
        <v>0</v>
      </c>
      <c r="X416" s="49">
        <f t="shared" si="838"/>
        <v>0</v>
      </c>
      <c r="Y416" s="49">
        <f t="shared" si="741"/>
        <v>0</v>
      </c>
      <c r="Z416" s="49">
        <f t="shared" si="808"/>
        <v>0</v>
      </c>
      <c r="AA416" s="48">
        <f>SUMIF($A$30:$A$379,A416,$AA$30:$AA$379)</f>
        <v>0</v>
      </c>
      <c r="AB416" s="48">
        <f>SUMIF($A$30:$A$379,A416,$AB$30:$AB$379)</f>
        <v>0</v>
      </c>
      <c r="AC416" s="48">
        <f>SUMIF($A$30:$A$379,A416,$AC$30:$AC$379)</f>
        <v>0</v>
      </c>
      <c r="AD416" s="48">
        <f>SUMIF($A$30:$A$379,A416,$AD$30:$AD$379)</f>
        <v>0</v>
      </c>
      <c r="AE416" s="48">
        <f>SUMIF($A$30:$A$379,A416,$AE$30:$AE$379)</f>
        <v>0</v>
      </c>
      <c r="AF416" s="48">
        <f>SUMIF($A$30:$A$379,A416,$AF$30:$AF$379)</f>
        <v>0</v>
      </c>
      <c r="AG416" s="49">
        <f t="shared" si="839"/>
        <v>0</v>
      </c>
      <c r="AH416" s="49">
        <f t="shared" si="742"/>
        <v>0</v>
      </c>
      <c r="AI416" s="49">
        <f t="shared" si="809"/>
        <v>0</v>
      </c>
      <c r="AJ416" s="49">
        <f t="shared" si="791"/>
        <v>0</v>
      </c>
      <c r="AK416" s="48">
        <f>SUMIF($A$30:$A$379,A416,$AK$30:$AK$379)</f>
        <v>0</v>
      </c>
      <c r="AL416" s="48">
        <f>SUMIF($A$30:$A$379,$A416,AL$30:AL$379)</f>
        <v>0</v>
      </c>
      <c r="AM416" s="48">
        <f>SUMIF($A$30:$A$379,$A416,AM$30:AM$379)</f>
        <v>0</v>
      </c>
      <c r="AN416" s="48">
        <f t="shared" ref="AN416:AP416" si="856">SUMIF($A$30:$A$379,$A416,AN$30:AN$379)</f>
        <v>0</v>
      </c>
      <c r="AO416" s="48">
        <f t="shared" si="856"/>
        <v>0</v>
      </c>
      <c r="AP416" s="48">
        <f t="shared" si="856"/>
        <v>0</v>
      </c>
      <c r="AQ416" s="49">
        <f t="shared" si="840"/>
        <v>0</v>
      </c>
      <c r="AR416" s="49">
        <f t="shared" si="743"/>
        <v>0</v>
      </c>
      <c r="AS416" s="49">
        <f t="shared" si="810"/>
        <v>0</v>
      </c>
      <c r="AT416" s="49">
        <f t="shared" si="794"/>
        <v>0</v>
      </c>
      <c r="AV416" s="57"/>
    </row>
    <row r="417" spans="1:46" ht="15.75" customHeight="1" x14ac:dyDescent="0.2">
      <c r="A417" s="9" t="s">
        <v>202</v>
      </c>
      <c r="B417" s="53" t="s">
        <v>203</v>
      </c>
      <c r="C417" s="11">
        <f>C7-C27</f>
        <v>-7029292</v>
      </c>
      <c r="D417" s="11">
        <f>D7-D27</f>
        <v>-1282050</v>
      </c>
      <c r="E417" s="11">
        <f>E7-E27</f>
        <v>-7979001</v>
      </c>
      <c r="F417" s="11">
        <f>F7-F27</f>
        <v>-16290343</v>
      </c>
      <c r="G417" s="54"/>
      <c r="H417" s="11">
        <f t="shared" ref="H417:N417" si="857">H7-H27</f>
        <v>-7029292</v>
      </c>
      <c r="I417" s="11">
        <f t="shared" si="857"/>
        <v>-1252710</v>
      </c>
      <c r="J417" s="11">
        <f t="shared" si="857"/>
        <v>-1282050</v>
      </c>
      <c r="K417" s="11">
        <f t="shared" si="857"/>
        <v>0</v>
      </c>
      <c r="L417" s="11">
        <f t="shared" si="857"/>
        <v>-7979001</v>
      </c>
      <c r="M417" s="11">
        <f t="shared" si="857"/>
        <v>0</v>
      </c>
      <c r="N417" s="11">
        <f t="shared" si="857"/>
        <v>-16290343</v>
      </c>
      <c r="O417" s="11">
        <f t="shared" si="806"/>
        <v>-1252710</v>
      </c>
      <c r="P417" s="11">
        <f t="shared" si="807"/>
        <v>-17543053</v>
      </c>
      <c r="Q417" s="54"/>
      <c r="R417" s="11">
        <f t="shared" ref="R417:X417" si="858">R7-R27</f>
        <v>-8282002</v>
      </c>
      <c r="S417" s="11">
        <f t="shared" si="858"/>
        <v>481769</v>
      </c>
      <c r="T417" s="11">
        <f t="shared" si="858"/>
        <v>-1282050</v>
      </c>
      <c r="U417" s="11">
        <f t="shared" si="858"/>
        <v>0</v>
      </c>
      <c r="V417" s="11">
        <f t="shared" si="858"/>
        <v>-7979001</v>
      </c>
      <c r="W417" s="11">
        <f t="shared" si="858"/>
        <v>0</v>
      </c>
      <c r="X417" s="11">
        <f t="shared" si="858"/>
        <v>-17543053</v>
      </c>
      <c r="Y417" s="11">
        <f t="shared" si="741"/>
        <v>481769</v>
      </c>
      <c r="Z417" s="11">
        <f t="shared" si="808"/>
        <v>-17061284</v>
      </c>
      <c r="AA417" s="11">
        <f t="shared" ref="AA417:AG417" si="859">AA7-AA27</f>
        <v>-7800233</v>
      </c>
      <c r="AB417" s="11">
        <f t="shared" si="859"/>
        <v>0</v>
      </c>
      <c r="AC417" s="11">
        <f t="shared" si="859"/>
        <v>-1282050</v>
      </c>
      <c r="AD417" s="11">
        <f t="shared" si="859"/>
        <v>0</v>
      </c>
      <c r="AE417" s="11">
        <f t="shared" si="859"/>
        <v>-7979001</v>
      </c>
      <c r="AF417" s="11">
        <f t="shared" si="859"/>
        <v>807391</v>
      </c>
      <c r="AG417" s="11">
        <f t="shared" si="859"/>
        <v>-17061284</v>
      </c>
      <c r="AH417" s="11">
        <f t="shared" si="742"/>
        <v>807391</v>
      </c>
      <c r="AI417" s="11">
        <f t="shared" si="809"/>
        <v>-16253893</v>
      </c>
      <c r="AJ417" s="54"/>
      <c r="AK417" s="11">
        <f t="shared" ref="AK417:AQ417" si="860">AK7-AK27</f>
        <v>-7800233</v>
      </c>
      <c r="AL417" s="11">
        <f t="shared" si="860"/>
        <v>0</v>
      </c>
      <c r="AM417" s="11">
        <f t="shared" si="860"/>
        <v>-1282050</v>
      </c>
      <c r="AN417" s="11">
        <f t="shared" si="860"/>
        <v>0</v>
      </c>
      <c r="AO417" s="11">
        <f t="shared" si="860"/>
        <v>-7171610</v>
      </c>
      <c r="AP417" s="11">
        <f t="shared" si="860"/>
        <v>0</v>
      </c>
      <c r="AQ417" s="11">
        <f t="shared" si="860"/>
        <v>-16253893</v>
      </c>
      <c r="AR417" s="11">
        <f t="shared" si="743"/>
        <v>0</v>
      </c>
      <c r="AS417" s="11">
        <f t="shared" si="810"/>
        <v>-16253893</v>
      </c>
      <c r="AT417" s="54"/>
    </row>
    <row r="418" spans="1:46" ht="14.25" x14ac:dyDescent="0.2">
      <c r="A418" s="9" t="s">
        <v>204</v>
      </c>
      <c r="B418" s="10" t="s">
        <v>205</v>
      </c>
      <c r="C418" s="11">
        <f>C421-C422+C419+C420</f>
        <v>7804953</v>
      </c>
      <c r="D418" s="11">
        <f>D421-D422+D419+D420</f>
        <v>1282050</v>
      </c>
      <c r="E418" s="11">
        <f>E421-E422+E419+E420</f>
        <v>7203340</v>
      </c>
      <c r="F418" s="11">
        <f>F421-F422+F419+F420</f>
        <v>16290343</v>
      </c>
      <c r="G418" s="54"/>
      <c r="H418" s="11">
        <f t="shared" ref="H418:N418" si="861">H421-H422+H419+H420</f>
        <v>7804953</v>
      </c>
      <c r="I418" s="11">
        <f>I421-I422+I419+I420</f>
        <v>1252710</v>
      </c>
      <c r="J418" s="11">
        <f t="shared" si="861"/>
        <v>1282050</v>
      </c>
      <c r="K418" s="11">
        <f t="shared" si="861"/>
        <v>0</v>
      </c>
      <c r="L418" s="11">
        <f t="shared" si="861"/>
        <v>7203340</v>
      </c>
      <c r="M418" s="11">
        <f t="shared" si="861"/>
        <v>0</v>
      </c>
      <c r="N418" s="11">
        <f t="shared" si="861"/>
        <v>16290343</v>
      </c>
      <c r="O418" s="11">
        <f t="shared" si="806"/>
        <v>1252710</v>
      </c>
      <c r="P418" s="11">
        <f>N418+O418</f>
        <v>17543053</v>
      </c>
      <c r="Q418" s="54"/>
      <c r="R418" s="11">
        <f t="shared" ref="R418" si="862">R421-R422+R419+R420</f>
        <v>9057663</v>
      </c>
      <c r="S418" s="11">
        <f>S421-S422+S419+S420+S423</f>
        <v>-481769</v>
      </c>
      <c r="T418" s="11">
        <f t="shared" ref="T418:W418" si="863">T421-T422+T419+T420</f>
        <v>1282050</v>
      </c>
      <c r="U418" s="11">
        <f t="shared" si="863"/>
        <v>0</v>
      </c>
      <c r="V418" s="11">
        <f t="shared" si="863"/>
        <v>7203340</v>
      </c>
      <c r="W418" s="11">
        <f t="shared" si="863"/>
        <v>0</v>
      </c>
      <c r="X418" s="11">
        <f>X421-X422+X419+X420</f>
        <v>17543053</v>
      </c>
      <c r="Y418" s="11">
        <f t="shared" si="741"/>
        <v>-481769</v>
      </c>
      <c r="Z418" s="11">
        <f>X418+Y418</f>
        <v>17061284</v>
      </c>
      <c r="AA418" s="11">
        <f>AA421-AA422+AA419+AA420+AA423</f>
        <v>8575894</v>
      </c>
      <c r="AB418" s="11">
        <f>AB421-AB422+AB419+AB420+AB423</f>
        <v>0</v>
      </c>
      <c r="AC418" s="11">
        <f t="shared" ref="AC418:AF418" si="864">AC421-AC422+AC419+AC420</f>
        <v>1282050</v>
      </c>
      <c r="AD418" s="11">
        <f t="shared" si="864"/>
        <v>0</v>
      </c>
      <c r="AE418" s="11">
        <f t="shared" si="864"/>
        <v>7203340</v>
      </c>
      <c r="AF418" s="11">
        <f t="shared" si="864"/>
        <v>-807391</v>
      </c>
      <c r="AG418" s="11">
        <f>AG421-AG422+AG419+AG420+AG423</f>
        <v>17061284</v>
      </c>
      <c r="AH418" s="11">
        <f t="shared" si="742"/>
        <v>-807391</v>
      </c>
      <c r="AI418" s="11">
        <f>AG418+AH418</f>
        <v>16253893</v>
      </c>
      <c r="AJ418" s="54"/>
      <c r="AK418" s="11">
        <f>AK421-AK422+AK419+AK420+AK423</f>
        <v>8575894</v>
      </c>
      <c r="AL418" s="11">
        <f>AL421-AL422+AL419+AL420+AL423</f>
        <v>0</v>
      </c>
      <c r="AM418" s="11">
        <f t="shared" ref="AM418:AP418" si="865">AM421-AM422+AM419+AM420</f>
        <v>1282050</v>
      </c>
      <c r="AN418" s="11">
        <f t="shared" si="865"/>
        <v>0</v>
      </c>
      <c r="AO418" s="11">
        <f t="shared" si="865"/>
        <v>6395949</v>
      </c>
      <c r="AP418" s="11">
        <f t="shared" si="865"/>
        <v>0</v>
      </c>
      <c r="AQ418" s="11">
        <f>AQ421-AQ422+AQ419+AQ420+AQ423</f>
        <v>16253893</v>
      </c>
      <c r="AR418" s="11">
        <f t="shared" si="743"/>
        <v>0</v>
      </c>
      <c r="AS418" s="11">
        <f>AQ418+AR418</f>
        <v>16253893</v>
      </c>
      <c r="AT418" s="54"/>
    </row>
    <row r="419" spans="1:46" x14ac:dyDescent="0.2">
      <c r="A419" s="55" t="s">
        <v>206</v>
      </c>
      <c r="B419" s="56" t="s">
        <v>207</v>
      </c>
      <c r="C419" s="44">
        <v>3426290</v>
      </c>
      <c r="D419" s="44"/>
      <c r="E419" s="44">
        <v>6929982</v>
      </c>
      <c r="F419" s="19">
        <f>SUM(C419:E419)</f>
        <v>10356272</v>
      </c>
      <c r="G419" s="57"/>
      <c r="H419" s="44">
        <v>3426290</v>
      </c>
      <c r="I419" s="44">
        <v>672710</v>
      </c>
      <c r="J419" s="44"/>
      <c r="K419" s="44"/>
      <c r="L419" s="44">
        <v>6929982</v>
      </c>
      <c r="M419" s="44"/>
      <c r="N419" s="19">
        <f>H419+J419+L419</f>
        <v>10356272</v>
      </c>
      <c r="O419" s="19">
        <f>I419+K419+M419</f>
        <v>672710</v>
      </c>
      <c r="P419" s="19">
        <f t="shared" si="807"/>
        <v>11028982</v>
      </c>
      <c r="Q419" s="57"/>
      <c r="R419" s="44">
        <f>H419+I419</f>
        <v>4099000</v>
      </c>
      <c r="S419" s="44"/>
      <c r="T419" s="44">
        <f>J419+K419</f>
        <v>0</v>
      </c>
      <c r="U419" s="44"/>
      <c r="V419" s="44">
        <f>L419+M419</f>
        <v>6929982</v>
      </c>
      <c r="W419" s="44"/>
      <c r="X419" s="19">
        <f>R419+T419+V419</f>
        <v>11028982</v>
      </c>
      <c r="Y419" s="19">
        <f>S419+U419+W419</f>
        <v>0</v>
      </c>
      <c r="Z419" s="19">
        <f t="shared" ref="Z419:Z421" si="866">X419+Y419</f>
        <v>11028982</v>
      </c>
      <c r="AA419" s="44">
        <f>R419+S419</f>
        <v>4099000</v>
      </c>
      <c r="AB419" s="44"/>
      <c r="AC419" s="44">
        <f>T419+U419</f>
        <v>0</v>
      </c>
      <c r="AD419" s="44"/>
      <c r="AE419" s="44">
        <f>V419+W419</f>
        <v>6929982</v>
      </c>
      <c r="AF419" s="44">
        <v>-807391</v>
      </c>
      <c r="AG419" s="19">
        <f>AA419+AC419+AE419</f>
        <v>11028982</v>
      </c>
      <c r="AH419" s="19">
        <f>AB419+AD419+AF419</f>
        <v>-807391</v>
      </c>
      <c r="AI419" s="19">
        <f t="shared" ref="AI419:AI421" si="867">AG419+AH419</f>
        <v>10221591</v>
      </c>
      <c r="AJ419" s="57"/>
      <c r="AK419" s="44">
        <f>AA419+AB419</f>
        <v>4099000</v>
      </c>
      <c r="AL419" s="44"/>
      <c r="AM419" s="44">
        <f>AC419+AD419</f>
        <v>0</v>
      </c>
      <c r="AN419" s="44"/>
      <c r="AO419" s="44">
        <f>AE419+AF419</f>
        <v>6122591</v>
      </c>
      <c r="AP419" s="44"/>
      <c r="AQ419" s="19">
        <f>AK419+AM419+AO419</f>
        <v>10221591</v>
      </c>
      <c r="AR419" s="19">
        <f>AL419+AN419+AP419</f>
        <v>0</v>
      </c>
      <c r="AS419" s="19">
        <f t="shared" ref="AS419:AS421" si="868">AQ419+AR419</f>
        <v>10221591</v>
      </c>
      <c r="AT419" s="57"/>
    </row>
    <row r="420" spans="1:46" ht="17.25" customHeight="1" x14ac:dyDescent="0.2">
      <c r="A420" s="55" t="s">
        <v>206</v>
      </c>
      <c r="B420" s="56" t="s">
        <v>208</v>
      </c>
      <c r="C420" s="44">
        <v>-2226100</v>
      </c>
      <c r="D420" s="44"/>
      <c r="E420" s="44">
        <v>0</v>
      </c>
      <c r="F420" s="19">
        <f>SUM(C420:E420)</f>
        <v>-2226100</v>
      </c>
      <c r="G420" s="57"/>
      <c r="H420" s="44">
        <v>-2226100</v>
      </c>
      <c r="I420" s="44"/>
      <c r="J420" s="44"/>
      <c r="K420" s="44"/>
      <c r="L420" s="44">
        <v>0</v>
      </c>
      <c r="M420" s="44"/>
      <c r="N420" s="19">
        <f t="shared" ref="N420:N424" si="869">H420+J420+L420</f>
        <v>-2226100</v>
      </c>
      <c r="O420" s="19">
        <f t="shared" ref="O420:O424" si="870">I420+K420+M420</f>
        <v>0</v>
      </c>
      <c r="P420" s="19">
        <f t="shared" si="807"/>
        <v>-2226100</v>
      </c>
      <c r="Q420" s="57"/>
      <c r="R420" s="44">
        <f>H420+I420</f>
        <v>-2226100</v>
      </c>
      <c r="S420" s="44"/>
      <c r="T420" s="44">
        <f>J420+K420</f>
        <v>0</v>
      </c>
      <c r="U420" s="44"/>
      <c r="V420" s="44">
        <f>L420+M420</f>
        <v>0</v>
      </c>
      <c r="W420" s="44"/>
      <c r="X420" s="19">
        <f t="shared" ref="X420:X421" si="871">R420+T420+V420</f>
        <v>-2226100</v>
      </c>
      <c r="Y420" s="19">
        <f t="shared" ref="Y420:Y423" si="872">S420+U420+W420</f>
        <v>0</v>
      </c>
      <c r="Z420" s="19">
        <f t="shared" si="866"/>
        <v>-2226100</v>
      </c>
      <c r="AA420" s="44">
        <f t="shared" ref="AA420:AA423" si="873">R420+S420</f>
        <v>-2226100</v>
      </c>
      <c r="AB420" s="44"/>
      <c r="AC420" s="44">
        <f t="shared" ref="AC420:AC423" si="874">T420+U420</f>
        <v>0</v>
      </c>
      <c r="AD420" s="44"/>
      <c r="AE420" s="44">
        <f t="shared" ref="AE420:AE423" si="875">V420+W420</f>
        <v>0</v>
      </c>
      <c r="AF420" s="44"/>
      <c r="AG420" s="19">
        <f t="shared" ref="AG420:AG421" si="876">AA420+AC420+AE420</f>
        <v>-2226100</v>
      </c>
      <c r="AH420" s="19">
        <f t="shared" ref="AH420:AH424" si="877">AB420+AD420+AF420</f>
        <v>0</v>
      </c>
      <c r="AI420" s="19">
        <f t="shared" si="867"/>
        <v>-2226100</v>
      </c>
      <c r="AJ420" s="57"/>
      <c r="AK420" s="44">
        <f t="shared" ref="AK420:AK423" si="878">AA420+AB420</f>
        <v>-2226100</v>
      </c>
      <c r="AL420" s="44"/>
      <c r="AM420" s="44">
        <f t="shared" ref="AM420:AM424" si="879">AC420+AD420</f>
        <v>0</v>
      </c>
      <c r="AN420" s="44"/>
      <c r="AO420" s="44">
        <f t="shared" ref="AO420:AO424" si="880">AE420+AF420</f>
        <v>0</v>
      </c>
      <c r="AP420" s="44"/>
      <c r="AQ420" s="19">
        <f t="shared" ref="AQ420:AQ421" si="881">AK420+AM420+AO420</f>
        <v>-2226100</v>
      </c>
      <c r="AR420" s="19">
        <f t="shared" ref="AR420:AR424" si="882">AL420+AN420+AP420</f>
        <v>0</v>
      </c>
      <c r="AS420" s="19">
        <f t="shared" si="868"/>
        <v>-2226100</v>
      </c>
      <c r="AT420" s="57"/>
    </row>
    <row r="421" spans="1:46" ht="18" customHeight="1" x14ac:dyDescent="0.2">
      <c r="A421" s="55" t="s">
        <v>209</v>
      </c>
      <c r="B421" s="56" t="s">
        <v>210</v>
      </c>
      <c r="C421" s="18">
        <f>7323928+689984</f>
        <v>8013912</v>
      </c>
      <c r="D421" s="18">
        <v>1282050</v>
      </c>
      <c r="E421" s="18">
        <v>452543</v>
      </c>
      <c r="F421" s="19">
        <f>SUM(C421:E421)</f>
        <v>9748505</v>
      </c>
      <c r="G421" s="57"/>
      <c r="H421" s="18">
        <f>7323928+689984</f>
        <v>8013912</v>
      </c>
      <c r="I421" s="18"/>
      <c r="J421" s="18">
        <v>1282050</v>
      </c>
      <c r="K421" s="18"/>
      <c r="L421" s="18">
        <v>452543</v>
      </c>
      <c r="M421" s="18"/>
      <c r="N421" s="19">
        <f t="shared" si="869"/>
        <v>9748505</v>
      </c>
      <c r="O421" s="19">
        <f t="shared" si="870"/>
        <v>0</v>
      </c>
      <c r="P421" s="19">
        <f t="shared" si="807"/>
        <v>9748505</v>
      </c>
      <c r="Q421" s="57"/>
      <c r="R421" s="44">
        <f>H421+I421</f>
        <v>8013912</v>
      </c>
      <c r="S421" s="18"/>
      <c r="T421" s="44">
        <f>J421+K421</f>
        <v>1282050</v>
      </c>
      <c r="U421" s="18"/>
      <c r="V421" s="44">
        <f>L421+M421</f>
        <v>452543</v>
      </c>
      <c r="W421" s="18"/>
      <c r="X421" s="19">
        <f t="shared" si="871"/>
        <v>9748505</v>
      </c>
      <c r="Y421" s="19">
        <f t="shared" si="872"/>
        <v>0</v>
      </c>
      <c r="Z421" s="19">
        <f t="shared" si="866"/>
        <v>9748505</v>
      </c>
      <c r="AA421" s="44">
        <f t="shared" si="873"/>
        <v>8013912</v>
      </c>
      <c r="AB421" s="18"/>
      <c r="AC421" s="44">
        <f t="shared" si="874"/>
        <v>1282050</v>
      </c>
      <c r="AD421" s="18"/>
      <c r="AE421" s="44">
        <f t="shared" si="875"/>
        <v>452543</v>
      </c>
      <c r="AF421" s="18"/>
      <c r="AG421" s="19">
        <f t="shared" si="876"/>
        <v>9748505</v>
      </c>
      <c r="AH421" s="19">
        <f t="shared" si="877"/>
        <v>0</v>
      </c>
      <c r="AI421" s="19">
        <f t="shared" si="867"/>
        <v>9748505</v>
      </c>
      <c r="AJ421" s="57"/>
      <c r="AK421" s="44">
        <f t="shared" si="878"/>
        <v>8013912</v>
      </c>
      <c r="AL421" s="18"/>
      <c r="AM421" s="44">
        <f t="shared" si="879"/>
        <v>1282050</v>
      </c>
      <c r="AN421" s="18"/>
      <c r="AO421" s="44">
        <f t="shared" si="880"/>
        <v>452543</v>
      </c>
      <c r="AP421" s="18"/>
      <c r="AQ421" s="19">
        <f t="shared" si="881"/>
        <v>9748505</v>
      </c>
      <c r="AR421" s="19">
        <f t="shared" si="882"/>
        <v>0</v>
      </c>
      <c r="AS421" s="19">
        <f t="shared" si="868"/>
        <v>9748505</v>
      </c>
      <c r="AT421" s="57"/>
    </row>
    <row r="422" spans="1:46" ht="19.5" customHeight="1" x14ac:dyDescent="0.2">
      <c r="A422" s="55" t="s">
        <v>211</v>
      </c>
      <c r="B422" s="56" t="s">
        <v>212</v>
      </c>
      <c r="C422" s="18">
        <f>700000+709149</f>
        <v>1409149</v>
      </c>
      <c r="D422" s="18"/>
      <c r="E422" s="18">
        <v>179185</v>
      </c>
      <c r="F422" s="19">
        <f>SUM(C422:E422)</f>
        <v>1588334</v>
      </c>
      <c r="G422" s="57"/>
      <c r="H422" s="18">
        <f>700000+709149</f>
        <v>1409149</v>
      </c>
      <c r="I422" s="18">
        <v>-580000</v>
      </c>
      <c r="J422" s="18"/>
      <c r="K422" s="18"/>
      <c r="L422" s="18">
        <v>179185</v>
      </c>
      <c r="M422" s="18"/>
      <c r="N422" s="19">
        <f t="shared" si="869"/>
        <v>1588334</v>
      </c>
      <c r="O422" s="19">
        <f t="shared" si="870"/>
        <v>-580000</v>
      </c>
      <c r="P422" s="19">
        <f t="shared" si="807"/>
        <v>1008334</v>
      </c>
      <c r="Q422" s="57"/>
      <c r="R422" s="44">
        <f>H422+I422</f>
        <v>829149</v>
      </c>
      <c r="S422" s="18">
        <v>-18231</v>
      </c>
      <c r="T422" s="44">
        <f>J422+K422</f>
        <v>0</v>
      </c>
      <c r="U422" s="18"/>
      <c r="V422" s="44">
        <f>L422+M422</f>
        <v>179185</v>
      </c>
      <c r="W422" s="18"/>
      <c r="X422" s="19">
        <f>R422+T422+V422</f>
        <v>1008334</v>
      </c>
      <c r="Y422" s="19">
        <f t="shared" si="872"/>
        <v>-18231</v>
      </c>
      <c r="Z422" s="19">
        <f>X422+Y422</f>
        <v>990103</v>
      </c>
      <c r="AA422" s="44">
        <f t="shared" si="873"/>
        <v>810918</v>
      </c>
      <c r="AB422" s="18"/>
      <c r="AC422" s="44">
        <f t="shared" si="874"/>
        <v>0</v>
      </c>
      <c r="AD422" s="18"/>
      <c r="AE422" s="44">
        <f t="shared" si="875"/>
        <v>179185</v>
      </c>
      <c r="AF422" s="18"/>
      <c r="AG422" s="19">
        <f>AA422+AC422+AE422</f>
        <v>990103</v>
      </c>
      <c r="AH422" s="19">
        <f t="shared" si="877"/>
        <v>0</v>
      </c>
      <c r="AI422" s="19">
        <f>AG422+AH422</f>
        <v>990103</v>
      </c>
      <c r="AJ422" s="57"/>
      <c r="AK422" s="44">
        <f t="shared" si="878"/>
        <v>810918</v>
      </c>
      <c r="AL422" s="18"/>
      <c r="AM422" s="44">
        <f t="shared" si="879"/>
        <v>0</v>
      </c>
      <c r="AN422" s="18"/>
      <c r="AO422" s="44">
        <f t="shared" si="880"/>
        <v>179185</v>
      </c>
      <c r="AP422" s="18"/>
      <c r="AQ422" s="19">
        <f>AK422+AM422+AO422</f>
        <v>990103</v>
      </c>
      <c r="AR422" s="19">
        <f t="shared" si="882"/>
        <v>0</v>
      </c>
      <c r="AS422" s="19">
        <f>AQ422+AR422</f>
        <v>990103</v>
      </c>
      <c r="AT422" s="57"/>
    </row>
    <row r="423" spans="1:46" ht="19.5" customHeight="1" x14ac:dyDescent="0.2">
      <c r="A423" s="55" t="s">
        <v>235</v>
      </c>
      <c r="B423" s="56" t="s">
        <v>236</v>
      </c>
      <c r="C423" s="18">
        <v>0</v>
      </c>
      <c r="D423" s="18">
        <v>0</v>
      </c>
      <c r="E423" s="18">
        <v>0</v>
      </c>
      <c r="F423" s="19">
        <v>0</v>
      </c>
      <c r="G423" s="57"/>
      <c r="H423" s="18">
        <v>0</v>
      </c>
      <c r="I423" s="18">
        <v>0</v>
      </c>
      <c r="J423" s="18">
        <v>0</v>
      </c>
      <c r="K423" s="18">
        <v>0</v>
      </c>
      <c r="L423" s="18">
        <v>0</v>
      </c>
      <c r="M423" s="18">
        <v>0</v>
      </c>
      <c r="N423" s="19">
        <v>0</v>
      </c>
      <c r="O423" s="19">
        <v>0</v>
      </c>
      <c r="P423" s="19">
        <v>0</v>
      </c>
      <c r="Q423" s="57"/>
      <c r="R423" s="44">
        <v>0</v>
      </c>
      <c r="S423" s="18">
        <v>-500000</v>
      </c>
      <c r="T423" s="44">
        <v>0</v>
      </c>
      <c r="U423" s="18">
        <v>0</v>
      </c>
      <c r="V423" s="44">
        <v>0</v>
      </c>
      <c r="W423" s="18">
        <v>0</v>
      </c>
      <c r="X423" s="19">
        <f>R423+T423+V423</f>
        <v>0</v>
      </c>
      <c r="Y423" s="19">
        <f t="shared" si="872"/>
        <v>-500000</v>
      </c>
      <c r="Z423" s="19">
        <f>X423+Y423</f>
        <v>-500000</v>
      </c>
      <c r="AA423" s="44">
        <f t="shared" si="873"/>
        <v>-500000</v>
      </c>
      <c r="AB423" s="18"/>
      <c r="AC423" s="44">
        <f t="shared" si="874"/>
        <v>0</v>
      </c>
      <c r="AD423" s="18">
        <v>0</v>
      </c>
      <c r="AE423" s="44">
        <f t="shared" si="875"/>
        <v>0</v>
      </c>
      <c r="AF423" s="18">
        <v>0</v>
      </c>
      <c r="AG423" s="19">
        <f>AA423+AC423+AE423</f>
        <v>-500000</v>
      </c>
      <c r="AH423" s="19">
        <f t="shared" si="877"/>
        <v>0</v>
      </c>
      <c r="AI423" s="19">
        <f>AG423+AH423</f>
        <v>-500000</v>
      </c>
      <c r="AJ423" s="57"/>
      <c r="AK423" s="44">
        <f t="shared" si="878"/>
        <v>-500000</v>
      </c>
      <c r="AL423" s="18"/>
      <c r="AM423" s="44">
        <f t="shared" si="879"/>
        <v>0</v>
      </c>
      <c r="AN423" s="18">
        <v>0</v>
      </c>
      <c r="AO423" s="44">
        <f t="shared" si="880"/>
        <v>0</v>
      </c>
      <c r="AP423" s="18">
        <v>0</v>
      </c>
      <c r="AQ423" s="19">
        <f>AK423+AM423+AO423</f>
        <v>-500000</v>
      </c>
      <c r="AR423" s="19">
        <f t="shared" si="882"/>
        <v>0</v>
      </c>
      <c r="AS423" s="19">
        <f>AQ423+AR423</f>
        <v>-500000</v>
      </c>
      <c r="AT423" s="57"/>
    </row>
    <row r="424" spans="1:46" s="51" customFormat="1" ht="37.5" customHeight="1" x14ac:dyDescent="0.25">
      <c r="A424" s="58" t="s">
        <v>213</v>
      </c>
      <c r="B424" s="59" t="s">
        <v>214</v>
      </c>
      <c r="C424" s="60">
        <f>C418+C417</f>
        <v>775661</v>
      </c>
      <c r="D424" s="60"/>
      <c r="E424" s="60">
        <f>E417+E418</f>
        <v>-775661</v>
      </c>
      <c r="F424" s="49">
        <f>SUM(C424:E424)</f>
        <v>0</v>
      </c>
      <c r="G424" s="61"/>
      <c r="H424" s="60">
        <f>H418+H417</f>
        <v>775661</v>
      </c>
      <c r="I424" s="60"/>
      <c r="J424" s="60"/>
      <c r="K424" s="60"/>
      <c r="L424" s="60">
        <f>L417+L418</f>
        <v>-775661</v>
      </c>
      <c r="M424" s="60"/>
      <c r="N424" s="19">
        <f t="shared" si="869"/>
        <v>0</v>
      </c>
      <c r="O424" s="19">
        <f t="shared" si="870"/>
        <v>0</v>
      </c>
      <c r="P424" s="49">
        <f t="shared" si="807"/>
        <v>0</v>
      </c>
      <c r="Q424" s="61"/>
      <c r="R424" s="44">
        <f>H424+I424</f>
        <v>775661</v>
      </c>
      <c r="S424" s="60"/>
      <c r="T424" s="44">
        <f>J424+K424</f>
        <v>0</v>
      </c>
      <c r="U424" s="60"/>
      <c r="V424" s="44">
        <f>L424+M424</f>
        <v>-775661</v>
      </c>
      <c r="W424" s="60"/>
      <c r="X424" s="19">
        <f t="shared" ref="X424" si="883">R424+T424+V424</f>
        <v>0</v>
      </c>
      <c r="Y424" s="19">
        <f t="shared" ref="Y424" si="884">S424+U424+W424</f>
        <v>0</v>
      </c>
      <c r="Z424" s="49">
        <f t="shared" ref="Z424" si="885">X424+Y424</f>
        <v>0</v>
      </c>
      <c r="AA424" s="44">
        <f t="shared" ref="AA424" si="886">Q424+R424</f>
        <v>775661</v>
      </c>
      <c r="AB424" s="60"/>
      <c r="AC424" s="44">
        <f t="shared" ref="AC424" si="887">S424+T424</f>
        <v>0</v>
      </c>
      <c r="AD424" s="60"/>
      <c r="AE424" s="44">
        <f t="shared" ref="AE424" si="888">U424+V424</f>
        <v>-775661</v>
      </c>
      <c r="AF424" s="60"/>
      <c r="AG424" s="19">
        <f t="shared" ref="AG424" si="889">AA424+AC424+AE424</f>
        <v>0</v>
      </c>
      <c r="AH424" s="19">
        <f t="shared" si="877"/>
        <v>0</v>
      </c>
      <c r="AI424" s="49">
        <f t="shared" ref="AI424" si="890">AG424+AH424</f>
        <v>0</v>
      </c>
      <c r="AJ424" s="61"/>
      <c r="AK424" s="44">
        <f t="shared" ref="AK424" si="891">AA424+AB424</f>
        <v>775661</v>
      </c>
      <c r="AL424" s="60"/>
      <c r="AM424" s="44">
        <f t="shared" si="879"/>
        <v>0</v>
      </c>
      <c r="AN424" s="60"/>
      <c r="AO424" s="44">
        <f t="shared" si="880"/>
        <v>-775661</v>
      </c>
      <c r="AP424" s="60"/>
      <c r="AQ424" s="19">
        <f t="shared" ref="AQ424" si="892">AK424+AM424+AO424</f>
        <v>0</v>
      </c>
      <c r="AR424" s="19">
        <f t="shared" si="882"/>
        <v>0</v>
      </c>
      <c r="AS424" s="49">
        <f t="shared" ref="AS424" si="893">AQ424+AR424</f>
        <v>0</v>
      </c>
      <c r="AT424" s="61"/>
    </row>
  </sheetData>
  <autoFilter ref="A1:AJ424"/>
  <mergeCells count="1">
    <mergeCell ref="A6:B6"/>
  </mergeCells>
  <printOptions horizontalCentered="1"/>
  <pageMargins left="0.35433070866141736" right="0.35433070866141736" top="0.39370078740157483" bottom="0.39370078740157483" header="0.31496062992125984" footer="0.11811023622047245"/>
  <pageSetup paperSize="9" scale="60" fitToHeight="0" orientation="landscape" r:id="rId1"/>
  <headerFooter alignWithMargins="0">
    <oddFooter>&amp;R&amp;"Times New Roman,Regular"&amp;P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1_pielikums_2024</vt:lpstr>
      <vt:lpstr>'1_pielikums_2024'!Print_Area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Dagnija Spele</dc:creator>
  <cp:lastModifiedBy>Uldis Ervalds</cp:lastModifiedBy>
  <cp:lastPrinted>2024-10-11T11:02:20Z</cp:lastPrinted>
  <dcterms:created xsi:type="dcterms:W3CDTF">2024-01-09T11:30:56Z</dcterms:created>
  <dcterms:modified xsi:type="dcterms:W3CDTF">2025-01-13T07:57:57Z</dcterms:modified>
</cp:coreProperties>
</file>