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1A89EFF-C54E-4C0D-81EF-848AFA5101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_pielikums_2024_JNP" sheetId="1" r:id="rId1"/>
  </sheets>
  <definedNames>
    <definedName name="_xlnm._FilterDatabase" localSheetId="0" hidden="1">'3_pielikums_2024_JNP'!$C$6:$U$140</definedName>
    <definedName name="_xlnm.Print_Titles" localSheetId="0">'3_pielikums_2024_JNP'!$C:$C,'3_pielikums_2024_JNP'!$7:$7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3" i="1" l="1"/>
  <c r="O97" i="1"/>
  <c r="T97" i="1" s="1"/>
  <c r="J136" i="1"/>
  <c r="J98" i="1"/>
  <c r="K98" i="1"/>
  <c r="L98" i="1"/>
  <c r="M98" i="1"/>
  <c r="I98" i="1"/>
  <c r="N20" i="1"/>
  <c r="N98" i="1" s="1"/>
  <c r="T135" i="1" l="1"/>
  <c r="S135" i="1"/>
  <c r="R135" i="1"/>
  <c r="Q135" i="1"/>
  <c r="P135" i="1"/>
  <c r="O135" i="1"/>
  <c r="N135" i="1"/>
  <c r="M135" i="1"/>
  <c r="L135" i="1"/>
  <c r="K135" i="1"/>
  <c r="I135" i="1"/>
  <c r="U134" i="1"/>
  <c r="U135" i="1" s="1"/>
  <c r="U96" i="1"/>
  <c r="S96" i="1"/>
  <c r="S98" i="1" s="1"/>
  <c r="R96" i="1"/>
  <c r="R98" i="1" s="1"/>
  <c r="Q96" i="1"/>
  <c r="Q98" i="1" s="1"/>
  <c r="T95" i="1"/>
  <c r="P94" i="1"/>
  <c r="O89" i="1"/>
  <c r="U89" i="1" s="1"/>
  <c r="O93" i="1"/>
  <c r="U93" i="1" s="1"/>
  <c r="O92" i="1"/>
  <c r="U92" i="1" s="1"/>
  <c r="O91" i="1"/>
  <c r="U91" i="1" s="1"/>
  <c r="O90" i="1"/>
  <c r="U90" i="1" s="1"/>
  <c r="S103" i="1"/>
  <c r="Q103" i="1"/>
  <c r="P103" i="1"/>
  <c r="N103" i="1"/>
  <c r="T94" i="1" l="1"/>
  <c r="P98" i="1"/>
  <c r="T96" i="1"/>
  <c r="I103" i="1"/>
  <c r="R103" i="1"/>
  <c r="T103" i="1"/>
  <c r="T98" i="1" l="1"/>
  <c r="O103" i="1"/>
  <c r="S131" i="1"/>
  <c r="S136" i="1" s="1"/>
  <c r="S104" i="1"/>
  <c r="S140" i="1" s="1"/>
  <c r="O88" i="1"/>
  <c r="U88" i="1" s="1"/>
  <c r="O87" i="1"/>
  <c r="O125" i="1"/>
  <c r="U125" i="1" s="1"/>
  <c r="O72" i="1"/>
  <c r="O60" i="1"/>
  <c r="O58" i="1"/>
  <c r="S142" i="1" l="1"/>
  <c r="U87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6" i="1"/>
  <c r="O127" i="1"/>
  <c r="O128" i="1"/>
  <c r="O129" i="1"/>
  <c r="O130" i="1"/>
  <c r="U130" i="1" s="1"/>
  <c r="O106" i="1"/>
  <c r="J104" i="1" l="1"/>
  <c r="J140" i="1" s="1"/>
  <c r="T104" i="1"/>
  <c r="R104" i="1"/>
  <c r="Q104" i="1"/>
  <c r="P104" i="1"/>
  <c r="U103" i="1" l="1"/>
  <c r="T131" i="1"/>
  <c r="T136" i="1" s="1"/>
  <c r="T140" i="1" s="1"/>
  <c r="R131" i="1"/>
  <c r="R136" i="1" s="1"/>
  <c r="R140" i="1" s="1"/>
  <c r="Q131" i="1"/>
  <c r="Q136" i="1" s="1"/>
  <c r="Q140" i="1" s="1"/>
  <c r="P131" i="1"/>
  <c r="P136" i="1" s="1"/>
  <c r="P140" i="1" s="1"/>
  <c r="O131" i="1"/>
  <c r="O136" i="1" s="1"/>
  <c r="N131" i="1"/>
  <c r="N136" i="1" s="1"/>
  <c r="M131" i="1"/>
  <c r="M136" i="1" s="1"/>
  <c r="L131" i="1"/>
  <c r="L136" i="1" s="1"/>
  <c r="K131" i="1"/>
  <c r="K136" i="1" s="1"/>
  <c r="I131" i="1"/>
  <c r="I136" i="1" s="1"/>
  <c r="K104" i="1"/>
  <c r="K140" i="1" s="1"/>
  <c r="N104" i="1" l="1"/>
  <c r="N140" i="1" s="1"/>
  <c r="O86" i="1"/>
  <c r="U86" i="1" s="1"/>
  <c r="I104" i="1"/>
  <c r="I140" i="1" s="1"/>
  <c r="O85" i="1"/>
  <c r="U85" i="1" s="1"/>
  <c r="O84" i="1"/>
  <c r="U84" i="1" s="1"/>
  <c r="O83" i="1"/>
  <c r="O82" i="1"/>
  <c r="O81" i="1"/>
  <c r="O80" i="1"/>
  <c r="O79" i="1"/>
  <c r="O78" i="1"/>
  <c r="O77" i="1"/>
  <c r="O76" i="1"/>
  <c r="O75" i="1"/>
  <c r="O74" i="1"/>
  <c r="O73" i="1"/>
  <c r="O71" i="1"/>
  <c r="O70" i="1"/>
  <c r="O69" i="1"/>
  <c r="O68" i="1"/>
  <c r="O67" i="1"/>
  <c r="O66" i="1"/>
  <c r="O65" i="1"/>
  <c r="O64" i="1"/>
  <c r="O63" i="1"/>
  <c r="O62" i="1"/>
  <c r="O61" i="1"/>
  <c r="O59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98" i="1" l="1"/>
  <c r="O104" i="1" s="1"/>
  <c r="L104" i="1"/>
  <c r="L140" i="1" s="1"/>
  <c r="M104" i="1"/>
  <c r="M140" i="1" s="1"/>
  <c r="U82" i="1"/>
  <c r="U83" i="1"/>
  <c r="U81" i="1"/>
  <c r="U80" i="1"/>
  <c r="U79" i="1"/>
  <c r="U78" i="1"/>
  <c r="N133" i="1"/>
  <c r="O133" i="1"/>
  <c r="P133" i="1"/>
  <c r="Q133" i="1"/>
  <c r="R133" i="1"/>
  <c r="T133" i="1"/>
  <c r="U124" i="1"/>
  <c r="U119" i="1"/>
  <c r="U128" i="1"/>
  <c r="U127" i="1"/>
  <c r="U120" i="1"/>
  <c r="U77" i="1"/>
  <c r="U76" i="1"/>
  <c r="U75" i="1"/>
  <c r="U74" i="1"/>
  <c r="U73" i="1"/>
  <c r="U72" i="1"/>
  <c r="O140" i="1" l="1"/>
  <c r="O142" i="1" s="1"/>
  <c r="U133" i="1"/>
  <c r="J101" i="1" l="1"/>
  <c r="U129" i="1" l="1"/>
  <c r="U106" i="1" l="1"/>
  <c r="U126" i="1"/>
  <c r="U123" i="1"/>
  <c r="U122" i="1"/>
  <c r="U121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31" i="1" l="1"/>
  <c r="U136" i="1" s="1"/>
  <c r="U69" i="1"/>
  <c r="U71" i="1" l="1"/>
  <c r="U70" i="1"/>
  <c r="U68" i="1"/>
  <c r="U67" i="1"/>
  <c r="U66" i="1"/>
  <c r="U65" i="1" l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39" i="1"/>
  <c r="U40" i="1"/>
  <c r="U38" i="1"/>
  <c r="U37" i="1"/>
  <c r="U36" i="1"/>
  <c r="U35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 l="1"/>
  <c r="U34" i="1"/>
  <c r="U98" i="1" l="1"/>
  <c r="U104" i="1"/>
  <c r="U140" i="1" s="1"/>
  <c r="O175" i="1"/>
  <c r="P175" i="1"/>
  <c r="Q175" i="1"/>
  <c r="R175" i="1"/>
  <c r="T155" i="1"/>
  <c r="U155" i="1" l="1"/>
  <c r="T166" i="1"/>
  <c r="U166" i="1" s="1"/>
  <c r="J169" i="1"/>
  <c r="J165" i="1"/>
  <c r="T163" i="1"/>
  <c r="U163" i="1" s="1"/>
  <c r="J162" i="1"/>
  <c r="T152" i="1"/>
  <c r="U152" i="1" s="1"/>
  <c r="J168" i="1" l="1"/>
  <c r="J170" i="1" s="1"/>
  <c r="U175" i="1"/>
  <c r="T175" i="1"/>
  <c r="J151" i="1"/>
  <c r="J149" i="1"/>
  <c r="K149" i="1"/>
  <c r="L149" i="1"/>
  <c r="M149" i="1"/>
  <c r="N149" i="1"/>
  <c r="J148" i="1"/>
  <c r="K148" i="1"/>
  <c r="L148" i="1"/>
  <c r="M148" i="1"/>
  <c r="N148" i="1"/>
  <c r="I148" i="1"/>
  <c r="J154" i="1"/>
  <c r="N154" i="1"/>
  <c r="O154" i="1"/>
  <c r="O156" i="1" s="1"/>
  <c r="P154" i="1"/>
  <c r="P156" i="1" s="1"/>
  <c r="Q154" i="1"/>
  <c r="Q156" i="1" s="1"/>
  <c r="R154" i="1"/>
  <c r="R156" i="1" s="1"/>
  <c r="T154" i="1"/>
  <c r="T156" i="1" s="1"/>
  <c r="I151" i="1"/>
  <c r="O151" i="1"/>
  <c r="O153" i="1" s="1"/>
  <c r="P151" i="1"/>
  <c r="P153" i="1" s="1"/>
  <c r="Q151" i="1"/>
  <c r="R151" i="1"/>
  <c r="R153" i="1" s="1"/>
  <c r="I154" i="1" l="1"/>
  <c r="I157" i="1" s="1"/>
  <c r="L150" i="1"/>
  <c r="K158" i="1"/>
  <c r="M150" i="1"/>
  <c r="N150" i="1"/>
  <c r="J150" i="1"/>
  <c r="J157" i="1"/>
  <c r="P157" i="1"/>
  <c r="K150" i="1"/>
  <c r="O157" i="1"/>
  <c r="Q153" i="1"/>
  <c r="Q157" i="1"/>
  <c r="L158" i="1"/>
  <c r="R157" i="1"/>
  <c r="M158" i="1"/>
  <c r="K151" i="1"/>
  <c r="M154" i="1"/>
  <c r="N151" i="1"/>
  <c r="N157" i="1" s="1"/>
  <c r="L154" i="1"/>
  <c r="N158" i="1"/>
  <c r="M151" i="1"/>
  <c r="K154" i="1"/>
  <c r="L151" i="1"/>
  <c r="M157" i="1" l="1"/>
  <c r="M159" i="1" s="1"/>
  <c r="M160" i="1" s="1"/>
  <c r="K157" i="1"/>
  <c r="K159" i="1" s="1"/>
  <c r="K160" i="1" s="1"/>
  <c r="N159" i="1"/>
  <c r="N160" i="1" s="1"/>
  <c r="L157" i="1"/>
  <c r="L159" i="1" s="1"/>
  <c r="L160" i="1" s="1"/>
  <c r="J173" i="1"/>
  <c r="J158" i="1"/>
  <c r="I158" i="1"/>
  <c r="I159" i="1" s="1"/>
  <c r="I149" i="1"/>
  <c r="I150" i="1" s="1"/>
  <c r="K165" i="1"/>
  <c r="L165" i="1"/>
  <c r="M165" i="1"/>
  <c r="N165" i="1"/>
  <c r="O165" i="1"/>
  <c r="P165" i="1"/>
  <c r="P167" i="1" s="1"/>
  <c r="Q165" i="1"/>
  <c r="Q167" i="1" s="1"/>
  <c r="R165" i="1"/>
  <c r="R167" i="1" s="1"/>
  <c r="T165" i="1"/>
  <c r="I165" i="1"/>
  <c r="I162" i="1"/>
  <c r="P162" i="1" l="1"/>
  <c r="P168" i="1" s="1"/>
  <c r="P169" i="1"/>
  <c r="R162" i="1"/>
  <c r="R164" i="1" s="1"/>
  <c r="R169" i="1"/>
  <c r="Q162" i="1"/>
  <c r="Q168" i="1" s="1"/>
  <c r="Q169" i="1"/>
  <c r="N162" i="1"/>
  <c r="N168" i="1" s="1"/>
  <c r="N169" i="1"/>
  <c r="T162" i="1"/>
  <c r="T164" i="1" s="1"/>
  <c r="T169" i="1"/>
  <c r="O162" i="1"/>
  <c r="O164" i="1" s="1"/>
  <c r="O169" i="1"/>
  <c r="K162" i="1"/>
  <c r="K168" i="1" s="1"/>
  <c r="K169" i="1"/>
  <c r="U154" i="1"/>
  <c r="U156" i="1" s="1"/>
  <c r="T167" i="1"/>
  <c r="O167" i="1"/>
  <c r="I160" i="1"/>
  <c r="L169" i="1"/>
  <c r="L162" i="1"/>
  <c r="L168" i="1" s="1"/>
  <c r="J159" i="1"/>
  <c r="J160" i="1" s="1"/>
  <c r="J172" i="1"/>
  <c r="J174" i="1" s="1"/>
  <c r="I168" i="1"/>
  <c r="Q148" i="1"/>
  <c r="T148" i="1"/>
  <c r="O148" i="1"/>
  <c r="P148" i="1"/>
  <c r="R148" i="1"/>
  <c r="I169" i="1"/>
  <c r="T168" i="1" l="1"/>
  <c r="T170" i="1" s="1"/>
  <c r="R168" i="1"/>
  <c r="R170" i="1" s="1"/>
  <c r="Q164" i="1"/>
  <c r="P164" i="1"/>
  <c r="O168" i="1"/>
  <c r="O170" i="1" s="1"/>
  <c r="I170" i="1"/>
  <c r="N170" i="1"/>
  <c r="K170" i="1"/>
  <c r="L170" i="1"/>
  <c r="Q170" i="1"/>
  <c r="P170" i="1"/>
  <c r="U165" i="1"/>
  <c r="U167" i="1" s="1"/>
  <c r="U148" i="1"/>
  <c r="T151" i="1" l="1"/>
  <c r="P142" i="1" l="1"/>
  <c r="Q142" i="1"/>
  <c r="R142" i="1"/>
  <c r="K173" i="1"/>
  <c r="K172" i="1"/>
  <c r="L173" i="1"/>
  <c r="L172" i="1"/>
  <c r="I173" i="1"/>
  <c r="I172" i="1"/>
  <c r="N173" i="1"/>
  <c r="N172" i="1"/>
  <c r="T153" i="1"/>
  <c r="T157" i="1"/>
  <c r="I174" i="1" l="1"/>
  <c r="K174" i="1"/>
  <c r="M162" i="1"/>
  <c r="M168" i="1" s="1"/>
  <c r="N174" i="1"/>
  <c r="L174" i="1"/>
  <c r="U162" i="1"/>
  <c r="U151" i="1" l="1"/>
  <c r="U153" i="1" s="1"/>
  <c r="M172" i="1"/>
  <c r="U168" i="1"/>
  <c r="U164" i="1"/>
  <c r="M173" i="1"/>
  <c r="M169" i="1"/>
  <c r="M170" i="1" s="1"/>
  <c r="U157" i="1" l="1"/>
  <c r="M174" i="1"/>
  <c r="T149" i="1"/>
  <c r="T150" i="1" s="1"/>
  <c r="T176" i="1" s="1"/>
  <c r="Q149" i="1"/>
  <c r="Q150" i="1" s="1"/>
  <c r="Q176" i="1" s="1"/>
  <c r="O149" i="1"/>
  <c r="O150" i="1" s="1"/>
  <c r="O176" i="1" s="1"/>
  <c r="R149" i="1"/>
  <c r="R150" i="1" s="1"/>
  <c r="R176" i="1" s="1"/>
  <c r="P149" i="1"/>
  <c r="P150" i="1" s="1"/>
  <c r="P176" i="1" s="1"/>
  <c r="T173" i="1" l="1"/>
  <c r="T158" i="1"/>
  <c r="U149" i="1"/>
  <c r="U150" i="1" s="1"/>
  <c r="U176" i="1" s="1"/>
  <c r="P158" i="1" l="1"/>
  <c r="T159" i="1"/>
  <c r="T160" i="1" s="1"/>
  <c r="T172" i="1"/>
  <c r="T174" i="1" s="1"/>
  <c r="Q158" i="1"/>
  <c r="R158" i="1"/>
  <c r="U158" i="1"/>
  <c r="O158" i="1"/>
  <c r="Q173" i="1" l="1"/>
  <c r="U159" i="1"/>
  <c r="U160" i="1" s="1"/>
  <c r="U172" i="1"/>
  <c r="Q159" i="1"/>
  <c r="Q160" i="1" s="1"/>
  <c r="Q172" i="1"/>
  <c r="O159" i="1"/>
  <c r="O160" i="1" s="1"/>
  <c r="O172" i="1"/>
  <c r="R159" i="1"/>
  <c r="R160" i="1" s="1"/>
  <c r="R172" i="1"/>
  <c r="P159" i="1"/>
  <c r="P160" i="1" s="1"/>
  <c r="P172" i="1"/>
  <c r="O173" i="1"/>
  <c r="R173" i="1"/>
  <c r="P173" i="1"/>
  <c r="P174" i="1" l="1"/>
  <c r="R174" i="1"/>
  <c r="O174" i="1"/>
  <c r="Q174" i="1"/>
  <c r="U169" i="1" l="1"/>
  <c r="U170" i="1" s="1"/>
  <c r="U173" i="1"/>
  <c r="U174" i="1" s="1"/>
</calcChain>
</file>

<file path=xl/sharedStrings.xml><?xml version="1.0" encoding="utf-8"?>
<sst xmlns="http://schemas.openxmlformats.org/spreadsheetml/2006/main" count="706" uniqueCount="466">
  <si>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</si>
  <si>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</si>
  <si>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</si>
  <si>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</si>
  <si>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</si>
  <si>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</si>
  <si>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</si>
  <si>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</si>
  <si>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</si>
  <si>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</si>
  <si>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</si>
  <si>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</si>
  <si>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</si>
  <si>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</si>
  <si>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</si>
  <si>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</si>
  <si>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</si>
  <si>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</si>
  <si>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</si>
  <si>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</si>
  <si>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</si>
  <si>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</si>
  <si>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</si>
  <si>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</si>
  <si>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</si>
  <si>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</si>
  <si>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</si>
  <si>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</si>
  <si>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</si>
  <si>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</si>
  <si>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</si>
  <si>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</t>
  </si>
  <si>
    <t>P-581/2017</t>
  </si>
  <si>
    <t>06.10.2017</t>
  </si>
  <si>
    <t>20.09.2037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</si>
  <si>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</si>
  <si>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</si>
  <si>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</si>
  <si>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</si>
  <si>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</si>
  <si>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10.05.2018</t>
  </si>
  <si>
    <t>Prioritārā investīciju projekta "Līvbērzes kultūras nama energoefektivitātes paaugstināšana" īstenošanai</t>
  </si>
  <si>
    <t>A2/1/18/218</t>
  </si>
  <si>
    <t>P-187/2018</t>
  </si>
  <si>
    <t>Projekta "Kalnciema vidusskolas pirmsskolas izglītības iestāde filiāles energoefektivitātes paaugstināšana" īstenošanai</t>
  </si>
  <si>
    <t>A2/1/18/294</t>
  </si>
  <si>
    <t>P-244/2018</t>
  </si>
  <si>
    <t>31.05.2018</t>
  </si>
  <si>
    <t>20.05.2038</t>
  </si>
  <si>
    <t>A2/1/18/295</t>
  </si>
  <si>
    <t>P-245/2018</t>
  </si>
  <si>
    <t>20.05.2043</t>
  </si>
  <si>
    <t>A2/1/18/389</t>
  </si>
  <si>
    <t>P-331/2018</t>
  </si>
  <si>
    <t>02.07.2018</t>
  </si>
  <si>
    <t>20.06.2048</t>
  </si>
  <si>
    <t>A2/1/18/388</t>
  </si>
  <si>
    <t>P-330/2018</t>
  </si>
  <si>
    <t>20.06.2038</t>
  </si>
  <si>
    <t>Pārjaunojuma līgums investīciju projektu īstenošanai</t>
  </si>
  <si>
    <t>A2/1/18/615</t>
  </si>
  <si>
    <t>PP-22/2018</t>
  </si>
  <si>
    <t>A2/1/18/732</t>
  </si>
  <si>
    <t>P-610/2018</t>
  </si>
  <si>
    <t>18.10.2018</t>
  </si>
  <si>
    <t>20.10.2043</t>
  </si>
  <si>
    <t>A2/1/18/731</t>
  </si>
  <si>
    <t>P-611/2018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</si>
  <si>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</si>
  <si>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</si>
  <si>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</si>
  <si>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</si>
  <si>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</si>
  <si>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</t>
  </si>
  <si>
    <t>P-716/2018</t>
  </si>
  <si>
    <t>03.12.2018</t>
  </si>
  <si>
    <t>20.11.2038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</si>
  <si>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</si>
  <si>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</si>
  <si>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</si>
  <si>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</si>
  <si>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</si>
  <si>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</si>
  <si>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</si>
  <si>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</si>
  <si>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</si>
  <si>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</si>
  <si>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</si>
  <si>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</si>
  <si>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</si>
  <si>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</si>
  <si>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</si>
  <si>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</si>
  <si>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</si>
  <si>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</t>
  </si>
  <si>
    <t>P-242/2019</t>
  </si>
  <si>
    <t>20.09.2039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</si>
  <si>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</si>
  <si>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</si>
  <si>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</si>
  <si>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</si>
  <si>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</si>
  <si>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</si>
  <si>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</si>
  <si>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</si>
  <si>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</si>
  <si>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</si>
  <si>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</si>
  <si>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</si>
  <si>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</si>
  <si>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</si>
  <si>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</si>
  <si>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</si>
  <si>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</si>
  <si>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</si>
  <si>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</si>
  <si>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</si>
  <si>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</si>
  <si>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</si>
  <si>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</si>
  <si>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</si>
  <si>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</si>
  <si>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</si>
  <si>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</si>
  <si>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</si>
  <si>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</si>
  <si>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</si>
  <si>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</si>
  <si>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</si>
  <si>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</si>
  <si>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</si>
  <si>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</si>
  <si>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</si>
  <si>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</si>
  <si>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</si>
  <si>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</si>
  <si>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</si>
  <si>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</si>
  <si>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</si>
  <si>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</si>
  <si>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</si>
  <si>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</si>
  <si>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</si>
  <si>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</si>
  <si>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</si>
  <si>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</si>
  <si>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</si>
  <si>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</si>
  <si>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</si>
  <si>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</si>
  <si>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</si>
  <si>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</si>
  <si>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</si>
  <si>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</si>
  <si>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</si>
  <si>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</si>
  <si>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</si>
  <si>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</si>
  <si>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</si>
  <si>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</si>
  <si>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</si>
  <si>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</si>
  <si>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</si>
  <si>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</si>
  <si>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</si>
  <si>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</si>
  <si>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</si>
  <si>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</si>
  <si>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</si>
  <si>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</si>
  <si>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</si>
  <si>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</si>
  <si>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</si>
  <si>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</si>
  <si>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</si>
  <si>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</si>
  <si>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</si>
  <si>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</si>
  <si>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</si>
  <si>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</si>
  <si>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</si>
  <si>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</si>
  <si>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</si>
  <si>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</si>
  <si>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</si>
  <si>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</si>
  <si>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</si>
  <si>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</si>
  <si>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</si>
  <si>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</si>
  <si>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</si>
  <si>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</si>
  <si>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</si>
  <si>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</si>
  <si>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</si>
  <si>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</si>
  <si>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</si>
  <si>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</si>
  <si>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</si>
  <si>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</si>
  <si>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</si>
  <si>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</si>
  <si>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</si>
  <si>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</si>
  <si>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</si>
  <si>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20.11.2025.</t>
  </si>
  <si>
    <t>20.10.2026.</t>
  </si>
  <si>
    <t>20.06.2024.</t>
  </si>
  <si>
    <t>20.07.2024.</t>
  </si>
  <si>
    <t>20.11.2024.</t>
  </si>
  <si>
    <t>20.08.2040.</t>
  </si>
  <si>
    <t>20.09.2040.</t>
  </si>
  <si>
    <t>20.12.2040.</t>
  </si>
  <si>
    <t>23.04.2041.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</si>
  <si>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</si>
  <si>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</si>
  <si>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</si>
  <si>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</si>
  <si>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</si>
  <si>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</si>
  <si>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</si>
  <si>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</si>
  <si>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</si>
  <si>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</si>
  <si>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</si>
  <si>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</si>
  <si>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</si>
  <si>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</si>
  <si>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</si>
  <si>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</si>
  <si>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</si>
  <si>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</si>
  <si>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</si>
  <si>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</si>
  <si>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</si>
  <si>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</si>
  <si>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</si>
  <si>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</si>
  <si>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</si>
  <si>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</si>
  <si>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</si>
  <si>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</si>
  <si>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</si>
  <si>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</si>
  <si>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</si>
  <si>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</si>
  <si>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</si>
  <si>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</si>
  <si>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</si>
  <si>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</si>
  <si>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</si>
  <si>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</si>
  <si>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</si>
  <si>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</si>
  <si>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</si>
  <si>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</si>
  <si>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</si>
  <si>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</si>
  <si>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25.08.2021.</t>
  </si>
  <si>
    <t>Staļģenes vidusskolas teritorijas labiekārtošana</t>
  </si>
  <si>
    <t>A2/1/21/492
P-358/2021
AG PIP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</si>
  <si>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</si>
  <si>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</si>
  <si>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</si>
  <si>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</si>
  <si>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</si>
  <si>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</si>
  <si>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</si>
  <si>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</si>
  <si>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</si>
  <si>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</si>
  <si>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</si>
  <si>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</si>
  <si>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</si>
  <si>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</si>
  <si>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</si>
  <si>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</si>
  <si>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</si>
  <si>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</si>
  <si>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</si>
  <si>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</si>
  <si>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</si>
  <si>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</si>
  <si>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</si>
  <si>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</si>
  <si>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</si>
  <si>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</si>
  <si>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</si>
  <si>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</si>
  <si>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</si>
  <si>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</si>
  <si>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</si>
  <si>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</si>
  <si>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</si>
  <si>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</si>
  <si>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</si>
  <si>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</si>
  <si>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</si>
  <si>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20.04.2039</t>
  </si>
  <si>
    <t>Plānotie aizņēmumi Jelgavas novada pašvaldībai</t>
  </si>
  <si>
    <t>KOPĀ PLĀNOTIE AIZŅĒMUMI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</si>
  <si>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</si>
  <si>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</si>
  <si>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</si>
  <si>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</si>
  <si>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</si>
  <si>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</si>
  <si>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</si>
  <si>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</si>
  <si>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</si>
  <si>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</si>
  <si>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</si>
  <si>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</si>
  <si>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</si>
  <si>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</si>
  <si>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</si>
  <si>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>24.11.2009</t>
  </si>
  <si>
    <t>14.01.2023</t>
  </si>
  <si>
    <t xml:space="preserve">Kohēzijas fonda projekta Nr. 4.3.1.0/17/A/009 "Centralizētās siltumapgādes pārvades un sadales sistēmas rekonstrukcija Ozolniekos" īstenošanai_x000D_
</t>
  </si>
  <si>
    <t>15.12.2022.</t>
  </si>
  <si>
    <t>G/22/567</t>
  </si>
  <si>
    <t>20.08.2028.</t>
  </si>
  <si>
    <t>07.09.2023.</t>
  </si>
  <si>
    <t>A2/1/23/340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</si>
  <si>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</si>
  <si>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</si>
  <si>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</si>
  <si>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</si>
  <si>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</si>
  <si>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</si>
  <si>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</si>
  <si>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</si>
  <si>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</si>
  <si>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</si>
  <si>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A2/1/23/343</t>
  </si>
  <si>
    <t>A2/1/23/341</t>
  </si>
  <si>
    <t>A2/1/23/342</t>
  </si>
  <si>
    <t>Pavisam galvojumi</t>
  </si>
  <si>
    <t>Parāds uz 01.01.2024.</t>
  </si>
  <si>
    <t>2024.gadā  pamatsummas atmaksa</t>
  </si>
  <si>
    <t>2024.gadā  Apkalpošanas maksas</t>
  </si>
  <si>
    <t>2024.gadā  Procentu maksas</t>
  </si>
  <si>
    <t>A2/1/23/259
P-193/2023</t>
  </si>
  <si>
    <t>Projekts "Stadiona ielas posma no Meliorācijas ielas līdz Spartaka ielai braucamās daļas atjaunošana"</t>
  </si>
  <si>
    <t>20.09.2028.</t>
  </si>
  <si>
    <t>A2/1/23/392
P-311/2023</t>
  </si>
  <si>
    <t>27.09.2023.</t>
  </si>
  <si>
    <t>A2/1/23/393
P-312/2023</t>
  </si>
  <si>
    <t>A2/1/23/391
P310-2023</t>
  </si>
  <si>
    <t>20.09.2053.</t>
  </si>
  <si>
    <t>28.09.2023.</t>
  </si>
  <si>
    <t>20.07.2018.</t>
  </si>
  <si>
    <t>20.06.2040.</t>
  </si>
  <si>
    <t>12.09.2023.</t>
  </si>
  <si>
    <t>G/23/130</t>
  </si>
  <si>
    <t>Kopā noslēgtie galvojumu līgumi</t>
  </si>
  <si>
    <t>Kopā plānotie galvojumi</t>
  </si>
  <si>
    <t xml:space="preserve">Jelgavas novada pašvaldības                       </t>
  </si>
  <si>
    <t>20.08.2041.</t>
  </si>
  <si>
    <t xml:space="preserve">Kohēzijas fonda projekta Nr. 5.3.1.0/17/I014 "Ūdenssaimniecības attīstība Ozolnieku pagastā, Ozolnieku novadā" īstenošanai_x000D_
</t>
  </si>
  <si>
    <t>25.09.2018</t>
  </si>
  <si>
    <t>A2/1/24/3
P3/2024</t>
  </si>
  <si>
    <t>20.02.2044.</t>
  </si>
  <si>
    <t>07.03.2024.</t>
  </si>
  <si>
    <t>Nekustamā īpašuma Skolas iela 4B, Ozolnieki, Ozolnieku pagastā iegāde</t>
  </si>
  <si>
    <t>A2/1/24/4
P-4/2024</t>
  </si>
  <si>
    <t>Četru jaunu M3 kategorijas autobusu iegāde Jelgavas novada pašvaldības skolēnu pārvadājumu nodrošināšanai</t>
  </si>
  <si>
    <t>Prioritārais investīciju projekts "Zaļenieku pagasta kultūras nama energoefektivitātes paaugstināšana, restaurācija un teritorijas labiekārtošana"</t>
  </si>
  <si>
    <t>18.07.2024</t>
  </si>
  <si>
    <t>30.07.2024</t>
  </si>
  <si>
    <t>AF projekts (Nr. 1.2.3.i.0/1/23/A/CFLA/052) "Līvbērzes pagasta pārvaldes ēkas energoefektivitātes paaugstināšana"</t>
  </si>
  <si>
    <t>AF projekts (Nr. 1.2.1.3.i.0/1/23/A/CFLA/051) "Jelgavas novada Līvbērzes pagasta aktivitāšu centra "Līvbērze" energoefektivitātes paaugstināšana"</t>
  </si>
  <si>
    <t>A2/1/24/119
P-114/2024</t>
  </si>
  <si>
    <t>20.06.2031.</t>
  </si>
  <si>
    <t>A2/1/24/128
P-123/2024</t>
  </si>
  <si>
    <t>20.07.2027.</t>
  </si>
  <si>
    <t>A2/1/24/129
P-124/2024</t>
  </si>
  <si>
    <t>A2/1/24/130
P-125/2024</t>
  </si>
  <si>
    <t>20.07.2031.</t>
  </si>
  <si>
    <t>20.07.2044.</t>
  </si>
  <si>
    <t>A2/1/24/131
P-126/2024</t>
  </si>
  <si>
    <t>A2/1/24/193
P-181/2024</t>
  </si>
  <si>
    <t>20.08.2054.</t>
  </si>
  <si>
    <t>05.09.2024.</t>
  </si>
  <si>
    <t>A2/1/24/194
P-182/2024</t>
  </si>
  <si>
    <t>A2/1/24/250
P-230/2024</t>
  </si>
  <si>
    <t>20.09.2049.</t>
  </si>
  <si>
    <t>07.10.2024.</t>
  </si>
  <si>
    <t>Kurināmā iegādei 2024./2025. gada apkures sezonai</t>
  </si>
  <si>
    <t>Kopā galvojumu līgumi</t>
  </si>
  <si>
    <t>A2/1/24/286
P-265/2024</t>
  </si>
  <si>
    <t>20.10.2049.</t>
  </si>
  <si>
    <t>01.11.2024</t>
  </si>
  <si>
    <t>A2/1/16/170; 
P-95/2016</t>
  </si>
  <si>
    <t>A2/1/16/171; 
P-97/2016</t>
  </si>
  <si>
    <t>A2/1/16/299; 
P-206/2016</t>
  </si>
  <si>
    <t>A2/1/16/298; 
P-205/2016</t>
  </si>
  <si>
    <t>A2/1/17/739; 
P-581/2017</t>
  </si>
  <si>
    <t>A2/1/18/186; 
P-152/2018</t>
  </si>
  <si>
    <t>A2/1/18/218; 
P-187/2018</t>
  </si>
  <si>
    <t>A2/1/18/294; 
P-244/2018</t>
  </si>
  <si>
    <t>A2/1/18/295; 
P-245/2018</t>
  </si>
  <si>
    <t>A2/1/18/389; 
P-331/2018</t>
  </si>
  <si>
    <t>A2/1/18/388; 
P-330/2018</t>
  </si>
  <si>
    <t>A2/1/18/615; 
P-22/2018</t>
  </si>
  <si>
    <t>A2/1/18/732; 
P-610/2018</t>
  </si>
  <si>
    <t>A2/1/18/731; 
P-611/2018</t>
  </si>
  <si>
    <t>A2/1/18/819; 
P-676/2018</t>
  </si>
  <si>
    <t>A2/1/18/868; 
P-716/2018</t>
  </si>
  <si>
    <t>A2/1/19/116; 
P-63/2019</t>
  </si>
  <si>
    <t>A2/1/19/117; 
P-62/2019</t>
  </si>
  <si>
    <t>A2/1/19/118; 
P-61/2019</t>
  </si>
  <si>
    <t>A2/1/19/376; 
P-241/2019</t>
  </si>
  <si>
    <t>A2/1/19/377; 
P-242/2019</t>
  </si>
  <si>
    <t>A2/1/21/6995;
P-534/2021</t>
  </si>
  <si>
    <t>A1/1/15/635, 
P-419/2015</t>
  </si>
  <si>
    <t>A2/1/16/442,   
P-319/2016</t>
  </si>
  <si>
    <t>A2/1/16/445,  
P-322/2016</t>
  </si>
  <si>
    <t>A2/1/16/446,  
P-323/2016</t>
  </si>
  <si>
    <t>A2/1/17/446,  
P-325/2017</t>
  </si>
  <si>
    <t>A2/1/17/503, 
P-360/2017</t>
  </si>
  <si>
    <t>A2/1/17/519, 
P-361/2017</t>
  </si>
  <si>
    <t>A/2/1/17/412,
P-285/2017</t>
  </si>
  <si>
    <t>A2/1/17/502,  
P-363/2017</t>
  </si>
  <si>
    <t>A2/1/17/839,  
P-641/2017</t>
  </si>
  <si>
    <t>A2/1/20/571,  
P-256/2020</t>
  </si>
  <si>
    <t>A2/1/20/570,  
P-257/2020</t>
  </si>
  <si>
    <t>A2/1/20/741,  
P-386/2020</t>
  </si>
  <si>
    <t>A2/1/20/742,  
P-385/2020</t>
  </si>
  <si>
    <t>A2/1/20/898,  
P-508/2020</t>
  </si>
  <si>
    <t>A2/1/21/188/  
P-127/2021,    
COVID VARAM</t>
  </si>
  <si>
    <t>A2/1/21/187,  
P-128/2021,  
COVID VARAM</t>
  </si>
  <si>
    <t>Aizņēmumu un galvojumu saistību apmērs 2024. gadā un turpmākajos gados, EUR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</si>
  <si>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</si>
  <si>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</si>
  <si>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</si>
  <si>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</si>
  <si>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</si>
  <si>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</si>
  <si>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</si>
  <si>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</si>
  <si>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"Vilces pagasta Ziedkalnes ceļa seguma atjaunošana" īstenošanai</t>
  </si>
  <si>
    <t>Ceļa "Misas tilts - Glūdas" esošās segas konstrukcijas pastiprināšana ar cietā seguma izbūvi - 2.kārta, Cenu pagasts, Jelgavas novads</t>
  </si>
  <si>
    <t>Projekts "Cietā seguma un apgaismojuma izbūve Ievu ielā, Iecēnu ciemā, Cenu pagastā"</t>
  </si>
  <si>
    <t>Projekts "Vilces pagasta Vilces kapu ceļa Nr.54 virskārtas atjaunošana 0,56 km"</t>
  </si>
  <si>
    <t>Projekts "Valgundes pagasta Celtnieku ielas virskārtas atjaunošana 1.3 km"</t>
  </si>
  <si>
    <t>Projekts "Līvbērzes pagasta Bērzu ielas 650 m un Kooperatīva ielas 200 m virskārtas atjaunošana"</t>
  </si>
  <si>
    <t>Projekts "Kastaņu ielas, Bērvircavā seguma virskārtas atjaunošana, Sesavas pagasts"</t>
  </si>
  <si>
    <t>projekts "Salgales pagasta Garozas ciema Pļavu ielas (480 m) virskārtas asfaltēšana"</t>
  </si>
  <si>
    <t>Projekts "Glūdas pagasta Skolas ielas un Dārza ielas (Nr.5), Nākotnē, virskārtas atjaunošana"</t>
  </si>
  <si>
    <t>Prioritārais investīciju projekts "SARC Eleja teritorijas labiekārtošana"</t>
  </si>
  <si>
    <t>TPF projekts (Nr.6.1.1.3/1/24/A/003) "Uzņēmējdarbībai nepieciešamās publiskās infrastruktūras attīstība Jelgavas novadā 1. daļa"</t>
  </si>
  <si>
    <t>TPF projekts (Nr.6.1.1.3/1/24/A/004) "Uzņēmējdarbībai nepieciešamās publiskās infrastruktūras attīstība Jelgavas novadā 2. daļa"</t>
  </si>
  <si>
    <t>Eiropas Komisijas LIFE Vides programmas līdzfinansēts projekts (Nr.LIFE18 IPE/LV/000014) "Latvijas upju baseinu apsaimniekošanas plānu ieviešana laba virszemes ūdens stāvokļa sasniegšanai"</t>
  </si>
  <si>
    <t>AF projekts "Jelgavas novada Valgundes pagasta pārvaldes ēkas energoefektivitātes paaugstināšana"</t>
  </si>
  <si>
    <t>Kohēzijas fonda projekta Nr. 5.3.1.0/17/I/014 "Ūdenssaimniecības attīstība Ozolnieku pagastā, Ozolnieku novadā" īstenošanai</t>
  </si>
  <si>
    <t>Kohēzijas fonda projekta Nr. 4.3.1.0/22/A/023 "Fosilā kurināmā aizstāšana Ozolniekos, Jelgavas novadā" īstenošanai</t>
  </si>
  <si>
    <t>Investīciju projekta "Zaļenieku komerciālās un amatniecības vidusskolas ēku kompleksa energoefektivitātes paaugstināšana. (Restaurācijas nama izveidošana Zaļenieku komerciālās un amatniecības vidusskolas - Zirgu stallī un Katlu mājā)" īstenošanai</t>
  </si>
  <si>
    <t>Valsts nozīmes arhitektūras pieminekļa investīciju projekta "Dzīvojamās ēkas vienkāršotā atjaunošana ar telpu grupas funkcijas maiņu - Vilces doktorāta izveide" īstenošanai</t>
  </si>
  <si>
    <t>Investīciju projekta "Valgundes pagasta IKSC "Avoti" energoefektivitātes paaugstināšana" īstenošanai (2020.gadā 186 598EUR, 2021.gadā 435 394 EUR)</t>
  </si>
  <si>
    <t>Prioritārā investīciju projekta "Ūdensvada, saimnieciskās un lietus kanalizācijas tīklu izbūve un seguma atjaunošana Spartaka, Iecavas un Puķu ielās Ozolniekos, Ozolnieku pagastā, Ozolnieku novadā" īstenošanai</t>
  </si>
  <si>
    <t xml:space="preserve">Latvijas–Lietuvas pārrobežu sadarbības programmas projekta (Nr.LLI-444) "Jaunu ilgtspējīgu risinājumu integrācija kultūras mantojumā" </t>
  </si>
  <si>
    <t>Latvijas–Lietuvas pārrobežu sadarbības programmas projekts (Nr. LL-00077) "Esoša ūdens rezervuāra atjaunošana un ūdens ņemšanas vietu izbūve ugunsdzēsības vajadzībām Jēkabniekos, Svētes pagastā, Jelgavas novadā"</t>
  </si>
  <si>
    <t>3. pielikums</t>
  </si>
  <si>
    <t>Jelgavas novada pašvaldības 2024. gada 18. decembra</t>
  </si>
  <si>
    <t>saistošajiem noteikumiem Nr.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</si>
</sst>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5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8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177">
    <xf numFmtId="0" fontId="0" fillId="0" borderId="0" xfId="0"/>
    <xf numFmtId="0" fontId="4" fillId="0" borderId="0" xfId="1" applyFont="1"/>
    <xf numFmtId="0" fontId="8" fillId="0" borderId="1" xfId="3" applyFont="1" applyBorder="1" applyAlignment="1">
      <alignment horizontal="center" vertical="center" wrapText="1"/>
    </xf>
    <xf numFmtId="3" fontId="4" fillId="0" borderId="0" xfId="1" applyNumberFormat="1" applyFont="1"/>
    <xf numFmtId="0" fontId="4" fillId="6" borderId="0" xfId="1" applyFont="1" applyFill="1"/>
    <xf numFmtId="0" fontId="4" fillId="6" borderId="2" xfId="3" applyFont="1" applyFill="1" applyBorder="1" applyAlignment="1" applyProtection="1">
      <alignment horizontal="left" vertical="top" wrapText="1"/>
      <protection locked="0"/>
    </xf>
    <xf numFmtId="0" fontId="8" fillId="6" borderId="0" xfId="1" applyFont="1" applyFill="1"/>
    <xf numFmtId="4" fontId="8" fillId="6" borderId="0" xfId="3" applyNumberFormat="1" applyFont="1" applyFill="1" applyAlignment="1" applyProtection="1">
      <alignment horizontal="right" wrapText="1"/>
      <protection locked="0"/>
    </xf>
    <xf numFmtId="0" fontId="8" fillId="6" borderId="0" xfId="1" applyFont="1" applyFill="1" applyAlignment="1">
      <alignment vertical="center"/>
    </xf>
    <xf numFmtId="0" fontId="8" fillId="6" borderId="0" xfId="1" applyFont="1" applyFill="1" applyAlignment="1">
      <alignment horizontal="center" vertical="center"/>
    </xf>
    <xf numFmtId="49" fontId="4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1" xfId="3" applyFont="1" applyFill="1" applyBorder="1" applyAlignment="1" applyProtection="1">
      <alignment horizontal="left" vertical="top" wrapText="1"/>
      <protection locked="0"/>
    </xf>
    <xf numFmtId="49" fontId="4" fillId="0" borderId="6" xfId="0" applyNumberFormat="1" applyFont="1" applyBorder="1" applyAlignment="1">
      <alignment horizontal="left" vertical="top" wrapText="1"/>
    </xf>
    <xf numFmtId="49" fontId="4" fillId="6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Border="1" applyAlignment="1">
      <alignment horizontal="left" vertical="top" wrapText="1"/>
    </xf>
    <xf numFmtId="49" fontId="4" fillId="0" borderId="6" xfId="3" applyNumberFormat="1" applyFont="1" applyBorder="1" applyAlignment="1" applyProtection="1">
      <alignment horizontal="left" vertical="top" wrapText="1"/>
      <protection locked="0"/>
    </xf>
    <xf numFmtId="4" fontId="4" fillId="6" borderId="0" xfId="1" applyNumberFormat="1" applyFont="1" applyFill="1"/>
    <xf numFmtId="0" fontId="4" fillId="0" borderId="1" xfId="0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2" fontId="4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1" xfId="1" applyFont="1" applyFill="1" applyBorder="1" applyAlignment="1">
      <alignment horizontal="left" vertical="top"/>
    </xf>
    <xf numFmtId="3" fontId="4" fillId="6" borderId="1" xfId="3" applyNumberFormat="1" applyFont="1" applyFill="1" applyBorder="1" applyAlignment="1" applyProtection="1">
      <alignment horizontal="left" vertical="top" wrapText="1"/>
      <protection locked="0"/>
    </xf>
    <xf numFmtId="3" fontId="9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0" xfId="1" applyFont="1" applyFill="1" applyAlignment="1">
      <alignment horizontal="left" vertical="top"/>
    </xf>
    <xf numFmtId="0" fontId="4" fillId="6" borderId="1" xfId="1" applyFont="1" applyFill="1" applyBorder="1" applyAlignment="1">
      <alignment horizontal="left" vertical="top" wrapText="1"/>
    </xf>
    <xf numFmtId="14" fontId="4" fillId="6" borderId="1" xfId="1" applyNumberFormat="1" applyFont="1" applyFill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49" fontId="4" fillId="6" borderId="8" xfId="0" applyNumberFormat="1" applyFont="1" applyFill="1" applyBorder="1" applyAlignment="1">
      <alignment horizontal="left" vertical="top"/>
    </xf>
    <xf numFmtId="49" fontId="4" fillId="6" borderId="1" xfId="0" applyNumberFormat="1" applyFont="1" applyFill="1" applyBorder="1" applyAlignment="1">
      <alignment horizontal="left" vertical="top"/>
    </xf>
    <xf numFmtId="49" fontId="4" fillId="6" borderId="2" xfId="3" applyNumberFormat="1" applyFont="1" applyFill="1" applyBorder="1" applyAlignment="1" applyProtection="1">
      <alignment horizontal="left" vertical="top" wrapText="1"/>
      <protection locked="0"/>
    </xf>
    <xf numFmtId="3" fontId="4" fillId="6" borderId="1" xfId="0" applyNumberFormat="1" applyFont="1" applyFill="1" applyBorder="1" applyAlignment="1">
      <alignment horizontal="left" vertical="top"/>
    </xf>
    <xf numFmtId="0" fontId="4" fillId="6" borderId="4" xfId="1" applyFont="1" applyFill="1" applyBorder="1" applyAlignment="1">
      <alignment horizontal="left" vertical="top" wrapText="1"/>
    </xf>
    <xf numFmtId="0" fontId="4" fillId="6" borderId="2" xfId="1" applyFont="1" applyFill="1" applyBorder="1" applyAlignment="1">
      <alignment horizontal="left" vertical="top" wrapText="1"/>
    </xf>
    <xf numFmtId="49" fontId="4" fillId="0" borderId="6" xfId="6" applyNumberFormat="1" applyFont="1" applyBorder="1" applyAlignment="1">
      <alignment horizontal="left" vertical="top"/>
    </xf>
    <xf numFmtId="49" fontId="4" fillId="0" borderId="7" xfId="6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164" fontId="8" fillId="6" borderId="0" xfId="1" applyNumberFormat="1" applyFont="1" applyFill="1" applyAlignment="1">
      <alignment vertical="center"/>
    </xf>
    <xf numFmtId="0" fontId="7" fillId="7" borderId="2" xfId="1" applyFont="1" applyFill="1" applyBorder="1" applyAlignment="1">
      <alignment vertical="center"/>
    </xf>
    <xf numFmtId="0" fontId="5" fillId="0" borderId="0" xfId="1" applyFont="1" applyAlignment="1">
      <alignment vertical="center"/>
    </xf>
    <xf numFmtId="0" fontId="4" fillId="6" borderId="13" xfId="1" applyFont="1" applyFill="1" applyBorder="1" applyAlignment="1">
      <alignment horizontal="center" vertical="center"/>
    </xf>
    <xf numFmtId="2" fontId="4" fillId="6" borderId="13" xfId="3" applyNumberFormat="1" applyFont="1" applyFill="1" applyBorder="1" applyAlignment="1" applyProtection="1">
      <alignment horizontal="left" vertical="top" wrapText="1"/>
      <protection locked="0"/>
    </xf>
    <xf numFmtId="49" fontId="4" fillId="6" borderId="13" xfId="3" applyNumberFormat="1" applyFont="1" applyFill="1" applyBorder="1" applyAlignment="1" applyProtection="1">
      <alignment horizontal="left" vertical="top" wrapText="1"/>
      <protection locked="0"/>
    </xf>
    <xf numFmtId="3" fontId="4" fillId="6" borderId="13" xfId="0" applyNumberFormat="1" applyFont="1" applyFill="1" applyBorder="1" applyAlignment="1">
      <alignment horizontal="left" vertical="top"/>
    </xf>
    <xf numFmtId="3" fontId="9" fillId="6" borderId="13" xfId="3" applyNumberFormat="1" applyFont="1" applyFill="1" applyBorder="1" applyAlignment="1" applyProtection="1">
      <alignment horizontal="left" vertical="top" wrapText="1"/>
      <protection locked="0"/>
    </xf>
    <xf numFmtId="0" fontId="7" fillId="6" borderId="2" xfId="1" applyFont="1" applyFill="1" applyBorder="1" applyAlignment="1">
      <alignment vertical="center"/>
    </xf>
    <xf numFmtId="0" fontId="4" fillId="0" borderId="0" xfId="1" applyFont="1" applyAlignment="1">
      <alignment horizontal="left" vertical="top"/>
    </xf>
    <xf numFmtId="0" fontId="6" fillId="0" borderId="0" xfId="3" applyFont="1" applyAlignment="1" applyProtection="1">
      <alignment horizontal="left" vertical="top"/>
      <protection locked="0"/>
    </xf>
    <xf numFmtId="0" fontId="8" fillId="0" borderId="1" xfId="3" applyFont="1" applyBorder="1" applyAlignment="1">
      <alignment horizontal="left" vertical="top" wrapText="1"/>
    </xf>
    <xf numFmtId="49" fontId="14" fillId="0" borderId="10" xfId="0" applyNumberFormat="1" applyFont="1" applyBorder="1" applyAlignment="1" applyProtection="1">
      <alignment horizontal="left" vertical="top" wrapText="1"/>
      <protection locked="0"/>
    </xf>
    <xf numFmtId="49" fontId="14" fillId="0" borderId="12" xfId="0" applyNumberFormat="1" applyFont="1" applyBorder="1" applyAlignment="1" applyProtection="1">
      <alignment horizontal="left" vertical="top" wrapText="1"/>
      <protection locked="0"/>
    </xf>
    <xf numFmtId="49" fontId="14" fillId="0" borderId="16" xfId="0" applyNumberFormat="1" applyFont="1" applyBorder="1" applyAlignment="1" applyProtection="1">
      <alignment horizontal="left" vertical="top" wrapText="1"/>
      <protection locked="0"/>
    </xf>
    <xf numFmtId="49" fontId="14" fillId="0" borderId="1" xfId="0" applyNumberFormat="1" applyFont="1" applyBorder="1" applyAlignment="1" applyProtection="1">
      <alignment horizontal="left" vertical="top" wrapText="1"/>
      <protection locked="0"/>
    </xf>
    <xf numFmtId="0" fontId="8" fillId="3" borderId="1" xfId="1" applyFont="1" applyFill="1" applyBorder="1" applyAlignment="1">
      <alignment horizontal="left" vertical="top"/>
    </xf>
    <xf numFmtId="3" fontId="8" fillId="3" borderId="1" xfId="3" applyNumberFormat="1" applyFont="1" applyFill="1" applyBorder="1" applyAlignment="1" applyProtection="1">
      <alignment horizontal="left" vertical="top" wrapText="1"/>
      <protection locked="0"/>
    </xf>
    <xf numFmtId="0" fontId="8" fillId="6" borderId="1" xfId="1" applyFont="1" applyFill="1" applyBorder="1" applyAlignment="1">
      <alignment horizontal="left" vertical="top"/>
    </xf>
    <xf numFmtId="0" fontId="8" fillId="6" borderId="3" xfId="1" applyFont="1" applyFill="1" applyBorder="1" applyAlignment="1">
      <alignment horizontal="left" vertical="top"/>
    </xf>
    <xf numFmtId="3" fontId="8" fillId="6" borderId="1" xfId="3" applyNumberFormat="1" applyFont="1" applyFill="1" applyBorder="1" applyAlignment="1" applyProtection="1">
      <alignment horizontal="left" vertical="top" wrapText="1"/>
      <protection locked="0"/>
    </xf>
    <xf numFmtId="49" fontId="8" fillId="6" borderId="1" xfId="3" applyNumberFormat="1" applyFont="1" applyFill="1" applyBorder="1" applyAlignment="1" applyProtection="1">
      <alignment horizontal="left" vertical="top" wrapText="1"/>
      <protection locked="0"/>
    </xf>
    <xf numFmtId="49" fontId="8" fillId="6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3" applyNumberFormat="1" applyFont="1" applyBorder="1" applyAlignment="1" applyProtection="1">
      <alignment horizontal="left" vertical="top" wrapText="1"/>
      <protection locked="0"/>
    </xf>
    <xf numFmtId="3" fontId="9" fillId="0" borderId="1" xfId="3" applyNumberFormat="1" applyFont="1" applyBorder="1" applyAlignment="1" applyProtection="1">
      <alignment horizontal="left" vertical="top" wrapText="1"/>
      <protection locked="0"/>
    </xf>
    <xf numFmtId="49" fontId="8" fillId="3" borderId="1" xfId="3" applyNumberFormat="1" applyFont="1" applyFill="1" applyBorder="1" applyAlignment="1" applyProtection="1">
      <alignment horizontal="left" vertical="top" wrapText="1"/>
      <protection locked="0"/>
    </xf>
    <xf numFmtId="49" fontId="8" fillId="3" borderId="3" xfId="3" applyNumberFormat="1" applyFont="1" applyFill="1" applyBorder="1" applyAlignment="1" applyProtection="1">
      <alignment horizontal="left" vertical="top" wrapText="1"/>
      <protection locked="0"/>
    </xf>
    <xf numFmtId="49" fontId="8" fillId="4" borderId="1" xfId="3" applyNumberFormat="1" applyFont="1" applyFill="1" applyBorder="1" applyAlignment="1" applyProtection="1">
      <alignment horizontal="left" vertical="top" wrapText="1"/>
      <protection locked="0"/>
    </xf>
    <xf numFmtId="49" fontId="8" fillId="4" borderId="3" xfId="3" applyNumberFormat="1" applyFont="1" applyFill="1" applyBorder="1" applyAlignment="1" applyProtection="1">
      <alignment horizontal="left" vertical="top" wrapText="1"/>
      <protection locked="0"/>
    </xf>
    <xf numFmtId="3" fontId="8" fillId="4" borderId="1" xfId="3" applyNumberFormat="1" applyFont="1" applyFill="1" applyBorder="1" applyAlignment="1" applyProtection="1">
      <alignment horizontal="left" vertical="top" wrapText="1"/>
      <protection locked="0"/>
    </xf>
    <xf numFmtId="0" fontId="4" fillId="0" borderId="1" xfId="1" applyFont="1" applyBorder="1" applyAlignment="1">
      <alignment horizontal="left" vertical="top"/>
    </xf>
    <xf numFmtId="3" fontId="4" fillId="6" borderId="1" xfId="1" applyNumberFormat="1" applyFont="1" applyFill="1" applyBorder="1" applyAlignment="1">
      <alignment horizontal="left" vertical="top"/>
    </xf>
    <xf numFmtId="0" fontId="4" fillId="7" borderId="1" xfId="1" applyFont="1" applyFill="1" applyBorder="1" applyAlignment="1">
      <alignment horizontal="left" vertical="top"/>
    </xf>
    <xf numFmtId="3" fontId="8" fillId="7" borderId="1" xfId="1" applyNumberFormat="1" applyFont="1" applyFill="1" applyBorder="1" applyAlignment="1">
      <alignment horizontal="left" vertical="top"/>
    </xf>
    <xf numFmtId="0" fontId="4" fillId="6" borderId="3" xfId="1" applyFont="1" applyFill="1" applyBorder="1" applyAlignment="1">
      <alignment horizontal="left" vertical="top"/>
    </xf>
    <xf numFmtId="0" fontId="4" fillId="7" borderId="3" xfId="1" applyFont="1" applyFill="1" applyBorder="1" applyAlignment="1">
      <alignment horizontal="left" vertical="top"/>
    </xf>
    <xf numFmtId="3" fontId="4" fillId="7" borderId="1" xfId="1" applyNumberFormat="1" applyFont="1" applyFill="1" applyBorder="1" applyAlignment="1">
      <alignment horizontal="left" vertical="top"/>
    </xf>
    <xf numFmtId="0" fontId="4" fillId="5" borderId="1" xfId="1" applyFont="1" applyFill="1" applyBorder="1" applyAlignment="1">
      <alignment horizontal="left" vertical="top"/>
    </xf>
    <xf numFmtId="0" fontId="4" fillId="5" borderId="3" xfId="1" applyFont="1" applyFill="1" applyBorder="1" applyAlignment="1">
      <alignment horizontal="left" vertical="top"/>
    </xf>
    <xf numFmtId="3" fontId="8" fillId="5" borderId="1" xfId="1" applyNumberFormat="1" applyFont="1" applyFill="1" applyBorder="1" applyAlignment="1">
      <alignment horizontal="left" vertical="top"/>
    </xf>
    <xf numFmtId="0" fontId="4" fillId="4" borderId="1" xfId="1" applyFont="1" applyFill="1" applyBorder="1" applyAlignment="1">
      <alignment horizontal="left" vertical="top"/>
    </xf>
    <xf numFmtId="3" fontId="8" fillId="4" borderId="1" xfId="1" applyNumberFormat="1" applyFont="1" applyFill="1" applyBorder="1" applyAlignment="1">
      <alignment horizontal="left" vertical="top"/>
    </xf>
    <xf numFmtId="0" fontId="4" fillId="0" borderId="1" xfId="1" applyFont="1" applyBorder="1" applyAlignment="1">
      <alignment horizontal="left" vertical="top" wrapText="1"/>
    </xf>
    <xf numFmtId="3" fontId="4" fillId="0" borderId="0" xfId="1" applyNumberFormat="1" applyFont="1" applyAlignment="1">
      <alignment horizontal="left" vertical="top"/>
    </xf>
    <xf numFmtId="0" fontId="4" fillId="0" borderId="0" xfId="2" applyFont="1" applyAlignment="1">
      <alignment horizontal="right" vertical="top"/>
    </xf>
    <xf numFmtId="49" fontId="14" fillId="0" borderId="11" xfId="0" applyNumberFormat="1" applyFont="1" applyBorder="1" applyAlignment="1" applyProtection="1">
      <alignment horizontal="left" vertical="top" wrapText="1"/>
      <protection locked="0"/>
    </xf>
    <xf numFmtId="49" fontId="14" fillId="0" borderId="15" xfId="0" applyNumberFormat="1" applyFont="1" applyBorder="1" applyAlignment="1" applyProtection="1">
      <alignment horizontal="left" vertical="top" wrapText="1"/>
      <protection locked="0"/>
    </xf>
    <xf numFmtId="2" fontId="8" fillId="6" borderId="1" xfId="3" applyNumberFormat="1" applyFont="1" applyFill="1" applyBorder="1" applyAlignment="1" applyProtection="1">
      <alignment horizontal="left" vertical="top" wrapText="1"/>
      <protection locked="0"/>
    </xf>
    <xf numFmtId="2" fontId="4" fillId="0" borderId="1" xfId="3" applyNumberFormat="1" applyFont="1" applyBorder="1" applyAlignment="1" applyProtection="1">
      <alignment horizontal="left" vertical="top" wrapText="1"/>
      <protection locked="0"/>
    </xf>
    <xf numFmtId="49" fontId="4" fillId="6" borderId="6" xfId="3" applyNumberFormat="1" applyFont="1" applyFill="1" applyBorder="1" applyAlignment="1" applyProtection="1">
      <alignment horizontal="left" vertical="top" wrapText="1"/>
      <protection locked="0"/>
    </xf>
    <xf numFmtId="0" fontId="4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/>
    </xf>
    <xf numFmtId="0" fontId="6" fillId="0" borderId="0" xfId="3" applyFont="1" applyAlignment="1">
      <alignment horizontal="left" vertical="top"/>
    </xf>
    <xf numFmtId="0" fontId="10" fillId="0" borderId="0" xfId="2" applyFont="1" applyAlignment="1">
      <alignment horizontal="left" vertical="top"/>
    </xf>
    <xf numFmtId="0" fontId="7" fillId="0" borderId="0" xfId="3" applyFont="1" applyAlignment="1">
      <alignment horizontal="left" vertical="top"/>
    </xf>
    <xf numFmtId="0" fontId="8" fillId="0" borderId="1" xfId="3" applyFont="1" applyBorder="1" applyAlignment="1" applyProtection="1">
      <alignment horizontal="left" vertical="top" wrapText="1"/>
      <protection locked="0"/>
    </xf>
    <xf numFmtId="0" fontId="4" fillId="0" borderId="1" xfId="3" applyFont="1" applyBorder="1" applyAlignment="1">
      <alignment horizontal="left" vertical="top" wrapText="1"/>
    </xf>
    <xf numFmtId="164" fontId="4" fillId="6" borderId="1" xfId="1" applyNumberFormat="1" applyFont="1" applyFill="1" applyBorder="1" applyAlignment="1">
      <alignment horizontal="left" vertical="top"/>
    </xf>
    <xf numFmtId="164" fontId="8" fillId="6" borderId="1" xfId="1" applyNumberFormat="1" applyFont="1" applyFill="1" applyBorder="1" applyAlignment="1">
      <alignment horizontal="left" vertical="top"/>
    </xf>
    <xf numFmtId="3" fontId="4" fillId="6" borderId="6" xfId="0" applyNumberFormat="1" applyFont="1" applyFill="1" applyBorder="1" applyAlignment="1">
      <alignment horizontal="left" vertical="top"/>
    </xf>
    <xf numFmtId="3" fontId="9" fillId="6" borderId="1" xfId="1" applyNumberFormat="1" applyFont="1" applyFill="1" applyBorder="1" applyAlignment="1">
      <alignment horizontal="left" vertical="top"/>
    </xf>
    <xf numFmtId="3" fontId="4" fillId="6" borderId="1" xfId="3" applyNumberFormat="1" applyFont="1" applyFill="1" applyBorder="1" applyAlignment="1" applyProtection="1">
      <alignment horizontal="left" vertical="top"/>
      <protection locked="0"/>
    </xf>
    <xf numFmtId="1" fontId="4" fillId="6" borderId="1" xfId="1" applyNumberFormat="1" applyFont="1" applyFill="1" applyBorder="1" applyAlignment="1">
      <alignment horizontal="left" vertical="top"/>
    </xf>
    <xf numFmtId="49" fontId="4" fillId="6" borderId="5" xfId="3" applyNumberFormat="1" applyFont="1" applyFill="1" applyBorder="1" applyAlignment="1" applyProtection="1">
      <alignment horizontal="left" vertical="top" wrapText="1"/>
      <protection locked="0"/>
    </xf>
    <xf numFmtId="49" fontId="4" fillId="6" borderId="14" xfId="3" applyNumberFormat="1" applyFont="1" applyFill="1" applyBorder="1" applyAlignment="1" applyProtection="1">
      <alignment horizontal="left" vertical="top" wrapText="1"/>
      <protection locked="0"/>
    </xf>
    <xf numFmtId="1" fontId="4" fillId="6" borderId="13" xfId="1" applyNumberFormat="1" applyFont="1" applyFill="1" applyBorder="1" applyAlignment="1">
      <alignment horizontal="left" vertical="top"/>
    </xf>
    <xf numFmtId="3" fontId="4" fillId="6" borderId="13" xfId="3" applyNumberFormat="1" applyFont="1" applyFill="1" applyBorder="1" applyAlignment="1" applyProtection="1">
      <alignment horizontal="left" vertical="top"/>
      <protection locked="0"/>
    </xf>
    <xf numFmtId="164" fontId="8" fillId="6" borderId="13" xfId="1" applyNumberFormat="1" applyFont="1" applyFill="1" applyBorder="1" applyAlignment="1">
      <alignment horizontal="left" vertical="top"/>
    </xf>
    <xf numFmtId="3" fontId="4" fillId="0" borderId="1" xfId="3" applyNumberFormat="1" applyFont="1" applyBorder="1" applyAlignment="1" applyProtection="1">
      <alignment horizontal="left" vertical="top"/>
      <protection locked="0"/>
    </xf>
    <xf numFmtId="164" fontId="8" fillId="0" borderId="1" xfId="1" applyNumberFormat="1" applyFont="1" applyBorder="1" applyAlignment="1">
      <alignment horizontal="left" vertical="top"/>
    </xf>
    <xf numFmtId="1" fontId="4" fillId="0" borderId="1" xfId="1" applyNumberFormat="1" applyFont="1" applyBorder="1" applyAlignment="1">
      <alignment horizontal="left" vertical="top"/>
    </xf>
    <xf numFmtId="2" fontId="8" fillId="3" borderId="1" xfId="3" applyNumberFormat="1" applyFont="1" applyFill="1" applyBorder="1" applyAlignment="1" applyProtection="1">
      <alignment horizontal="left" vertical="top" wrapText="1"/>
      <protection locked="0"/>
    </xf>
    <xf numFmtId="1" fontId="8" fillId="3" borderId="1" xfId="1" applyNumberFormat="1" applyFont="1" applyFill="1" applyBorder="1" applyAlignment="1">
      <alignment horizontal="left" vertical="top"/>
    </xf>
    <xf numFmtId="3" fontId="8" fillId="3" borderId="1" xfId="3" applyNumberFormat="1" applyFont="1" applyFill="1" applyBorder="1" applyAlignment="1" applyProtection="1">
      <alignment horizontal="left" vertical="top"/>
      <protection locked="0"/>
    </xf>
    <xf numFmtId="164" fontId="8" fillId="3" borderId="1" xfId="1" applyNumberFormat="1" applyFont="1" applyFill="1" applyBorder="1" applyAlignment="1">
      <alignment horizontal="left" vertical="top"/>
    </xf>
    <xf numFmtId="2" fontId="8" fillId="4" borderId="1" xfId="3" applyNumberFormat="1" applyFont="1" applyFill="1" applyBorder="1" applyAlignment="1" applyProtection="1">
      <alignment horizontal="left" vertical="top" wrapText="1"/>
      <protection locked="0"/>
    </xf>
    <xf numFmtId="49" fontId="11" fillId="0" borderId="1" xfId="3" applyNumberFormat="1" applyFont="1" applyBorder="1" applyAlignment="1">
      <alignment horizontal="left" vertical="top"/>
    </xf>
    <xf numFmtId="0" fontId="7" fillId="7" borderId="5" xfId="1" applyFont="1" applyFill="1" applyBorder="1" applyAlignment="1">
      <alignment horizontal="left" vertical="top"/>
    </xf>
    <xf numFmtId="0" fontId="7" fillId="7" borderId="3" xfId="1" applyFont="1" applyFill="1" applyBorder="1" applyAlignment="1">
      <alignment horizontal="left" vertical="top"/>
    </xf>
    <xf numFmtId="0" fontId="6" fillId="6" borderId="3" xfId="1" applyFont="1" applyFill="1" applyBorder="1" applyAlignment="1">
      <alignment horizontal="left" vertical="top"/>
    </xf>
    <xf numFmtId="3" fontId="8" fillId="6" borderId="1" xfId="1" applyNumberFormat="1" applyFont="1" applyFill="1" applyBorder="1" applyAlignment="1">
      <alignment horizontal="left" vertical="top"/>
    </xf>
    <xf numFmtId="1" fontId="8" fillId="6" borderId="1" xfId="1" applyNumberFormat="1" applyFont="1" applyFill="1" applyBorder="1" applyAlignment="1">
      <alignment horizontal="left" vertical="top"/>
    </xf>
    <xf numFmtId="3" fontId="8" fillId="6" borderId="1" xfId="3" applyNumberFormat="1" applyFont="1" applyFill="1" applyBorder="1" applyAlignment="1" applyProtection="1">
      <alignment horizontal="left" vertical="top"/>
      <protection locked="0"/>
    </xf>
    <xf numFmtId="3" fontId="8" fillId="0" borderId="1" xfId="1" applyNumberFormat="1" applyFont="1" applyBorder="1" applyAlignment="1">
      <alignment horizontal="left" vertical="top"/>
    </xf>
    <xf numFmtId="2" fontId="4" fillId="0" borderId="1" xfId="1" applyNumberFormat="1" applyFont="1" applyBorder="1" applyAlignment="1">
      <alignment horizontal="left" vertical="top"/>
    </xf>
    <xf numFmtId="164" fontId="8" fillId="8" borderId="1" xfId="1" applyNumberFormat="1" applyFont="1" applyFill="1" applyBorder="1" applyAlignment="1">
      <alignment horizontal="left" vertical="top"/>
    </xf>
    <xf numFmtId="0" fontId="10" fillId="0" borderId="0" xfId="1" applyFont="1" applyAlignment="1">
      <alignment horizontal="left" vertical="top"/>
    </xf>
    <xf numFmtId="0" fontId="4" fillId="0" borderId="0" xfId="4" applyFont="1" applyAlignment="1">
      <alignment horizontal="left" vertical="top"/>
    </xf>
    <xf numFmtId="3" fontId="10" fillId="0" borderId="0" xfId="1" applyNumberFormat="1" applyFont="1" applyAlignment="1">
      <alignment horizontal="left" vertical="top"/>
    </xf>
    <xf numFmtId="0" fontId="2" fillId="0" borderId="0" xfId="5" applyAlignment="1">
      <alignment horizontal="left" vertical="top"/>
    </xf>
    <xf numFmtId="164" fontId="4" fillId="0" borderId="0" xfId="1" applyNumberFormat="1" applyFont="1" applyAlignment="1">
      <alignment horizontal="left" vertical="top"/>
    </xf>
    <xf numFmtId="3" fontId="4" fillId="0" borderId="6" xfId="3" applyNumberFormat="1" applyFont="1" applyBorder="1" applyAlignment="1">
      <alignment horizontal="left" vertical="top" wrapText="1"/>
    </xf>
    <xf numFmtId="3" fontId="4" fillId="0" borderId="0" xfId="3" applyNumberFormat="1" applyFont="1" applyAlignment="1">
      <alignment horizontal="left" vertical="top" wrapText="1"/>
    </xf>
    <xf numFmtId="0" fontId="5" fillId="0" borderId="9" xfId="3" applyFont="1" applyBorder="1" applyAlignment="1">
      <alignment horizontal="left" vertical="center"/>
    </xf>
    <xf numFmtId="0" fontId="8" fillId="2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Border="1" applyAlignment="1" applyProtection="1">
      <alignment horizontal="center" vertical="center" wrapText="1"/>
      <protection locked="0"/>
    </xf>
    <xf numFmtId="49" fontId="4" fillId="0" borderId="2" xfId="3" applyNumberFormat="1" applyFont="1" applyBorder="1" applyAlignment="1" applyProtection="1">
      <alignment horizontal="right" wrapText="1"/>
      <protection locked="0"/>
    </xf>
    <xf numFmtId="49" fontId="4" fillId="0" borderId="5" xfId="3" applyNumberFormat="1" applyFont="1" applyBorder="1" applyAlignment="1" applyProtection="1">
      <alignment horizontal="right" wrapText="1"/>
      <protection locked="0"/>
    </xf>
    <xf numFmtId="49" fontId="4" fillId="0" borderId="3" xfId="3" applyNumberFormat="1" applyFont="1" applyBorder="1" applyAlignment="1" applyProtection="1">
      <alignment horizontal="right" wrapText="1"/>
      <protection locked="0"/>
    </xf>
    <xf numFmtId="0" fontId="4" fillId="0" borderId="2" xfId="1" applyFont="1" applyBorder="1" applyAlignment="1">
      <alignment horizontal="right" wrapText="1"/>
    </xf>
    <xf numFmtId="0" fontId="4" fillId="0" borderId="5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8" fillId="0" borderId="1" xfId="3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8" fillId="4" borderId="2" xfId="3" applyNumberFormat="1" applyFont="1" applyFill="1" applyBorder="1" applyAlignment="1" applyProtection="1">
      <alignment horizontal="center"/>
      <protection locked="0"/>
    </xf>
    <xf numFmtId="49" fontId="8" fillId="4" borderId="5" xfId="3" applyNumberFormat="1" applyFont="1" applyFill="1" applyBorder="1" applyAlignment="1" applyProtection="1">
      <alignment horizontal="center"/>
      <protection locked="0"/>
    </xf>
    <xf numFmtId="49" fontId="8" fillId="4" borderId="3" xfId="3" applyNumberFormat="1" applyFont="1" applyFill="1" applyBorder="1" applyAlignment="1" applyProtection="1">
      <alignment horizontal="center"/>
      <protection locked="0"/>
    </xf>
    <xf numFmtId="49" fontId="8" fillId="3" borderId="2" xfId="3" applyNumberFormat="1" applyFont="1" applyFill="1" applyBorder="1" applyAlignment="1" applyProtection="1">
      <alignment horizontal="right" wrapText="1"/>
      <protection locked="0"/>
    </xf>
    <xf numFmtId="49" fontId="8" fillId="3" borderId="5" xfId="3" applyNumberFormat="1" applyFont="1" applyFill="1" applyBorder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right" wrapText="1"/>
      <protection locked="0"/>
    </xf>
    <xf numFmtId="0" fontId="12" fillId="6" borderId="2" xfId="1" applyFont="1" applyFill="1" applyBorder="1" applyAlignment="1">
      <alignment horizontal="left"/>
    </xf>
    <xf numFmtId="0" fontId="12" fillId="6" borderId="5" xfId="1" applyFont="1" applyFill="1" applyBorder="1" applyAlignment="1">
      <alignment horizontal="left"/>
    </xf>
    <xf numFmtId="0" fontId="12" fillId="6" borderId="3" xfId="1" applyFont="1" applyFill="1" applyBorder="1" applyAlignment="1">
      <alignment horizontal="left"/>
    </xf>
    <xf numFmtId="49" fontId="12" fillId="0" borderId="2" xfId="3" applyNumberFormat="1" applyFont="1" applyBorder="1" applyAlignment="1">
      <alignment horizontal="center" wrapText="1"/>
    </xf>
    <xf numFmtId="49" fontId="12" fillId="0" borderId="5" xfId="3" applyNumberFormat="1" applyFont="1" applyBorder="1" applyAlignment="1">
      <alignment horizontal="center" wrapText="1"/>
    </xf>
    <xf numFmtId="49" fontId="12" fillId="0" borderId="3" xfId="3" applyNumberFormat="1" applyFont="1" applyBorder="1" applyAlignment="1">
      <alignment horizontal="center" wrapText="1"/>
    </xf>
    <xf numFmtId="49" fontId="12" fillId="6" borderId="2" xfId="3" applyNumberFormat="1" applyFont="1" applyFill="1" applyBorder="1" applyAlignment="1" applyProtection="1">
      <alignment horizontal="center" wrapText="1"/>
      <protection locked="0"/>
    </xf>
    <xf numFmtId="49" fontId="12" fillId="6" borderId="5" xfId="3" applyNumberFormat="1" applyFont="1" applyFill="1" applyBorder="1" applyAlignment="1" applyProtection="1">
      <alignment horizontal="center" wrapText="1"/>
      <protection locked="0"/>
    </xf>
    <xf numFmtId="49" fontId="12" fillId="6" borderId="3" xfId="3" applyNumberFormat="1" applyFont="1" applyFill="1" applyBorder="1" applyAlignment="1" applyProtection="1">
      <alignment horizontal="center" wrapText="1"/>
      <protection locked="0"/>
    </xf>
    <xf numFmtId="0" fontId="8" fillId="4" borderId="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8" fillId="4" borderId="3" xfId="1" applyFont="1" applyFill="1" applyBorder="1" applyAlignment="1">
      <alignment vertical="center"/>
    </xf>
    <xf numFmtId="0" fontId="8" fillId="6" borderId="2" xfId="1" applyFont="1" applyFill="1" applyBorder="1" applyAlignment="1">
      <alignment horizontal="center"/>
    </xf>
    <xf numFmtId="0" fontId="8" fillId="6" borderId="5" xfId="1" applyFont="1" applyFill="1" applyBorder="1" applyAlignment="1">
      <alignment horizontal="center"/>
    </xf>
    <xf numFmtId="0" fontId="8" fillId="6" borderId="3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left" vertical="center"/>
    </xf>
    <xf numFmtId="0" fontId="8" fillId="3" borderId="5" xfId="1" applyFont="1" applyFill="1" applyBorder="1" applyAlignment="1">
      <alignment horizontal="left" vertical="center"/>
    </xf>
    <xf numFmtId="0" fontId="8" fillId="3" borderId="3" xfId="1" applyFont="1" applyFill="1" applyBorder="1" applyAlignment="1">
      <alignment horizontal="left" vertical="center"/>
    </xf>
    <xf numFmtId="0" fontId="7" fillId="7" borderId="2" xfId="1" applyFont="1" applyFill="1" applyBorder="1" applyAlignment="1">
      <alignment horizontal="left"/>
    </xf>
    <xf numFmtId="0" fontId="7" fillId="7" borderId="5" xfId="1" applyFont="1" applyFill="1" applyBorder="1" applyAlignment="1">
      <alignment horizontal="left"/>
    </xf>
    <xf numFmtId="0" fontId="7" fillId="7" borderId="3" xfId="1" applyFont="1" applyFill="1" applyBorder="1" applyAlignment="1">
      <alignment horizontal="left"/>
    </xf>
    <xf numFmtId="0" fontId="5" fillId="5" borderId="2" xfId="1" applyFont="1" applyFill="1" applyBorder="1" applyAlignment="1">
      <alignment horizontal="left"/>
    </xf>
    <xf numFmtId="0" fontId="5" fillId="5" borderId="5" xfId="1" applyFont="1" applyFill="1" applyBorder="1" applyAlignment="1">
      <alignment horizontal="left"/>
    </xf>
    <xf numFmtId="0" fontId="5" fillId="5" borderId="3" xfId="1" applyFont="1" applyFill="1" applyBorder="1" applyAlignment="1">
      <alignment horizontal="left"/>
    </xf>
    <xf numFmtId="0" fontId="4" fillId="6" borderId="2" xfId="1" applyFont="1" applyFill="1" applyBorder="1" applyAlignment="1">
      <alignment horizontal="center" vertical="center"/>
    </xf>
    <xf numFmtId="0" fontId="4" fillId="6" borderId="5" xfId="1" applyFont="1" applyFill="1" applyBorder="1" applyAlignment="1">
      <alignment horizontal="center" vertical="center"/>
    </xf>
    <xf numFmtId="0" fontId="4" fillId="6" borderId="3" xfId="1" applyFont="1" applyFill="1" applyBorder="1" applyAlignment="1">
      <alignment horizontal="center" vertical="center"/>
    </xf>
  </cellXfs>
  <cellStyles count="8">
    <cellStyle name="Normal" xfId="0" builtinId="0"/>
    <cellStyle name="Normal 10 2 2 2 2" xfId="1" xr:uid="{00000000-0005-0000-0000-000001000000}"/>
    <cellStyle name="Normal 2 2 2 2 2" xfId="4" xr:uid="{00000000-0005-0000-0000-000002000000}"/>
    <cellStyle name="Normal 28" xfId="5" xr:uid="{00000000-0005-0000-0000-000003000000}"/>
    <cellStyle name="Normal 3 2 6" xfId="7" xr:uid="{00000000-0005-0000-0000-000004000000}"/>
    <cellStyle name="Normal 3 4 2 2 2" xfId="2" xr:uid="{00000000-0005-0000-0000-000005000000}"/>
    <cellStyle name="Normal_Pamatformas 2 2" xfId="3" xr:uid="{00000000-0005-0000-0000-000006000000}"/>
    <cellStyle name="Normal_Veidlapa_2008_oktobris_(4.piel)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Y191"/>
  <sheetViews>
    <sheetView tabSelected="1" zoomScaleNormal="100" workbookViewId="0">
      <pane xSplit="2" ySplit="8" topLeftCell="C108" activePane="bottomRight" state="frozen"/>
      <selection pane="topRight" activeCell="C1" sqref="C1"/>
      <selection pane="bottomLeft" activeCell="A8" sqref="A8"/>
      <selection pane="bottomRight" activeCell="V4" sqref="V4"/>
    </sheetView>
  </sheetViews>
  <sheetFormatPr defaultColWidth="9.109375" defaultRowHeight="13.2" x14ac:dyDescent="0.25"/>
  <cols>
    <col min="1" max="1" width="3.6640625" style="36" customWidth="1"/>
    <col min="2" max="2" width="11.109375" style="47" customWidth="1"/>
    <col min="3" max="3" width="75.5546875" style="88" customWidth="1"/>
    <col min="4" max="4" width="16.5546875" style="47" customWidth="1"/>
    <col min="5" max="6" width="10.5546875" style="47" hidden="1" customWidth="1"/>
    <col min="7" max="7" width="10.33203125" style="47" customWidth="1"/>
    <col min="8" max="8" width="9.109375" style="47" customWidth="1"/>
    <col min="9" max="9" width="12" style="47" customWidth="1"/>
    <col min="10" max="10" width="9.6640625" style="47" hidden="1" customWidth="1"/>
    <col min="11" max="11" width="11" style="47" customWidth="1"/>
    <col min="12" max="12" width="12.5546875" style="47" customWidth="1"/>
    <col min="13" max="13" width="13.109375" style="47" customWidth="1"/>
    <col min="14" max="14" width="9.6640625" style="47" customWidth="1"/>
    <col min="15" max="19" width="9.109375" style="47" customWidth="1"/>
    <col min="20" max="20" width="10.6640625" style="47" customWidth="1"/>
    <col min="21" max="21" width="10.33203125" style="47" customWidth="1"/>
    <col min="22" max="22" width="11.5546875" style="1" customWidth="1"/>
    <col min="23" max="16384" width="9.109375" style="1"/>
  </cols>
  <sheetData>
    <row r="1" spans="1:21" x14ac:dyDescent="0.25">
      <c r="U1" s="82" t="s">
        <v>463</v>
      </c>
    </row>
    <row r="2" spans="1:21" x14ac:dyDescent="0.25">
      <c r="U2" s="82" t="s">
        <v>464</v>
      </c>
    </row>
    <row r="3" spans="1:21" x14ac:dyDescent="0.25">
      <c r="U3" s="82" t="s">
        <v>465</v>
      </c>
    </row>
    <row r="4" spans="1:21" ht="15.6" x14ac:dyDescent="0.25">
      <c r="A4" s="40" t="s">
        <v>357</v>
      </c>
      <c r="B4" s="89"/>
      <c r="C4" s="89"/>
      <c r="D4" s="90"/>
      <c r="E4" s="90"/>
      <c r="F4" s="90"/>
      <c r="G4" s="48"/>
      <c r="H4" s="48"/>
      <c r="I4" s="48"/>
      <c r="J4" s="48"/>
      <c r="K4" s="48"/>
      <c r="U4" s="91"/>
    </row>
    <row r="5" spans="1:21" ht="15.6" x14ac:dyDescent="0.25">
      <c r="A5" s="131" t="s">
        <v>432</v>
      </c>
      <c r="B5" s="131"/>
      <c r="C5" s="131"/>
      <c r="D5" s="92"/>
      <c r="E5" s="92"/>
      <c r="F5" s="92"/>
      <c r="G5" s="48"/>
      <c r="H5" s="48"/>
      <c r="I5" s="48"/>
      <c r="J5" s="48"/>
      <c r="K5" s="48"/>
      <c r="L5" s="48"/>
    </row>
    <row r="6" spans="1:21" ht="15.75" customHeight="1" x14ac:dyDescent="0.25">
      <c r="A6" s="140" t="s">
        <v>0</v>
      </c>
      <c r="B6" s="140" t="s">
        <v>1</v>
      </c>
      <c r="C6" s="140" t="s">
        <v>2</v>
      </c>
      <c r="D6" s="140" t="s">
        <v>3</v>
      </c>
      <c r="E6" s="140" t="s">
        <v>3</v>
      </c>
      <c r="F6" s="140" t="s">
        <v>4</v>
      </c>
      <c r="G6" s="140" t="s">
        <v>5</v>
      </c>
      <c r="H6" s="140" t="s">
        <v>6</v>
      </c>
      <c r="I6" s="140" t="s">
        <v>7</v>
      </c>
      <c r="J6" s="2"/>
      <c r="K6" s="133" t="s">
        <v>338</v>
      </c>
      <c r="L6" s="132" t="s">
        <v>339</v>
      </c>
      <c r="M6" s="132" t="s">
        <v>340</v>
      </c>
      <c r="N6" s="132" t="s">
        <v>341</v>
      </c>
      <c r="O6" s="133"/>
      <c r="P6" s="133"/>
      <c r="Q6" s="133"/>
      <c r="R6" s="133"/>
      <c r="S6" s="133"/>
      <c r="T6" s="133"/>
      <c r="U6" s="133"/>
    </row>
    <row r="7" spans="1:21" s="36" customFormat="1" ht="48" customHeight="1" x14ac:dyDescent="0.25">
      <c r="A7" s="140"/>
      <c r="B7" s="140"/>
      <c r="C7" s="140"/>
      <c r="D7" s="140"/>
      <c r="E7" s="140"/>
      <c r="F7" s="140"/>
      <c r="G7" s="140"/>
      <c r="H7" s="140"/>
      <c r="I7" s="140"/>
      <c r="J7" s="2"/>
      <c r="K7" s="133"/>
      <c r="L7" s="132"/>
      <c r="M7" s="132"/>
      <c r="N7" s="132"/>
      <c r="O7" s="2">
        <v>2024</v>
      </c>
      <c r="P7" s="2">
        <v>2025</v>
      </c>
      <c r="Q7" s="2">
        <v>2026</v>
      </c>
      <c r="R7" s="2">
        <v>2027</v>
      </c>
      <c r="S7" s="2">
        <v>2028</v>
      </c>
      <c r="T7" s="2" t="s">
        <v>8</v>
      </c>
      <c r="U7" s="2" t="s">
        <v>9</v>
      </c>
    </row>
    <row r="8" spans="1:21" ht="18.75" customHeight="1" x14ac:dyDescent="0.25">
      <c r="A8" s="153" t="s">
        <v>189</v>
      </c>
      <c r="B8" s="154"/>
      <c r="C8" s="155"/>
      <c r="D8" s="49"/>
      <c r="E8" s="49"/>
      <c r="F8" s="49"/>
      <c r="G8" s="49"/>
      <c r="H8" s="49"/>
      <c r="I8" s="49"/>
      <c r="J8" s="49"/>
      <c r="K8" s="93"/>
      <c r="L8" s="93"/>
      <c r="M8" s="93"/>
      <c r="N8" s="93"/>
      <c r="O8" s="94"/>
      <c r="P8" s="94"/>
      <c r="Q8" s="94"/>
      <c r="R8" s="94"/>
      <c r="S8" s="94"/>
      <c r="T8" s="94"/>
      <c r="U8" s="94"/>
    </row>
    <row r="9" spans="1:21" s="23" customFormat="1" ht="31.5" customHeight="1" x14ac:dyDescent="0.25">
      <c r="A9" s="37">
        <v>1</v>
      </c>
      <c r="B9" s="10" t="s">
        <v>10</v>
      </c>
      <c r="C9" s="11" t="s">
        <v>11</v>
      </c>
      <c r="D9" s="10" t="s">
        <v>393</v>
      </c>
      <c r="E9" s="19" t="s">
        <v>12</v>
      </c>
      <c r="F9" s="19" t="s">
        <v>13</v>
      </c>
      <c r="G9" s="10" t="s">
        <v>14</v>
      </c>
      <c r="H9" s="10" t="s">
        <v>15</v>
      </c>
      <c r="I9" s="21">
        <v>621867</v>
      </c>
      <c r="J9" s="21"/>
      <c r="K9" s="22">
        <v>398650</v>
      </c>
      <c r="L9" s="22">
        <v>31892</v>
      </c>
      <c r="M9" s="20">
        <v>1001</v>
      </c>
      <c r="N9" s="20">
        <v>15709</v>
      </c>
      <c r="O9" s="95">
        <f>L9+M9+N9</f>
        <v>48602</v>
      </c>
      <c r="P9" s="95">
        <v>47101</v>
      </c>
      <c r="Q9" s="95">
        <v>45763</v>
      </c>
      <c r="R9" s="95">
        <v>44421</v>
      </c>
      <c r="S9" s="95">
        <v>43108</v>
      </c>
      <c r="T9" s="95">
        <v>280414</v>
      </c>
      <c r="U9" s="96">
        <f t="shared" ref="U9:U40" si="0">SUM(O9:T9)</f>
        <v>509409</v>
      </c>
    </row>
    <row r="10" spans="1:21" s="23" customFormat="1" ht="31.5" customHeight="1" x14ac:dyDescent="0.25">
      <c r="A10" s="37">
        <v>2</v>
      </c>
      <c r="B10" s="10" t="s">
        <v>10</v>
      </c>
      <c r="C10" s="11" t="s">
        <v>16</v>
      </c>
      <c r="D10" s="10" t="s">
        <v>394</v>
      </c>
      <c r="E10" s="19" t="s">
        <v>17</v>
      </c>
      <c r="F10" s="19" t="s">
        <v>18</v>
      </c>
      <c r="G10" s="10" t="s">
        <v>14</v>
      </c>
      <c r="H10" s="10" t="s">
        <v>19</v>
      </c>
      <c r="I10" s="21">
        <v>125278</v>
      </c>
      <c r="J10" s="21"/>
      <c r="K10" s="22">
        <v>32970</v>
      </c>
      <c r="L10" s="22">
        <v>13188</v>
      </c>
      <c r="M10" s="20">
        <v>79</v>
      </c>
      <c r="N10" s="20">
        <v>1233</v>
      </c>
      <c r="O10" s="95">
        <f t="shared" ref="O10:O64" si="1">L10+M10+N10</f>
        <v>14500</v>
      </c>
      <c r="P10" s="95">
        <v>13933</v>
      </c>
      <c r="Q10" s="95">
        <v>6777</v>
      </c>
      <c r="R10" s="95">
        <v>0</v>
      </c>
      <c r="S10" s="95"/>
      <c r="T10" s="95">
        <v>0</v>
      </c>
      <c r="U10" s="96">
        <f t="shared" si="0"/>
        <v>35210</v>
      </c>
    </row>
    <row r="11" spans="1:21" s="23" customFormat="1" ht="31.5" customHeight="1" x14ac:dyDescent="0.25">
      <c r="A11" s="37">
        <v>3</v>
      </c>
      <c r="B11" s="10" t="s">
        <v>10</v>
      </c>
      <c r="C11" s="11" t="s">
        <v>20</v>
      </c>
      <c r="D11" s="10" t="s">
        <v>395</v>
      </c>
      <c r="E11" s="19" t="s">
        <v>21</v>
      </c>
      <c r="F11" s="19" t="s">
        <v>22</v>
      </c>
      <c r="G11" s="10" t="s">
        <v>23</v>
      </c>
      <c r="H11" s="10" t="s">
        <v>24</v>
      </c>
      <c r="I11" s="21">
        <v>1072756</v>
      </c>
      <c r="J11" s="21"/>
      <c r="K11" s="97">
        <v>769356</v>
      </c>
      <c r="L11" s="22">
        <v>43344</v>
      </c>
      <c r="M11" s="20">
        <v>1938</v>
      </c>
      <c r="N11" s="20">
        <v>31625</v>
      </c>
      <c r="O11" s="95">
        <f t="shared" si="1"/>
        <v>76907</v>
      </c>
      <c r="P11" s="95">
        <v>73579</v>
      </c>
      <c r="Q11" s="95">
        <v>71761</v>
      </c>
      <c r="R11" s="95">
        <v>69938</v>
      </c>
      <c r="S11" s="95">
        <v>68179</v>
      </c>
      <c r="T11" s="95">
        <v>708838</v>
      </c>
      <c r="U11" s="96">
        <f t="shared" si="0"/>
        <v>1069202</v>
      </c>
    </row>
    <row r="12" spans="1:21" s="23" customFormat="1" ht="31.5" customHeight="1" x14ac:dyDescent="0.25">
      <c r="A12" s="37">
        <v>4</v>
      </c>
      <c r="B12" s="10" t="s">
        <v>10</v>
      </c>
      <c r="C12" s="11" t="s">
        <v>25</v>
      </c>
      <c r="D12" s="10" t="s">
        <v>396</v>
      </c>
      <c r="E12" s="19" t="s">
        <v>26</v>
      </c>
      <c r="F12" s="19" t="s">
        <v>27</v>
      </c>
      <c r="G12" s="10" t="s">
        <v>28</v>
      </c>
      <c r="H12" s="10" t="s">
        <v>29</v>
      </c>
      <c r="I12" s="21">
        <v>415024</v>
      </c>
      <c r="J12" s="21"/>
      <c r="K12" s="22">
        <v>218922</v>
      </c>
      <c r="L12" s="22">
        <v>28248</v>
      </c>
      <c r="M12" s="20">
        <v>545</v>
      </c>
      <c r="N12" s="20">
        <v>8898</v>
      </c>
      <c r="O12" s="95">
        <f t="shared" si="1"/>
        <v>37691</v>
      </c>
      <c r="P12" s="95">
        <v>36079</v>
      </c>
      <c r="Q12" s="95">
        <v>34894</v>
      </c>
      <c r="R12" s="95">
        <v>33705</v>
      </c>
      <c r="S12" s="95">
        <v>32527</v>
      </c>
      <c r="T12" s="95">
        <v>83308</v>
      </c>
      <c r="U12" s="96">
        <f t="shared" si="0"/>
        <v>258204</v>
      </c>
    </row>
    <row r="13" spans="1:21" s="23" customFormat="1" ht="31.5" customHeight="1" x14ac:dyDescent="0.25">
      <c r="A13" s="37">
        <v>5</v>
      </c>
      <c r="B13" s="10" t="s">
        <v>10</v>
      </c>
      <c r="C13" s="11" t="s">
        <v>30</v>
      </c>
      <c r="D13" s="10" t="s">
        <v>397</v>
      </c>
      <c r="E13" s="19" t="s">
        <v>31</v>
      </c>
      <c r="F13" s="19" t="s">
        <v>32</v>
      </c>
      <c r="G13" s="10" t="s">
        <v>33</v>
      </c>
      <c r="H13" s="10" t="s">
        <v>34</v>
      </c>
      <c r="I13" s="21">
        <v>734529</v>
      </c>
      <c r="J13" s="21"/>
      <c r="K13" s="22">
        <v>327910</v>
      </c>
      <c r="L13" s="22">
        <v>23848</v>
      </c>
      <c r="M13" s="20">
        <v>824</v>
      </c>
      <c r="N13" s="20">
        <v>13785</v>
      </c>
      <c r="O13" s="95">
        <f t="shared" si="1"/>
        <v>38457</v>
      </c>
      <c r="P13" s="95">
        <v>36487</v>
      </c>
      <c r="Q13" s="95">
        <v>35473</v>
      </c>
      <c r="R13" s="95">
        <v>34470</v>
      </c>
      <c r="S13" s="95">
        <v>33492</v>
      </c>
      <c r="T13" s="95">
        <v>250141</v>
      </c>
      <c r="U13" s="96">
        <f t="shared" si="0"/>
        <v>428520</v>
      </c>
    </row>
    <row r="14" spans="1:21" s="23" customFormat="1" ht="31.5" customHeight="1" x14ac:dyDescent="0.25">
      <c r="A14" s="37">
        <v>6</v>
      </c>
      <c r="B14" s="10" t="s">
        <v>10</v>
      </c>
      <c r="C14" s="24" t="s">
        <v>434</v>
      </c>
      <c r="D14" s="10" t="s">
        <v>398</v>
      </c>
      <c r="E14" s="19" t="s">
        <v>35</v>
      </c>
      <c r="F14" s="19" t="s">
        <v>36</v>
      </c>
      <c r="G14" s="10" t="s">
        <v>37</v>
      </c>
      <c r="H14" s="10" t="s">
        <v>38</v>
      </c>
      <c r="I14" s="21">
        <v>822322</v>
      </c>
      <c r="J14" s="21"/>
      <c r="K14" s="22">
        <v>611494</v>
      </c>
      <c r="L14" s="22">
        <v>42172</v>
      </c>
      <c r="M14" s="20">
        <v>1537</v>
      </c>
      <c r="N14" s="20">
        <v>23709</v>
      </c>
      <c r="O14" s="95">
        <f t="shared" si="1"/>
        <v>67418</v>
      </c>
      <c r="P14" s="95">
        <v>65828</v>
      </c>
      <c r="Q14" s="95">
        <v>64059</v>
      </c>
      <c r="R14" s="95">
        <v>62285</v>
      </c>
      <c r="S14" s="95">
        <v>60559</v>
      </c>
      <c r="T14" s="95">
        <v>486495</v>
      </c>
      <c r="U14" s="96">
        <f t="shared" si="0"/>
        <v>806644</v>
      </c>
    </row>
    <row r="15" spans="1:21" s="23" customFormat="1" ht="31.5" customHeight="1" x14ac:dyDescent="0.25">
      <c r="A15" s="37">
        <v>7</v>
      </c>
      <c r="B15" s="10" t="s">
        <v>10</v>
      </c>
      <c r="C15" s="11" t="s">
        <v>41</v>
      </c>
      <c r="D15" s="10" t="s">
        <v>399</v>
      </c>
      <c r="E15" s="19" t="s">
        <v>42</v>
      </c>
      <c r="F15" s="19" t="s">
        <v>43</v>
      </c>
      <c r="G15" s="10" t="s">
        <v>40</v>
      </c>
      <c r="H15" s="10" t="s">
        <v>38</v>
      </c>
      <c r="I15" s="21">
        <v>400000</v>
      </c>
      <c r="J15" s="21"/>
      <c r="K15" s="22">
        <v>313548</v>
      </c>
      <c r="L15" s="22">
        <v>21624</v>
      </c>
      <c r="M15" s="20">
        <v>788</v>
      </c>
      <c r="N15" s="20">
        <v>12212</v>
      </c>
      <c r="O15" s="95">
        <f t="shared" si="1"/>
        <v>34624</v>
      </c>
      <c r="P15" s="95">
        <v>33754</v>
      </c>
      <c r="Q15" s="95">
        <v>32847</v>
      </c>
      <c r="R15" s="95">
        <v>31937</v>
      </c>
      <c r="S15" s="95">
        <v>31052</v>
      </c>
      <c r="T15" s="95">
        <v>249454</v>
      </c>
      <c r="U15" s="96">
        <f t="shared" si="0"/>
        <v>413668</v>
      </c>
    </row>
    <row r="16" spans="1:21" s="23" customFormat="1" ht="31.5" customHeight="1" x14ac:dyDescent="0.25">
      <c r="A16" s="37">
        <v>8</v>
      </c>
      <c r="B16" s="10" t="s">
        <v>10</v>
      </c>
      <c r="C16" s="11" t="s">
        <v>44</v>
      </c>
      <c r="D16" s="10" t="s">
        <v>400</v>
      </c>
      <c r="E16" s="19" t="s">
        <v>45</v>
      </c>
      <c r="F16" s="19" t="s">
        <v>46</v>
      </c>
      <c r="G16" s="10" t="s">
        <v>47</v>
      </c>
      <c r="H16" s="10" t="s">
        <v>48</v>
      </c>
      <c r="I16" s="21">
        <v>262086</v>
      </c>
      <c r="J16" s="21"/>
      <c r="K16" s="22">
        <v>205436</v>
      </c>
      <c r="L16" s="22">
        <v>14168</v>
      </c>
      <c r="M16" s="20">
        <v>517</v>
      </c>
      <c r="N16" s="20">
        <v>8060</v>
      </c>
      <c r="O16" s="95">
        <f t="shared" si="1"/>
        <v>22745</v>
      </c>
      <c r="P16" s="95">
        <v>22115</v>
      </c>
      <c r="Q16" s="95">
        <v>21521</v>
      </c>
      <c r="R16" s="95">
        <v>20925</v>
      </c>
      <c r="S16" s="95">
        <v>20345</v>
      </c>
      <c r="T16" s="95">
        <v>163454</v>
      </c>
      <c r="U16" s="96">
        <f t="shared" si="0"/>
        <v>271105</v>
      </c>
    </row>
    <row r="17" spans="1:21" s="23" customFormat="1" ht="39.6" x14ac:dyDescent="0.25">
      <c r="A17" s="37">
        <v>9</v>
      </c>
      <c r="B17" s="10" t="s">
        <v>10</v>
      </c>
      <c r="C17" s="11" t="s">
        <v>457</v>
      </c>
      <c r="D17" s="10" t="s">
        <v>401</v>
      </c>
      <c r="E17" s="19" t="s">
        <v>49</v>
      </c>
      <c r="F17" s="19" t="s">
        <v>50</v>
      </c>
      <c r="G17" s="10" t="s">
        <v>47</v>
      </c>
      <c r="H17" s="10" t="s">
        <v>51</v>
      </c>
      <c r="I17" s="21">
        <v>1755769</v>
      </c>
      <c r="J17" s="21"/>
      <c r="K17" s="22">
        <v>1388385</v>
      </c>
      <c r="L17" s="22">
        <v>74716</v>
      </c>
      <c r="M17" s="20">
        <v>3499</v>
      </c>
      <c r="N17" s="20">
        <v>54605</v>
      </c>
      <c r="O17" s="95">
        <f t="shared" si="1"/>
        <v>132820</v>
      </c>
      <c r="P17" s="95">
        <v>129449</v>
      </c>
      <c r="Q17" s="95">
        <v>126315</v>
      </c>
      <c r="R17" s="95">
        <v>123172</v>
      </c>
      <c r="S17" s="95">
        <v>120148</v>
      </c>
      <c r="T17" s="95">
        <v>1319546</v>
      </c>
      <c r="U17" s="96">
        <f t="shared" si="0"/>
        <v>1951450</v>
      </c>
    </row>
    <row r="18" spans="1:21" s="23" customFormat="1" ht="26.4" x14ac:dyDescent="0.25">
      <c r="A18" s="37">
        <v>10</v>
      </c>
      <c r="B18" s="10" t="s">
        <v>10</v>
      </c>
      <c r="C18" s="24" t="s">
        <v>435</v>
      </c>
      <c r="D18" s="10" t="s">
        <v>402</v>
      </c>
      <c r="E18" s="19" t="s">
        <v>52</v>
      </c>
      <c r="F18" s="19" t="s">
        <v>53</v>
      </c>
      <c r="G18" s="10" t="s">
        <v>54</v>
      </c>
      <c r="H18" s="10" t="s">
        <v>55</v>
      </c>
      <c r="I18" s="21">
        <v>4916260</v>
      </c>
      <c r="J18" s="21"/>
      <c r="K18" s="22">
        <v>1475390</v>
      </c>
      <c r="L18" s="22">
        <v>60220</v>
      </c>
      <c r="M18" s="20">
        <v>3726</v>
      </c>
      <c r="N18" s="20">
        <v>59736</v>
      </c>
      <c r="O18" s="95">
        <f t="shared" si="1"/>
        <v>123682</v>
      </c>
      <c r="P18" s="95">
        <v>119314</v>
      </c>
      <c r="Q18" s="95">
        <v>116788</v>
      </c>
      <c r="R18" s="95">
        <v>114255</v>
      </c>
      <c r="S18" s="95">
        <v>111859</v>
      </c>
      <c r="T18" s="95">
        <v>1672996</v>
      </c>
      <c r="U18" s="96">
        <f t="shared" si="0"/>
        <v>2258894</v>
      </c>
    </row>
    <row r="19" spans="1:21" s="23" customFormat="1" ht="39.6" x14ac:dyDescent="0.25">
      <c r="A19" s="37">
        <v>11</v>
      </c>
      <c r="B19" s="10" t="s">
        <v>10</v>
      </c>
      <c r="C19" s="24" t="s">
        <v>436</v>
      </c>
      <c r="D19" s="10" t="s">
        <v>403</v>
      </c>
      <c r="E19" s="19" t="s">
        <v>56</v>
      </c>
      <c r="F19" s="19" t="s">
        <v>57</v>
      </c>
      <c r="G19" s="10" t="s">
        <v>54</v>
      </c>
      <c r="H19" s="10" t="s">
        <v>58</v>
      </c>
      <c r="I19" s="21">
        <v>180276</v>
      </c>
      <c r="J19" s="21"/>
      <c r="K19" s="22">
        <v>32023</v>
      </c>
      <c r="L19" s="22">
        <v>3920</v>
      </c>
      <c r="M19" s="20">
        <v>80</v>
      </c>
      <c r="N19" s="20">
        <v>1280</v>
      </c>
      <c r="O19" s="95">
        <f t="shared" si="1"/>
        <v>5280</v>
      </c>
      <c r="P19" s="95">
        <v>5076</v>
      </c>
      <c r="Q19" s="95">
        <v>4911</v>
      </c>
      <c r="R19" s="95">
        <v>4746</v>
      </c>
      <c r="S19" s="95">
        <v>4583</v>
      </c>
      <c r="T19" s="95">
        <v>13441</v>
      </c>
      <c r="U19" s="96">
        <f t="shared" si="0"/>
        <v>38037</v>
      </c>
    </row>
    <row r="20" spans="1:21" s="23" customFormat="1" ht="24" customHeight="1" x14ac:dyDescent="0.25">
      <c r="A20" s="37">
        <v>12</v>
      </c>
      <c r="B20" s="10" t="s">
        <v>10</v>
      </c>
      <c r="C20" s="24" t="s">
        <v>59</v>
      </c>
      <c r="D20" s="24" t="s">
        <v>404</v>
      </c>
      <c r="E20" s="19" t="s">
        <v>60</v>
      </c>
      <c r="F20" s="19" t="s">
        <v>61</v>
      </c>
      <c r="G20" s="25">
        <v>43347</v>
      </c>
      <c r="H20" s="25">
        <v>49176</v>
      </c>
      <c r="I20" s="21">
        <v>11006457</v>
      </c>
      <c r="J20" s="21"/>
      <c r="K20" s="22">
        <v>5197524</v>
      </c>
      <c r="L20" s="98">
        <v>711348</v>
      </c>
      <c r="M20" s="20">
        <v>12934</v>
      </c>
      <c r="N20" s="20">
        <f>114152+38184</f>
        <v>152336</v>
      </c>
      <c r="O20" s="95">
        <f t="shared" si="1"/>
        <v>876618</v>
      </c>
      <c r="P20" s="95">
        <v>863736</v>
      </c>
      <c r="Q20" s="95">
        <v>682589</v>
      </c>
      <c r="R20" s="95">
        <v>660117</v>
      </c>
      <c r="S20" s="95">
        <v>628400</v>
      </c>
      <c r="T20" s="95">
        <v>2513680</v>
      </c>
      <c r="U20" s="96">
        <f t="shared" si="0"/>
        <v>6225140</v>
      </c>
    </row>
    <row r="21" spans="1:21" s="23" customFormat="1" ht="30.75" customHeight="1" x14ac:dyDescent="0.25">
      <c r="A21" s="37">
        <v>13</v>
      </c>
      <c r="B21" s="10" t="s">
        <v>10</v>
      </c>
      <c r="C21" s="11" t="s">
        <v>437</v>
      </c>
      <c r="D21" s="10" t="s">
        <v>405</v>
      </c>
      <c r="E21" s="19" t="s">
        <v>62</v>
      </c>
      <c r="F21" s="19" t="s">
        <v>63</v>
      </c>
      <c r="G21" s="10" t="s">
        <v>64</v>
      </c>
      <c r="H21" s="10" t="s">
        <v>65</v>
      </c>
      <c r="I21" s="21">
        <v>97618</v>
      </c>
      <c r="J21" s="21"/>
      <c r="K21" s="22">
        <v>81360</v>
      </c>
      <c r="L21" s="22">
        <v>4068</v>
      </c>
      <c r="M21" s="20">
        <v>205</v>
      </c>
      <c r="N21" s="20">
        <v>3342</v>
      </c>
      <c r="O21" s="95">
        <f t="shared" si="1"/>
        <v>7615</v>
      </c>
      <c r="P21" s="95">
        <v>7300</v>
      </c>
      <c r="Q21" s="95">
        <v>7120</v>
      </c>
      <c r="R21" s="95">
        <v>6949</v>
      </c>
      <c r="S21" s="95">
        <v>6785</v>
      </c>
      <c r="T21" s="95">
        <v>81154</v>
      </c>
      <c r="U21" s="96">
        <f t="shared" si="0"/>
        <v>116923</v>
      </c>
    </row>
    <row r="22" spans="1:21" s="23" customFormat="1" ht="31.5" customHeight="1" x14ac:dyDescent="0.25">
      <c r="A22" s="37">
        <v>14</v>
      </c>
      <c r="B22" s="10" t="s">
        <v>10</v>
      </c>
      <c r="C22" s="11" t="s">
        <v>438</v>
      </c>
      <c r="D22" s="10" t="s">
        <v>406</v>
      </c>
      <c r="E22" s="19" t="s">
        <v>66</v>
      </c>
      <c r="F22" s="19" t="s">
        <v>67</v>
      </c>
      <c r="G22" s="10" t="s">
        <v>64</v>
      </c>
      <c r="H22" s="10" t="s">
        <v>65</v>
      </c>
      <c r="I22" s="21">
        <v>723720</v>
      </c>
      <c r="J22" s="21"/>
      <c r="K22" s="22">
        <v>603120</v>
      </c>
      <c r="L22" s="22">
        <v>30156</v>
      </c>
      <c r="M22" s="20">
        <v>1521</v>
      </c>
      <c r="N22" s="20">
        <v>24770</v>
      </c>
      <c r="O22" s="95">
        <f t="shared" si="1"/>
        <v>56447</v>
      </c>
      <c r="P22" s="95">
        <v>54116</v>
      </c>
      <c r="Q22" s="95">
        <v>52779</v>
      </c>
      <c r="R22" s="95">
        <v>51510</v>
      </c>
      <c r="S22" s="95">
        <v>50295</v>
      </c>
      <c r="T22" s="95">
        <v>601597</v>
      </c>
      <c r="U22" s="96">
        <f t="shared" si="0"/>
        <v>866744</v>
      </c>
    </row>
    <row r="23" spans="1:21" s="23" customFormat="1" ht="29.25" customHeight="1" x14ac:dyDescent="0.25">
      <c r="A23" s="37">
        <v>15</v>
      </c>
      <c r="B23" s="10" t="s">
        <v>10</v>
      </c>
      <c r="C23" s="24" t="s">
        <v>458</v>
      </c>
      <c r="D23" s="10" t="s">
        <v>407</v>
      </c>
      <c r="E23" s="19" t="s">
        <v>68</v>
      </c>
      <c r="F23" s="19" t="s">
        <v>69</v>
      </c>
      <c r="G23" s="10" t="s">
        <v>70</v>
      </c>
      <c r="H23" s="10" t="s">
        <v>71</v>
      </c>
      <c r="I23" s="21">
        <v>122425</v>
      </c>
      <c r="J23" s="21"/>
      <c r="K23" s="22">
        <v>87479</v>
      </c>
      <c r="L23" s="22">
        <v>8748</v>
      </c>
      <c r="M23" s="20">
        <v>219</v>
      </c>
      <c r="N23" s="20">
        <v>3502</v>
      </c>
      <c r="O23" s="95">
        <f t="shared" si="1"/>
        <v>12469</v>
      </c>
      <c r="P23" s="95">
        <v>12027</v>
      </c>
      <c r="Q23" s="95">
        <v>11633</v>
      </c>
      <c r="R23" s="95">
        <v>11265</v>
      </c>
      <c r="S23" s="95">
        <v>10903</v>
      </c>
      <c r="T23" s="95">
        <v>48983</v>
      </c>
      <c r="U23" s="96">
        <f t="shared" si="0"/>
        <v>107280</v>
      </c>
    </row>
    <row r="24" spans="1:21" s="23" customFormat="1" ht="26.4" x14ac:dyDescent="0.25">
      <c r="A24" s="37">
        <v>16</v>
      </c>
      <c r="B24" s="10" t="s">
        <v>10</v>
      </c>
      <c r="C24" s="11" t="s">
        <v>72</v>
      </c>
      <c r="D24" s="10" t="s">
        <v>408</v>
      </c>
      <c r="E24" s="19" t="s">
        <v>73</v>
      </c>
      <c r="F24" s="19" t="s">
        <v>74</v>
      </c>
      <c r="G24" s="10" t="s">
        <v>75</v>
      </c>
      <c r="H24" s="10" t="s">
        <v>76</v>
      </c>
      <c r="I24" s="21">
        <v>141787</v>
      </c>
      <c r="J24" s="21"/>
      <c r="K24" s="22">
        <v>111960</v>
      </c>
      <c r="L24" s="22">
        <v>7464</v>
      </c>
      <c r="M24" s="20">
        <v>282</v>
      </c>
      <c r="N24" s="20">
        <v>4431</v>
      </c>
      <c r="O24" s="95">
        <f t="shared" si="1"/>
        <v>12177</v>
      </c>
      <c r="P24" s="95">
        <v>11852</v>
      </c>
      <c r="Q24" s="95">
        <v>11495</v>
      </c>
      <c r="R24" s="95">
        <v>11181</v>
      </c>
      <c r="S24" s="95">
        <v>10876</v>
      </c>
      <c r="T24" s="95">
        <v>91428</v>
      </c>
      <c r="U24" s="96">
        <f t="shared" si="0"/>
        <v>149009</v>
      </c>
    </row>
    <row r="25" spans="1:21" s="23" customFormat="1" ht="26.4" x14ac:dyDescent="0.25">
      <c r="A25" s="37">
        <v>17</v>
      </c>
      <c r="B25" s="10" t="s">
        <v>10</v>
      </c>
      <c r="C25" s="11" t="s">
        <v>39</v>
      </c>
      <c r="D25" s="10" t="s">
        <v>409</v>
      </c>
      <c r="E25" s="19" t="s">
        <v>77</v>
      </c>
      <c r="F25" s="19" t="s">
        <v>78</v>
      </c>
      <c r="G25" s="10" t="s">
        <v>79</v>
      </c>
      <c r="H25" s="10" t="s">
        <v>80</v>
      </c>
      <c r="I25" s="21">
        <v>241525</v>
      </c>
      <c r="J25" s="21"/>
      <c r="K25" s="22">
        <v>26838</v>
      </c>
      <c r="L25" s="22">
        <v>26838</v>
      </c>
      <c r="M25" s="20">
        <v>42</v>
      </c>
      <c r="N25" s="20">
        <v>655</v>
      </c>
      <c r="O25" s="95">
        <f t="shared" si="1"/>
        <v>27535</v>
      </c>
      <c r="P25" s="95">
        <v>0</v>
      </c>
      <c r="Q25" s="95">
        <v>0</v>
      </c>
      <c r="R25" s="95">
        <v>0</v>
      </c>
      <c r="S25" s="95"/>
      <c r="T25" s="95">
        <v>0</v>
      </c>
      <c r="U25" s="96">
        <f t="shared" si="0"/>
        <v>27535</v>
      </c>
    </row>
    <row r="26" spans="1:21" s="23" customFormat="1" ht="26.4" x14ac:dyDescent="0.25">
      <c r="A26" s="37">
        <v>18</v>
      </c>
      <c r="B26" s="10" t="s">
        <v>10</v>
      </c>
      <c r="C26" s="11" t="s">
        <v>81</v>
      </c>
      <c r="D26" s="10" t="s">
        <v>410</v>
      </c>
      <c r="E26" s="19" t="s">
        <v>82</v>
      </c>
      <c r="F26" s="19" t="s">
        <v>83</v>
      </c>
      <c r="G26" s="10" t="s">
        <v>79</v>
      </c>
      <c r="H26" s="10" t="s">
        <v>84</v>
      </c>
      <c r="I26" s="21">
        <v>390469</v>
      </c>
      <c r="J26" s="21"/>
      <c r="K26" s="22">
        <v>326770</v>
      </c>
      <c r="L26" s="22">
        <v>15940</v>
      </c>
      <c r="M26" s="20">
        <v>824</v>
      </c>
      <c r="N26" s="20">
        <v>12769</v>
      </c>
      <c r="O26" s="95">
        <f t="shared" si="1"/>
        <v>29533</v>
      </c>
      <c r="P26" s="95">
        <v>28902</v>
      </c>
      <c r="Q26" s="95">
        <v>28233</v>
      </c>
      <c r="R26" s="95">
        <v>27563</v>
      </c>
      <c r="S26" s="95">
        <v>26921</v>
      </c>
      <c r="T26" s="95">
        <v>331194</v>
      </c>
      <c r="U26" s="96">
        <f t="shared" si="0"/>
        <v>472346</v>
      </c>
    </row>
    <row r="27" spans="1:21" s="23" customFormat="1" ht="26.4" x14ac:dyDescent="0.25">
      <c r="A27" s="37">
        <v>19</v>
      </c>
      <c r="B27" s="10" t="s">
        <v>10</v>
      </c>
      <c r="C27" s="11" t="s">
        <v>85</v>
      </c>
      <c r="D27" s="10" t="s">
        <v>411</v>
      </c>
      <c r="E27" s="19" t="s">
        <v>86</v>
      </c>
      <c r="F27" s="19" t="s">
        <v>87</v>
      </c>
      <c r="G27" s="10" t="s">
        <v>79</v>
      </c>
      <c r="H27" s="10" t="s">
        <v>298</v>
      </c>
      <c r="I27" s="21">
        <v>239836</v>
      </c>
      <c r="J27" s="21"/>
      <c r="K27" s="22">
        <v>190650</v>
      </c>
      <c r="L27" s="22">
        <v>12300</v>
      </c>
      <c r="M27" s="20">
        <v>480</v>
      </c>
      <c r="N27" s="20">
        <v>7431</v>
      </c>
      <c r="O27" s="95">
        <f t="shared" si="1"/>
        <v>20211</v>
      </c>
      <c r="P27" s="95">
        <v>19717</v>
      </c>
      <c r="Q27" s="95">
        <v>19201</v>
      </c>
      <c r="R27" s="95">
        <v>18683</v>
      </c>
      <c r="S27" s="95">
        <v>18181</v>
      </c>
      <c r="T27" s="95">
        <v>159544</v>
      </c>
      <c r="U27" s="96">
        <f t="shared" si="0"/>
        <v>255537</v>
      </c>
    </row>
    <row r="28" spans="1:21" s="23" customFormat="1" ht="31.5" customHeight="1" x14ac:dyDescent="0.25">
      <c r="A28" s="37">
        <v>20</v>
      </c>
      <c r="B28" s="10" t="s">
        <v>10</v>
      </c>
      <c r="C28" s="11" t="s">
        <v>88</v>
      </c>
      <c r="D28" s="10" t="s">
        <v>412</v>
      </c>
      <c r="E28" s="19" t="s">
        <v>89</v>
      </c>
      <c r="F28" s="19" t="s">
        <v>90</v>
      </c>
      <c r="G28" s="10" t="s">
        <v>91</v>
      </c>
      <c r="H28" s="10" t="s">
        <v>92</v>
      </c>
      <c r="I28" s="21">
        <v>978820</v>
      </c>
      <c r="J28" s="21"/>
      <c r="K28" s="22">
        <v>709919</v>
      </c>
      <c r="L28" s="22">
        <v>41528</v>
      </c>
      <c r="M28" s="20">
        <v>1215</v>
      </c>
      <c r="N28" s="20">
        <v>29799</v>
      </c>
      <c r="O28" s="95">
        <f t="shared" si="1"/>
        <v>72542</v>
      </c>
      <c r="P28" s="95">
        <v>69419</v>
      </c>
      <c r="Q28" s="95">
        <v>67611</v>
      </c>
      <c r="R28" s="95">
        <v>65864</v>
      </c>
      <c r="S28" s="95">
        <v>64176</v>
      </c>
      <c r="T28" s="95">
        <v>637414</v>
      </c>
      <c r="U28" s="96">
        <f t="shared" si="0"/>
        <v>977026</v>
      </c>
    </row>
    <row r="29" spans="1:21" s="23" customFormat="1" ht="26.4" x14ac:dyDescent="0.25">
      <c r="A29" s="37">
        <v>21</v>
      </c>
      <c r="B29" s="10" t="s">
        <v>10</v>
      </c>
      <c r="C29" s="11" t="s">
        <v>93</v>
      </c>
      <c r="D29" s="10" t="s">
        <v>413</v>
      </c>
      <c r="E29" s="19" t="s">
        <v>94</v>
      </c>
      <c r="F29" s="19" t="s">
        <v>95</v>
      </c>
      <c r="G29" s="10" t="s">
        <v>91</v>
      </c>
      <c r="H29" s="10" t="s">
        <v>96</v>
      </c>
      <c r="I29" s="21">
        <v>1392764</v>
      </c>
      <c r="J29" s="21"/>
      <c r="K29" s="22">
        <v>283248</v>
      </c>
      <c r="L29" s="22">
        <v>17984</v>
      </c>
      <c r="M29" s="20">
        <v>713</v>
      </c>
      <c r="N29" s="20">
        <v>11651</v>
      </c>
      <c r="O29" s="95">
        <f t="shared" si="1"/>
        <v>30348</v>
      </c>
      <c r="P29" s="95">
        <v>29043</v>
      </c>
      <c r="Q29" s="95">
        <v>28263</v>
      </c>
      <c r="R29" s="95">
        <v>27506</v>
      </c>
      <c r="S29" s="95">
        <v>26772</v>
      </c>
      <c r="T29" s="95">
        <v>239873</v>
      </c>
      <c r="U29" s="96">
        <f t="shared" si="0"/>
        <v>381805</v>
      </c>
    </row>
    <row r="30" spans="1:21" s="23" customFormat="1" ht="27.75" customHeight="1" x14ac:dyDescent="0.25">
      <c r="A30" s="37">
        <v>22</v>
      </c>
      <c r="B30" s="10" t="s">
        <v>10</v>
      </c>
      <c r="C30" s="5" t="s">
        <v>439</v>
      </c>
      <c r="D30" s="10" t="s">
        <v>97</v>
      </c>
      <c r="E30" s="19" t="s">
        <v>98</v>
      </c>
      <c r="F30" s="19" t="s">
        <v>99</v>
      </c>
      <c r="G30" s="10" t="s">
        <v>100</v>
      </c>
      <c r="H30" s="10" t="s">
        <v>101</v>
      </c>
      <c r="I30" s="21">
        <v>294127</v>
      </c>
      <c r="J30" s="21"/>
      <c r="K30" s="22">
        <v>249508</v>
      </c>
      <c r="L30" s="22">
        <v>14896</v>
      </c>
      <c r="M30" s="20"/>
      <c r="N30" s="20">
        <v>11841</v>
      </c>
      <c r="O30" s="95">
        <f t="shared" si="1"/>
        <v>26737</v>
      </c>
      <c r="P30" s="95">
        <v>24717</v>
      </c>
      <c r="Q30" s="95">
        <v>24089</v>
      </c>
      <c r="R30" s="95">
        <v>23459</v>
      </c>
      <c r="S30" s="95">
        <v>22849</v>
      </c>
      <c r="T30" s="95">
        <v>221096</v>
      </c>
      <c r="U30" s="96">
        <f t="shared" si="0"/>
        <v>342947</v>
      </c>
    </row>
    <row r="31" spans="1:21" s="23" customFormat="1" ht="26.4" x14ac:dyDescent="0.25">
      <c r="A31" s="37">
        <v>23</v>
      </c>
      <c r="B31" s="10" t="s">
        <v>10</v>
      </c>
      <c r="C31" s="5" t="s">
        <v>440</v>
      </c>
      <c r="D31" s="10" t="s">
        <v>104</v>
      </c>
      <c r="E31" s="19" t="s">
        <v>105</v>
      </c>
      <c r="F31" s="19" t="s">
        <v>106</v>
      </c>
      <c r="G31" s="10" t="s">
        <v>102</v>
      </c>
      <c r="H31" s="13" t="s">
        <v>103</v>
      </c>
      <c r="I31" s="21">
        <v>56269</v>
      </c>
      <c r="J31" s="21"/>
      <c r="K31" s="22">
        <v>22512</v>
      </c>
      <c r="L31" s="22">
        <v>11256</v>
      </c>
      <c r="M31" s="20"/>
      <c r="N31" s="20">
        <v>53</v>
      </c>
      <c r="O31" s="95">
        <f t="shared" si="1"/>
        <v>11309</v>
      </c>
      <c r="P31" s="95">
        <v>11280</v>
      </c>
      <c r="Q31" s="95">
        <v>0</v>
      </c>
      <c r="R31" s="95">
        <v>0</v>
      </c>
      <c r="S31" s="95"/>
      <c r="T31" s="95">
        <v>0</v>
      </c>
      <c r="U31" s="96">
        <f t="shared" si="0"/>
        <v>22589</v>
      </c>
    </row>
    <row r="32" spans="1:21" s="23" customFormat="1" ht="26.4" x14ac:dyDescent="0.25">
      <c r="A32" s="37">
        <v>24</v>
      </c>
      <c r="B32" s="10" t="s">
        <v>10</v>
      </c>
      <c r="C32" s="5" t="s">
        <v>459</v>
      </c>
      <c r="D32" s="10" t="s">
        <v>107</v>
      </c>
      <c r="E32" s="19" t="s">
        <v>108</v>
      </c>
      <c r="F32" s="19" t="s">
        <v>109</v>
      </c>
      <c r="G32" s="10" t="s">
        <v>110</v>
      </c>
      <c r="H32" s="13" t="s">
        <v>111</v>
      </c>
      <c r="I32" s="21">
        <v>621992</v>
      </c>
      <c r="J32" s="21"/>
      <c r="K32" s="22">
        <v>549304</v>
      </c>
      <c r="L32" s="22">
        <v>32312</v>
      </c>
      <c r="M32" s="20"/>
      <c r="N32" s="20">
        <v>25299</v>
      </c>
      <c r="O32" s="95">
        <f t="shared" si="1"/>
        <v>57611</v>
      </c>
      <c r="P32" s="95">
        <v>54407</v>
      </c>
      <c r="Q32" s="95">
        <v>52706</v>
      </c>
      <c r="R32" s="95">
        <v>51332</v>
      </c>
      <c r="S32" s="95">
        <v>50003</v>
      </c>
      <c r="T32" s="95">
        <v>492399</v>
      </c>
      <c r="U32" s="96">
        <f t="shared" si="0"/>
        <v>758458</v>
      </c>
    </row>
    <row r="33" spans="1:21" s="23" customFormat="1" ht="26.4" x14ac:dyDescent="0.25">
      <c r="A33" s="37">
        <v>25</v>
      </c>
      <c r="B33" s="10" t="s">
        <v>10</v>
      </c>
      <c r="C33" s="5" t="s">
        <v>433</v>
      </c>
      <c r="D33" s="10" t="s">
        <v>112</v>
      </c>
      <c r="E33" s="19" t="s">
        <v>113</v>
      </c>
      <c r="F33" s="19" t="s">
        <v>114</v>
      </c>
      <c r="G33" s="10" t="s">
        <v>110</v>
      </c>
      <c r="H33" s="13" t="s">
        <v>111</v>
      </c>
      <c r="I33" s="21">
        <v>524994</v>
      </c>
      <c r="J33" s="21"/>
      <c r="K33" s="22">
        <v>385872</v>
      </c>
      <c r="L33" s="22">
        <v>41680</v>
      </c>
      <c r="M33" s="20"/>
      <c r="N33" s="20">
        <v>17478</v>
      </c>
      <c r="O33" s="95">
        <f t="shared" si="1"/>
        <v>59158</v>
      </c>
      <c r="P33" s="95">
        <v>36222</v>
      </c>
      <c r="Q33" s="95">
        <v>35090</v>
      </c>
      <c r="R33" s="95">
        <v>34174</v>
      </c>
      <c r="S33" s="95">
        <v>33290</v>
      </c>
      <c r="T33" s="95">
        <v>327819</v>
      </c>
      <c r="U33" s="96">
        <f t="shared" si="0"/>
        <v>525753</v>
      </c>
    </row>
    <row r="34" spans="1:21" s="23" customFormat="1" ht="39" customHeight="1" x14ac:dyDescent="0.25">
      <c r="A34" s="37">
        <v>26</v>
      </c>
      <c r="B34" s="10" t="s">
        <v>10</v>
      </c>
      <c r="C34" s="5" t="s">
        <v>441</v>
      </c>
      <c r="D34" s="10" t="s">
        <v>200</v>
      </c>
      <c r="E34" s="19"/>
      <c r="F34" s="19"/>
      <c r="G34" s="10" t="s">
        <v>202</v>
      </c>
      <c r="H34" s="13" t="s">
        <v>201</v>
      </c>
      <c r="I34" s="21">
        <v>117365</v>
      </c>
      <c r="J34" s="21"/>
      <c r="K34" s="22">
        <v>65210</v>
      </c>
      <c r="L34" s="22">
        <v>26084</v>
      </c>
      <c r="M34" s="20"/>
      <c r="N34" s="20">
        <v>155</v>
      </c>
      <c r="O34" s="95">
        <f t="shared" si="1"/>
        <v>26239</v>
      </c>
      <c r="P34" s="95">
        <v>26173</v>
      </c>
      <c r="Q34" s="95">
        <v>13065</v>
      </c>
      <c r="R34" s="95">
        <v>0</v>
      </c>
      <c r="S34" s="95"/>
      <c r="T34" s="95">
        <v>0</v>
      </c>
      <c r="U34" s="96">
        <f t="shared" si="0"/>
        <v>65477</v>
      </c>
    </row>
    <row r="35" spans="1:21" s="23" customFormat="1" ht="39" customHeight="1" x14ac:dyDescent="0.25">
      <c r="A35" s="37">
        <v>27</v>
      </c>
      <c r="B35" s="10" t="s">
        <v>115</v>
      </c>
      <c r="C35" s="11" t="s">
        <v>259</v>
      </c>
      <c r="D35" s="10" t="s">
        <v>260</v>
      </c>
      <c r="E35" s="19"/>
      <c r="F35" s="19"/>
      <c r="G35" s="10" t="s">
        <v>258</v>
      </c>
      <c r="H35" s="10" t="s">
        <v>358</v>
      </c>
      <c r="I35" s="21">
        <v>236958</v>
      </c>
      <c r="J35" s="21"/>
      <c r="K35" s="22">
        <v>213000</v>
      </c>
      <c r="L35" s="22">
        <v>12000</v>
      </c>
      <c r="M35" s="20"/>
      <c r="N35" s="20">
        <v>9906</v>
      </c>
      <c r="O35" s="95">
        <f t="shared" si="1"/>
        <v>21906</v>
      </c>
      <c r="P35" s="95">
        <v>20345</v>
      </c>
      <c r="Q35" s="95">
        <v>19843</v>
      </c>
      <c r="R35" s="95">
        <v>19340</v>
      </c>
      <c r="S35" s="95">
        <v>18854</v>
      </c>
      <c r="T35" s="95">
        <v>196119</v>
      </c>
      <c r="U35" s="96">
        <f t="shared" si="0"/>
        <v>296407</v>
      </c>
    </row>
    <row r="36" spans="1:21" s="23" customFormat="1" ht="39" customHeight="1" x14ac:dyDescent="0.25">
      <c r="A36" s="37">
        <v>28</v>
      </c>
      <c r="B36" s="10" t="s">
        <v>115</v>
      </c>
      <c r="C36" s="11" t="s">
        <v>204</v>
      </c>
      <c r="D36" s="10" t="s">
        <v>261</v>
      </c>
      <c r="E36" s="19"/>
      <c r="F36" s="19"/>
      <c r="G36" s="10" t="s">
        <v>258</v>
      </c>
      <c r="H36" s="10" t="s">
        <v>262</v>
      </c>
      <c r="I36" s="21">
        <v>398614</v>
      </c>
      <c r="J36" s="21"/>
      <c r="K36" s="22">
        <v>381836</v>
      </c>
      <c r="L36" s="22">
        <v>16784</v>
      </c>
      <c r="M36" s="20"/>
      <c r="N36" s="20">
        <v>18235</v>
      </c>
      <c r="O36" s="95">
        <f t="shared" si="1"/>
        <v>35019</v>
      </c>
      <c r="P36" s="95">
        <v>32394</v>
      </c>
      <c r="Q36" s="95">
        <v>31673</v>
      </c>
      <c r="R36" s="95">
        <v>30950</v>
      </c>
      <c r="S36" s="95">
        <v>30262</v>
      </c>
      <c r="T36" s="95">
        <v>416304</v>
      </c>
      <c r="U36" s="96">
        <f t="shared" si="0"/>
        <v>576602</v>
      </c>
    </row>
    <row r="37" spans="1:21" s="23" customFormat="1" ht="39" customHeight="1" x14ac:dyDescent="0.25">
      <c r="A37" s="37">
        <v>29</v>
      </c>
      <c r="B37" s="10" t="s">
        <v>115</v>
      </c>
      <c r="C37" s="11" t="s">
        <v>203</v>
      </c>
      <c r="D37" s="10" t="s">
        <v>263</v>
      </c>
      <c r="E37" s="19"/>
      <c r="F37" s="19"/>
      <c r="G37" s="10" t="s">
        <v>258</v>
      </c>
      <c r="H37" s="10" t="s">
        <v>264</v>
      </c>
      <c r="I37" s="21">
        <v>679110</v>
      </c>
      <c r="J37" s="21"/>
      <c r="K37" s="22">
        <v>655566</v>
      </c>
      <c r="L37" s="22">
        <v>23624</v>
      </c>
      <c r="M37" s="20"/>
      <c r="N37" s="20">
        <v>32108</v>
      </c>
      <c r="O37" s="95">
        <f t="shared" si="1"/>
        <v>55732</v>
      </c>
      <c r="P37" s="95">
        <v>51416</v>
      </c>
      <c r="Q37" s="95">
        <v>50373</v>
      </c>
      <c r="R37" s="95">
        <v>49327</v>
      </c>
      <c r="S37" s="95">
        <v>48348</v>
      </c>
      <c r="T37" s="95">
        <v>774770</v>
      </c>
      <c r="U37" s="96">
        <f t="shared" si="0"/>
        <v>1029966</v>
      </c>
    </row>
    <row r="38" spans="1:21" s="23" customFormat="1" ht="39" customHeight="1" x14ac:dyDescent="0.25">
      <c r="A38" s="37">
        <v>30</v>
      </c>
      <c r="B38" s="10" t="s">
        <v>115</v>
      </c>
      <c r="C38" s="11" t="s">
        <v>199</v>
      </c>
      <c r="D38" s="10" t="s">
        <v>265</v>
      </c>
      <c r="E38" s="19"/>
      <c r="F38" s="19"/>
      <c r="G38" s="10" t="s">
        <v>244</v>
      </c>
      <c r="H38" s="10" t="s">
        <v>266</v>
      </c>
      <c r="I38" s="21">
        <v>833188</v>
      </c>
      <c r="J38" s="21"/>
      <c r="K38" s="22">
        <v>804306</v>
      </c>
      <c r="L38" s="22">
        <v>28984</v>
      </c>
      <c r="M38" s="20"/>
      <c r="N38" s="20">
        <v>39525</v>
      </c>
      <c r="O38" s="95">
        <f t="shared" si="1"/>
        <v>68509</v>
      </c>
      <c r="P38" s="95">
        <v>61386</v>
      </c>
      <c r="Q38" s="95">
        <v>60170</v>
      </c>
      <c r="R38" s="95">
        <v>58951</v>
      </c>
      <c r="S38" s="95">
        <v>57808</v>
      </c>
      <c r="T38" s="95">
        <v>984481</v>
      </c>
      <c r="U38" s="96">
        <f t="shared" si="0"/>
        <v>1291305</v>
      </c>
    </row>
    <row r="39" spans="1:21" s="23" customFormat="1" ht="39.6" x14ac:dyDescent="0.25">
      <c r="A39" s="37">
        <v>31</v>
      </c>
      <c r="B39" s="10" t="s">
        <v>115</v>
      </c>
      <c r="C39" s="11" t="s">
        <v>267</v>
      </c>
      <c r="D39" s="10" t="s">
        <v>268</v>
      </c>
      <c r="E39" s="19"/>
      <c r="F39" s="19"/>
      <c r="G39" s="10" t="s">
        <v>244</v>
      </c>
      <c r="H39" s="10" t="s">
        <v>262</v>
      </c>
      <c r="I39" s="21">
        <v>529254</v>
      </c>
      <c r="J39" s="21"/>
      <c r="K39" s="22">
        <v>507052</v>
      </c>
      <c r="L39" s="22">
        <v>22288</v>
      </c>
      <c r="M39" s="20"/>
      <c r="N39" s="20">
        <v>24395</v>
      </c>
      <c r="O39" s="95">
        <f t="shared" si="1"/>
        <v>46683</v>
      </c>
      <c r="P39" s="95">
        <v>42051</v>
      </c>
      <c r="Q39" s="95">
        <v>41138</v>
      </c>
      <c r="R39" s="95">
        <v>40222</v>
      </c>
      <c r="S39" s="95">
        <v>39351</v>
      </c>
      <c r="T39" s="95">
        <v>545515</v>
      </c>
      <c r="U39" s="96">
        <f t="shared" si="0"/>
        <v>754960</v>
      </c>
    </row>
    <row r="40" spans="1:21" s="23" customFormat="1" ht="26.4" x14ac:dyDescent="0.25">
      <c r="A40" s="37">
        <v>32</v>
      </c>
      <c r="B40" s="10" t="s">
        <v>115</v>
      </c>
      <c r="C40" s="11" t="s">
        <v>461</v>
      </c>
      <c r="D40" s="10" t="s">
        <v>414</v>
      </c>
      <c r="E40" s="19"/>
      <c r="F40" s="19"/>
      <c r="G40" s="10" t="s">
        <v>269</v>
      </c>
      <c r="H40" s="10" t="s">
        <v>235</v>
      </c>
      <c r="I40" s="21">
        <v>376000</v>
      </c>
      <c r="J40" s="21"/>
      <c r="K40" s="22">
        <v>88151</v>
      </c>
      <c r="L40" s="22">
        <v>12968</v>
      </c>
      <c r="M40" s="20"/>
      <c r="N40" s="20">
        <v>4066</v>
      </c>
      <c r="O40" s="95">
        <f t="shared" si="1"/>
        <v>17034</v>
      </c>
      <c r="P40" s="95">
        <v>16175</v>
      </c>
      <c r="Q40" s="95">
        <v>15571</v>
      </c>
      <c r="R40" s="95">
        <v>15010</v>
      </c>
      <c r="S40" s="95">
        <v>14452</v>
      </c>
      <c r="T40" s="95">
        <v>24596</v>
      </c>
      <c r="U40" s="96">
        <f t="shared" si="0"/>
        <v>102838</v>
      </c>
    </row>
    <row r="41" spans="1:21" s="23" customFormat="1" ht="39" customHeight="1" x14ac:dyDescent="0.25">
      <c r="A41" s="37">
        <v>33</v>
      </c>
      <c r="B41" s="10" t="s">
        <v>10</v>
      </c>
      <c r="C41" s="12" t="s">
        <v>460</v>
      </c>
      <c r="D41" s="10" t="s">
        <v>415</v>
      </c>
      <c r="E41" s="19" t="s">
        <v>113</v>
      </c>
      <c r="F41" s="19" t="s">
        <v>114</v>
      </c>
      <c r="G41" s="10" t="s">
        <v>178</v>
      </c>
      <c r="H41" s="13" t="s">
        <v>205</v>
      </c>
      <c r="I41" s="22">
        <v>241478</v>
      </c>
      <c r="J41" s="22">
        <v>155800</v>
      </c>
      <c r="K41" s="22">
        <v>62320</v>
      </c>
      <c r="L41" s="22">
        <v>31160</v>
      </c>
      <c r="M41" s="20">
        <v>146</v>
      </c>
      <c r="N41" s="20">
        <v>2311</v>
      </c>
      <c r="O41" s="99">
        <f t="shared" si="1"/>
        <v>33617</v>
      </c>
      <c r="P41" s="99">
        <v>32281</v>
      </c>
      <c r="Q41" s="99">
        <v>45</v>
      </c>
      <c r="R41" s="99">
        <v>0</v>
      </c>
      <c r="S41" s="99"/>
      <c r="T41" s="99">
        <v>0</v>
      </c>
      <c r="U41" s="96">
        <f t="shared" ref="U41:U72" si="2">SUM(O41:T41)</f>
        <v>65943</v>
      </c>
    </row>
    <row r="42" spans="1:21" s="23" customFormat="1" ht="26.4" x14ac:dyDescent="0.25">
      <c r="A42" s="37">
        <v>34</v>
      </c>
      <c r="B42" s="10" t="s">
        <v>10</v>
      </c>
      <c r="C42" s="10" t="s">
        <v>164</v>
      </c>
      <c r="D42" s="10" t="s">
        <v>416</v>
      </c>
      <c r="E42" s="19" t="s">
        <v>113</v>
      </c>
      <c r="F42" s="19" t="s">
        <v>114</v>
      </c>
      <c r="G42" s="10" t="s">
        <v>179</v>
      </c>
      <c r="H42" s="13" t="s">
        <v>206</v>
      </c>
      <c r="I42" s="22">
        <v>198540</v>
      </c>
      <c r="J42" s="22">
        <v>164328</v>
      </c>
      <c r="K42" s="22">
        <v>82164</v>
      </c>
      <c r="L42" s="22">
        <v>27388</v>
      </c>
      <c r="M42" s="100">
        <v>198</v>
      </c>
      <c r="N42" s="100">
        <v>3253</v>
      </c>
      <c r="O42" s="99">
        <f t="shared" si="1"/>
        <v>30839</v>
      </c>
      <c r="P42" s="99">
        <v>29525</v>
      </c>
      <c r="Q42" s="99">
        <v>28363</v>
      </c>
      <c r="R42" s="99">
        <v>15</v>
      </c>
      <c r="S42" s="99"/>
      <c r="T42" s="99">
        <v>0</v>
      </c>
      <c r="U42" s="96">
        <f t="shared" si="2"/>
        <v>88742</v>
      </c>
    </row>
    <row r="43" spans="1:21" s="23" customFormat="1" ht="26.4" x14ac:dyDescent="0.25">
      <c r="A43" s="37">
        <v>35</v>
      </c>
      <c r="B43" s="10" t="s">
        <v>10</v>
      </c>
      <c r="C43" s="10" t="s">
        <v>165</v>
      </c>
      <c r="D43" s="10" t="s">
        <v>417</v>
      </c>
      <c r="E43" s="19" t="s">
        <v>113</v>
      </c>
      <c r="F43" s="19" t="s">
        <v>114</v>
      </c>
      <c r="G43" s="10" t="s">
        <v>179</v>
      </c>
      <c r="H43" s="13" t="s">
        <v>206</v>
      </c>
      <c r="I43" s="22">
        <v>152380</v>
      </c>
      <c r="J43" s="22">
        <v>126120</v>
      </c>
      <c r="K43" s="22">
        <v>63060</v>
      </c>
      <c r="L43" s="22">
        <v>21020</v>
      </c>
      <c r="M43" s="100">
        <v>152</v>
      </c>
      <c r="N43" s="100">
        <v>2497</v>
      </c>
      <c r="O43" s="99">
        <f t="shared" si="1"/>
        <v>23669</v>
      </c>
      <c r="P43" s="99">
        <v>22660</v>
      </c>
      <c r="Q43" s="99">
        <v>21768</v>
      </c>
      <c r="R43" s="99">
        <v>12</v>
      </c>
      <c r="S43" s="99"/>
      <c r="T43" s="99">
        <v>0</v>
      </c>
      <c r="U43" s="96">
        <f t="shared" si="2"/>
        <v>68109</v>
      </c>
    </row>
    <row r="44" spans="1:21" s="23" customFormat="1" ht="26.4" x14ac:dyDescent="0.25">
      <c r="A44" s="37">
        <v>36</v>
      </c>
      <c r="B44" s="10" t="s">
        <v>10</v>
      </c>
      <c r="C44" s="10" t="s">
        <v>166</v>
      </c>
      <c r="D44" s="10" t="s">
        <v>418</v>
      </c>
      <c r="E44" s="19" t="s">
        <v>113</v>
      </c>
      <c r="F44" s="19" t="s">
        <v>114</v>
      </c>
      <c r="G44" s="10" t="s">
        <v>179</v>
      </c>
      <c r="H44" s="13" t="s">
        <v>206</v>
      </c>
      <c r="I44" s="22">
        <v>129506</v>
      </c>
      <c r="J44" s="22">
        <v>108840</v>
      </c>
      <c r="K44" s="22">
        <v>53592</v>
      </c>
      <c r="L44" s="22">
        <v>17864</v>
      </c>
      <c r="M44" s="100">
        <v>129</v>
      </c>
      <c r="N44" s="100">
        <v>2122</v>
      </c>
      <c r="O44" s="99">
        <f t="shared" si="1"/>
        <v>20115</v>
      </c>
      <c r="P44" s="99">
        <v>19258</v>
      </c>
      <c r="Q44" s="99">
        <v>18500</v>
      </c>
      <c r="R44" s="99">
        <v>10</v>
      </c>
      <c r="S44" s="99"/>
      <c r="T44" s="99">
        <v>0</v>
      </c>
      <c r="U44" s="96">
        <f t="shared" si="2"/>
        <v>57883</v>
      </c>
    </row>
    <row r="45" spans="1:21" s="23" customFormat="1" ht="26.4" x14ac:dyDescent="0.25">
      <c r="A45" s="37">
        <v>37</v>
      </c>
      <c r="B45" s="10" t="s">
        <v>10</v>
      </c>
      <c r="C45" s="10" t="s">
        <v>167</v>
      </c>
      <c r="D45" s="10" t="s">
        <v>422</v>
      </c>
      <c r="E45" s="19" t="s">
        <v>113</v>
      </c>
      <c r="F45" s="19" t="s">
        <v>114</v>
      </c>
      <c r="G45" s="10" t="s">
        <v>180</v>
      </c>
      <c r="H45" s="13" t="s">
        <v>207</v>
      </c>
      <c r="I45" s="22">
        <v>225190</v>
      </c>
      <c r="J45" s="22">
        <v>185458</v>
      </c>
      <c r="K45" s="22">
        <v>26494</v>
      </c>
      <c r="L45" s="22">
        <v>26494</v>
      </c>
      <c r="M45" s="100">
        <v>47</v>
      </c>
      <c r="N45" s="100">
        <v>766</v>
      </c>
      <c r="O45" s="99">
        <f t="shared" si="1"/>
        <v>27307</v>
      </c>
      <c r="P45" s="99">
        <v>0</v>
      </c>
      <c r="Q45" s="99">
        <v>0</v>
      </c>
      <c r="R45" s="99">
        <v>0</v>
      </c>
      <c r="S45" s="99"/>
      <c r="T45" s="99">
        <v>0</v>
      </c>
      <c r="U45" s="96">
        <f t="shared" si="2"/>
        <v>27307</v>
      </c>
    </row>
    <row r="46" spans="1:21" s="23" customFormat="1" ht="26.4" x14ac:dyDescent="0.25">
      <c r="A46" s="37">
        <v>38</v>
      </c>
      <c r="B46" s="10" t="s">
        <v>10</v>
      </c>
      <c r="C46" s="10" t="s">
        <v>168</v>
      </c>
      <c r="D46" s="10" t="s">
        <v>419</v>
      </c>
      <c r="E46" s="19" t="s">
        <v>113</v>
      </c>
      <c r="F46" s="19" t="s">
        <v>114</v>
      </c>
      <c r="G46" s="10" t="s">
        <v>181</v>
      </c>
      <c r="H46" s="13" t="s">
        <v>207</v>
      </c>
      <c r="I46" s="22">
        <v>188873</v>
      </c>
      <c r="J46" s="22">
        <v>155554</v>
      </c>
      <c r="K46" s="22">
        <v>22222</v>
      </c>
      <c r="L46" s="22">
        <v>22222</v>
      </c>
      <c r="M46" s="100">
        <v>40</v>
      </c>
      <c r="N46" s="100">
        <v>642</v>
      </c>
      <c r="O46" s="99">
        <f t="shared" si="1"/>
        <v>22904</v>
      </c>
      <c r="P46" s="99">
        <v>0</v>
      </c>
      <c r="Q46" s="99">
        <v>0</v>
      </c>
      <c r="R46" s="99">
        <v>0</v>
      </c>
      <c r="S46" s="99"/>
      <c r="T46" s="99">
        <v>0</v>
      </c>
      <c r="U46" s="96">
        <f t="shared" si="2"/>
        <v>22904</v>
      </c>
    </row>
    <row r="47" spans="1:21" s="23" customFormat="1" ht="26.4" x14ac:dyDescent="0.25">
      <c r="A47" s="37">
        <v>39</v>
      </c>
      <c r="B47" s="10" t="s">
        <v>10</v>
      </c>
      <c r="C47" s="10" t="s">
        <v>223</v>
      </c>
      <c r="D47" s="10" t="s">
        <v>420</v>
      </c>
      <c r="E47" s="19" t="s">
        <v>113</v>
      </c>
      <c r="F47" s="19" t="s">
        <v>114</v>
      </c>
      <c r="G47" s="10" t="s">
        <v>182</v>
      </c>
      <c r="H47" s="13" t="s">
        <v>208</v>
      </c>
      <c r="I47" s="22">
        <v>111155</v>
      </c>
      <c r="J47" s="22">
        <v>98085</v>
      </c>
      <c r="K47" s="22">
        <v>19617</v>
      </c>
      <c r="L47" s="22">
        <v>19617</v>
      </c>
      <c r="M47" s="100">
        <v>611</v>
      </c>
      <c r="N47" s="100">
        <v>37</v>
      </c>
      <c r="O47" s="99">
        <f t="shared" si="1"/>
        <v>20265</v>
      </c>
      <c r="P47" s="99">
        <v>0</v>
      </c>
      <c r="Q47" s="99">
        <v>0</v>
      </c>
      <c r="R47" s="99">
        <v>0</v>
      </c>
      <c r="S47" s="99"/>
      <c r="T47" s="99">
        <v>0</v>
      </c>
      <c r="U47" s="96">
        <f t="shared" si="2"/>
        <v>20265</v>
      </c>
    </row>
    <row r="48" spans="1:21" s="23" customFormat="1" ht="26.4" x14ac:dyDescent="0.25">
      <c r="A48" s="37">
        <v>40</v>
      </c>
      <c r="B48" s="10" t="s">
        <v>10</v>
      </c>
      <c r="C48" s="10" t="s">
        <v>169</v>
      </c>
      <c r="D48" s="10" t="s">
        <v>421</v>
      </c>
      <c r="E48" s="19" t="s">
        <v>113</v>
      </c>
      <c r="F48" s="19" t="s">
        <v>114</v>
      </c>
      <c r="G48" s="10" t="s">
        <v>183</v>
      </c>
      <c r="H48" s="13" t="s">
        <v>208</v>
      </c>
      <c r="I48" s="22">
        <v>65347</v>
      </c>
      <c r="J48" s="22">
        <v>57660</v>
      </c>
      <c r="K48" s="22">
        <v>11532</v>
      </c>
      <c r="L48" s="22">
        <v>11532</v>
      </c>
      <c r="M48" s="100">
        <v>22</v>
      </c>
      <c r="N48" s="100">
        <v>359</v>
      </c>
      <c r="O48" s="99">
        <f t="shared" si="1"/>
        <v>11913</v>
      </c>
      <c r="P48" s="99">
        <v>0</v>
      </c>
      <c r="Q48" s="99"/>
      <c r="R48" s="99">
        <v>0</v>
      </c>
      <c r="S48" s="99"/>
      <c r="T48" s="99">
        <v>0</v>
      </c>
      <c r="U48" s="96">
        <f t="shared" si="2"/>
        <v>11913</v>
      </c>
    </row>
    <row r="49" spans="1:21" s="23" customFormat="1" ht="26.4" x14ac:dyDescent="0.25">
      <c r="A49" s="37">
        <v>41</v>
      </c>
      <c r="B49" s="10" t="s">
        <v>10</v>
      </c>
      <c r="C49" s="10" t="s">
        <v>170</v>
      </c>
      <c r="D49" s="10" t="s">
        <v>423</v>
      </c>
      <c r="E49" s="19" t="s">
        <v>113</v>
      </c>
      <c r="F49" s="19" t="s">
        <v>114</v>
      </c>
      <c r="G49" s="10" t="s">
        <v>182</v>
      </c>
      <c r="H49" s="13" t="s">
        <v>208</v>
      </c>
      <c r="I49" s="22">
        <v>70773</v>
      </c>
      <c r="J49" s="22">
        <v>62460</v>
      </c>
      <c r="K49" s="22">
        <v>12492</v>
      </c>
      <c r="L49" s="22">
        <v>12492</v>
      </c>
      <c r="M49" s="100">
        <v>23</v>
      </c>
      <c r="N49" s="100">
        <v>390</v>
      </c>
      <c r="O49" s="99">
        <f t="shared" si="1"/>
        <v>12905</v>
      </c>
      <c r="P49" s="99">
        <v>0</v>
      </c>
      <c r="Q49" s="99">
        <v>0</v>
      </c>
      <c r="R49" s="99">
        <v>0</v>
      </c>
      <c r="S49" s="99"/>
      <c r="T49" s="99">
        <v>0</v>
      </c>
      <c r="U49" s="96">
        <f t="shared" si="2"/>
        <v>12905</v>
      </c>
    </row>
    <row r="50" spans="1:21" s="23" customFormat="1" ht="26.4" x14ac:dyDescent="0.25">
      <c r="A50" s="37">
        <v>42</v>
      </c>
      <c r="B50" s="10" t="s">
        <v>10</v>
      </c>
      <c r="C50" s="10" t="s">
        <v>171</v>
      </c>
      <c r="D50" s="10" t="s">
        <v>424</v>
      </c>
      <c r="E50" s="19" t="s">
        <v>113</v>
      </c>
      <c r="F50" s="19" t="s">
        <v>114</v>
      </c>
      <c r="G50" s="10" t="s">
        <v>184</v>
      </c>
      <c r="H50" s="13" t="s">
        <v>209</v>
      </c>
      <c r="I50" s="22">
        <v>290126</v>
      </c>
      <c r="J50" s="22">
        <v>257904</v>
      </c>
      <c r="K50" s="22">
        <v>64476</v>
      </c>
      <c r="L50" s="22">
        <v>64476</v>
      </c>
      <c r="M50" s="100">
        <v>138</v>
      </c>
      <c r="N50" s="100">
        <v>2146</v>
      </c>
      <c r="O50" s="99">
        <f t="shared" si="1"/>
        <v>66760</v>
      </c>
      <c r="P50" s="99">
        <v>98</v>
      </c>
      <c r="Q50" s="99">
        <v>0</v>
      </c>
      <c r="R50" s="99">
        <v>0</v>
      </c>
      <c r="S50" s="99"/>
      <c r="T50" s="99">
        <v>0</v>
      </c>
      <c r="U50" s="96">
        <f t="shared" si="2"/>
        <v>66858</v>
      </c>
    </row>
    <row r="51" spans="1:21" s="23" customFormat="1" ht="26.4" x14ac:dyDescent="0.25">
      <c r="A51" s="37">
        <v>43</v>
      </c>
      <c r="B51" s="10" t="s">
        <v>10</v>
      </c>
      <c r="C51" s="10" t="s">
        <v>172</v>
      </c>
      <c r="D51" s="10" t="s">
        <v>425</v>
      </c>
      <c r="E51" s="19" t="s">
        <v>113</v>
      </c>
      <c r="F51" s="19" t="s">
        <v>114</v>
      </c>
      <c r="G51" s="10" t="s">
        <v>185</v>
      </c>
      <c r="H51" s="13" t="s">
        <v>210</v>
      </c>
      <c r="I51" s="22">
        <v>87230</v>
      </c>
      <c r="J51" s="22">
        <v>87230</v>
      </c>
      <c r="K51" s="22">
        <v>74035</v>
      </c>
      <c r="L51" s="22">
        <v>4420</v>
      </c>
      <c r="M51" s="100"/>
      <c r="N51" s="100">
        <v>3621</v>
      </c>
      <c r="O51" s="99">
        <f t="shared" si="1"/>
        <v>8041</v>
      </c>
      <c r="P51" s="99">
        <v>7455</v>
      </c>
      <c r="Q51" s="99">
        <v>7261</v>
      </c>
      <c r="R51" s="99">
        <v>7066</v>
      </c>
      <c r="S51" s="99">
        <v>6878</v>
      </c>
      <c r="T51" s="99">
        <v>66172</v>
      </c>
      <c r="U51" s="96">
        <f t="shared" si="2"/>
        <v>102873</v>
      </c>
    </row>
    <row r="52" spans="1:21" s="23" customFormat="1" ht="26.4" x14ac:dyDescent="0.25">
      <c r="A52" s="37">
        <v>44</v>
      </c>
      <c r="B52" s="10" t="s">
        <v>10</v>
      </c>
      <c r="C52" s="10" t="s">
        <v>173</v>
      </c>
      <c r="D52" s="10" t="s">
        <v>426</v>
      </c>
      <c r="E52" s="19" t="s">
        <v>113</v>
      </c>
      <c r="F52" s="19" t="s">
        <v>114</v>
      </c>
      <c r="G52" s="10" t="s">
        <v>185</v>
      </c>
      <c r="H52" s="13" t="s">
        <v>210</v>
      </c>
      <c r="I52" s="22">
        <v>162955</v>
      </c>
      <c r="J52" s="22">
        <v>162955</v>
      </c>
      <c r="K52" s="22">
        <v>138221</v>
      </c>
      <c r="L52" s="22">
        <v>8252</v>
      </c>
      <c r="M52" s="100"/>
      <c r="N52" s="100">
        <v>6761</v>
      </c>
      <c r="O52" s="99">
        <f t="shared" si="1"/>
        <v>15013</v>
      </c>
      <c r="P52" s="99">
        <v>13918</v>
      </c>
      <c r="Q52" s="99">
        <v>13556</v>
      </c>
      <c r="R52" s="99">
        <v>13192</v>
      </c>
      <c r="S52" s="99">
        <v>12841</v>
      </c>
      <c r="T52" s="99">
        <v>123541</v>
      </c>
      <c r="U52" s="96">
        <f t="shared" si="2"/>
        <v>192061</v>
      </c>
    </row>
    <row r="53" spans="1:21" s="23" customFormat="1" ht="26.4" x14ac:dyDescent="0.25">
      <c r="A53" s="37">
        <v>45</v>
      </c>
      <c r="B53" s="10" t="s">
        <v>10</v>
      </c>
      <c r="C53" s="10" t="s">
        <v>174</v>
      </c>
      <c r="D53" s="10" t="s">
        <v>427</v>
      </c>
      <c r="E53" s="19" t="s">
        <v>113</v>
      </c>
      <c r="F53" s="19" t="s">
        <v>114</v>
      </c>
      <c r="G53" s="10" t="s">
        <v>186</v>
      </c>
      <c r="H53" s="13" t="s">
        <v>211</v>
      </c>
      <c r="I53" s="22">
        <v>338286</v>
      </c>
      <c r="J53" s="22">
        <v>338486</v>
      </c>
      <c r="K53" s="22">
        <v>286895</v>
      </c>
      <c r="L53" s="22">
        <v>17140</v>
      </c>
      <c r="M53" s="100"/>
      <c r="N53" s="100">
        <v>13833</v>
      </c>
      <c r="O53" s="99">
        <f t="shared" si="1"/>
        <v>30973</v>
      </c>
      <c r="P53" s="99">
        <v>28567</v>
      </c>
      <c r="Q53" s="99">
        <v>27785</v>
      </c>
      <c r="R53" s="99">
        <v>27055</v>
      </c>
      <c r="S53" s="99">
        <v>26348</v>
      </c>
      <c r="T53" s="99">
        <v>254499</v>
      </c>
      <c r="U53" s="96">
        <f t="shared" si="2"/>
        <v>395227</v>
      </c>
    </row>
    <row r="54" spans="1:21" s="23" customFormat="1" ht="26.4" x14ac:dyDescent="0.25">
      <c r="A54" s="37">
        <v>46</v>
      </c>
      <c r="B54" s="10" t="s">
        <v>10</v>
      </c>
      <c r="C54" s="10" t="s">
        <v>175</v>
      </c>
      <c r="D54" s="10" t="s">
        <v>428</v>
      </c>
      <c r="E54" s="19" t="s">
        <v>113</v>
      </c>
      <c r="F54" s="19" t="s">
        <v>114</v>
      </c>
      <c r="G54" s="10" t="s">
        <v>186</v>
      </c>
      <c r="H54" s="13" t="s">
        <v>211</v>
      </c>
      <c r="I54" s="22">
        <v>165947</v>
      </c>
      <c r="J54" s="22">
        <v>181500</v>
      </c>
      <c r="K54" s="22">
        <v>138413</v>
      </c>
      <c r="L54" s="22">
        <v>9192</v>
      </c>
      <c r="M54" s="100"/>
      <c r="N54" s="100">
        <v>6667</v>
      </c>
      <c r="O54" s="99">
        <f t="shared" si="1"/>
        <v>15859</v>
      </c>
      <c r="P54" s="99">
        <v>14659</v>
      </c>
      <c r="Q54" s="99">
        <v>14243</v>
      </c>
      <c r="R54" s="99">
        <v>13852</v>
      </c>
      <c r="S54" s="99">
        <v>13471</v>
      </c>
      <c r="T54" s="99">
        <v>113643</v>
      </c>
      <c r="U54" s="96">
        <f t="shared" si="2"/>
        <v>185727</v>
      </c>
    </row>
    <row r="55" spans="1:21" s="23" customFormat="1" ht="26.4" x14ac:dyDescent="0.25">
      <c r="A55" s="37">
        <v>47</v>
      </c>
      <c r="B55" s="10" t="s">
        <v>10</v>
      </c>
      <c r="C55" s="10" t="s">
        <v>176</v>
      </c>
      <c r="D55" s="10" t="s">
        <v>429</v>
      </c>
      <c r="E55" s="19" t="s">
        <v>113</v>
      </c>
      <c r="F55" s="19" t="s">
        <v>114</v>
      </c>
      <c r="G55" s="10" t="s">
        <v>187</v>
      </c>
      <c r="H55" s="13" t="s">
        <v>212</v>
      </c>
      <c r="I55" s="22">
        <v>50995</v>
      </c>
      <c r="J55" s="22">
        <v>50995</v>
      </c>
      <c r="K55" s="22">
        <v>43384</v>
      </c>
      <c r="L55" s="22">
        <v>2552</v>
      </c>
      <c r="M55" s="100"/>
      <c r="N55" s="100">
        <v>1797</v>
      </c>
      <c r="O55" s="99">
        <f t="shared" si="1"/>
        <v>4349</v>
      </c>
      <c r="P55" s="99">
        <v>4254</v>
      </c>
      <c r="Q55" s="99">
        <v>4136</v>
      </c>
      <c r="R55" s="99">
        <v>4029</v>
      </c>
      <c r="S55" s="99">
        <v>3926</v>
      </c>
      <c r="T55" s="99">
        <v>38756</v>
      </c>
      <c r="U55" s="96">
        <f t="shared" si="2"/>
        <v>59450</v>
      </c>
    </row>
    <row r="56" spans="1:21" s="23" customFormat="1" ht="39.6" x14ac:dyDescent="0.25">
      <c r="A56" s="37">
        <v>48</v>
      </c>
      <c r="B56" s="10" t="s">
        <v>10</v>
      </c>
      <c r="C56" s="10" t="s">
        <v>289</v>
      </c>
      <c r="D56" s="10" t="s">
        <v>430</v>
      </c>
      <c r="E56" s="19" t="s">
        <v>113</v>
      </c>
      <c r="F56" s="19" t="s">
        <v>114</v>
      </c>
      <c r="G56" s="10" t="s">
        <v>188</v>
      </c>
      <c r="H56" s="13" t="s">
        <v>213</v>
      </c>
      <c r="I56" s="22">
        <v>3241836</v>
      </c>
      <c r="J56" s="22">
        <v>3241836</v>
      </c>
      <c r="K56" s="22">
        <v>2909340</v>
      </c>
      <c r="L56" s="22">
        <v>166248</v>
      </c>
      <c r="M56" s="100"/>
      <c r="N56" s="100">
        <v>121877</v>
      </c>
      <c r="O56" s="99">
        <f t="shared" si="1"/>
        <v>288125</v>
      </c>
      <c r="P56" s="99">
        <v>275290</v>
      </c>
      <c r="Q56" s="99">
        <v>268632</v>
      </c>
      <c r="R56" s="99">
        <v>261956</v>
      </c>
      <c r="S56" s="99">
        <v>255513</v>
      </c>
      <c r="T56" s="99">
        <v>2628415</v>
      </c>
      <c r="U56" s="96">
        <f t="shared" si="2"/>
        <v>3977931</v>
      </c>
    </row>
    <row r="57" spans="1:21" s="23" customFormat="1" ht="39.6" x14ac:dyDescent="0.25">
      <c r="A57" s="37">
        <v>49</v>
      </c>
      <c r="B57" s="10" t="s">
        <v>10</v>
      </c>
      <c r="C57" s="10" t="s">
        <v>177</v>
      </c>
      <c r="D57" s="10" t="s">
        <v>431</v>
      </c>
      <c r="E57" s="19" t="s">
        <v>113</v>
      </c>
      <c r="F57" s="19" t="s">
        <v>114</v>
      </c>
      <c r="G57" s="10" t="s">
        <v>188</v>
      </c>
      <c r="H57" s="13" t="s">
        <v>213</v>
      </c>
      <c r="I57" s="22">
        <v>244454</v>
      </c>
      <c r="J57" s="22">
        <v>250879</v>
      </c>
      <c r="K57" s="22">
        <v>218765</v>
      </c>
      <c r="L57" s="22">
        <v>12868</v>
      </c>
      <c r="M57" s="100"/>
      <c r="N57" s="100">
        <v>9162</v>
      </c>
      <c r="O57" s="99">
        <f t="shared" si="1"/>
        <v>22030</v>
      </c>
      <c r="P57" s="99">
        <v>21050</v>
      </c>
      <c r="Q57" s="99">
        <v>20535</v>
      </c>
      <c r="R57" s="99">
        <v>20018</v>
      </c>
      <c r="S57" s="99">
        <v>19519</v>
      </c>
      <c r="T57" s="99">
        <v>193792</v>
      </c>
      <c r="U57" s="96">
        <f t="shared" si="2"/>
        <v>296944</v>
      </c>
    </row>
    <row r="58" spans="1:21" s="23" customFormat="1" ht="39.6" x14ac:dyDescent="0.25">
      <c r="A58" s="37">
        <v>50</v>
      </c>
      <c r="B58" s="10" t="s">
        <v>115</v>
      </c>
      <c r="C58" s="10" t="s">
        <v>237</v>
      </c>
      <c r="D58" s="10" t="s">
        <v>238</v>
      </c>
      <c r="E58" s="19"/>
      <c r="F58" s="19"/>
      <c r="G58" s="10" t="s">
        <v>239</v>
      </c>
      <c r="H58" s="13" t="s">
        <v>240</v>
      </c>
      <c r="I58" s="22">
        <v>400000</v>
      </c>
      <c r="J58" s="22"/>
      <c r="K58" s="22">
        <v>359030</v>
      </c>
      <c r="L58" s="22">
        <v>20516</v>
      </c>
      <c r="M58" s="100"/>
      <c r="N58" s="100">
        <v>16360</v>
      </c>
      <c r="O58" s="99">
        <f t="shared" si="1"/>
        <v>36876</v>
      </c>
      <c r="P58" s="99">
        <v>34210</v>
      </c>
      <c r="Q58" s="99">
        <v>33374</v>
      </c>
      <c r="R58" s="99">
        <v>32536</v>
      </c>
      <c r="S58" s="99">
        <v>31727</v>
      </c>
      <c r="T58" s="99">
        <v>325597</v>
      </c>
      <c r="U58" s="96">
        <f t="shared" si="2"/>
        <v>494320</v>
      </c>
    </row>
    <row r="59" spans="1:21" s="23" customFormat="1" ht="26.4" x14ac:dyDescent="0.25">
      <c r="A59" s="37">
        <v>51</v>
      </c>
      <c r="B59" s="10" t="s">
        <v>115</v>
      </c>
      <c r="C59" s="10" t="s">
        <v>241</v>
      </c>
      <c r="D59" s="10" t="s">
        <v>242</v>
      </c>
      <c r="E59" s="19"/>
      <c r="F59" s="19"/>
      <c r="G59" s="10" t="s">
        <v>243</v>
      </c>
      <c r="H59" s="13" t="s">
        <v>240</v>
      </c>
      <c r="I59" s="22">
        <v>33765</v>
      </c>
      <c r="J59" s="22"/>
      <c r="K59" s="22">
        <v>30310</v>
      </c>
      <c r="L59" s="22">
        <v>1732</v>
      </c>
      <c r="M59" s="100"/>
      <c r="N59" s="100">
        <v>1393</v>
      </c>
      <c r="O59" s="99">
        <f t="shared" si="1"/>
        <v>3125</v>
      </c>
      <c r="P59" s="99">
        <v>2888</v>
      </c>
      <c r="Q59" s="99">
        <v>2818</v>
      </c>
      <c r="R59" s="99">
        <v>2747</v>
      </c>
      <c r="S59" s="99">
        <v>2678</v>
      </c>
      <c r="T59" s="99">
        <v>27487</v>
      </c>
      <c r="U59" s="96">
        <f t="shared" si="2"/>
        <v>41743</v>
      </c>
    </row>
    <row r="60" spans="1:21" s="23" customFormat="1" ht="28.5" customHeight="1" x14ac:dyDescent="0.25">
      <c r="A60" s="37">
        <v>52</v>
      </c>
      <c r="B60" s="10" t="s">
        <v>115</v>
      </c>
      <c r="C60" s="10" t="s">
        <v>254</v>
      </c>
      <c r="D60" s="10" t="s">
        <v>255</v>
      </c>
      <c r="E60" s="19"/>
      <c r="F60" s="19"/>
      <c r="G60" s="10" t="s">
        <v>243</v>
      </c>
      <c r="H60" s="13" t="s">
        <v>240</v>
      </c>
      <c r="I60" s="22">
        <v>33820</v>
      </c>
      <c r="J60" s="22"/>
      <c r="K60" s="22">
        <v>30380</v>
      </c>
      <c r="L60" s="22">
        <v>1736</v>
      </c>
      <c r="M60" s="100"/>
      <c r="N60" s="100">
        <v>1396</v>
      </c>
      <c r="O60" s="99">
        <f t="shared" si="1"/>
        <v>3132</v>
      </c>
      <c r="P60" s="99">
        <v>2895</v>
      </c>
      <c r="Q60" s="99">
        <v>2824</v>
      </c>
      <c r="R60" s="99">
        <v>2753</v>
      </c>
      <c r="S60" s="99">
        <v>2685</v>
      </c>
      <c r="T60" s="99">
        <v>27550</v>
      </c>
      <c r="U60" s="96">
        <f t="shared" si="2"/>
        <v>41839</v>
      </c>
    </row>
    <row r="61" spans="1:21" s="23" customFormat="1" ht="26.4" x14ac:dyDescent="0.25">
      <c r="A61" s="37">
        <v>53</v>
      </c>
      <c r="B61" s="10" t="s">
        <v>115</v>
      </c>
      <c r="C61" s="10" t="s">
        <v>256</v>
      </c>
      <c r="D61" s="10" t="s">
        <v>257</v>
      </c>
      <c r="E61" s="19"/>
      <c r="F61" s="19"/>
      <c r="G61" s="10" t="s">
        <v>243</v>
      </c>
      <c r="H61" s="13" t="s">
        <v>240</v>
      </c>
      <c r="I61" s="22">
        <v>53161</v>
      </c>
      <c r="J61" s="22"/>
      <c r="K61" s="22">
        <v>47740</v>
      </c>
      <c r="L61" s="22">
        <v>2728</v>
      </c>
      <c r="M61" s="100"/>
      <c r="N61" s="100">
        <v>2193</v>
      </c>
      <c r="O61" s="99">
        <f t="shared" si="1"/>
        <v>4921</v>
      </c>
      <c r="P61" s="99">
        <v>4549</v>
      </c>
      <c r="Q61" s="99">
        <v>4438</v>
      </c>
      <c r="R61" s="99">
        <v>4326</v>
      </c>
      <c r="S61" s="99">
        <v>4219</v>
      </c>
      <c r="T61" s="99">
        <v>43294</v>
      </c>
      <c r="U61" s="96">
        <f t="shared" si="2"/>
        <v>65747</v>
      </c>
    </row>
    <row r="62" spans="1:21" s="23" customFormat="1" ht="39.6" x14ac:dyDescent="0.25">
      <c r="A62" s="37">
        <v>54</v>
      </c>
      <c r="B62" s="10" t="s">
        <v>115</v>
      </c>
      <c r="C62" s="10" t="s">
        <v>246</v>
      </c>
      <c r="D62" s="10" t="s">
        <v>247</v>
      </c>
      <c r="E62" s="19"/>
      <c r="F62" s="19"/>
      <c r="G62" s="10" t="s">
        <v>244</v>
      </c>
      <c r="H62" s="13" t="s">
        <v>245</v>
      </c>
      <c r="I62" s="22">
        <v>163717</v>
      </c>
      <c r="J62" s="22"/>
      <c r="K62" s="22">
        <v>144187</v>
      </c>
      <c r="L62" s="22">
        <v>9792</v>
      </c>
      <c r="M62" s="100"/>
      <c r="N62" s="100">
        <v>6770</v>
      </c>
      <c r="O62" s="99">
        <f t="shared" si="1"/>
        <v>16562</v>
      </c>
      <c r="P62" s="99">
        <v>15117</v>
      </c>
      <c r="Q62" s="99">
        <v>14726</v>
      </c>
      <c r="R62" s="99">
        <v>14333</v>
      </c>
      <c r="S62" s="99">
        <v>13951</v>
      </c>
      <c r="T62" s="99">
        <v>115134</v>
      </c>
      <c r="U62" s="96">
        <f t="shared" si="2"/>
        <v>189823</v>
      </c>
    </row>
    <row r="63" spans="1:21" s="23" customFormat="1" ht="39.6" x14ac:dyDescent="0.25">
      <c r="A63" s="37">
        <v>55</v>
      </c>
      <c r="B63" s="10" t="s">
        <v>115</v>
      </c>
      <c r="C63" s="10" t="s">
        <v>248</v>
      </c>
      <c r="D63" s="10" t="s">
        <v>249</v>
      </c>
      <c r="E63" s="19"/>
      <c r="F63" s="19"/>
      <c r="G63" s="10" t="s">
        <v>244</v>
      </c>
      <c r="H63" s="13" t="s">
        <v>245</v>
      </c>
      <c r="I63" s="22">
        <v>49154</v>
      </c>
      <c r="J63" s="22"/>
      <c r="K63" s="22">
        <v>42224</v>
      </c>
      <c r="L63" s="22">
        <v>3500</v>
      </c>
      <c r="M63" s="100"/>
      <c r="N63" s="100">
        <v>1978</v>
      </c>
      <c r="O63" s="99">
        <f t="shared" si="1"/>
        <v>5478</v>
      </c>
      <c r="P63" s="99">
        <v>5030</v>
      </c>
      <c r="Q63" s="99">
        <v>4890</v>
      </c>
      <c r="R63" s="99">
        <v>4750</v>
      </c>
      <c r="S63" s="99">
        <v>4612</v>
      </c>
      <c r="T63" s="99">
        <v>28575</v>
      </c>
      <c r="U63" s="96">
        <f t="shared" si="2"/>
        <v>53335</v>
      </c>
    </row>
    <row r="64" spans="1:21" s="23" customFormat="1" ht="39.6" x14ac:dyDescent="0.25">
      <c r="A64" s="37">
        <v>56</v>
      </c>
      <c r="B64" s="10" t="s">
        <v>115</v>
      </c>
      <c r="C64" s="10" t="s">
        <v>250</v>
      </c>
      <c r="D64" s="10" t="s">
        <v>251</v>
      </c>
      <c r="E64" s="19"/>
      <c r="F64" s="19"/>
      <c r="G64" s="10" t="s">
        <v>244</v>
      </c>
      <c r="H64" s="13" t="s">
        <v>245</v>
      </c>
      <c r="I64" s="22">
        <v>385439</v>
      </c>
      <c r="J64" s="22"/>
      <c r="K64" s="22">
        <v>346409</v>
      </c>
      <c r="L64" s="22">
        <v>19516</v>
      </c>
      <c r="M64" s="100"/>
      <c r="N64" s="100">
        <v>16295</v>
      </c>
      <c r="O64" s="99">
        <f t="shared" si="1"/>
        <v>35811</v>
      </c>
      <c r="P64" s="99">
        <v>32496</v>
      </c>
      <c r="Q64" s="99">
        <v>31715</v>
      </c>
      <c r="R64" s="99">
        <v>30933</v>
      </c>
      <c r="S64" s="99">
        <v>30178</v>
      </c>
      <c r="T64" s="99">
        <v>315918</v>
      </c>
      <c r="U64" s="96">
        <f t="shared" si="2"/>
        <v>477051</v>
      </c>
    </row>
    <row r="65" spans="1:21" s="23" customFormat="1" ht="39.6" x14ac:dyDescent="0.25">
      <c r="A65" s="37">
        <v>57</v>
      </c>
      <c r="B65" s="10" t="s">
        <v>115</v>
      </c>
      <c r="C65" s="10" t="s">
        <v>252</v>
      </c>
      <c r="D65" s="10" t="s">
        <v>253</v>
      </c>
      <c r="E65" s="19"/>
      <c r="F65" s="19"/>
      <c r="G65" s="10" t="s">
        <v>244</v>
      </c>
      <c r="H65" s="13" t="s">
        <v>245</v>
      </c>
      <c r="I65" s="22">
        <v>76408</v>
      </c>
      <c r="J65" s="22"/>
      <c r="K65" s="22">
        <v>68337</v>
      </c>
      <c r="L65" s="22">
        <v>4052</v>
      </c>
      <c r="M65" s="100"/>
      <c r="N65" s="100">
        <v>3213</v>
      </c>
      <c r="O65" s="99">
        <f t="shared" ref="O65:O93" si="3">L65+M65+N65</f>
        <v>7265</v>
      </c>
      <c r="P65" s="99">
        <v>6603</v>
      </c>
      <c r="Q65" s="99">
        <v>6441</v>
      </c>
      <c r="R65" s="99">
        <v>6279</v>
      </c>
      <c r="S65" s="99">
        <v>6122</v>
      </c>
      <c r="T65" s="99">
        <v>60188</v>
      </c>
      <c r="U65" s="96">
        <f t="shared" si="2"/>
        <v>92898</v>
      </c>
    </row>
    <row r="66" spans="1:21" s="23" customFormat="1" ht="39.6" x14ac:dyDescent="0.25">
      <c r="A66" s="37">
        <v>58</v>
      </c>
      <c r="B66" s="10" t="s">
        <v>10</v>
      </c>
      <c r="C66" s="26" t="s">
        <v>274</v>
      </c>
      <c r="D66" s="10" t="s">
        <v>281</v>
      </c>
      <c r="E66" s="19"/>
      <c r="F66" s="19"/>
      <c r="G66" s="10" t="s">
        <v>275</v>
      </c>
      <c r="H66" s="13" t="s">
        <v>278</v>
      </c>
      <c r="I66" s="22">
        <v>616254</v>
      </c>
      <c r="J66" s="22"/>
      <c r="K66" s="22">
        <v>595585</v>
      </c>
      <c r="L66" s="22">
        <v>20716</v>
      </c>
      <c r="M66" s="100"/>
      <c r="N66" s="100">
        <v>35457</v>
      </c>
      <c r="O66" s="99">
        <f t="shared" si="3"/>
        <v>56173</v>
      </c>
      <c r="P66" s="99">
        <v>51799</v>
      </c>
      <c r="Q66" s="99">
        <v>50675</v>
      </c>
      <c r="R66" s="99">
        <v>49548</v>
      </c>
      <c r="S66" s="99">
        <v>48495</v>
      </c>
      <c r="T66" s="99">
        <v>819116</v>
      </c>
      <c r="U66" s="96">
        <f t="shared" si="2"/>
        <v>1075806</v>
      </c>
    </row>
    <row r="67" spans="1:21" s="23" customFormat="1" ht="39.6" x14ac:dyDescent="0.25">
      <c r="A67" s="37">
        <v>59</v>
      </c>
      <c r="B67" s="10" t="s">
        <v>10</v>
      </c>
      <c r="C67" s="13" t="s">
        <v>276</v>
      </c>
      <c r="D67" s="10" t="s">
        <v>280</v>
      </c>
      <c r="E67" s="19"/>
      <c r="F67" s="19"/>
      <c r="G67" s="10" t="s">
        <v>279</v>
      </c>
      <c r="H67" s="13" t="s">
        <v>277</v>
      </c>
      <c r="I67" s="22">
        <v>516346</v>
      </c>
      <c r="J67" s="22"/>
      <c r="K67" s="22">
        <v>516346</v>
      </c>
      <c r="L67" s="22">
        <v>18323</v>
      </c>
      <c r="M67" s="100"/>
      <c r="N67" s="100">
        <v>31986</v>
      </c>
      <c r="O67" s="99">
        <f t="shared" si="3"/>
        <v>50309</v>
      </c>
      <c r="P67" s="99">
        <v>46595</v>
      </c>
      <c r="Q67" s="99">
        <v>45549</v>
      </c>
      <c r="R67" s="99">
        <v>44501</v>
      </c>
      <c r="S67" s="99">
        <v>43519</v>
      </c>
      <c r="T67" s="99">
        <v>711153</v>
      </c>
      <c r="U67" s="96">
        <f t="shared" si="2"/>
        <v>941626</v>
      </c>
    </row>
    <row r="68" spans="1:21" s="23" customFormat="1" ht="42.75" customHeight="1" x14ac:dyDescent="0.25">
      <c r="A68" s="37">
        <v>60</v>
      </c>
      <c r="B68" s="10" t="s">
        <v>10</v>
      </c>
      <c r="C68" s="13" t="s">
        <v>442</v>
      </c>
      <c r="D68" s="10" t="s">
        <v>283</v>
      </c>
      <c r="E68" s="19"/>
      <c r="F68" s="19"/>
      <c r="G68" s="10" t="s">
        <v>279</v>
      </c>
      <c r="H68" s="13" t="s">
        <v>282</v>
      </c>
      <c r="I68" s="22">
        <v>177285</v>
      </c>
      <c r="J68" s="22"/>
      <c r="K68" s="22">
        <v>159110</v>
      </c>
      <c r="L68" s="22">
        <v>18184</v>
      </c>
      <c r="M68" s="100"/>
      <c r="N68" s="100">
        <v>8493</v>
      </c>
      <c r="O68" s="99">
        <f t="shared" si="3"/>
        <v>26677</v>
      </c>
      <c r="P68" s="99">
        <v>24923</v>
      </c>
      <c r="Q68" s="99">
        <v>24037</v>
      </c>
      <c r="R68" s="99">
        <v>23150</v>
      </c>
      <c r="S68" s="99">
        <v>22271</v>
      </c>
      <c r="T68" s="99">
        <v>75606</v>
      </c>
      <c r="U68" s="96">
        <f t="shared" si="2"/>
        <v>196664</v>
      </c>
    </row>
    <row r="69" spans="1:21" s="23" customFormat="1" ht="41.25" customHeight="1" x14ac:dyDescent="0.25">
      <c r="A69" s="37">
        <v>61</v>
      </c>
      <c r="B69" s="10" t="s">
        <v>10</v>
      </c>
      <c r="C69" s="12" t="s">
        <v>294</v>
      </c>
      <c r="D69" s="10" t="s">
        <v>296</v>
      </c>
      <c r="E69" s="19"/>
      <c r="F69" s="19"/>
      <c r="G69" s="10" t="s">
        <v>295</v>
      </c>
      <c r="H69" s="13" t="s">
        <v>284</v>
      </c>
      <c r="I69" s="22">
        <v>325969</v>
      </c>
      <c r="J69" s="22"/>
      <c r="K69" s="22">
        <v>309525</v>
      </c>
      <c r="L69" s="22">
        <v>16508</v>
      </c>
      <c r="M69" s="100"/>
      <c r="N69" s="100">
        <v>17901</v>
      </c>
      <c r="O69" s="99">
        <f t="shared" si="3"/>
        <v>34409</v>
      </c>
      <c r="P69" s="99">
        <v>31447</v>
      </c>
      <c r="Q69" s="99">
        <v>30572</v>
      </c>
      <c r="R69" s="99">
        <v>29724</v>
      </c>
      <c r="S69" s="99">
        <v>28909</v>
      </c>
      <c r="T69" s="99">
        <v>311196</v>
      </c>
      <c r="U69" s="96">
        <f t="shared" si="2"/>
        <v>466257</v>
      </c>
    </row>
    <row r="70" spans="1:21" s="23" customFormat="1" ht="42" customHeight="1" x14ac:dyDescent="0.25">
      <c r="A70" s="37">
        <v>62</v>
      </c>
      <c r="B70" s="10" t="s">
        <v>10</v>
      </c>
      <c r="C70" s="13" t="s">
        <v>285</v>
      </c>
      <c r="D70" s="10" t="s">
        <v>287</v>
      </c>
      <c r="E70" s="19"/>
      <c r="F70" s="19"/>
      <c r="G70" s="10" t="s">
        <v>288</v>
      </c>
      <c r="H70" s="13" t="s">
        <v>286</v>
      </c>
      <c r="I70" s="22">
        <v>173684</v>
      </c>
      <c r="J70" s="22"/>
      <c r="K70" s="22">
        <v>173684</v>
      </c>
      <c r="L70" s="22">
        <v>12380</v>
      </c>
      <c r="M70" s="100"/>
      <c r="N70" s="100">
        <v>10179</v>
      </c>
      <c r="O70" s="99">
        <f t="shared" si="3"/>
        <v>22559</v>
      </c>
      <c r="P70" s="99">
        <v>21332</v>
      </c>
      <c r="Q70" s="99">
        <v>20569</v>
      </c>
      <c r="R70" s="99">
        <v>19880</v>
      </c>
      <c r="S70" s="99">
        <v>19208</v>
      </c>
      <c r="T70" s="99">
        <v>141731</v>
      </c>
      <c r="U70" s="96">
        <f t="shared" si="2"/>
        <v>245279</v>
      </c>
    </row>
    <row r="71" spans="1:21" s="23" customFormat="1" ht="39.6" x14ac:dyDescent="0.25">
      <c r="A71" s="37">
        <v>63</v>
      </c>
      <c r="B71" s="10" t="s">
        <v>10</v>
      </c>
      <c r="C71" s="13" t="s">
        <v>289</v>
      </c>
      <c r="D71" s="10" t="s">
        <v>291</v>
      </c>
      <c r="E71" s="19"/>
      <c r="F71" s="19"/>
      <c r="G71" s="10" t="s">
        <v>288</v>
      </c>
      <c r="H71" s="13" t="s">
        <v>290</v>
      </c>
      <c r="I71" s="22">
        <v>337019</v>
      </c>
      <c r="J71" s="22"/>
      <c r="K71" s="22">
        <v>320132</v>
      </c>
      <c r="L71" s="22">
        <v>16962</v>
      </c>
      <c r="M71" s="100"/>
      <c r="N71" s="100">
        <v>19554</v>
      </c>
      <c r="O71" s="99">
        <f t="shared" si="3"/>
        <v>36516</v>
      </c>
      <c r="P71" s="99">
        <v>34418</v>
      </c>
      <c r="Q71" s="99">
        <v>33302</v>
      </c>
      <c r="R71" s="99">
        <v>32324</v>
      </c>
      <c r="S71" s="99">
        <v>31384</v>
      </c>
      <c r="T71" s="99">
        <v>334490</v>
      </c>
      <c r="U71" s="96">
        <f t="shared" si="2"/>
        <v>502434</v>
      </c>
    </row>
    <row r="72" spans="1:21" s="23" customFormat="1" ht="26.4" x14ac:dyDescent="0.25">
      <c r="A72" s="37">
        <v>64</v>
      </c>
      <c r="B72" s="10" t="s">
        <v>10</v>
      </c>
      <c r="C72" s="14" t="s">
        <v>301</v>
      </c>
      <c r="D72" s="10" t="s">
        <v>342</v>
      </c>
      <c r="E72" s="19"/>
      <c r="F72" s="19"/>
      <c r="G72" s="27" t="s">
        <v>302</v>
      </c>
      <c r="H72" s="28" t="s">
        <v>303</v>
      </c>
      <c r="I72" s="22">
        <v>1500000</v>
      </c>
      <c r="J72" s="22"/>
      <c r="K72" s="22">
        <v>395250</v>
      </c>
      <c r="L72" s="22"/>
      <c r="M72" s="100"/>
      <c r="N72" s="100">
        <v>67664</v>
      </c>
      <c r="O72" s="99">
        <f t="shared" si="3"/>
        <v>67664</v>
      </c>
      <c r="P72" s="99">
        <v>118957</v>
      </c>
      <c r="Q72" s="99">
        <v>116603</v>
      </c>
      <c r="R72" s="99">
        <v>114250</v>
      </c>
      <c r="S72" s="99">
        <v>111896</v>
      </c>
      <c r="T72" s="99">
        <v>2087100</v>
      </c>
      <c r="U72" s="96">
        <f t="shared" si="2"/>
        <v>2616470</v>
      </c>
    </row>
    <row r="73" spans="1:21" s="23" customFormat="1" ht="26.4" x14ac:dyDescent="0.25">
      <c r="A73" s="37">
        <v>65</v>
      </c>
      <c r="B73" s="10" t="s">
        <v>10</v>
      </c>
      <c r="C73" s="14" t="s">
        <v>304</v>
      </c>
      <c r="D73" s="10" t="s">
        <v>324</v>
      </c>
      <c r="E73" s="19"/>
      <c r="F73" s="19"/>
      <c r="G73" s="29" t="s">
        <v>309</v>
      </c>
      <c r="H73" s="10" t="s">
        <v>311</v>
      </c>
      <c r="I73" s="30">
        <v>122990</v>
      </c>
      <c r="J73" s="22"/>
      <c r="K73" s="22">
        <v>122990</v>
      </c>
      <c r="L73" s="22">
        <v>8348</v>
      </c>
      <c r="M73" s="100"/>
      <c r="N73" s="100">
        <v>4270</v>
      </c>
      <c r="O73" s="99">
        <f t="shared" si="3"/>
        <v>12618</v>
      </c>
      <c r="P73" s="99">
        <v>13318</v>
      </c>
      <c r="Q73" s="99">
        <v>12953</v>
      </c>
      <c r="R73" s="99">
        <v>12587</v>
      </c>
      <c r="S73" s="99">
        <v>12230</v>
      </c>
      <c r="T73" s="99">
        <v>99830</v>
      </c>
      <c r="U73" s="96">
        <f t="shared" ref="U73:U93" si="4">SUM(O73:T73)</f>
        <v>163536</v>
      </c>
    </row>
    <row r="74" spans="1:21" s="23" customFormat="1" ht="26.4" x14ac:dyDescent="0.25">
      <c r="A74" s="37">
        <v>66</v>
      </c>
      <c r="B74" s="10" t="s">
        <v>10</v>
      </c>
      <c r="C74" s="14" t="s">
        <v>305</v>
      </c>
      <c r="D74" s="10" t="s">
        <v>325</v>
      </c>
      <c r="E74" s="19"/>
      <c r="F74" s="19"/>
      <c r="G74" s="29" t="s">
        <v>309</v>
      </c>
      <c r="H74" s="10" t="s">
        <v>312</v>
      </c>
      <c r="I74" s="30">
        <v>57245</v>
      </c>
      <c r="J74" s="22"/>
      <c r="K74" s="22">
        <v>57245</v>
      </c>
      <c r="L74" s="22">
        <v>12060</v>
      </c>
      <c r="M74" s="100"/>
      <c r="N74" s="100">
        <v>2002</v>
      </c>
      <c r="O74" s="99">
        <f t="shared" si="3"/>
        <v>14062</v>
      </c>
      <c r="P74" s="99">
        <v>13831</v>
      </c>
      <c r="Q74" s="99">
        <v>13339</v>
      </c>
      <c r="R74" s="99">
        <v>12845</v>
      </c>
      <c r="S74" s="99">
        <v>9276</v>
      </c>
      <c r="T74" s="99"/>
      <c r="U74" s="96">
        <f t="shared" si="4"/>
        <v>63353</v>
      </c>
    </row>
    <row r="75" spans="1:21" s="23" customFormat="1" ht="26.4" x14ac:dyDescent="0.25">
      <c r="A75" s="37">
        <v>67</v>
      </c>
      <c r="B75" s="10" t="s">
        <v>10</v>
      </c>
      <c r="C75" s="14" t="s">
        <v>306</v>
      </c>
      <c r="D75" s="10" t="s">
        <v>326</v>
      </c>
      <c r="E75" s="19"/>
      <c r="F75" s="19"/>
      <c r="G75" s="29" t="s">
        <v>309</v>
      </c>
      <c r="H75" s="10" t="s">
        <v>313</v>
      </c>
      <c r="I75" s="30">
        <v>327206</v>
      </c>
      <c r="J75" s="22"/>
      <c r="K75" s="22">
        <v>327206</v>
      </c>
      <c r="L75" s="22">
        <v>13224</v>
      </c>
      <c r="M75" s="100"/>
      <c r="N75" s="100">
        <v>11428</v>
      </c>
      <c r="O75" s="99">
        <f t="shared" si="3"/>
        <v>24652</v>
      </c>
      <c r="P75" s="99">
        <v>26867</v>
      </c>
      <c r="Q75" s="99">
        <v>26290</v>
      </c>
      <c r="R75" s="99">
        <v>25711</v>
      </c>
      <c r="S75" s="99">
        <v>25164</v>
      </c>
      <c r="T75" s="99">
        <v>377826</v>
      </c>
      <c r="U75" s="96">
        <f t="shared" si="4"/>
        <v>506510</v>
      </c>
    </row>
    <row r="76" spans="1:21" s="23" customFormat="1" ht="26.4" x14ac:dyDescent="0.25">
      <c r="A76" s="37">
        <v>68</v>
      </c>
      <c r="B76" s="10" t="s">
        <v>10</v>
      </c>
      <c r="C76" s="14" t="s">
        <v>307</v>
      </c>
      <c r="D76" s="10" t="s">
        <v>327</v>
      </c>
      <c r="E76" s="19"/>
      <c r="F76" s="19"/>
      <c r="G76" s="29" t="s">
        <v>309</v>
      </c>
      <c r="H76" s="10" t="s">
        <v>312</v>
      </c>
      <c r="I76" s="30">
        <v>49795</v>
      </c>
      <c r="J76" s="22"/>
      <c r="K76" s="22">
        <v>49795</v>
      </c>
      <c r="L76" s="22">
        <v>10508</v>
      </c>
      <c r="M76" s="100"/>
      <c r="N76" s="100">
        <v>1741</v>
      </c>
      <c r="O76" s="99">
        <f t="shared" si="3"/>
        <v>12249</v>
      </c>
      <c r="P76" s="99">
        <v>12048</v>
      </c>
      <c r="Q76" s="99">
        <v>11619</v>
      </c>
      <c r="R76" s="99">
        <v>11189</v>
      </c>
      <c r="S76" s="99">
        <v>7996</v>
      </c>
      <c r="T76" s="99"/>
      <c r="U76" s="96">
        <f t="shared" si="4"/>
        <v>55101</v>
      </c>
    </row>
    <row r="77" spans="1:21" s="23" customFormat="1" ht="26.4" x14ac:dyDescent="0.25">
      <c r="A77" s="37">
        <v>69</v>
      </c>
      <c r="B77" s="10" t="s">
        <v>10</v>
      </c>
      <c r="C77" s="14" t="s">
        <v>308</v>
      </c>
      <c r="D77" s="10" t="s">
        <v>328</v>
      </c>
      <c r="E77" s="19"/>
      <c r="F77" s="19"/>
      <c r="G77" s="29" t="s">
        <v>310</v>
      </c>
      <c r="H77" s="10" t="s">
        <v>311</v>
      </c>
      <c r="I77" s="30">
        <v>121442</v>
      </c>
      <c r="J77" s="22"/>
      <c r="K77" s="22">
        <v>121442</v>
      </c>
      <c r="L77" s="22">
        <v>8236</v>
      </c>
      <c r="M77" s="100"/>
      <c r="N77" s="100">
        <v>4075</v>
      </c>
      <c r="O77" s="99">
        <f t="shared" si="3"/>
        <v>12311</v>
      </c>
      <c r="P77" s="99">
        <v>13144</v>
      </c>
      <c r="Q77" s="99">
        <v>12784</v>
      </c>
      <c r="R77" s="99">
        <v>12422</v>
      </c>
      <c r="S77" s="99">
        <v>12071</v>
      </c>
      <c r="T77" s="99">
        <v>98638</v>
      </c>
      <c r="U77" s="96">
        <f t="shared" si="4"/>
        <v>161370</v>
      </c>
    </row>
    <row r="78" spans="1:21" s="23" customFormat="1" ht="31.5" customHeight="1" x14ac:dyDescent="0.25">
      <c r="A78" s="37">
        <v>70</v>
      </c>
      <c r="B78" s="10" t="s">
        <v>10</v>
      </c>
      <c r="C78" s="14" t="s">
        <v>329</v>
      </c>
      <c r="D78" s="10" t="s">
        <v>330</v>
      </c>
      <c r="E78" s="19"/>
      <c r="F78" s="19"/>
      <c r="G78" s="29" t="s">
        <v>322</v>
      </c>
      <c r="H78" s="10" t="s">
        <v>331</v>
      </c>
      <c r="I78" s="30">
        <v>148741</v>
      </c>
      <c r="J78" s="22"/>
      <c r="K78" s="22">
        <v>44608</v>
      </c>
      <c r="L78" s="22"/>
      <c r="M78" s="100"/>
      <c r="N78" s="100">
        <v>6472</v>
      </c>
      <c r="O78" s="99">
        <f t="shared" si="3"/>
        <v>6472</v>
      </c>
      <c r="P78" s="99">
        <v>17115</v>
      </c>
      <c r="Q78" s="99">
        <v>16644</v>
      </c>
      <c r="R78" s="99">
        <v>16174</v>
      </c>
      <c r="S78" s="99">
        <v>15703</v>
      </c>
      <c r="T78" s="99">
        <v>128434</v>
      </c>
      <c r="U78" s="96">
        <f t="shared" si="4"/>
        <v>200542</v>
      </c>
    </row>
    <row r="79" spans="1:21" s="23" customFormat="1" ht="24" customHeight="1" x14ac:dyDescent="0.25">
      <c r="A79" s="37">
        <v>71</v>
      </c>
      <c r="B79" s="10" t="s">
        <v>10</v>
      </c>
      <c r="C79" s="14" t="s">
        <v>443</v>
      </c>
      <c r="D79" s="10" t="s">
        <v>332</v>
      </c>
      <c r="E79" s="19"/>
      <c r="F79" s="19"/>
      <c r="G79" s="29" t="s">
        <v>322</v>
      </c>
      <c r="H79" s="10" t="s">
        <v>333</v>
      </c>
      <c r="I79" s="30">
        <v>189348</v>
      </c>
      <c r="J79" s="22"/>
      <c r="K79" s="22">
        <v>189348</v>
      </c>
      <c r="L79" s="22">
        <v>9588</v>
      </c>
      <c r="M79" s="100"/>
      <c r="N79" s="100">
        <v>6796</v>
      </c>
      <c r="O79" s="99">
        <f t="shared" si="3"/>
        <v>16384</v>
      </c>
      <c r="P79" s="99">
        <v>17539</v>
      </c>
      <c r="Q79" s="99">
        <v>17112</v>
      </c>
      <c r="R79" s="99">
        <v>16684</v>
      </c>
      <c r="S79" s="99">
        <v>16274</v>
      </c>
      <c r="T79" s="99">
        <v>190130</v>
      </c>
      <c r="U79" s="96">
        <f t="shared" si="4"/>
        <v>274123</v>
      </c>
    </row>
    <row r="80" spans="1:21" s="23" customFormat="1" ht="26.4" x14ac:dyDescent="0.25">
      <c r="A80" s="37">
        <v>72</v>
      </c>
      <c r="B80" s="10" t="s">
        <v>10</v>
      </c>
      <c r="C80" s="14" t="s">
        <v>444</v>
      </c>
      <c r="D80" s="10" t="s">
        <v>334</v>
      </c>
      <c r="E80" s="19"/>
      <c r="F80" s="19"/>
      <c r="G80" s="29" t="s">
        <v>322</v>
      </c>
      <c r="H80" s="10" t="s">
        <v>331</v>
      </c>
      <c r="I80" s="30">
        <v>122826</v>
      </c>
      <c r="J80" s="22"/>
      <c r="K80" s="22">
        <v>36848</v>
      </c>
      <c r="L80" s="22"/>
      <c r="M80" s="100"/>
      <c r="N80" s="100">
        <v>3899</v>
      </c>
      <c r="O80" s="99">
        <f t="shared" si="3"/>
        <v>3899</v>
      </c>
      <c r="P80" s="99">
        <v>14280</v>
      </c>
      <c r="Q80" s="99">
        <v>13924</v>
      </c>
      <c r="R80" s="99">
        <v>13567</v>
      </c>
      <c r="S80" s="99">
        <v>13211</v>
      </c>
      <c r="T80" s="99">
        <v>110597</v>
      </c>
      <c r="U80" s="96">
        <f t="shared" si="4"/>
        <v>169478</v>
      </c>
    </row>
    <row r="81" spans="1:21" s="23" customFormat="1" ht="26.4" x14ac:dyDescent="0.25">
      <c r="A81" s="37">
        <v>73</v>
      </c>
      <c r="B81" s="10" t="s">
        <v>10</v>
      </c>
      <c r="C81" s="14" t="s">
        <v>445</v>
      </c>
      <c r="D81" s="10" t="s">
        <v>336</v>
      </c>
      <c r="E81" s="19"/>
      <c r="F81" s="19"/>
      <c r="G81" s="29" t="s">
        <v>322</v>
      </c>
      <c r="H81" s="10" t="s">
        <v>333</v>
      </c>
      <c r="I81" s="30">
        <v>246546</v>
      </c>
      <c r="J81" s="22"/>
      <c r="K81" s="22">
        <v>73951</v>
      </c>
      <c r="L81" s="22"/>
      <c r="M81" s="100"/>
      <c r="N81" s="100">
        <v>10845</v>
      </c>
      <c r="O81" s="99">
        <f t="shared" si="3"/>
        <v>10845</v>
      </c>
      <c r="P81" s="99">
        <v>23779</v>
      </c>
      <c r="Q81" s="99">
        <v>23201</v>
      </c>
      <c r="R81" s="99">
        <v>22623</v>
      </c>
      <c r="S81" s="99">
        <v>22044</v>
      </c>
      <c r="T81" s="99">
        <v>257956</v>
      </c>
      <c r="U81" s="96">
        <f t="shared" si="4"/>
        <v>360448</v>
      </c>
    </row>
    <row r="82" spans="1:21" s="23" customFormat="1" ht="45.75" customHeight="1" x14ac:dyDescent="0.25">
      <c r="A82" s="37">
        <v>74</v>
      </c>
      <c r="B82" s="10" t="s">
        <v>10</v>
      </c>
      <c r="C82" s="14" t="s">
        <v>446</v>
      </c>
      <c r="D82" s="10" t="s">
        <v>335</v>
      </c>
      <c r="E82" s="19"/>
      <c r="F82" s="19"/>
      <c r="G82" s="29" t="s">
        <v>322</v>
      </c>
      <c r="H82" s="10" t="s">
        <v>331</v>
      </c>
      <c r="I82" s="30">
        <v>113009</v>
      </c>
      <c r="J82" s="22"/>
      <c r="K82" s="22">
        <v>33903</v>
      </c>
      <c r="L82" s="22"/>
      <c r="M82" s="100"/>
      <c r="N82" s="100">
        <v>1316</v>
      </c>
      <c r="O82" s="99">
        <f t="shared" si="3"/>
        <v>1316</v>
      </c>
      <c r="P82" s="99">
        <v>9639</v>
      </c>
      <c r="Q82" s="99">
        <v>9297</v>
      </c>
      <c r="R82" s="99">
        <v>8934</v>
      </c>
      <c r="S82" s="99">
        <v>8572</v>
      </c>
      <c r="T82" s="99">
        <v>1064</v>
      </c>
      <c r="U82" s="96">
        <f t="shared" si="4"/>
        <v>38822</v>
      </c>
    </row>
    <row r="83" spans="1:21" s="23" customFormat="1" ht="26.4" x14ac:dyDescent="0.25">
      <c r="A83" s="37">
        <v>75</v>
      </c>
      <c r="B83" s="10" t="s">
        <v>10</v>
      </c>
      <c r="C83" s="14" t="s">
        <v>447</v>
      </c>
      <c r="D83" s="10" t="s">
        <v>323</v>
      </c>
      <c r="E83" s="19"/>
      <c r="F83" s="19"/>
      <c r="G83" s="29" t="s">
        <v>322</v>
      </c>
      <c r="H83" s="10" t="s">
        <v>321</v>
      </c>
      <c r="I83" s="30">
        <v>75404</v>
      </c>
      <c r="J83" s="22"/>
      <c r="K83" s="22">
        <v>75404</v>
      </c>
      <c r="L83" s="22">
        <v>15900</v>
      </c>
      <c r="M83" s="100"/>
      <c r="N83" s="100">
        <v>2394</v>
      </c>
      <c r="O83" s="99">
        <f t="shared" si="3"/>
        <v>18294</v>
      </c>
      <c r="P83" s="99">
        <v>18274</v>
      </c>
      <c r="Q83" s="99">
        <v>17613</v>
      </c>
      <c r="R83" s="99">
        <v>16951</v>
      </c>
      <c r="S83" s="99">
        <v>12180</v>
      </c>
      <c r="T83" s="99"/>
      <c r="U83" s="96">
        <f t="shared" si="4"/>
        <v>83312</v>
      </c>
    </row>
    <row r="84" spans="1:21" s="23" customFormat="1" ht="26.4" x14ac:dyDescent="0.25">
      <c r="A84" s="37">
        <v>76</v>
      </c>
      <c r="B84" s="101" t="s">
        <v>10</v>
      </c>
      <c r="C84" s="18" t="s">
        <v>343</v>
      </c>
      <c r="D84" s="10" t="s">
        <v>345</v>
      </c>
      <c r="E84" s="19"/>
      <c r="F84" s="19"/>
      <c r="G84" s="29" t="s">
        <v>346</v>
      </c>
      <c r="H84" s="10" t="s">
        <v>344</v>
      </c>
      <c r="I84" s="30">
        <v>55228</v>
      </c>
      <c r="J84" s="22"/>
      <c r="K84" s="22">
        <v>55228</v>
      </c>
      <c r="L84" s="22">
        <v>11628</v>
      </c>
      <c r="M84" s="100"/>
      <c r="N84" s="100">
        <v>1722</v>
      </c>
      <c r="O84" s="99">
        <f t="shared" si="3"/>
        <v>13350</v>
      </c>
      <c r="P84" s="99">
        <v>13392</v>
      </c>
      <c r="Q84" s="99">
        <v>12902</v>
      </c>
      <c r="R84" s="99">
        <v>12411</v>
      </c>
      <c r="S84" s="99">
        <v>9008</v>
      </c>
      <c r="T84" s="99"/>
      <c r="U84" s="96">
        <f t="shared" si="4"/>
        <v>61063</v>
      </c>
    </row>
    <row r="85" spans="1:21" s="23" customFormat="1" ht="26.4" x14ac:dyDescent="0.25">
      <c r="A85" s="37">
        <v>77</v>
      </c>
      <c r="B85" s="101" t="s">
        <v>10</v>
      </c>
      <c r="C85" s="18" t="s">
        <v>448</v>
      </c>
      <c r="D85" s="10" t="s">
        <v>347</v>
      </c>
      <c r="E85" s="19"/>
      <c r="F85" s="19"/>
      <c r="G85" s="29" t="s">
        <v>346</v>
      </c>
      <c r="H85" s="10" t="s">
        <v>344</v>
      </c>
      <c r="I85" s="30">
        <v>86284</v>
      </c>
      <c r="J85" s="22"/>
      <c r="K85" s="22">
        <v>86284</v>
      </c>
      <c r="L85" s="22">
        <v>18436</v>
      </c>
      <c r="M85" s="100"/>
      <c r="N85" s="100">
        <v>2708</v>
      </c>
      <c r="O85" s="99">
        <f t="shared" si="3"/>
        <v>21144</v>
      </c>
      <c r="P85" s="99">
        <v>21178</v>
      </c>
      <c r="Q85" s="99">
        <v>20402</v>
      </c>
      <c r="R85" s="99">
        <v>19623</v>
      </c>
      <c r="S85" s="99">
        <v>12951</v>
      </c>
      <c r="T85" s="99"/>
      <c r="U85" s="96">
        <f t="shared" si="4"/>
        <v>95298</v>
      </c>
    </row>
    <row r="86" spans="1:21" s="23" customFormat="1" ht="26.4" x14ac:dyDescent="0.25">
      <c r="A86" s="37">
        <v>78</v>
      </c>
      <c r="B86" s="101" t="s">
        <v>10</v>
      </c>
      <c r="C86" s="18" t="s">
        <v>449</v>
      </c>
      <c r="D86" s="10" t="s">
        <v>348</v>
      </c>
      <c r="E86" s="19"/>
      <c r="F86" s="19"/>
      <c r="G86" s="29" t="s">
        <v>350</v>
      </c>
      <c r="H86" s="10" t="s">
        <v>349</v>
      </c>
      <c r="I86" s="30">
        <v>551709</v>
      </c>
      <c r="J86" s="22"/>
      <c r="K86" s="22">
        <v>111035</v>
      </c>
      <c r="L86" s="22"/>
      <c r="M86" s="100"/>
      <c r="N86" s="100">
        <v>27280</v>
      </c>
      <c r="O86" s="99">
        <f t="shared" si="3"/>
        <v>27280</v>
      </c>
      <c r="P86" s="99">
        <v>46167</v>
      </c>
      <c r="Q86" s="99">
        <v>45218</v>
      </c>
      <c r="R86" s="99">
        <v>44269</v>
      </c>
      <c r="S86" s="99">
        <v>43320</v>
      </c>
      <c r="T86" s="99">
        <v>769811</v>
      </c>
      <c r="U86" s="96">
        <f t="shared" si="4"/>
        <v>976065</v>
      </c>
    </row>
    <row r="87" spans="1:21" s="23" customFormat="1" ht="26.4" x14ac:dyDescent="0.25">
      <c r="A87" s="37">
        <v>79</v>
      </c>
      <c r="B87" s="101" t="s">
        <v>10</v>
      </c>
      <c r="C87" s="18" t="s">
        <v>450</v>
      </c>
      <c r="D87" s="10" t="s">
        <v>361</v>
      </c>
      <c r="E87" s="19"/>
      <c r="F87" s="19"/>
      <c r="G87" s="29" t="s">
        <v>363</v>
      </c>
      <c r="H87" s="10" t="s">
        <v>362</v>
      </c>
      <c r="I87" s="30">
        <v>401825</v>
      </c>
      <c r="J87" s="22"/>
      <c r="K87" s="22">
        <v>0</v>
      </c>
      <c r="L87" s="22"/>
      <c r="M87" s="100"/>
      <c r="N87" s="100">
        <v>1000</v>
      </c>
      <c r="O87" s="99">
        <f t="shared" si="3"/>
        <v>1000</v>
      </c>
      <c r="P87" s="99">
        <v>37753</v>
      </c>
      <c r="Q87" s="99">
        <v>36859</v>
      </c>
      <c r="R87" s="99">
        <v>35964</v>
      </c>
      <c r="S87" s="99">
        <v>35070</v>
      </c>
      <c r="T87" s="99">
        <v>424016</v>
      </c>
      <c r="U87" s="96">
        <f t="shared" si="4"/>
        <v>570662</v>
      </c>
    </row>
    <row r="88" spans="1:21" s="23" customFormat="1" ht="26.4" x14ac:dyDescent="0.25">
      <c r="A88" s="37">
        <v>80</v>
      </c>
      <c r="B88" s="101" t="s">
        <v>10</v>
      </c>
      <c r="C88" s="18" t="s">
        <v>364</v>
      </c>
      <c r="D88" s="10" t="s">
        <v>365</v>
      </c>
      <c r="E88" s="19"/>
      <c r="F88" s="19"/>
      <c r="G88" s="29" t="s">
        <v>363</v>
      </c>
      <c r="H88" s="10" t="s">
        <v>362</v>
      </c>
      <c r="I88" s="30">
        <v>378335</v>
      </c>
      <c r="J88" s="22"/>
      <c r="K88" s="22">
        <v>0</v>
      </c>
      <c r="L88" s="22"/>
      <c r="M88" s="100"/>
      <c r="N88" s="100">
        <v>2000</v>
      </c>
      <c r="O88" s="99">
        <f t="shared" si="3"/>
        <v>2000</v>
      </c>
      <c r="P88" s="99">
        <v>35546</v>
      </c>
      <c r="Q88" s="99">
        <v>34704</v>
      </c>
      <c r="R88" s="99">
        <v>33862</v>
      </c>
      <c r="S88" s="99">
        <v>33020</v>
      </c>
      <c r="T88" s="99">
        <v>399234</v>
      </c>
      <c r="U88" s="96">
        <f t="shared" si="4"/>
        <v>538366</v>
      </c>
    </row>
    <row r="89" spans="1:21" s="23" customFormat="1" ht="26.4" x14ac:dyDescent="0.25">
      <c r="A89" s="37">
        <v>81</v>
      </c>
      <c r="B89" s="101" t="s">
        <v>10</v>
      </c>
      <c r="C89" s="83" t="s">
        <v>366</v>
      </c>
      <c r="D89" s="50" t="s">
        <v>372</v>
      </c>
      <c r="E89" s="19"/>
      <c r="F89" s="19"/>
      <c r="G89" s="50" t="s">
        <v>368</v>
      </c>
      <c r="H89" s="10" t="s">
        <v>373</v>
      </c>
      <c r="I89" s="30">
        <v>795928</v>
      </c>
      <c r="J89" s="22"/>
      <c r="K89" s="22">
        <v>0</v>
      </c>
      <c r="L89" s="22"/>
      <c r="M89" s="100"/>
      <c r="N89" s="100">
        <v>3000</v>
      </c>
      <c r="O89" s="99">
        <f t="shared" si="3"/>
        <v>3000</v>
      </c>
      <c r="P89" s="99">
        <v>150718</v>
      </c>
      <c r="Q89" s="99">
        <v>146103</v>
      </c>
      <c r="R89" s="99">
        <v>141488</v>
      </c>
      <c r="S89" s="99">
        <v>136872</v>
      </c>
      <c r="T89" s="99">
        <v>321990</v>
      </c>
      <c r="U89" s="96">
        <f t="shared" si="4"/>
        <v>900171</v>
      </c>
    </row>
    <row r="90" spans="1:21" s="23" customFormat="1" ht="39.6" x14ac:dyDescent="0.25">
      <c r="A90" s="37">
        <v>82</v>
      </c>
      <c r="B90" s="101" t="s">
        <v>10</v>
      </c>
      <c r="C90" s="83" t="s">
        <v>462</v>
      </c>
      <c r="D90" s="50" t="s">
        <v>374</v>
      </c>
      <c r="E90" s="19"/>
      <c r="F90" s="19"/>
      <c r="G90" s="51" t="s">
        <v>369</v>
      </c>
      <c r="H90" s="20" t="s">
        <v>375</v>
      </c>
      <c r="I90" s="20">
        <v>38720</v>
      </c>
      <c r="J90" s="22"/>
      <c r="K90" s="22">
        <v>0</v>
      </c>
      <c r="L90" s="22"/>
      <c r="M90" s="100"/>
      <c r="N90" s="100">
        <v>300</v>
      </c>
      <c r="O90" s="99">
        <f t="shared" si="3"/>
        <v>300</v>
      </c>
      <c r="P90" s="99">
        <v>15292</v>
      </c>
      <c r="Q90" s="99">
        <v>14782</v>
      </c>
      <c r="R90" s="99">
        <v>10751</v>
      </c>
      <c r="S90" s="99"/>
      <c r="T90" s="99"/>
      <c r="U90" s="96">
        <f t="shared" si="4"/>
        <v>41125</v>
      </c>
    </row>
    <row r="91" spans="1:21" s="23" customFormat="1" ht="26.4" x14ac:dyDescent="0.25">
      <c r="A91" s="37">
        <v>83</v>
      </c>
      <c r="B91" s="101" t="s">
        <v>10</v>
      </c>
      <c r="C91" s="83" t="s">
        <v>367</v>
      </c>
      <c r="D91" s="50" t="s">
        <v>376</v>
      </c>
      <c r="E91" s="19"/>
      <c r="F91" s="19"/>
      <c r="G91" s="50" t="s">
        <v>369</v>
      </c>
      <c r="H91" s="10" t="s">
        <v>379</v>
      </c>
      <c r="I91" s="30">
        <v>252948</v>
      </c>
      <c r="J91" s="22"/>
      <c r="K91" s="22">
        <v>0</v>
      </c>
      <c r="L91" s="22"/>
      <c r="M91" s="100"/>
      <c r="N91" s="100">
        <v>2000</v>
      </c>
      <c r="O91" s="99">
        <f t="shared" si="3"/>
        <v>2000</v>
      </c>
      <c r="P91" s="99">
        <v>23238</v>
      </c>
      <c r="Q91" s="99">
        <v>22699</v>
      </c>
      <c r="R91" s="99">
        <v>22161</v>
      </c>
      <c r="S91" s="99">
        <v>21623</v>
      </c>
      <c r="T91" s="99">
        <v>269551</v>
      </c>
      <c r="U91" s="96">
        <f t="shared" si="4"/>
        <v>361272</v>
      </c>
    </row>
    <row r="92" spans="1:21" s="23" customFormat="1" ht="26.4" x14ac:dyDescent="0.25">
      <c r="A92" s="37">
        <v>84</v>
      </c>
      <c r="B92" s="101" t="s">
        <v>10</v>
      </c>
      <c r="C92" s="83" t="s">
        <v>370</v>
      </c>
      <c r="D92" s="50" t="s">
        <v>377</v>
      </c>
      <c r="E92" s="19"/>
      <c r="F92" s="19"/>
      <c r="G92" s="50" t="s">
        <v>369</v>
      </c>
      <c r="H92" s="10" t="s">
        <v>378</v>
      </c>
      <c r="I92" s="30">
        <v>207274</v>
      </c>
      <c r="J92" s="22"/>
      <c r="K92" s="22">
        <v>0</v>
      </c>
      <c r="L92" s="22"/>
      <c r="M92" s="100"/>
      <c r="N92" s="100">
        <v>1900</v>
      </c>
      <c r="O92" s="99">
        <f t="shared" si="3"/>
        <v>1900</v>
      </c>
      <c r="P92" s="99">
        <v>7828</v>
      </c>
      <c r="Q92" s="99">
        <v>43364</v>
      </c>
      <c r="R92" s="99">
        <v>42003</v>
      </c>
      <c r="S92" s="99">
        <v>40642</v>
      </c>
      <c r="T92" s="99">
        <v>104747</v>
      </c>
      <c r="U92" s="96">
        <f t="shared" si="4"/>
        <v>240484</v>
      </c>
    </row>
    <row r="93" spans="1:21" s="23" customFormat="1" ht="26.4" x14ac:dyDescent="0.25">
      <c r="A93" s="41">
        <v>85</v>
      </c>
      <c r="B93" s="102" t="s">
        <v>10</v>
      </c>
      <c r="C93" s="84" t="s">
        <v>371</v>
      </c>
      <c r="D93" s="52" t="s">
        <v>380</v>
      </c>
      <c r="E93" s="42"/>
      <c r="F93" s="42"/>
      <c r="G93" s="52" t="s">
        <v>369</v>
      </c>
      <c r="H93" s="43" t="s">
        <v>378</v>
      </c>
      <c r="I93" s="44">
        <v>248141</v>
      </c>
      <c r="J93" s="45"/>
      <c r="K93" s="45">
        <v>0</v>
      </c>
      <c r="L93" s="45"/>
      <c r="M93" s="103"/>
      <c r="N93" s="103">
        <v>2300</v>
      </c>
      <c r="O93" s="104">
        <f t="shared" si="3"/>
        <v>2300</v>
      </c>
      <c r="P93" s="104">
        <v>9368</v>
      </c>
      <c r="Q93" s="104">
        <v>51914</v>
      </c>
      <c r="R93" s="104">
        <v>50284</v>
      </c>
      <c r="S93" s="104">
        <v>48655</v>
      </c>
      <c r="T93" s="104">
        <v>125398</v>
      </c>
      <c r="U93" s="105">
        <f t="shared" si="4"/>
        <v>287919</v>
      </c>
    </row>
    <row r="94" spans="1:21" s="23" customFormat="1" ht="26.4" x14ac:dyDescent="0.25">
      <c r="A94" s="37">
        <v>86</v>
      </c>
      <c r="B94" s="102" t="s">
        <v>10</v>
      </c>
      <c r="C94" s="53" t="s">
        <v>451</v>
      </c>
      <c r="D94" s="53" t="s">
        <v>381</v>
      </c>
      <c r="E94" s="19"/>
      <c r="F94" s="19"/>
      <c r="G94" s="53" t="s">
        <v>383</v>
      </c>
      <c r="H94" s="53" t="s">
        <v>382</v>
      </c>
      <c r="I94" s="30">
        <v>1429770</v>
      </c>
      <c r="J94" s="22"/>
      <c r="K94" s="22">
        <v>0</v>
      </c>
      <c r="L94" s="22"/>
      <c r="M94" s="100"/>
      <c r="N94" s="100">
        <v>0</v>
      </c>
      <c r="O94" s="99">
        <v>0</v>
      </c>
      <c r="P94" s="99">
        <f>26482+54045</f>
        <v>80527</v>
      </c>
      <c r="Q94" s="99">
        <v>142277</v>
      </c>
      <c r="R94" s="99">
        <v>139592</v>
      </c>
      <c r="S94" s="99">
        <v>136908</v>
      </c>
      <c r="T94" s="99">
        <f>U94-(O94+P94+Q94+R94+S94)</f>
        <v>2601357</v>
      </c>
      <c r="U94" s="96">
        <v>3100661</v>
      </c>
    </row>
    <row r="95" spans="1:21" s="23" customFormat="1" ht="26.4" x14ac:dyDescent="0.25">
      <c r="A95" s="37">
        <v>87</v>
      </c>
      <c r="B95" s="102" t="s">
        <v>10</v>
      </c>
      <c r="C95" s="53" t="s">
        <v>452</v>
      </c>
      <c r="D95" s="53" t="s">
        <v>384</v>
      </c>
      <c r="E95" s="19"/>
      <c r="F95" s="19"/>
      <c r="G95" s="53" t="s">
        <v>383</v>
      </c>
      <c r="H95" s="10" t="s">
        <v>382</v>
      </c>
      <c r="I95" s="30">
        <v>1838191</v>
      </c>
      <c r="J95" s="22"/>
      <c r="K95" s="22">
        <v>0</v>
      </c>
      <c r="L95" s="22"/>
      <c r="M95" s="100"/>
      <c r="N95" s="100">
        <v>0</v>
      </c>
      <c r="O95" s="99">
        <v>0</v>
      </c>
      <c r="P95" s="99">
        <v>103531</v>
      </c>
      <c r="Q95" s="99">
        <v>182920</v>
      </c>
      <c r="R95" s="99">
        <v>179468</v>
      </c>
      <c r="S95" s="99">
        <v>176017</v>
      </c>
      <c r="T95" s="99">
        <f>U95-(O95+P95+Q95+R95+S95)</f>
        <v>3344444</v>
      </c>
      <c r="U95" s="96">
        <v>3986380</v>
      </c>
    </row>
    <row r="96" spans="1:21" s="23" customFormat="1" ht="39.6" x14ac:dyDescent="0.25">
      <c r="A96" s="37">
        <v>88</v>
      </c>
      <c r="B96" s="102" t="s">
        <v>10</v>
      </c>
      <c r="C96" s="53" t="s">
        <v>453</v>
      </c>
      <c r="D96" s="53" t="s">
        <v>385</v>
      </c>
      <c r="E96" s="19"/>
      <c r="F96" s="19"/>
      <c r="G96" s="53" t="s">
        <v>387</v>
      </c>
      <c r="H96" s="10" t="s">
        <v>386</v>
      </c>
      <c r="I96" s="30">
        <v>442279</v>
      </c>
      <c r="J96" s="22"/>
      <c r="K96" s="22">
        <v>0</v>
      </c>
      <c r="L96" s="22"/>
      <c r="M96" s="100"/>
      <c r="N96" s="100">
        <v>0</v>
      </c>
      <c r="O96" s="99">
        <v>0</v>
      </c>
      <c r="P96" s="99">
        <v>18328</v>
      </c>
      <c r="Q96" s="99">
        <f>18624+18328</f>
        <v>36952</v>
      </c>
      <c r="R96" s="99">
        <f>18624+17564</f>
        <v>36188</v>
      </c>
      <c r="S96" s="99">
        <f>18624+168001</f>
        <v>186625</v>
      </c>
      <c r="T96" s="99">
        <f>U96-(O96+P96+Q96+R96+S96)</f>
        <v>411614</v>
      </c>
      <c r="U96" s="96">
        <f>442279+247428</f>
        <v>689707</v>
      </c>
    </row>
    <row r="97" spans="1:25" s="23" customFormat="1" ht="26.4" x14ac:dyDescent="0.25">
      <c r="A97" s="37">
        <v>89</v>
      </c>
      <c r="B97" s="102" t="s">
        <v>10</v>
      </c>
      <c r="C97" s="17" t="s">
        <v>454</v>
      </c>
      <c r="D97" s="53" t="s">
        <v>390</v>
      </c>
      <c r="E97" s="19"/>
      <c r="F97" s="19"/>
      <c r="G97" s="53" t="s">
        <v>392</v>
      </c>
      <c r="H97" s="10" t="s">
        <v>391</v>
      </c>
      <c r="I97" s="30">
        <v>211091</v>
      </c>
      <c r="J97" s="22"/>
      <c r="K97" s="22">
        <v>0</v>
      </c>
      <c r="L97" s="22"/>
      <c r="M97" s="100"/>
      <c r="N97" s="100">
        <v>0</v>
      </c>
      <c r="O97" s="106">
        <f>L97+M97+N97</f>
        <v>0</v>
      </c>
      <c r="P97" s="106">
        <v>8716</v>
      </c>
      <c r="Q97" s="106">
        <v>17511</v>
      </c>
      <c r="R97" s="106">
        <v>17148</v>
      </c>
      <c r="S97" s="106">
        <v>16785</v>
      </c>
      <c r="T97" s="106">
        <f>U97-(O97+P97+Q97+R97+S97)</f>
        <v>268596</v>
      </c>
      <c r="U97" s="107">
        <v>328756</v>
      </c>
    </row>
    <row r="98" spans="1:25" ht="14.25" customHeight="1" x14ac:dyDescent="0.25">
      <c r="A98" s="147" t="s">
        <v>271</v>
      </c>
      <c r="B98" s="148"/>
      <c r="C98" s="149"/>
      <c r="D98" s="54" t="s">
        <v>116</v>
      </c>
      <c r="E98" s="54" t="s">
        <v>116</v>
      </c>
      <c r="F98" s="54" t="s">
        <v>116</v>
      </c>
      <c r="G98" s="54" t="s">
        <v>116</v>
      </c>
      <c r="H98" s="54" t="s">
        <v>116</v>
      </c>
      <c r="I98" s="55">
        <f>SUM(I9:I96)</f>
        <v>50417735</v>
      </c>
      <c r="J98" s="55">
        <f t="shared" ref="J98:U98" si="5">SUM(J9:J96)</f>
        <v>5686090</v>
      </c>
      <c r="K98" s="55">
        <f t="shared" si="5"/>
        <v>26465827</v>
      </c>
      <c r="L98" s="55">
        <f t="shared" si="5"/>
        <v>2226100</v>
      </c>
      <c r="M98" s="55">
        <f t="shared" si="5"/>
        <v>34475</v>
      </c>
      <c r="N98" s="55">
        <f t="shared" si="5"/>
        <v>1183120</v>
      </c>
      <c r="O98" s="55">
        <f t="shared" si="5"/>
        <v>3443695</v>
      </c>
      <c r="P98" s="55">
        <f t="shared" si="5"/>
        <v>3700367</v>
      </c>
      <c r="Q98" s="55">
        <f t="shared" si="5"/>
        <v>3626980</v>
      </c>
      <c r="R98" s="55">
        <f t="shared" si="5"/>
        <v>3440247</v>
      </c>
      <c r="S98" s="55">
        <f t="shared" si="5"/>
        <v>3460160</v>
      </c>
      <c r="T98" s="55">
        <f t="shared" si="5"/>
        <v>32795643</v>
      </c>
      <c r="U98" s="55">
        <f t="shared" si="5"/>
        <v>50467092</v>
      </c>
      <c r="Y98" s="3"/>
    </row>
    <row r="99" spans="1:25" s="4" customFormat="1" hidden="1" x14ac:dyDescent="0.25">
      <c r="A99" s="156"/>
      <c r="B99" s="157"/>
      <c r="C99" s="158"/>
      <c r="D99" s="56"/>
      <c r="E99" s="56"/>
      <c r="F99" s="56"/>
      <c r="G99" s="56"/>
      <c r="H99" s="57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</row>
    <row r="100" spans="1:25" s="4" customFormat="1" hidden="1" x14ac:dyDescent="0.25">
      <c r="A100" s="35"/>
      <c r="B100" s="10"/>
      <c r="C100" s="10"/>
      <c r="D100" s="24"/>
      <c r="E100" s="24"/>
      <c r="F100" s="19"/>
      <c r="G100" s="10"/>
      <c r="H100" s="13"/>
      <c r="I100" s="21"/>
      <c r="J100" s="21"/>
      <c r="K100" s="22"/>
      <c r="L100" s="22"/>
      <c r="M100" s="69"/>
      <c r="N100" s="69"/>
      <c r="O100" s="99"/>
      <c r="P100" s="99"/>
      <c r="Q100" s="99"/>
      <c r="R100" s="99"/>
      <c r="S100" s="99"/>
      <c r="T100" s="99"/>
      <c r="U100" s="96"/>
    </row>
    <row r="101" spans="1:25" s="6" customFormat="1" ht="13.5" customHeight="1" x14ac:dyDescent="0.25">
      <c r="A101" s="150" t="s">
        <v>299</v>
      </c>
      <c r="B101" s="151"/>
      <c r="C101" s="152"/>
      <c r="D101" s="59"/>
      <c r="E101" s="85"/>
      <c r="F101" s="85"/>
      <c r="G101" s="59"/>
      <c r="H101" s="60"/>
      <c r="I101" s="58"/>
      <c r="J101" s="58" t="e">
        <f>#REF!</f>
        <v>#REF!</v>
      </c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</row>
    <row r="102" spans="1:25" s="4" customFormat="1" ht="18" customHeight="1" x14ac:dyDescent="0.25">
      <c r="A102" s="35"/>
      <c r="B102" s="61"/>
      <c r="C102" s="17"/>
      <c r="D102" s="61"/>
      <c r="E102" s="86"/>
      <c r="F102" s="86"/>
      <c r="G102" s="61"/>
      <c r="H102" s="61"/>
      <c r="I102" s="62"/>
      <c r="J102" s="62"/>
      <c r="K102" s="62"/>
      <c r="L102" s="62"/>
      <c r="M102" s="108"/>
      <c r="N102" s="108"/>
      <c r="O102" s="106"/>
      <c r="P102" s="106"/>
      <c r="Q102" s="106"/>
      <c r="R102" s="106"/>
      <c r="S102" s="106"/>
      <c r="T102" s="106"/>
      <c r="U102" s="107"/>
      <c r="V102" s="7"/>
      <c r="Y102" s="16"/>
    </row>
    <row r="103" spans="1:25" s="9" customFormat="1" ht="17.25" customHeight="1" x14ac:dyDescent="0.25">
      <c r="A103" s="165" t="s">
        <v>300</v>
      </c>
      <c r="B103" s="166"/>
      <c r="C103" s="167"/>
      <c r="D103" s="63"/>
      <c r="E103" s="109"/>
      <c r="F103" s="109"/>
      <c r="G103" s="63"/>
      <c r="H103" s="64"/>
      <c r="I103" s="55">
        <f>SUM(I102:I102)</f>
        <v>0</v>
      </c>
      <c r="J103" s="55"/>
      <c r="K103" s="55"/>
      <c r="L103" s="55">
        <v>0</v>
      </c>
      <c r="M103" s="110">
        <v>0</v>
      </c>
      <c r="N103" s="111">
        <f t="shared" ref="N103:U103" si="6">SUM(N101:N102)</f>
        <v>0</v>
      </c>
      <c r="O103" s="111">
        <f t="shared" si="6"/>
        <v>0</v>
      </c>
      <c r="P103" s="111">
        <f t="shared" si="6"/>
        <v>0</v>
      </c>
      <c r="Q103" s="111">
        <f t="shared" si="6"/>
        <v>0</v>
      </c>
      <c r="R103" s="111">
        <f t="shared" si="6"/>
        <v>0</v>
      </c>
      <c r="S103" s="111">
        <f t="shared" si="6"/>
        <v>0</v>
      </c>
      <c r="T103" s="111">
        <f t="shared" si="6"/>
        <v>0</v>
      </c>
      <c r="U103" s="112">
        <f t="shared" si="6"/>
        <v>0</v>
      </c>
    </row>
    <row r="104" spans="1:25" s="8" customFormat="1" ht="18.75" customHeight="1" x14ac:dyDescent="0.25">
      <c r="A104" s="159" t="s">
        <v>272</v>
      </c>
      <c r="B104" s="160"/>
      <c r="C104" s="161"/>
      <c r="D104" s="65"/>
      <c r="E104" s="113"/>
      <c r="F104" s="113"/>
      <c r="G104" s="65"/>
      <c r="H104" s="66"/>
      <c r="I104" s="67">
        <f t="shared" ref="I104:U104" si="7">I98+I103</f>
        <v>50417735</v>
      </c>
      <c r="J104" s="67">
        <f t="shared" si="7"/>
        <v>5686090</v>
      </c>
      <c r="K104" s="67">
        <f t="shared" si="7"/>
        <v>26465827</v>
      </c>
      <c r="L104" s="67">
        <f t="shared" si="7"/>
        <v>2226100</v>
      </c>
      <c r="M104" s="67">
        <f t="shared" si="7"/>
        <v>34475</v>
      </c>
      <c r="N104" s="67">
        <f t="shared" si="7"/>
        <v>1183120</v>
      </c>
      <c r="O104" s="67">
        <f t="shared" si="7"/>
        <v>3443695</v>
      </c>
      <c r="P104" s="67">
        <f t="shared" si="7"/>
        <v>3700367</v>
      </c>
      <c r="Q104" s="67">
        <f t="shared" si="7"/>
        <v>3626980</v>
      </c>
      <c r="R104" s="67">
        <f t="shared" si="7"/>
        <v>3440247</v>
      </c>
      <c r="S104" s="67">
        <f t="shared" si="7"/>
        <v>3460160</v>
      </c>
      <c r="T104" s="67">
        <f t="shared" si="7"/>
        <v>32795643</v>
      </c>
      <c r="U104" s="67">
        <f t="shared" si="7"/>
        <v>50467092</v>
      </c>
      <c r="V104" s="38"/>
    </row>
    <row r="105" spans="1:25" ht="13.8" x14ac:dyDescent="0.25">
      <c r="A105" s="35"/>
      <c r="B105" s="68"/>
      <c r="C105" s="114" t="s">
        <v>190</v>
      </c>
      <c r="D105" s="68"/>
      <c r="E105" s="86"/>
      <c r="F105" s="86"/>
      <c r="G105" s="68"/>
      <c r="H105" s="68"/>
      <c r="I105" s="69"/>
      <c r="J105" s="69"/>
      <c r="K105" s="69"/>
      <c r="L105" s="69"/>
      <c r="M105" s="20"/>
      <c r="N105" s="20"/>
      <c r="O105" s="20"/>
      <c r="P105" s="20"/>
      <c r="Q105" s="20"/>
      <c r="R105" s="20"/>
      <c r="S105" s="20"/>
      <c r="T105" s="20"/>
      <c r="U105" s="96"/>
    </row>
    <row r="106" spans="1:25" s="23" customFormat="1" ht="14.25" customHeight="1" x14ac:dyDescent="0.25">
      <c r="A106" s="37">
        <v>1</v>
      </c>
      <c r="B106" s="10" t="s">
        <v>117</v>
      </c>
      <c r="C106" s="10" t="s">
        <v>118</v>
      </c>
      <c r="D106" s="31" t="s">
        <v>119</v>
      </c>
      <c r="E106" s="31"/>
      <c r="F106" s="19"/>
      <c r="G106" s="10" t="s">
        <v>120</v>
      </c>
      <c r="H106" s="10" t="s">
        <v>121</v>
      </c>
      <c r="I106" s="21">
        <v>2701</v>
      </c>
      <c r="J106" s="21"/>
      <c r="K106" s="22">
        <v>810</v>
      </c>
      <c r="L106" s="22">
        <v>263</v>
      </c>
      <c r="M106" s="69">
        <v>0</v>
      </c>
      <c r="N106" s="69">
        <v>19</v>
      </c>
      <c r="O106" s="95">
        <f>L106+M106+N106</f>
        <v>282</v>
      </c>
      <c r="P106" s="95">
        <v>447</v>
      </c>
      <c r="Q106" s="95">
        <v>0</v>
      </c>
      <c r="R106" s="95">
        <v>0</v>
      </c>
      <c r="S106" s="95"/>
      <c r="T106" s="95">
        <v>0</v>
      </c>
      <c r="U106" s="96">
        <f t="shared" ref="U106:U130" si="8">SUM(O106:T106)</f>
        <v>729</v>
      </c>
    </row>
    <row r="107" spans="1:25" s="23" customFormat="1" ht="26.4" x14ac:dyDescent="0.25">
      <c r="A107" s="37">
        <v>2</v>
      </c>
      <c r="B107" s="10" t="s">
        <v>117</v>
      </c>
      <c r="C107" s="10" t="s">
        <v>122</v>
      </c>
      <c r="D107" s="31" t="s">
        <v>123</v>
      </c>
      <c r="E107" s="31"/>
      <c r="F107" s="19"/>
      <c r="G107" s="10" t="s">
        <v>120</v>
      </c>
      <c r="H107" s="10" t="s">
        <v>121</v>
      </c>
      <c r="I107" s="21">
        <v>7342</v>
      </c>
      <c r="J107" s="21"/>
      <c r="K107" s="22">
        <v>2203</v>
      </c>
      <c r="L107" s="22">
        <v>734.22</v>
      </c>
      <c r="M107" s="69">
        <v>0</v>
      </c>
      <c r="N107" s="69">
        <v>34</v>
      </c>
      <c r="O107" s="95">
        <f t="shared" ref="O107:O130" si="9">L107+M107+N107</f>
        <v>768.22</v>
      </c>
      <c r="P107" s="95">
        <v>1207</v>
      </c>
      <c r="Q107" s="95">
        <v>0</v>
      </c>
      <c r="R107" s="95">
        <v>0</v>
      </c>
      <c r="S107" s="95"/>
      <c r="T107" s="95">
        <v>0</v>
      </c>
      <c r="U107" s="96">
        <f t="shared" si="8"/>
        <v>1975.22</v>
      </c>
    </row>
    <row r="108" spans="1:25" s="23" customFormat="1" ht="26.4" x14ac:dyDescent="0.25">
      <c r="A108" s="37">
        <v>3</v>
      </c>
      <c r="B108" s="10" t="s">
        <v>124</v>
      </c>
      <c r="C108" s="10" t="s">
        <v>118</v>
      </c>
      <c r="D108" s="31" t="s">
        <v>125</v>
      </c>
      <c r="E108" s="31"/>
      <c r="F108" s="19"/>
      <c r="G108" s="10" t="s">
        <v>126</v>
      </c>
      <c r="H108" s="10" t="s">
        <v>127</v>
      </c>
      <c r="I108" s="21">
        <v>5976</v>
      </c>
      <c r="J108" s="21"/>
      <c r="K108" s="22">
        <v>768</v>
      </c>
      <c r="L108" s="22">
        <v>512</v>
      </c>
      <c r="M108" s="69">
        <v>0</v>
      </c>
      <c r="N108" s="69">
        <v>208</v>
      </c>
      <c r="O108" s="95">
        <f t="shared" si="9"/>
        <v>720</v>
      </c>
      <c r="P108" s="95">
        <v>0</v>
      </c>
      <c r="Q108" s="95">
        <v>0</v>
      </c>
      <c r="R108" s="95">
        <v>0</v>
      </c>
      <c r="S108" s="95"/>
      <c r="T108" s="95">
        <v>0</v>
      </c>
      <c r="U108" s="96">
        <f t="shared" si="8"/>
        <v>720</v>
      </c>
    </row>
    <row r="109" spans="1:25" s="23" customFormat="1" ht="39.6" x14ac:dyDescent="0.25">
      <c r="A109" s="37">
        <v>4</v>
      </c>
      <c r="B109" s="10" t="s">
        <v>128</v>
      </c>
      <c r="C109" s="10" t="s">
        <v>131</v>
      </c>
      <c r="D109" s="31" t="s">
        <v>132</v>
      </c>
      <c r="E109" s="31"/>
      <c r="F109" s="19"/>
      <c r="G109" s="10" t="s">
        <v>129</v>
      </c>
      <c r="H109" s="10" t="s">
        <v>130</v>
      </c>
      <c r="I109" s="21">
        <v>238499</v>
      </c>
      <c r="J109" s="21"/>
      <c r="K109" s="22">
        <v>100390</v>
      </c>
      <c r="L109" s="22">
        <v>12555</v>
      </c>
      <c r="M109" s="69">
        <v>0</v>
      </c>
      <c r="N109" s="69">
        <v>144</v>
      </c>
      <c r="O109" s="95">
        <f t="shared" si="9"/>
        <v>12699</v>
      </c>
      <c r="P109" s="95">
        <v>12680</v>
      </c>
      <c r="Q109" s="95">
        <v>12661</v>
      </c>
      <c r="R109" s="95">
        <v>12642</v>
      </c>
      <c r="S109" s="95">
        <v>12623</v>
      </c>
      <c r="T109" s="95">
        <v>37706</v>
      </c>
      <c r="U109" s="96">
        <f t="shared" si="8"/>
        <v>101011</v>
      </c>
    </row>
    <row r="110" spans="1:25" s="23" customFormat="1" ht="26.4" x14ac:dyDescent="0.25">
      <c r="A110" s="37">
        <v>5</v>
      </c>
      <c r="B110" s="10" t="s">
        <v>117</v>
      </c>
      <c r="C110" s="10" t="s">
        <v>118</v>
      </c>
      <c r="D110" s="31" t="s">
        <v>133</v>
      </c>
      <c r="E110" s="31"/>
      <c r="F110" s="19"/>
      <c r="G110" s="10" t="s">
        <v>134</v>
      </c>
      <c r="H110" s="10" t="s">
        <v>135</v>
      </c>
      <c r="I110" s="21">
        <v>6830</v>
      </c>
      <c r="J110" s="21"/>
      <c r="K110" s="22">
        <v>5350</v>
      </c>
      <c r="L110" s="22">
        <v>677</v>
      </c>
      <c r="M110" s="69">
        <v>0</v>
      </c>
      <c r="N110" s="69">
        <v>82</v>
      </c>
      <c r="O110" s="95">
        <f t="shared" si="9"/>
        <v>759</v>
      </c>
      <c r="P110" s="95">
        <v>741</v>
      </c>
      <c r="Q110" s="95">
        <v>722</v>
      </c>
      <c r="R110" s="95">
        <v>700</v>
      </c>
      <c r="S110" s="95">
        <v>777</v>
      </c>
      <c r="T110" s="95">
        <v>0</v>
      </c>
      <c r="U110" s="96">
        <f t="shared" si="8"/>
        <v>3699</v>
      </c>
    </row>
    <row r="111" spans="1:25" s="23" customFormat="1" ht="26.4" x14ac:dyDescent="0.25">
      <c r="A111" s="37">
        <v>6</v>
      </c>
      <c r="B111" s="10" t="s">
        <v>117</v>
      </c>
      <c r="C111" s="10" t="s">
        <v>118</v>
      </c>
      <c r="D111" s="31" t="s">
        <v>136</v>
      </c>
      <c r="E111" s="31"/>
      <c r="F111" s="19"/>
      <c r="G111" s="10" t="s">
        <v>137</v>
      </c>
      <c r="H111" s="10" t="s">
        <v>121</v>
      </c>
      <c r="I111" s="21">
        <v>4317</v>
      </c>
      <c r="J111" s="21"/>
      <c r="K111" s="22">
        <v>1295</v>
      </c>
      <c r="L111" s="22">
        <v>421</v>
      </c>
      <c r="M111" s="69">
        <v>0</v>
      </c>
      <c r="N111" s="69">
        <v>30</v>
      </c>
      <c r="O111" s="95">
        <f t="shared" si="9"/>
        <v>451</v>
      </c>
      <c r="P111" s="95">
        <v>720</v>
      </c>
      <c r="Q111" s="95">
        <v>0</v>
      </c>
      <c r="R111" s="95">
        <v>0</v>
      </c>
      <c r="S111" s="95"/>
      <c r="T111" s="95">
        <v>0</v>
      </c>
      <c r="U111" s="96">
        <f t="shared" si="8"/>
        <v>1171</v>
      </c>
    </row>
    <row r="112" spans="1:25" s="23" customFormat="1" ht="39.6" x14ac:dyDescent="0.25">
      <c r="A112" s="37">
        <v>7</v>
      </c>
      <c r="B112" s="10" t="s">
        <v>128</v>
      </c>
      <c r="C112" s="10" t="s">
        <v>138</v>
      </c>
      <c r="D112" s="31" t="s">
        <v>139</v>
      </c>
      <c r="E112" s="31"/>
      <c r="F112" s="19"/>
      <c r="G112" s="10" t="s">
        <v>140</v>
      </c>
      <c r="H112" s="10" t="s">
        <v>141</v>
      </c>
      <c r="I112" s="21">
        <v>199636</v>
      </c>
      <c r="J112" s="21"/>
      <c r="K112" s="22">
        <v>95226</v>
      </c>
      <c r="L112" s="22">
        <v>10370</v>
      </c>
      <c r="M112" s="69">
        <v>0</v>
      </c>
      <c r="N112" s="69">
        <v>137</v>
      </c>
      <c r="O112" s="95">
        <f t="shared" si="9"/>
        <v>10507</v>
      </c>
      <c r="P112" s="95">
        <v>10492</v>
      </c>
      <c r="Q112" s="95">
        <v>10476</v>
      </c>
      <c r="R112" s="95">
        <v>10460</v>
      </c>
      <c r="S112" s="95">
        <v>10445</v>
      </c>
      <c r="T112" s="95">
        <v>43523</v>
      </c>
      <c r="U112" s="96">
        <f t="shared" si="8"/>
        <v>95903</v>
      </c>
    </row>
    <row r="113" spans="1:21" s="23" customFormat="1" ht="39.6" x14ac:dyDescent="0.25">
      <c r="A113" s="37">
        <v>8</v>
      </c>
      <c r="B113" s="10" t="s">
        <v>128</v>
      </c>
      <c r="C113" s="10" t="s">
        <v>142</v>
      </c>
      <c r="D113" s="31" t="s">
        <v>143</v>
      </c>
      <c r="E113" s="31"/>
      <c r="F113" s="19"/>
      <c r="G113" s="10" t="s">
        <v>140</v>
      </c>
      <c r="H113" s="10" t="s">
        <v>141</v>
      </c>
      <c r="I113" s="21">
        <v>207808</v>
      </c>
      <c r="J113" s="21"/>
      <c r="K113" s="22">
        <v>99128</v>
      </c>
      <c r="L113" s="22">
        <v>10797</v>
      </c>
      <c r="M113" s="69">
        <v>0</v>
      </c>
      <c r="N113" s="69">
        <v>143</v>
      </c>
      <c r="O113" s="95">
        <f t="shared" si="9"/>
        <v>10940</v>
      </c>
      <c r="P113" s="95">
        <v>10924</v>
      </c>
      <c r="Q113" s="95">
        <v>10907</v>
      </c>
      <c r="R113" s="95">
        <v>10891</v>
      </c>
      <c r="S113" s="95">
        <v>10875</v>
      </c>
      <c r="T113" s="95">
        <v>45293</v>
      </c>
      <c r="U113" s="96">
        <f t="shared" si="8"/>
        <v>99830</v>
      </c>
    </row>
    <row r="114" spans="1:21" s="23" customFormat="1" ht="39.6" x14ac:dyDescent="0.25">
      <c r="A114" s="37">
        <v>9</v>
      </c>
      <c r="B114" s="10" t="s">
        <v>128</v>
      </c>
      <c r="C114" s="10" t="s">
        <v>144</v>
      </c>
      <c r="D114" s="24" t="s">
        <v>145</v>
      </c>
      <c r="E114" s="24"/>
      <c r="F114" s="19"/>
      <c r="G114" s="10" t="s">
        <v>146</v>
      </c>
      <c r="H114" s="10" t="s">
        <v>147</v>
      </c>
      <c r="I114" s="21">
        <v>408184</v>
      </c>
      <c r="J114" s="21"/>
      <c r="K114" s="22">
        <v>204073</v>
      </c>
      <c r="L114" s="22">
        <v>21483</v>
      </c>
      <c r="M114" s="69">
        <v>0</v>
      </c>
      <c r="N114" s="69">
        <v>294</v>
      </c>
      <c r="O114" s="95">
        <f t="shared" si="9"/>
        <v>21777</v>
      </c>
      <c r="P114" s="95">
        <v>21745</v>
      </c>
      <c r="Q114" s="95">
        <v>21713</v>
      </c>
      <c r="R114" s="95">
        <v>21680</v>
      </c>
      <c r="S114" s="95">
        <v>21648</v>
      </c>
      <c r="T114" s="95">
        <v>97018</v>
      </c>
      <c r="U114" s="96">
        <f t="shared" si="8"/>
        <v>205581</v>
      </c>
    </row>
    <row r="115" spans="1:21" s="23" customFormat="1" ht="26.4" x14ac:dyDescent="0.25">
      <c r="A115" s="37">
        <v>10</v>
      </c>
      <c r="B115" s="10" t="s">
        <v>117</v>
      </c>
      <c r="C115" s="10" t="s">
        <v>118</v>
      </c>
      <c r="D115" s="24" t="s">
        <v>148</v>
      </c>
      <c r="E115" s="24"/>
      <c r="F115" s="19"/>
      <c r="G115" s="10" t="s">
        <v>149</v>
      </c>
      <c r="H115" s="10" t="s">
        <v>150</v>
      </c>
      <c r="I115" s="21">
        <v>4738.16</v>
      </c>
      <c r="J115" s="21"/>
      <c r="K115" s="22">
        <v>3751</v>
      </c>
      <c r="L115" s="22">
        <v>344</v>
      </c>
      <c r="M115" s="69">
        <v>0</v>
      </c>
      <c r="N115" s="69">
        <v>140</v>
      </c>
      <c r="O115" s="95">
        <f t="shared" si="9"/>
        <v>484</v>
      </c>
      <c r="P115" s="95">
        <v>474</v>
      </c>
      <c r="Q115" s="95">
        <v>465</v>
      </c>
      <c r="R115" s="95">
        <v>454</v>
      </c>
      <c r="S115" s="95">
        <v>443</v>
      </c>
      <c r="T115" s="95">
        <v>379</v>
      </c>
      <c r="U115" s="96">
        <f t="shared" si="8"/>
        <v>2699</v>
      </c>
    </row>
    <row r="116" spans="1:21" s="23" customFormat="1" ht="26.4" x14ac:dyDescent="0.25">
      <c r="A116" s="37">
        <v>11</v>
      </c>
      <c r="B116" s="10" t="s">
        <v>115</v>
      </c>
      <c r="C116" s="10" t="s">
        <v>151</v>
      </c>
      <c r="D116" s="32" t="s">
        <v>152</v>
      </c>
      <c r="E116" s="32"/>
      <c r="F116" s="19"/>
      <c r="G116" s="10" t="s">
        <v>153</v>
      </c>
      <c r="H116" s="10" t="s">
        <v>154</v>
      </c>
      <c r="I116" s="21">
        <v>552488.55000000005</v>
      </c>
      <c r="J116" s="21"/>
      <c r="K116" s="22">
        <v>113320</v>
      </c>
      <c r="L116" s="22">
        <v>11332</v>
      </c>
      <c r="M116" s="69">
        <v>0</v>
      </c>
      <c r="N116" s="69">
        <v>4957</v>
      </c>
      <c r="O116" s="95">
        <f t="shared" si="9"/>
        <v>16289</v>
      </c>
      <c r="P116" s="95">
        <v>16099</v>
      </c>
      <c r="Q116" s="95">
        <v>15561</v>
      </c>
      <c r="R116" s="95">
        <v>15022</v>
      </c>
      <c r="S116" s="95">
        <v>14490</v>
      </c>
      <c r="T116" s="95">
        <v>64330</v>
      </c>
      <c r="U116" s="96">
        <f t="shared" si="8"/>
        <v>141791</v>
      </c>
    </row>
    <row r="117" spans="1:21" s="23" customFormat="1" ht="26.4" x14ac:dyDescent="0.25">
      <c r="A117" s="37">
        <v>12</v>
      </c>
      <c r="B117" s="10" t="s">
        <v>115</v>
      </c>
      <c r="C117" s="10" t="s">
        <v>155</v>
      </c>
      <c r="D117" s="24" t="s">
        <v>156</v>
      </c>
      <c r="E117" s="24"/>
      <c r="F117" s="19"/>
      <c r="G117" s="10" t="s">
        <v>153</v>
      </c>
      <c r="H117" s="10" t="s">
        <v>154</v>
      </c>
      <c r="I117" s="21">
        <v>491852</v>
      </c>
      <c r="J117" s="21"/>
      <c r="K117" s="22">
        <v>258880</v>
      </c>
      <c r="L117" s="22">
        <v>25763</v>
      </c>
      <c r="M117" s="69">
        <v>0</v>
      </c>
      <c r="N117" s="69">
        <v>11451</v>
      </c>
      <c r="O117" s="95">
        <f t="shared" si="9"/>
        <v>37214</v>
      </c>
      <c r="P117" s="95">
        <v>36778</v>
      </c>
      <c r="Q117" s="95">
        <v>35549</v>
      </c>
      <c r="R117" s="95">
        <v>34317</v>
      </c>
      <c r="S117" s="95">
        <v>33103</v>
      </c>
      <c r="T117" s="95">
        <v>146964</v>
      </c>
      <c r="U117" s="96">
        <f t="shared" si="8"/>
        <v>323925</v>
      </c>
    </row>
    <row r="118" spans="1:21" s="23" customFormat="1" ht="26.4" x14ac:dyDescent="0.25">
      <c r="A118" s="37">
        <v>13</v>
      </c>
      <c r="B118" s="10" t="s">
        <v>115</v>
      </c>
      <c r="C118" s="10" t="s">
        <v>157</v>
      </c>
      <c r="D118" s="24" t="s">
        <v>158</v>
      </c>
      <c r="E118" s="24"/>
      <c r="F118" s="19"/>
      <c r="G118" s="10" t="s">
        <v>159</v>
      </c>
      <c r="H118" s="10" t="s">
        <v>154</v>
      </c>
      <c r="I118" s="21">
        <v>215651</v>
      </c>
      <c r="J118" s="21"/>
      <c r="K118" s="22">
        <v>116600</v>
      </c>
      <c r="L118" s="22">
        <v>11580</v>
      </c>
      <c r="M118" s="69">
        <v>0</v>
      </c>
      <c r="N118" s="69">
        <v>5554</v>
      </c>
      <c r="O118" s="95">
        <f t="shared" si="9"/>
        <v>17134</v>
      </c>
      <c r="P118" s="95">
        <v>16565</v>
      </c>
      <c r="Q118" s="95">
        <v>16011</v>
      </c>
      <c r="R118" s="95">
        <v>15456</v>
      </c>
      <c r="S118" s="95">
        <v>14910</v>
      </c>
      <c r="T118" s="95">
        <v>66192</v>
      </c>
      <c r="U118" s="96">
        <f t="shared" si="8"/>
        <v>146268</v>
      </c>
    </row>
    <row r="119" spans="1:21" s="23" customFormat="1" x14ac:dyDescent="0.25">
      <c r="A119" s="37">
        <v>14</v>
      </c>
      <c r="B119" s="10" t="s">
        <v>124</v>
      </c>
      <c r="C119" s="10" t="s">
        <v>193</v>
      </c>
      <c r="D119" s="24"/>
      <c r="E119" s="24"/>
      <c r="F119" s="19"/>
      <c r="G119" s="33" t="s">
        <v>316</v>
      </c>
      <c r="H119" s="33" t="s">
        <v>317</v>
      </c>
      <c r="I119" s="21">
        <v>1992</v>
      </c>
      <c r="J119" s="21"/>
      <c r="K119" s="22">
        <v>192</v>
      </c>
      <c r="L119" s="22">
        <v>192</v>
      </c>
      <c r="M119" s="69"/>
      <c r="N119" s="69">
        <v>0</v>
      </c>
      <c r="O119" s="95">
        <f t="shared" si="9"/>
        <v>192</v>
      </c>
      <c r="P119" s="95"/>
      <c r="Q119" s="95"/>
      <c r="R119" s="95"/>
      <c r="S119" s="95"/>
      <c r="T119" s="95"/>
      <c r="U119" s="96">
        <f t="shared" si="8"/>
        <v>192</v>
      </c>
    </row>
    <row r="120" spans="1:21" s="23" customFormat="1" ht="26.4" x14ac:dyDescent="0.25">
      <c r="A120" s="37">
        <v>15</v>
      </c>
      <c r="B120" s="10" t="s">
        <v>124</v>
      </c>
      <c r="C120" s="10" t="s">
        <v>193</v>
      </c>
      <c r="D120" s="24" t="s">
        <v>224</v>
      </c>
      <c r="E120" s="24"/>
      <c r="F120" s="19"/>
      <c r="G120" s="10" t="s">
        <v>195</v>
      </c>
      <c r="H120" s="10" t="s">
        <v>225</v>
      </c>
      <c r="I120" s="21">
        <v>4269</v>
      </c>
      <c r="J120" s="21"/>
      <c r="K120" s="22">
        <v>761</v>
      </c>
      <c r="L120" s="22">
        <v>503</v>
      </c>
      <c r="M120" s="69">
        <v>0</v>
      </c>
      <c r="N120" s="69">
        <v>137</v>
      </c>
      <c r="O120" s="95">
        <f t="shared" si="9"/>
        <v>640</v>
      </c>
      <c r="P120" s="99">
        <v>0</v>
      </c>
      <c r="Q120" s="99">
        <v>0</v>
      </c>
      <c r="R120" s="99">
        <v>0</v>
      </c>
      <c r="S120" s="99"/>
      <c r="T120" s="99">
        <v>0</v>
      </c>
      <c r="U120" s="96">
        <f t="shared" si="8"/>
        <v>640</v>
      </c>
    </row>
    <row r="121" spans="1:21" s="23" customFormat="1" ht="39.6" x14ac:dyDescent="0.25">
      <c r="A121" s="37">
        <v>16</v>
      </c>
      <c r="B121" s="10" t="s">
        <v>191</v>
      </c>
      <c r="C121" s="10" t="s">
        <v>194</v>
      </c>
      <c r="D121" s="24" t="s">
        <v>230</v>
      </c>
      <c r="E121" s="24"/>
      <c r="F121" s="19"/>
      <c r="G121" s="10" t="s">
        <v>196</v>
      </c>
      <c r="H121" s="10" t="s">
        <v>214</v>
      </c>
      <c r="I121" s="21">
        <v>1044388</v>
      </c>
      <c r="J121" s="21"/>
      <c r="K121" s="22">
        <v>483688</v>
      </c>
      <c r="L121" s="22">
        <v>53307</v>
      </c>
      <c r="M121" s="69">
        <v>0</v>
      </c>
      <c r="N121" s="69">
        <v>23175</v>
      </c>
      <c r="O121" s="95">
        <f t="shared" si="9"/>
        <v>76482</v>
      </c>
      <c r="P121" s="99">
        <v>73824</v>
      </c>
      <c r="Q121" s="99">
        <v>70955</v>
      </c>
      <c r="R121" s="99">
        <v>68268</v>
      </c>
      <c r="S121" s="99">
        <v>65581</v>
      </c>
      <c r="T121" s="99">
        <v>233951</v>
      </c>
      <c r="U121" s="96">
        <f t="shared" si="8"/>
        <v>589061</v>
      </c>
    </row>
    <row r="122" spans="1:21" s="23" customFormat="1" ht="26.4" x14ac:dyDescent="0.25">
      <c r="A122" s="37">
        <v>17</v>
      </c>
      <c r="B122" s="10" t="s">
        <v>192</v>
      </c>
      <c r="C122" s="10" t="s">
        <v>229</v>
      </c>
      <c r="D122" s="24" t="s">
        <v>227</v>
      </c>
      <c r="E122" s="24"/>
      <c r="F122" s="19"/>
      <c r="G122" s="10" t="s">
        <v>197</v>
      </c>
      <c r="H122" s="10" t="s">
        <v>215</v>
      </c>
      <c r="I122" s="21">
        <v>1278200</v>
      </c>
      <c r="J122" s="21"/>
      <c r="K122" s="22">
        <v>448692</v>
      </c>
      <c r="L122" s="22">
        <v>40427</v>
      </c>
      <c r="M122" s="69">
        <v>0</v>
      </c>
      <c r="N122" s="69">
        <v>21138</v>
      </c>
      <c r="O122" s="95">
        <f t="shared" si="9"/>
        <v>61565</v>
      </c>
      <c r="P122" s="99">
        <v>59593</v>
      </c>
      <c r="Q122" s="99">
        <v>57413</v>
      </c>
      <c r="R122" s="99">
        <v>53415</v>
      </c>
      <c r="S122" s="99">
        <v>51416</v>
      </c>
      <c r="T122" s="99">
        <v>89862</v>
      </c>
      <c r="U122" s="96">
        <f t="shared" si="8"/>
        <v>373264</v>
      </c>
    </row>
    <row r="123" spans="1:21" s="23" customFormat="1" ht="26.4" x14ac:dyDescent="0.25">
      <c r="A123" s="37">
        <v>18</v>
      </c>
      <c r="B123" s="10" t="s">
        <v>192</v>
      </c>
      <c r="C123" s="10" t="s">
        <v>228</v>
      </c>
      <c r="D123" s="24" t="s">
        <v>226</v>
      </c>
      <c r="E123" s="24"/>
      <c r="F123" s="19"/>
      <c r="G123" s="10" t="s">
        <v>198</v>
      </c>
      <c r="H123" s="10" t="s">
        <v>215</v>
      </c>
      <c r="I123" s="21">
        <v>713000</v>
      </c>
      <c r="J123" s="21"/>
      <c r="K123" s="22">
        <v>260088</v>
      </c>
      <c r="L123" s="22">
        <v>29406</v>
      </c>
      <c r="M123" s="69">
        <v>0</v>
      </c>
      <c r="N123" s="69">
        <v>6558</v>
      </c>
      <c r="O123" s="95">
        <f t="shared" si="9"/>
        <v>35964</v>
      </c>
      <c r="P123" s="99">
        <v>34789</v>
      </c>
      <c r="Q123" s="99">
        <v>33490</v>
      </c>
      <c r="R123" s="99">
        <v>32298</v>
      </c>
      <c r="S123" s="99">
        <v>31106</v>
      </c>
      <c r="T123" s="99">
        <v>172344</v>
      </c>
      <c r="U123" s="96">
        <f t="shared" si="8"/>
        <v>339991</v>
      </c>
    </row>
    <row r="124" spans="1:21" s="23" customFormat="1" ht="39.6" x14ac:dyDescent="0.25">
      <c r="A124" s="37">
        <v>19</v>
      </c>
      <c r="B124" s="10" t="s">
        <v>115</v>
      </c>
      <c r="C124" s="15" t="s">
        <v>318</v>
      </c>
      <c r="D124" s="24"/>
      <c r="E124" s="24"/>
      <c r="F124" s="19"/>
      <c r="G124" s="10" t="s">
        <v>351</v>
      </c>
      <c r="H124" s="13" t="s">
        <v>352</v>
      </c>
      <c r="I124" s="21">
        <v>277000</v>
      </c>
      <c r="J124" s="21"/>
      <c r="K124" s="22">
        <v>98106</v>
      </c>
      <c r="L124" s="22">
        <v>7849</v>
      </c>
      <c r="M124" s="69">
        <v>0</v>
      </c>
      <c r="N124" s="69">
        <v>2708</v>
      </c>
      <c r="O124" s="95">
        <f t="shared" si="9"/>
        <v>10557</v>
      </c>
      <c r="P124" s="99">
        <v>10314</v>
      </c>
      <c r="Q124" s="99">
        <v>10030</v>
      </c>
      <c r="R124" s="99">
        <v>9745</v>
      </c>
      <c r="S124" s="99">
        <v>9471</v>
      </c>
      <c r="T124" s="99">
        <v>88393</v>
      </c>
      <c r="U124" s="96">
        <f t="shared" si="8"/>
        <v>138510</v>
      </c>
    </row>
    <row r="125" spans="1:21" s="23" customFormat="1" ht="39.6" x14ac:dyDescent="0.25">
      <c r="A125" s="37">
        <v>20</v>
      </c>
      <c r="B125" s="10" t="s">
        <v>115</v>
      </c>
      <c r="C125" s="87" t="s">
        <v>359</v>
      </c>
      <c r="D125" s="24"/>
      <c r="E125" s="24"/>
      <c r="F125" s="19"/>
      <c r="G125" s="10" t="s">
        <v>360</v>
      </c>
      <c r="H125" s="13"/>
      <c r="I125" s="21"/>
      <c r="J125" s="21"/>
      <c r="K125" s="22"/>
      <c r="L125" s="22">
        <v>3500</v>
      </c>
      <c r="M125" s="69"/>
      <c r="N125" s="69">
        <v>2955</v>
      </c>
      <c r="O125" s="95">
        <f t="shared" si="9"/>
        <v>6455</v>
      </c>
      <c r="P125" s="99">
        <v>6425</v>
      </c>
      <c r="Q125" s="99">
        <v>6396</v>
      </c>
      <c r="R125" s="99">
        <v>6366</v>
      </c>
      <c r="S125" s="99">
        <v>6336</v>
      </c>
      <c r="T125" s="99">
        <v>70714</v>
      </c>
      <c r="U125" s="96">
        <f t="shared" si="8"/>
        <v>102692</v>
      </c>
    </row>
    <row r="126" spans="1:21" s="23" customFormat="1" ht="26.4" x14ac:dyDescent="0.25">
      <c r="A126" s="37">
        <v>21</v>
      </c>
      <c r="B126" s="10" t="s">
        <v>115</v>
      </c>
      <c r="C126" s="10" t="s">
        <v>231</v>
      </c>
      <c r="D126" s="24" t="s">
        <v>236</v>
      </c>
      <c r="E126" s="24"/>
      <c r="F126" s="19"/>
      <c r="G126" s="10" t="s">
        <v>270</v>
      </c>
      <c r="H126" s="13" t="s">
        <v>232</v>
      </c>
      <c r="I126" s="21">
        <v>683849</v>
      </c>
      <c r="J126" s="21"/>
      <c r="K126" s="22">
        <v>665039</v>
      </c>
      <c r="L126" s="22">
        <v>43923</v>
      </c>
      <c r="M126" s="69">
        <v>0</v>
      </c>
      <c r="N126" s="69">
        <v>19322</v>
      </c>
      <c r="O126" s="95">
        <f t="shared" si="9"/>
        <v>63245</v>
      </c>
      <c r="P126" s="99">
        <v>62828</v>
      </c>
      <c r="Q126" s="99">
        <v>61342</v>
      </c>
      <c r="R126" s="99">
        <v>59852</v>
      </c>
      <c r="S126" s="99">
        <v>58451</v>
      </c>
      <c r="T126" s="99">
        <v>897926</v>
      </c>
      <c r="U126" s="96">
        <f t="shared" si="8"/>
        <v>1203644</v>
      </c>
    </row>
    <row r="127" spans="1:21" s="23" customFormat="1" ht="26.4" x14ac:dyDescent="0.25">
      <c r="A127" s="37">
        <v>22</v>
      </c>
      <c r="B127" s="10" t="s">
        <v>115</v>
      </c>
      <c r="C127" s="10" t="s">
        <v>455</v>
      </c>
      <c r="D127" s="24" t="s">
        <v>233</v>
      </c>
      <c r="E127" s="24"/>
      <c r="F127" s="19"/>
      <c r="G127" s="10" t="s">
        <v>234</v>
      </c>
      <c r="H127" s="13" t="s">
        <v>235</v>
      </c>
      <c r="I127" s="21">
        <v>806893</v>
      </c>
      <c r="J127" s="21"/>
      <c r="K127" s="22">
        <v>741644</v>
      </c>
      <c r="L127" s="22">
        <v>0</v>
      </c>
      <c r="M127" s="69">
        <v>0</v>
      </c>
      <c r="N127" s="99">
        <v>44646</v>
      </c>
      <c r="O127" s="95">
        <f t="shared" si="9"/>
        <v>44646</v>
      </c>
      <c r="P127" s="99">
        <v>65293</v>
      </c>
      <c r="Q127" s="99">
        <v>63867</v>
      </c>
      <c r="R127" s="99">
        <v>62442</v>
      </c>
      <c r="S127" s="99">
        <v>61109</v>
      </c>
      <c r="T127" s="99">
        <v>1005633</v>
      </c>
      <c r="U127" s="96">
        <f t="shared" si="8"/>
        <v>1302990</v>
      </c>
    </row>
    <row r="128" spans="1:21" s="23" customFormat="1" ht="73.5" customHeight="1" x14ac:dyDescent="0.25">
      <c r="A128" s="37">
        <v>23</v>
      </c>
      <c r="B128" s="10" t="s">
        <v>115</v>
      </c>
      <c r="C128" s="15" t="s">
        <v>314</v>
      </c>
      <c r="D128" s="24" t="s">
        <v>293</v>
      </c>
      <c r="E128" s="24"/>
      <c r="F128" s="19"/>
      <c r="G128" s="10" t="s">
        <v>315</v>
      </c>
      <c r="H128" s="13" t="s">
        <v>292</v>
      </c>
      <c r="I128" s="21">
        <v>848843</v>
      </c>
      <c r="J128" s="21"/>
      <c r="K128" s="22">
        <v>827266</v>
      </c>
      <c r="L128" s="22"/>
      <c r="M128" s="69"/>
      <c r="N128" s="99">
        <v>48819</v>
      </c>
      <c r="O128" s="95">
        <f t="shared" si="9"/>
        <v>48819</v>
      </c>
      <c r="P128" s="99">
        <v>61866</v>
      </c>
      <c r="Q128" s="99">
        <v>78696</v>
      </c>
      <c r="R128" s="99">
        <v>76624</v>
      </c>
      <c r="S128" s="99">
        <v>74670</v>
      </c>
      <c r="T128" s="99">
        <v>1061701</v>
      </c>
      <c r="U128" s="96">
        <f t="shared" si="8"/>
        <v>1402376</v>
      </c>
    </row>
    <row r="129" spans="1:22" s="23" customFormat="1" ht="73.5" customHeight="1" x14ac:dyDescent="0.25">
      <c r="A129" s="37">
        <v>24</v>
      </c>
      <c r="B129" s="10" t="s">
        <v>115</v>
      </c>
      <c r="C129" s="10" t="s">
        <v>297</v>
      </c>
      <c r="D129" s="24" t="s">
        <v>320</v>
      </c>
      <c r="E129" s="24"/>
      <c r="F129" s="19"/>
      <c r="G129" s="10" t="s">
        <v>319</v>
      </c>
      <c r="H129" s="13" t="s">
        <v>209</v>
      </c>
      <c r="I129" s="21">
        <v>300000</v>
      </c>
      <c r="J129" s="21"/>
      <c r="K129" s="22">
        <v>230772</v>
      </c>
      <c r="L129" s="22">
        <v>19318</v>
      </c>
      <c r="M129" s="69">
        <v>0</v>
      </c>
      <c r="N129" s="99">
        <v>6866</v>
      </c>
      <c r="O129" s="95">
        <f t="shared" si="9"/>
        <v>26184</v>
      </c>
      <c r="P129" s="99">
        <v>189</v>
      </c>
      <c r="Q129" s="99">
        <v>0</v>
      </c>
      <c r="R129" s="99">
        <v>0</v>
      </c>
      <c r="S129" s="99"/>
      <c r="T129" s="99">
        <v>0</v>
      </c>
      <c r="U129" s="96">
        <f t="shared" si="8"/>
        <v>26373</v>
      </c>
    </row>
    <row r="130" spans="1:22" s="23" customFormat="1" ht="73.5" customHeight="1" x14ac:dyDescent="0.25">
      <c r="A130" s="37">
        <v>25</v>
      </c>
      <c r="B130" s="10" t="s">
        <v>115</v>
      </c>
      <c r="C130" s="34" t="s">
        <v>456</v>
      </c>
      <c r="D130" s="24" t="s">
        <v>354</v>
      </c>
      <c r="E130" s="24"/>
      <c r="F130" s="19"/>
      <c r="G130" s="10" t="s">
        <v>353</v>
      </c>
      <c r="H130" s="13" t="s">
        <v>333</v>
      </c>
      <c r="I130" s="21">
        <v>153808</v>
      </c>
      <c r="J130" s="21"/>
      <c r="K130" s="22">
        <v>151584</v>
      </c>
      <c r="L130" s="22"/>
      <c r="M130" s="69"/>
      <c r="N130" s="99">
        <v>2500</v>
      </c>
      <c r="O130" s="95">
        <f t="shared" si="9"/>
        <v>2500</v>
      </c>
      <c r="P130" s="99">
        <v>2500</v>
      </c>
      <c r="Q130" s="99">
        <v>11112</v>
      </c>
      <c r="R130" s="99">
        <v>10971</v>
      </c>
      <c r="S130" s="99">
        <v>10830</v>
      </c>
      <c r="T130" s="99">
        <v>143390</v>
      </c>
      <c r="U130" s="96">
        <f t="shared" si="8"/>
        <v>181303</v>
      </c>
    </row>
    <row r="131" spans="1:22" ht="13.8" x14ac:dyDescent="0.25">
      <c r="A131" s="168" t="s">
        <v>355</v>
      </c>
      <c r="B131" s="169"/>
      <c r="C131" s="170"/>
      <c r="D131" s="70" t="s">
        <v>116</v>
      </c>
      <c r="E131" s="70" t="s">
        <v>116</v>
      </c>
      <c r="F131" s="70" t="s">
        <v>116</v>
      </c>
      <c r="G131" s="70" t="s">
        <v>116</v>
      </c>
      <c r="H131" s="70" t="s">
        <v>116</v>
      </c>
      <c r="I131" s="71">
        <f>SUM(I106:I130)</f>
        <v>8458264.7100000009</v>
      </c>
      <c r="J131" s="71"/>
      <c r="K131" s="71">
        <f t="shared" ref="K131:U131" si="10">SUM(K106:K130)</f>
        <v>4909626</v>
      </c>
      <c r="L131" s="71">
        <f t="shared" si="10"/>
        <v>305256.21999999997</v>
      </c>
      <c r="M131" s="71">
        <f t="shared" si="10"/>
        <v>0</v>
      </c>
      <c r="N131" s="71">
        <f t="shared" si="10"/>
        <v>202017</v>
      </c>
      <c r="O131" s="71">
        <f t="shared" si="10"/>
        <v>507273.22</v>
      </c>
      <c r="P131" s="71">
        <f t="shared" si="10"/>
        <v>506493</v>
      </c>
      <c r="Q131" s="71">
        <f t="shared" si="10"/>
        <v>517366</v>
      </c>
      <c r="R131" s="71">
        <f t="shared" si="10"/>
        <v>501603</v>
      </c>
      <c r="S131" s="71">
        <f t="shared" si="10"/>
        <v>488284</v>
      </c>
      <c r="T131" s="71">
        <f t="shared" si="10"/>
        <v>4265319</v>
      </c>
      <c r="U131" s="71">
        <f t="shared" si="10"/>
        <v>6786338.2199999997</v>
      </c>
    </row>
    <row r="132" spans="1:22" s="4" customFormat="1" x14ac:dyDescent="0.25">
      <c r="A132" s="174"/>
      <c r="B132" s="175"/>
      <c r="C132" s="176"/>
      <c r="D132" s="20"/>
      <c r="E132" s="20"/>
      <c r="F132" s="20"/>
      <c r="G132" s="20"/>
      <c r="H132" s="72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</row>
    <row r="133" spans="1:22" s="4" customFormat="1" ht="13.8" x14ac:dyDescent="0.25">
      <c r="A133" s="39" t="s">
        <v>356</v>
      </c>
      <c r="B133" s="115"/>
      <c r="C133" s="116"/>
      <c r="D133" s="70"/>
      <c r="E133" s="70"/>
      <c r="F133" s="70"/>
      <c r="G133" s="70"/>
      <c r="H133" s="73"/>
      <c r="I133" s="71"/>
      <c r="J133" s="71"/>
      <c r="K133" s="71"/>
      <c r="L133" s="71"/>
      <c r="M133" s="71"/>
      <c r="N133" s="71">
        <f t="shared" ref="N133:T133" si="11">SUM(N132)</f>
        <v>0</v>
      </c>
      <c r="O133" s="71">
        <f t="shared" si="11"/>
        <v>0</v>
      </c>
      <c r="P133" s="71">
        <f t="shared" si="11"/>
        <v>0</v>
      </c>
      <c r="Q133" s="71">
        <f t="shared" si="11"/>
        <v>0</v>
      </c>
      <c r="R133" s="71">
        <f t="shared" si="11"/>
        <v>0</v>
      </c>
      <c r="S133" s="71"/>
      <c r="T133" s="71">
        <f t="shared" si="11"/>
        <v>0</v>
      </c>
      <c r="U133" s="71">
        <f>SUM(N133:T133)</f>
        <v>0</v>
      </c>
    </row>
    <row r="134" spans="1:22" s="4" customFormat="1" ht="13.8" x14ac:dyDescent="0.25">
      <c r="A134" s="46">
        <v>1</v>
      </c>
      <c r="B134" s="10" t="s">
        <v>115</v>
      </c>
      <c r="C134" s="117" t="s">
        <v>388</v>
      </c>
      <c r="D134" s="20"/>
      <c r="E134" s="20"/>
      <c r="F134" s="20"/>
      <c r="G134" s="20">
        <v>2024</v>
      </c>
      <c r="H134" s="72">
        <v>2026</v>
      </c>
      <c r="I134" s="69">
        <v>600000</v>
      </c>
      <c r="J134" s="118"/>
      <c r="K134" s="69">
        <v>0</v>
      </c>
      <c r="L134" s="69">
        <v>0</v>
      </c>
      <c r="M134" s="69">
        <v>0</v>
      </c>
      <c r="N134" s="69">
        <v>0</v>
      </c>
      <c r="O134" s="69">
        <v>0</v>
      </c>
      <c r="P134" s="69">
        <v>21276</v>
      </c>
      <c r="Q134" s="69">
        <v>621276</v>
      </c>
      <c r="R134" s="69">
        <v>0</v>
      </c>
      <c r="S134" s="69">
        <v>0</v>
      </c>
      <c r="T134" s="69">
        <v>0</v>
      </c>
      <c r="U134" s="69">
        <f>SUM(O134:T134)</f>
        <v>642552</v>
      </c>
    </row>
    <row r="135" spans="1:22" s="4" customFormat="1" ht="15" customHeight="1" x14ac:dyDescent="0.25">
      <c r="A135" s="168" t="s">
        <v>389</v>
      </c>
      <c r="B135" s="169"/>
      <c r="C135" s="170"/>
      <c r="D135" s="70"/>
      <c r="E135" s="70"/>
      <c r="F135" s="70"/>
      <c r="G135" s="70"/>
      <c r="H135" s="73"/>
      <c r="I135" s="74">
        <f>SUM(I134)</f>
        <v>600000</v>
      </c>
      <c r="J135" s="71"/>
      <c r="K135" s="74">
        <f t="shared" ref="K135:U135" si="12">SUM(K134)</f>
        <v>0</v>
      </c>
      <c r="L135" s="74">
        <f t="shared" si="12"/>
        <v>0</v>
      </c>
      <c r="M135" s="74">
        <f t="shared" si="12"/>
        <v>0</v>
      </c>
      <c r="N135" s="74">
        <f t="shared" si="12"/>
        <v>0</v>
      </c>
      <c r="O135" s="74">
        <f t="shared" si="12"/>
        <v>0</v>
      </c>
      <c r="P135" s="74">
        <f t="shared" si="12"/>
        <v>21276</v>
      </c>
      <c r="Q135" s="74">
        <f t="shared" si="12"/>
        <v>621276</v>
      </c>
      <c r="R135" s="74">
        <f t="shared" si="12"/>
        <v>0</v>
      </c>
      <c r="S135" s="74">
        <f t="shared" si="12"/>
        <v>0</v>
      </c>
      <c r="T135" s="74">
        <f t="shared" si="12"/>
        <v>0</v>
      </c>
      <c r="U135" s="74">
        <f t="shared" si="12"/>
        <v>642552</v>
      </c>
    </row>
    <row r="136" spans="1:22" s="4" customFormat="1" ht="15.6" x14ac:dyDescent="0.3">
      <c r="A136" s="171" t="s">
        <v>337</v>
      </c>
      <c r="B136" s="172"/>
      <c r="C136" s="173"/>
      <c r="D136" s="75"/>
      <c r="E136" s="75"/>
      <c r="F136" s="75"/>
      <c r="G136" s="75"/>
      <c r="H136" s="76"/>
      <c r="I136" s="77">
        <f>I131+I135</f>
        <v>9058264.7100000009</v>
      </c>
      <c r="J136" s="77">
        <f t="shared" ref="J136:U136" si="13">J131+J135</f>
        <v>0</v>
      </c>
      <c r="K136" s="77">
        <f t="shared" si="13"/>
        <v>4909626</v>
      </c>
      <c r="L136" s="77">
        <f t="shared" si="13"/>
        <v>305256.21999999997</v>
      </c>
      <c r="M136" s="77">
        <f t="shared" si="13"/>
        <v>0</v>
      </c>
      <c r="N136" s="77">
        <f t="shared" si="13"/>
        <v>202017</v>
      </c>
      <c r="O136" s="77">
        <f t="shared" si="13"/>
        <v>507273.22</v>
      </c>
      <c r="P136" s="77">
        <f t="shared" si="13"/>
        <v>527769</v>
      </c>
      <c r="Q136" s="77">
        <f t="shared" si="13"/>
        <v>1138642</v>
      </c>
      <c r="R136" s="77">
        <f t="shared" si="13"/>
        <v>501603</v>
      </c>
      <c r="S136" s="77">
        <f t="shared" si="13"/>
        <v>488284</v>
      </c>
      <c r="T136" s="77">
        <f t="shared" si="13"/>
        <v>4265319</v>
      </c>
      <c r="U136" s="77">
        <f t="shared" si="13"/>
        <v>7428890.2199999997</v>
      </c>
    </row>
    <row r="137" spans="1:22" s="6" customFormat="1" x14ac:dyDescent="0.25">
      <c r="A137" s="162"/>
      <c r="B137" s="163"/>
      <c r="C137" s="164"/>
      <c r="D137" s="59"/>
      <c r="E137" s="85"/>
      <c r="F137" s="85"/>
      <c r="G137" s="59"/>
      <c r="H137" s="60"/>
      <c r="I137" s="58"/>
      <c r="J137" s="58"/>
      <c r="K137" s="58"/>
      <c r="L137" s="58"/>
      <c r="M137" s="119"/>
      <c r="N137" s="119"/>
      <c r="O137" s="120"/>
      <c r="P137" s="120"/>
      <c r="Q137" s="120"/>
      <c r="R137" s="120"/>
      <c r="S137" s="120"/>
      <c r="T137" s="120"/>
      <c r="U137" s="96"/>
    </row>
    <row r="138" spans="1:22" s="4" customFormat="1" hidden="1" x14ac:dyDescent="0.25">
      <c r="A138" s="35"/>
      <c r="B138" s="10"/>
      <c r="C138" s="10"/>
      <c r="D138" s="24"/>
      <c r="E138" s="24"/>
      <c r="F138" s="19"/>
      <c r="G138" s="10"/>
      <c r="H138" s="13"/>
      <c r="I138" s="21"/>
      <c r="J138" s="21"/>
      <c r="K138" s="22"/>
      <c r="L138" s="22"/>
      <c r="M138" s="69"/>
      <c r="N138" s="69"/>
      <c r="O138" s="99"/>
      <c r="P138" s="99"/>
      <c r="Q138" s="99"/>
      <c r="R138" s="99"/>
      <c r="S138" s="99"/>
      <c r="T138" s="99"/>
      <c r="U138" s="96"/>
    </row>
    <row r="139" spans="1:22" s="4" customFormat="1" hidden="1" x14ac:dyDescent="0.25">
      <c r="A139" s="35"/>
      <c r="B139" s="10"/>
      <c r="C139" s="10"/>
      <c r="D139" s="24"/>
      <c r="E139" s="24"/>
      <c r="F139" s="19"/>
      <c r="G139" s="10"/>
      <c r="H139" s="13"/>
      <c r="I139" s="21"/>
      <c r="J139" s="21"/>
      <c r="K139" s="22"/>
      <c r="L139" s="22"/>
      <c r="M139" s="69"/>
      <c r="N139" s="69"/>
      <c r="O139" s="99"/>
      <c r="P139" s="99"/>
      <c r="Q139" s="99"/>
      <c r="R139" s="99"/>
      <c r="S139" s="99"/>
      <c r="T139" s="99"/>
      <c r="U139" s="96"/>
    </row>
    <row r="140" spans="1:22" x14ac:dyDescent="0.25">
      <c r="A140" s="144" t="s">
        <v>273</v>
      </c>
      <c r="B140" s="145"/>
      <c r="C140" s="146"/>
      <c r="D140" s="78"/>
      <c r="E140" s="78"/>
      <c r="F140" s="78"/>
      <c r="G140" s="78"/>
      <c r="H140" s="78"/>
      <c r="I140" s="79">
        <f>I104+I136</f>
        <v>59475999.710000001</v>
      </c>
      <c r="J140" s="79">
        <f t="shared" ref="J140:U140" si="14">J104+J136</f>
        <v>5686090</v>
      </c>
      <c r="K140" s="79">
        <f t="shared" si="14"/>
        <v>31375453</v>
      </c>
      <c r="L140" s="79">
        <f t="shared" si="14"/>
        <v>2531356.2199999997</v>
      </c>
      <c r="M140" s="79">
        <f t="shared" si="14"/>
        <v>34475</v>
      </c>
      <c r="N140" s="79">
        <f t="shared" si="14"/>
        <v>1385137</v>
      </c>
      <c r="O140" s="79">
        <f t="shared" si="14"/>
        <v>3950968.2199999997</v>
      </c>
      <c r="P140" s="79">
        <f t="shared" si="14"/>
        <v>4228136</v>
      </c>
      <c r="Q140" s="79">
        <f t="shared" si="14"/>
        <v>4765622</v>
      </c>
      <c r="R140" s="79">
        <f t="shared" si="14"/>
        <v>3941850</v>
      </c>
      <c r="S140" s="79">
        <f t="shared" si="14"/>
        <v>3948444</v>
      </c>
      <c r="T140" s="79">
        <f t="shared" si="14"/>
        <v>37060962</v>
      </c>
      <c r="U140" s="79">
        <f t="shared" si="14"/>
        <v>57895982.219999999</v>
      </c>
      <c r="V140" s="3"/>
    </row>
    <row r="141" spans="1:22" x14ac:dyDescent="0.25">
      <c r="A141" s="141"/>
      <c r="B141" s="142"/>
      <c r="C141" s="143"/>
      <c r="D141" s="68"/>
      <c r="E141" s="68"/>
      <c r="F141" s="68"/>
      <c r="G141" s="68"/>
      <c r="H141" s="68"/>
      <c r="J141" s="68"/>
      <c r="K141" s="68"/>
      <c r="L141" s="68"/>
      <c r="M141" s="68"/>
      <c r="N141" s="68"/>
      <c r="O141" s="121"/>
      <c r="P141" s="121"/>
      <c r="Q141" s="121"/>
      <c r="R141" s="121"/>
      <c r="S141" s="121"/>
      <c r="T141" s="121"/>
      <c r="U141" s="121"/>
    </row>
    <row r="142" spans="1:22" ht="12.75" customHeight="1" x14ac:dyDescent="0.25">
      <c r="A142" s="134" t="s">
        <v>160</v>
      </c>
      <c r="B142" s="135"/>
      <c r="C142" s="135"/>
      <c r="D142" s="135"/>
      <c r="E142" s="135"/>
      <c r="F142" s="135"/>
      <c r="G142" s="136"/>
      <c r="H142" s="68"/>
      <c r="I142" s="68"/>
      <c r="J142" s="68"/>
      <c r="K142" s="68"/>
      <c r="L142" s="68"/>
      <c r="M142" s="68"/>
      <c r="N142" s="68"/>
      <c r="O142" s="122">
        <f>O140*100/U143</f>
        <v>8.3714000333121259</v>
      </c>
      <c r="P142" s="122">
        <f>P140*100/U143</f>
        <v>8.9586693388407461</v>
      </c>
      <c r="Q142" s="122">
        <f>Q140*100/U143</f>
        <v>10.097506724453734</v>
      </c>
      <c r="R142" s="122">
        <f>R140*100/U143</f>
        <v>8.3520801443731703</v>
      </c>
      <c r="S142" s="122">
        <f>S140*100/U143</f>
        <v>8.3660516593907364</v>
      </c>
      <c r="T142" s="94" t="s">
        <v>161</v>
      </c>
      <c r="U142" s="94" t="s">
        <v>161</v>
      </c>
    </row>
    <row r="143" spans="1:22" ht="51.75" customHeight="1" x14ac:dyDescent="0.25">
      <c r="A143" s="137" t="s">
        <v>162</v>
      </c>
      <c r="B143" s="138"/>
      <c r="C143" s="138"/>
      <c r="D143" s="138"/>
      <c r="E143" s="138"/>
      <c r="F143" s="138"/>
      <c r="G143" s="139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123">
        <f>67911793-16618437-4070867-26462</f>
        <v>47196027</v>
      </c>
    </row>
    <row r="144" spans="1:22" x14ac:dyDescent="0.25">
      <c r="Q144" s="124"/>
      <c r="R144" s="124"/>
      <c r="S144" s="124"/>
      <c r="U144" s="124"/>
    </row>
    <row r="145" spans="3:21" x14ac:dyDescent="0.25">
      <c r="C145" s="125"/>
      <c r="D145" s="125"/>
      <c r="E145" s="125" t="s">
        <v>163</v>
      </c>
      <c r="F145" s="125"/>
      <c r="Q145" s="124"/>
      <c r="R145" s="124"/>
      <c r="S145" s="124"/>
      <c r="U145" s="126"/>
    </row>
    <row r="146" spans="3:21" x14ac:dyDescent="0.25">
      <c r="C146" s="125"/>
      <c r="D146" s="127"/>
      <c r="E146" s="127"/>
      <c r="F146" s="127"/>
      <c r="T146" s="126"/>
      <c r="U146" s="128"/>
    </row>
    <row r="147" spans="3:21" hidden="1" x14ac:dyDescent="0.25">
      <c r="T147" s="81"/>
    </row>
    <row r="148" spans="3:21" hidden="1" x14ac:dyDescent="0.25">
      <c r="H148" s="47" t="s">
        <v>216</v>
      </c>
      <c r="I148" s="81" t="e">
        <f>#REF!</f>
        <v>#REF!</v>
      </c>
      <c r="J148" s="81" t="e">
        <f>#REF!</f>
        <v>#REF!</v>
      </c>
      <c r="K148" s="81" t="e">
        <f>#REF!</f>
        <v>#REF!</v>
      </c>
      <c r="L148" s="81" t="e">
        <f>#REF!</f>
        <v>#REF!</v>
      </c>
      <c r="M148" s="81" t="e">
        <f>#REF!</f>
        <v>#REF!</v>
      </c>
      <c r="N148" s="81" t="e">
        <f>#REF!</f>
        <v>#REF!</v>
      </c>
      <c r="O148" s="81" t="e">
        <f>#REF!</f>
        <v>#REF!</v>
      </c>
      <c r="P148" s="81" t="e">
        <f>#REF!</f>
        <v>#REF!</v>
      </c>
      <c r="Q148" s="81" t="e">
        <f>#REF!</f>
        <v>#REF!</v>
      </c>
      <c r="R148" s="81" t="e">
        <f>#REF!</f>
        <v>#REF!</v>
      </c>
      <c r="S148" s="81"/>
      <c r="T148" s="81" t="e">
        <f>#REF!</f>
        <v>#REF!</v>
      </c>
      <c r="U148" s="81" t="e">
        <f>#REF!</f>
        <v>#REF!</v>
      </c>
    </row>
    <row r="149" spans="3:21" hidden="1" x14ac:dyDescent="0.25">
      <c r="I149" s="81" t="e">
        <f>#REF!</f>
        <v>#REF!</v>
      </c>
      <c r="J149" s="81" t="e">
        <f>#REF!</f>
        <v>#REF!</v>
      </c>
      <c r="K149" s="81" t="e">
        <f>#REF!</f>
        <v>#REF!</v>
      </c>
      <c r="L149" s="81" t="e">
        <f>#REF!</f>
        <v>#REF!</v>
      </c>
      <c r="M149" s="81" t="e">
        <f>#REF!</f>
        <v>#REF!</v>
      </c>
      <c r="N149" s="81" t="e">
        <f>#REF!</f>
        <v>#REF!</v>
      </c>
      <c r="O149" s="81" t="e">
        <f>#REF!</f>
        <v>#REF!</v>
      </c>
      <c r="P149" s="81" t="e">
        <f>#REF!</f>
        <v>#REF!</v>
      </c>
      <c r="Q149" s="81" t="e">
        <f>#REF!</f>
        <v>#REF!</v>
      </c>
      <c r="R149" s="81" t="e">
        <f>#REF!</f>
        <v>#REF!</v>
      </c>
      <c r="S149" s="81"/>
      <c r="T149" s="81" t="e">
        <f>#REF!</f>
        <v>#REF!</v>
      </c>
      <c r="U149" s="81" t="e">
        <f>#REF!</f>
        <v>#REF!</v>
      </c>
    </row>
    <row r="150" spans="3:21" hidden="1" x14ac:dyDescent="0.25">
      <c r="I150" s="81" t="e">
        <f>I149+I148</f>
        <v>#REF!</v>
      </c>
      <c r="J150" s="81" t="e">
        <f t="shared" ref="J150:U150" si="15">J149+J148</f>
        <v>#REF!</v>
      </c>
      <c r="K150" s="81" t="e">
        <f t="shared" si="15"/>
        <v>#REF!</v>
      </c>
      <c r="L150" s="81" t="e">
        <f t="shared" si="15"/>
        <v>#REF!</v>
      </c>
      <c r="M150" s="81" t="e">
        <f t="shared" si="15"/>
        <v>#REF!</v>
      </c>
      <c r="N150" s="81" t="e">
        <f t="shared" si="15"/>
        <v>#REF!</v>
      </c>
      <c r="O150" s="81" t="e">
        <f t="shared" si="15"/>
        <v>#REF!</v>
      </c>
      <c r="P150" s="81" t="e">
        <f t="shared" si="15"/>
        <v>#REF!</v>
      </c>
      <c r="Q150" s="81" t="e">
        <f t="shared" si="15"/>
        <v>#REF!</v>
      </c>
      <c r="R150" s="81" t="e">
        <f t="shared" si="15"/>
        <v>#REF!</v>
      </c>
      <c r="S150" s="81"/>
      <c r="T150" s="81" t="e">
        <f t="shared" si="15"/>
        <v>#REF!</v>
      </c>
      <c r="U150" s="81" t="e">
        <f t="shared" si="15"/>
        <v>#REF!</v>
      </c>
    </row>
    <row r="151" spans="3:21" hidden="1" x14ac:dyDescent="0.25">
      <c r="H151" s="47" t="s">
        <v>217</v>
      </c>
      <c r="I151" s="81" t="e">
        <f>#REF!</f>
        <v>#REF!</v>
      </c>
      <c r="J151" s="81" t="e">
        <f>#REF!</f>
        <v>#REF!</v>
      </c>
      <c r="K151" s="81" t="e">
        <f>#REF!</f>
        <v>#REF!</v>
      </c>
      <c r="L151" s="81" t="e">
        <f>#REF!</f>
        <v>#REF!</v>
      </c>
      <c r="M151" s="81" t="e">
        <f>#REF!</f>
        <v>#REF!</v>
      </c>
      <c r="N151" s="81" t="e">
        <f>#REF!</f>
        <v>#REF!</v>
      </c>
      <c r="O151" s="81" t="e">
        <f>#REF!</f>
        <v>#REF!</v>
      </c>
      <c r="P151" s="81" t="e">
        <f>#REF!</f>
        <v>#REF!</v>
      </c>
      <c r="Q151" s="81" t="e">
        <f>#REF!</f>
        <v>#REF!</v>
      </c>
      <c r="R151" s="81" t="e">
        <f>#REF!</f>
        <v>#REF!</v>
      </c>
      <c r="S151" s="81"/>
      <c r="T151" s="81" t="e">
        <f>#REF!</f>
        <v>#REF!</v>
      </c>
      <c r="U151" s="81" t="e">
        <f>#REF!</f>
        <v>#REF!</v>
      </c>
    </row>
    <row r="152" spans="3:21" hidden="1" x14ac:dyDescent="0.25">
      <c r="H152" s="47" t="s">
        <v>218</v>
      </c>
      <c r="O152" s="129">
        <v>1546320</v>
      </c>
      <c r="P152" s="129">
        <v>1415086</v>
      </c>
      <c r="Q152" s="129">
        <v>1329251</v>
      </c>
      <c r="R152" s="129">
        <v>1130091</v>
      </c>
      <c r="S152" s="129"/>
      <c r="T152" s="129">
        <f>1107453+10299633</f>
        <v>11407086</v>
      </c>
      <c r="U152" s="81">
        <f>SUM(O152:T152)</f>
        <v>16827834</v>
      </c>
    </row>
    <row r="153" spans="3:21" hidden="1" x14ac:dyDescent="0.25">
      <c r="O153" s="81" t="e">
        <f t="shared" ref="O153:U153" si="16">O152-O151</f>
        <v>#REF!</v>
      </c>
      <c r="P153" s="81" t="e">
        <f t="shared" si="16"/>
        <v>#REF!</v>
      </c>
      <c r="Q153" s="81" t="e">
        <f t="shared" si="16"/>
        <v>#REF!</v>
      </c>
      <c r="R153" s="81" t="e">
        <f t="shared" si="16"/>
        <v>#REF!</v>
      </c>
      <c r="S153" s="81"/>
      <c r="T153" s="81" t="e">
        <f t="shared" si="16"/>
        <v>#REF!</v>
      </c>
      <c r="U153" s="81" t="e">
        <f t="shared" si="16"/>
        <v>#REF!</v>
      </c>
    </row>
    <row r="154" spans="3:21" hidden="1" x14ac:dyDescent="0.25">
      <c r="H154" s="47" t="s">
        <v>219</v>
      </c>
      <c r="I154" s="81" t="e">
        <f>#REF!</f>
        <v>#REF!</v>
      </c>
      <c r="J154" s="81" t="e">
        <f>#REF!</f>
        <v>#REF!</v>
      </c>
      <c r="K154" s="81" t="e">
        <f>#REF!</f>
        <v>#REF!</v>
      </c>
      <c r="L154" s="81" t="e">
        <f>#REF!</f>
        <v>#REF!</v>
      </c>
      <c r="M154" s="81" t="e">
        <f>#REF!</f>
        <v>#REF!</v>
      </c>
      <c r="N154" s="81" t="e">
        <f>#REF!</f>
        <v>#REF!</v>
      </c>
      <c r="O154" s="81" t="e">
        <f>#REF!</f>
        <v>#REF!</v>
      </c>
      <c r="P154" s="81" t="e">
        <f>#REF!</f>
        <v>#REF!</v>
      </c>
      <c r="Q154" s="81" t="e">
        <f>#REF!</f>
        <v>#REF!</v>
      </c>
      <c r="R154" s="81" t="e">
        <f>#REF!</f>
        <v>#REF!</v>
      </c>
      <c r="S154" s="81"/>
      <c r="T154" s="81" t="e">
        <f>#REF!</f>
        <v>#REF!</v>
      </c>
      <c r="U154" s="81" t="e">
        <f>#REF!</f>
        <v>#REF!</v>
      </c>
    </row>
    <row r="155" spans="3:21" hidden="1" x14ac:dyDescent="0.25">
      <c r="H155" s="47" t="s">
        <v>218</v>
      </c>
      <c r="O155" s="129">
        <v>583314</v>
      </c>
      <c r="P155" s="129">
        <v>464503</v>
      </c>
      <c r="Q155" s="129">
        <v>319043</v>
      </c>
      <c r="R155" s="129">
        <v>287826</v>
      </c>
      <c r="S155" s="129"/>
      <c r="T155" s="129">
        <f>242635+2949065</f>
        <v>3191700</v>
      </c>
      <c r="U155" s="81">
        <f>SUM(O155:T155)</f>
        <v>4846386</v>
      </c>
    </row>
    <row r="156" spans="3:21" hidden="1" x14ac:dyDescent="0.25">
      <c r="O156" s="130" t="e">
        <f t="shared" ref="O156:U156" si="17">O154-O155</f>
        <v>#REF!</v>
      </c>
      <c r="P156" s="130" t="e">
        <f t="shared" si="17"/>
        <v>#REF!</v>
      </c>
      <c r="Q156" s="130" t="e">
        <f t="shared" si="17"/>
        <v>#REF!</v>
      </c>
      <c r="R156" s="130" t="e">
        <f t="shared" si="17"/>
        <v>#REF!</v>
      </c>
      <c r="S156" s="130"/>
      <c r="T156" s="130" t="e">
        <f t="shared" si="17"/>
        <v>#REF!</v>
      </c>
      <c r="U156" s="130" t="e">
        <f t="shared" si="17"/>
        <v>#REF!</v>
      </c>
    </row>
    <row r="157" spans="3:21" hidden="1" x14ac:dyDescent="0.25">
      <c r="H157" s="47" t="s">
        <v>220</v>
      </c>
      <c r="I157" s="81" t="e">
        <f>I151+I154</f>
        <v>#REF!</v>
      </c>
      <c r="J157" s="81" t="e">
        <f t="shared" ref="J157:U157" si="18">J151+J154</f>
        <v>#REF!</v>
      </c>
      <c r="K157" s="81" t="e">
        <f t="shared" si="18"/>
        <v>#REF!</v>
      </c>
      <c r="L157" s="81" t="e">
        <f t="shared" si="18"/>
        <v>#REF!</v>
      </c>
      <c r="M157" s="81" t="e">
        <f t="shared" si="18"/>
        <v>#REF!</v>
      </c>
      <c r="N157" s="81" t="e">
        <f t="shared" si="18"/>
        <v>#REF!</v>
      </c>
      <c r="O157" s="81" t="e">
        <f t="shared" si="18"/>
        <v>#REF!</v>
      </c>
      <c r="P157" s="81" t="e">
        <f t="shared" si="18"/>
        <v>#REF!</v>
      </c>
      <c r="Q157" s="81" t="e">
        <f t="shared" si="18"/>
        <v>#REF!</v>
      </c>
      <c r="R157" s="81" t="e">
        <f t="shared" si="18"/>
        <v>#REF!</v>
      </c>
      <c r="S157" s="81"/>
      <c r="T157" s="81" t="e">
        <f t="shared" si="18"/>
        <v>#REF!</v>
      </c>
      <c r="U157" s="81" t="e">
        <f t="shared" si="18"/>
        <v>#REF!</v>
      </c>
    </row>
    <row r="158" spans="3:21" hidden="1" x14ac:dyDescent="0.25">
      <c r="I158" s="81">
        <f t="shared" ref="I158:R158" si="19">I98</f>
        <v>50417735</v>
      </c>
      <c r="J158" s="81">
        <f t="shared" si="19"/>
        <v>5686090</v>
      </c>
      <c r="K158" s="81">
        <f t="shared" si="19"/>
        <v>26465827</v>
      </c>
      <c r="L158" s="81">
        <f t="shared" si="19"/>
        <v>2226100</v>
      </c>
      <c r="M158" s="81">
        <f t="shared" si="19"/>
        <v>34475</v>
      </c>
      <c r="N158" s="81">
        <f t="shared" si="19"/>
        <v>1183120</v>
      </c>
      <c r="O158" s="81">
        <f t="shared" si="19"/>
        <v>3443695</v>
      </c>
      <c r="P158" s="81">
        <f t="shared" si="19"/>
        <v>3700367</v>
      </c>
      <c r="Q158" s="81">
        <f t="shared" si="19"/>
        <v>3626980</v>
      </c>
      <c r="R158" s="81">
        <f t="shared" si="19"/>
        <v>3440247</v>
      </c>
      <c r="S158" s="81"/>
      <c r="T158" s="81">
        <f>T98</f>
        <v>32795643</v>
      </c>
      <c r="U158" s="81">
        <f>U98</f>
        <v>50467092</v>
      </c>
    </row>
    <row r="159" spans="3:21" hidden="1" x14ac:dyDescent="0.25">
      <c r="I159" s="81" t="e">
        <f>I158-I157</f>
        <v>#REF!</v>
      </c>
      <c r="J159" s="81" t="e">
        <f t="shared" ref="J159:U159" si="20">J158-J157</f>
        <v>#REF!</v>
      </c>
      <c r="K159" s="81" t="e">
        <f t="shared" si="20"/>
        <v>#REF!</v>
      </c>
      <c r="L159" s="81" t="e">
        <f t="shared" si="20"/>
        <v>#REF!</v>
      </c>
      <c r="M159" s="81" t="e">
        <f t="shared" si="20"/>
        <v>#REF!</v>
      </c>
      <c r="N159" s="81" t="e">
        <f t="shared" si="20"/>
        <v>#REF!</v>
      </c>
      <c r="O159" s="81" t="e">
        <f t="shared" si="20"/>
        <v>#REF!</v>
      </c>
      <c r="P159" s="81" t="e">
        <f t="shared" si="20"/>
        <v>#REF!</v>
      </c>
      <c r="Q159" s="81" t="e">
        <f t="shared" si="20"/>
        <v>#REF!</v>
      </c>
      <c r="R159" s="81" t="e">
        <f t="shared" si="20"/>
        <v>#REF!</v>
      </c>
      <c r="S159" s="81"/>
      <c r="T159" s="81" t="e">
        <f t="shared" si="20"/>
        <v>#REF!</v>
      </c>
      <c r="U159" s="81" t="e">
        <f t="shared" si="20"/>
        <v>#REF!</v>
      </c>
    </row>
    <row r="160" spans="3:21" hidden="1" x14ac:dyDescent="0.25">
      <c r="I160" s="81" t="e">
        <f>I159-I150</f>
        <v>#REF!</v>
      </c>
      <c r="J160" s="81" t="e">
        <f t="shared" ref="J160:U160" si="21">J159-J150</f>
        <v>#REF!</v>
      </c>
      <c r="K160" s="81" t="e">
        <f t="shared" si="21"/>
        <v>#REF!</v>
      </c>
      <c r="L160" s="81" t="e">
        <f t="shared" si="21"/>
        <v>#REF!</v>
      </c>
      <c r="M160" s="81" t="e">
        <f t="shared" si="21"/>
        <v>#REF!</v>
      </c>
      <c r="N160" s="81" t="e">
        <f t="shared" si="21"/>
        <v>#REF!</v>
      </c>
      <c r="O160" s="81" t="e">
        <f t="shared" si="21"/>
        <v>#REF!</v>
      </c>
      <c r="P160" s="81" t="e">
        <f t="shared" si="21"/>
        <v>#REF!</v>
      </c>
      <c r="Q160" s="81" t="e">
        <f t="shared" si="21"/>
        <v>#REF!</v>
      </c>
      <c r="R160" s="81" t="e">
        <f t="shared" si="21"/>
        <v>#REF!</v>
      </c>
      <c r="S160" s="81"/>
      <c r="T160" s="81" t="e">
        <f t="shared" si="21"/>
        <v>#REF!</v>
      </c>
      <c r="U160" s="81" t="e">
        <f t="shared" si="21"/>
        <v>#REF!</v>
      </c>
    </row>
    <row r="161" spans="8:21" hidden="1" x14ac:dyDescent="0.25"/>
    <row r="162" spans="8:21" hidden="1" x14ac:dyDescent="0.25">
      <c r="H162" s="47" t="s">
        <v>221</v>
      </c>
      <c r="I162" s="81" t="e">
        <f>#REF!</f>
        <v>#REF!</v>
      </c>
      <c r="J162" s="81" t="e">
        <f>#REF!</f>
        <v>#REF!</v>
      </c>
      <c r="K162" s="81" t="e">
        <f>#REF!</f>
        <v>#REF!</v>
      </c>
      <c r="L162" s="81" t="e">
        <f>#REF!</f>
        <v>#REF!</v>
      </c>
      <c r="M162" s="81" t="e">
        <f>#REF!</f>
        <v>#REF!</v>
      </c>
      <c r="N162" s="81" t="e">
        <f>#REF!</f>
        <v>#REF!</v>
      </c>
      <c r="O162" s="81" t="e">
        <f>#REF!</f>
        <v>#REF!</v>
      </c>
      <c r="P162" s="81" t="e">
        <f>#REF!</f>
        <v>#REF!</v>
      </c>
      <c r="Q162" s="81" t="e">
        <f>#REF!</f>
        <v>#REF!</v>
      </c>
      <c r="R162" s="81" t="e">
        <f>#REF!</f>
        <v>#REF!</v>
      </c>
      <c r="S162" s="81"/>
      <c r="T162" s="81" t="e">
        <f>#REF!</f>
        <v>#REF!</v>
      </c>
      <c r="U162" s="81" t="e">
        <f>#REF!</f>
        <v>#REF!</v>
      </c>
    </row>
    <row r="163" spans="8:21" hidden="1" x14ac:dyDescent="0.25">
      <c r="H163" s="47" t="s">
        <v>218</v>
      </c>
      <c r="O163" s="129">
        <v>111211</v>
      </c>
      <c r="P163" s="129">
        <v>109899</v>
      </c>
      <c r="Q163" s="129">
        <v>110418</v>
      </c>
      <c r="R163" s="129">
        <v>107688</v>
      </c>
      <c r="S163" s="129"/>
      <c r="T163" s="129">
        <f>107326+578598</f>
        <v>685924</v>
      </c>
      <c r="U163" s="81">
        <f>SUM(O163:T163)</f>
        <v>1125140</v>
      </c>
    </row>
    <row r="164" spans="8:21" hidden="1" x14ac:dyDescent="0.25">
      <c r="O164" s="81" t="e">
        <f t="shared" ref="O164:U164" si="22">O162-O163</f>
        <v>#REF!</v>
      </c>
      <c r="P164" s="81" t="e">
        <f t="shared" si="22"/>
        <v>#REF!</v>
      </c>
      <c r="Q164" s="81" t="e">
        <f t="shared" si="22"/>
        <v>#REF!</v>
      </c>
      <c r="R164" s="81" t="e">
        <f t="shared" si="22"/>
        <v>#REF!</v>
      </c>
      <c r="S164" s="81"/>
      <c r="T164" s="81" t="e">
        <f t="shared" si="22"/>
        <v>#REF!</v>
      </c>
      <c r="U164" s="81" t="e">
        <f t="shared" si="22"/>
        <v>#REF!</v>
      </c>
    </row>
    <row r="165" spans="8:21" hidden="1" x14ac:dyDescent="0.25">
      <c r="H165" s="47" t="s">
        <v>222</v>
      </c>
      <c r="I165" s="81" t="e">
        <f>#REF!</f>
        <v>#REF!</v>
      </c>
      <c r="J165" s="81" t="e">
        <f>#REF!</f>
        <v>#REF!</v>
      </c>
      <c r="K165" s="81" t="e">
        <f>#REF!</f>
        <v>#REF!</v>
      </c>
      <c r="L165" s="81" t="e">
        <f>#REF!</f>
        <v>#REF!</v>
      </c>
      <c r="M165" s="81" t="e">
        <f>#REF!</f>
        <v>#REF!</v>
      </c>
      <c r="N165" s="81" t="e">
        <f>#REF!</f>
        <v>#REF!</v>
      </c>
      <c r="O165" s="81" t="e">
        <f>#REF!</f>
        <v>#REF!</v>
      </c>
      <c r="P165" s="81" t="e">
        <f>#REF!</f>
        <v>#REF!</v>
      </c>
      <c r="Q165" s="81" t="e">
        <f>#REF!</f>
        <v>#REF!</v>
      </c>
      <c r="R165" s="81" t="e">
        <f>#REF!</f>
        <v>#REF!</v>
      </c>
      <c r="S165" s="81"/>
      <c r="T165" s="81" t="e">
        <f>#REF!</f>
        <v>#REF!</v>
      </c>
      <c r="U165" s="81" t="e">
        <f>#REF!</f>
        <v>#REF!</v>
      </c>
    </row>
    <row r="166" spans="8:21" hidden="1" x14ac:dyDescent="0.25">
      <c r="H166" s="47" t="s">
        <v>218</v>
      </c>
      <c r="O166" s="129">
        <v>106392</v>
      </c>
      <c r="P166" s="129">
        <v>106177</v>
      </c>
      <c r="Q166" s="129">
        <v>105965</v>
      </c>
      <c r="R166" s="129">
        <v>105965</v>
      </c>
      <c r="S166" s="129"/>
      <c r="T166" s="129">
        <f>105965+1013282</f>
        <v>1119247</v>
      </c>
      <c r="U166" s="81">
        <f>SUM(O166:T166)</f>
        <v>1543746</v>
      </c>
    </row>
    <row r="167" spans="8:21" hidden="1" x14ac:dyDescent="0.25">
      <c r="O167" s="81" t="e">
        <f t="shared" ref="O167:U167" si="23">O165-O166</f>
        <v>#REF!</v>
      </c>
      <c r="P167" s="81" t="e">
        <f t="shared" si="23"/>
        <v>#REF!</v>
      </c>
      <c r="Q167" s="81" t="e">
        <f t="shared" si="23"/>
        <v>#REF!</v>
      </c>
      <c r="R167" s="81" t="e">
        <f t="shared" si="23"/>
        <v>#REF!</v>
      </c>
      <c r="S167" s="81"/>
      <c r="T167" s="81" t="e">
        <f t="shared" si="23"/>
        <v>#REF!</v>
      </c>
      <c r="U167" s="81" t="e">
        <f t="shared" si="23"/>
        <v>#REF!</v>
      </c>
    </row>
    <row r="168" spans="8:21" hidden="1" x14ac:dyDescent="0.25">
      <c r="I168" s="81" t="e">
        <f>I162+I165</f>
        <v>#REF!</v>
      </c>
      <c r="J168" s="81" t="e">
        <f t="shared" ref="J168:U168" si="24">J162+J165</f>
        <v>#REF!</v>
      </c>
      <c r="K168" s="81" t="e">
        <f t="shared" si="24"/>
        <v>#REF!</v>
      </c>
      <c r="L168" s="81" t="e">
        <f t="shared" si="24"/>
        <v>#REF!</v>
      </c>
      <c r="M168" s="81" t="e">
        <f t="shared" si="24"/>
        <v>#REF!</v>
      </c>
      <c r="N168" s="81" t="e">
        <f t="shared" si="24"/>
        <v>#REF!</v>
      </c>
      <c r="O168" s="81" t="e">
        <f t="shared" si="24"/>
        <v>#REF!</v>
      </c>
      <c r="P168" s="81" t="e">
        <f t="shared" si="24"/>
        <v>#REF!</v>
      </c>
      <c r="Q168" s="81" t="e">
        <f t="shared" si="24"/>
        <v>#REF!</v>
      </c>
      <c r="R168" s="81" t="e">
        <f t="shared" si="24"/>
        <v>#REF!</v>
      </c>
      <c r="S168" s="81"/>
      <c r="T168" s="81" t="e">
        <f t="shared" si="24"/>
        <v>#REF!</v>
      </c>
      <c r="U168" s="81" t="e">
        <f t="shared" si="24"/>
        <v>#REF!</v>
      </c>
    </row>
    <row r="169" spans="8:21" hidden="1" x14ac:dyDescent="0.25">
      <c r="I169" s="81">
        <f t="shared" ref="I169:U169" si="25">I131</f>
        <v>8458264.7100000009</v>
      </c>
      <c r="J169" s="81">
        <f t="shared" si="25"/>
        <v>0</v>
      </c>
      <c r="K169" s="81">
        <f t="shared" si="25"/>
        <v>4909626</v>
      </c>
      <c r="L169" s="81">
        <f t="shared" si="25"/>
        <v>305256.21999999997</v>
      </c>
      <c r="M169" s="81">
        <f t="shared" si="25"/>
        <v>0</v>
      </c>
      <c r="N169" s="81">
        <f t="shared" si="25"/>
        <v>202017</v>
      </c>
      <c r="O169" s="81">
        <f t="shared" si="25"/>
        <v>507273.22</v>
      </c>
      <c r="P169" s="81">
        <f t="shared" si="25"/>
        <v>506493</v>
      </c>
      <c r="Q169" s="81">
        <f t="shared" si="25"/>
        <v>517366</v>
      </c>
      <c r="R169" s="81">
        <f t="shared" si="25"/>
        <v>501603</v>
      </c>
      <c r="S169" s="81"/>
      <c r="T169" s="81">
        <f t="shared" si="25"/>
        <v>4265319</v>
      </c>
      <c r="U169" s="81">
        <f t="shared" si="25"/>
        <v>6786338.2199999997</v>
      </c>
    </row>
    <row r="170" spans="8:21" hidden="1" x14ac:dyDescent="0.25">
      <c r="I170" s="81" t="e">
        <f>I168-I169</f>
        <v>#REF!</v>
      </c>
      <c r="J170" s="81" t="e">
        <f t="shared" ref="J170:U170" si="26">J168-J169</f>
        <v>#REF!</v>
      </c>
      <c r="K170" s="81" t="e">
        <f t="shared" si="26"/>
        <v>#REF!</v>
      </c>
      <c r="L170" s="81" t="e">
        <f t="shared" si="26"/>
        <v>#REF!</v>
      </c>
      <c r="M170" s="81" t="e">
        <f t="shared" si="26"/>
        <v>#REF!</v>
      </c>
      <c r="N170" s="81" t="e">
        <f t="shared" si="26"/>
        <v>#REF!</v>
      </c>
      <c r="O170" s="81" t="e">
        <f t="shared" si="26"/>
        <v>#REF!</v>
      </c>
      <c r="P170" s="81" t="e">
        <f t="shared" si="26"/>
        <v>#REF!</v>
      </c>
      <c r="Q170" s="81" t="e">
        <f t="shared" si="26"/>
        <v>#REF!</v>
      </c>
      <c r="R170" s="81" t="e">
        <f t="shared" si="26"/>
        <v>#REF!</v>
      </c>
      <c r="S170" s="81"/>
      <c r="T170" s="81" t="e">
        <f t="shared" si="26"/>
        <v>#REF!</v>
      </c>
      <c r="U170" s="81" t="e">
        <f t="shared" si="26"/>
        <v>#REF!</v>
      </c>
    </row>
    <row r="171" spans="8:21" hidden="1" x14ac:dyDescent="0.25"/>
    <row r="172" spans="8:21" hidden="1" x14ac:dyDescent="0.25">
      <c r="I172" s="81" t="e">
        <f>I168+I158+#REF!</f>
        <v>#REF!</v>
      </c>
      <c r="J172" s="81" t="e">
        <f>J168+J158+#REF!</f>
        <v>#REF!</v>
      </c>
      <c r="K172" s="81" t="e">
        <f>K168+K158+#REF!</f>
        <v>#REF!</v>
      </c>
      <c r="L172" s="81" t="e">
        <f>L168+L158+#REF!</f>
        <v>#REF!</v>
      </c>
      <c r="M172" s="81" t="e">
        <f>M168+M158+#REF!</f>
        <v>#REF!</v>
      </c>
      <c r="N172" s="81" t="e">
        <f>N168+N158+#REF!</f>
        <v>#REF!</v>
      </c>
      <c r="O172" s="81" t="e">
        <f>O168+O158+#REF!</f>
        <v>#REF!</v>
      </c>
      <c r="P172" s="81" t="e">
        <f>P168+P158+#REF!</f>
        <v>#REF!</v>
      </c>
      <c r="Q172" s="81" t="e">
        <f>Q168+Q158+#REF!</f>
        <v>#REF!</v>
      </c>
      <c r="R172" s="81" t="e">
        <f>R168+R158+#REF!</f>
        <v>#REF!</v>
      </c>
      <c r="S172" s="81"/>
      <c r="T172" s="81" t="e">
        <f>T168+T158+#REF!</f>
        <v>#REF!</v>
      </c>
      <c r="U172" s="81" t="e">
        <f>U168+U158+#REF!</f>
        <v>#REF!</v>
      </c>
    </row>
    <row r="173" spans="8:21" hidden="1" x14ac:dyDescent="0.25">
      <c r="I173" s="81" t="e">
        <f>#REF!</f>
        <v>#REF!</v>
      </c>
      <c r="J173" s="81">
        <f t="shared" ref="J173:U173" si="27">J140</f>
        <v>5686090</v>
      </c>
      <c r="K173" s="81">
        <f t="shared" si="27"/>
        <v>31375453</v>
      </c>
      <c r="L173" s="81">
        <f t="shared" si="27"/>
        <v>2531356.2199999997</v>
      </c>
      <c r="M173" s="81">
        <f t="shared" si="27"/>
        <v>34475</v>
      </c>
      <c r="N173" s="81">
        <f t="shared" si="27"/>
        <v>1385137</v>
      </c>
      <c r="O173" s="81">
        <f t="shared" si="27"/>
        <v>3950968.2199999997</v>
      </c>
      <c r="P173" s="81">
        <f t="shared" si="27"/>
        <v>4228136</v>
      </c>
      <c r="Q173" s="81">
        <f t="shared" si="27"/>
        <v>4765622</v>
      </c>
      <c r="R173" s="81">
        <f t="shared" si="27"/>
        <v>3941850</v>
      </c>
      <c r="S173" s="81"/>
      <c r="T173" s="81">
        <f t="shared" si="27"/>
        <v>37060962</v>
      </c>
      <c r="U173" s="81">
        <f t="shared" si="27"/>
        <v>57895982.219999999</v>
      </c>
    </row>
    <row r="174" spans="8:21" hidden="1" x14ac:dyDescent="0.25">
      <c r="I174" s="81" t="e">
        <f>I173-I172</f>
        <v>#REF!</v>
      </c>
      <c r="J174" s="81" t="e">
        <f t="shared" ref="J174:U174" si="28">J173-J172</f>
        <v>#REF!</v>
      </c>
      <c r="K174" s="81" t="e">
        <f t="shared" si="28"/>
        <v>#REF!</v>
      </c>
      <c r="L174" s="81" t="e">
        <f t="shared" si="28"/>
        <v>#REF!</v>
      </c>
      <c r="M174" s="81" t="e">
        <f t="shared" si="28"/>
        <v>#REF!</v>
      </c>
      <c r="N174" s="81" t="e">
        <f t="shared" si="28"/>
        <v>#REF!</v>
      </c>
      <c r="O174" s="81" t="e">
        <f t="shared" si="28"/>
        <v>#REF!</v>
      </c>
      <c r="P174" s="81" t="e">
        <f t="shared" si="28"/>
        <v>#REF!</v>
      </c>
      <c r="Q174" s="81" t="e">
        <f t="shared" si="28"/>
        <v>#REF!</v>
      </c>
      <c r="R174" s="81" t="e">
        <f t="shared" si="28"/>
        <v>#REF!</v>
      </c>
      <c r="S174" s="81"/>
      <c r="T174" s="81" t="e">
        <f t="shared" si="28"/>
        <v>#REF!</v>
      </c>
      <c r="U174" s="81" t="e">
        <f t="shared" si="28"/>
        <v>#REF!</v>
      </c>
    </row>
    <row r="175" spans="8:21" hidden="1" x14ac:dyDescent="0.25">
      <c r="O175" s="81">
        <f t="shared" ref="O175:U175" si="29">O166+O163+O155+O152</f>
        <v>2347237</v>
      </c>
      <c r="P175" s="81">
        <f t="shared" si="29"/>
        <v>2095665</v>
      </c>
      <c r="Q175" s="81">
        <f t="shared" si="29"/>
        <v>1864677</v>
      </c>
      <c r="R175" s="81">
        <f t="shared" si="29"/>
        <v>1631570</v>
      </c>
      <c r="S175" s="81"/>
      <c r="T175" s="81">
        <f t="shared" si="29"/>
        <v>16403957</v>
      </c>
      <c r="U175" s="81">
        <f t="shared" si="29"/>
        <v>24343106</v>
      </c>
    </row>
    <row r="176" spans="8:21" hidden="1" x14ac:dyDescent="0.25">
      <c r="O176" s="81" t="e">
        <f>O175+O150+#REF!</f>
        <v>#REF!</v>
      </c>
      <c r="P176" s="81" t="e">
        <f>P175+P150+#REF!</f>
        <v>#REF!</v>
      </c>
      <c r="Q176" s="81" t="e">
        <f>Q175+Q150+#REF!</f>
        <v>#REF!</v>
      </c>
      <c r="R176" s="81" t="e">
        <f>R175+R150+#REF!</f>
        <v>#REF!</v>
      </c>
      <c r="S176" s="81"/>
      <c r="T176" s="81" t="e">
        <f>T175+T150+#REF!</f>
        <v>#REF!</v>
      </c>
      <c r="U176" s="81" t="e">
        <f>U175+U150+#REF!</f>
        <v>#REF!</v>
      </c>
    </row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</sheetData>
  <autoFilter ref="C6:U140" xr:uid="{00000000-0009-0000-0000-000000000000}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30">
    <mergeCell ref="F6:F7"/>
    <mergeCell ref="A141:C141"/>
    <mergeCell ref="A140:C140"/>
    <mergeCell ref="A98:C98"/>
    <mergeCell ref="A101:C101"/>
    <mergeCell ref="A8:C8"/>
    <mergeCell ref="A99:C99"/>
    <mergeCell ref="A104:C104"/>
    <mergeCell ref="A137:C137"/>
    <mergeCell ref="A103:C103"/>
    <mergeCell ref="A131:C131"/>
    <mergeCell ref="A136:C136"/>
    <mergeCell ref="A132:C132"/>
    <mergeCell ref="A135:C135"/>
    <mergeCell ref="A5:C5"/>
    <mergeCell ref="N6:N7"/>
    <mergeCell ref="O6:U6"/>
    <mergeCell ref="A142:G142"/>
    <mergeCell ref="A143:G143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</mergeCells>
  <pageMargins left="0.70866141732283472" right="0.51181102362204722" top="0.74803149606299213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3_pielikums_2024_JNP</vt:lpstr>
      <vt:lpstr>'3_pielikums_2024_JNP'!Print_Titles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2023-04-12T13:45:02Z</cp:lastPrinted>
  <dcterms:created xsi:type="dcterms:W3CDTF">2021-01-13T16:41:25Z</dcterms:created>
  <dcterms:modified xsi:type="dcterms:W3CDTF">2024-12-27T11:26:24Z</dcterms:modified>
</cp:coreProperties>
</file>