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Mērķdot.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" l="1"/>
  <c r="D21" i="1"/>
  <c r="I21" i="1"/>
  <c r="F21" i="1"/>
  <c r="G21" i="1"/>
  <c r="S9" i="1"/>
  <c r="D13" i="1"/>
  <c r="B25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G17" i="1"/>
  <c r="F17" i="1"/>
  <c r="E17" i="1"/>
  <c r="D17" i="1"/>
  <c r="C17" i="1"/>
  <c r="AD17" i="1" s="1"/>
  <c r="B17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F13" i="1"/>
  <c r="G13" i="1"/>
  <c r="E13" i="1"/>
  <c r="H13" i="1"/>
  <c r="C13" i="1"/>
  <c r="B13" i="1"/>
  <c r="T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U9" i="1" l="1"/>
  <c r="V13" i="1"/>
  <c r="J21" i="1"/>
</calcChain>
</file>

<file path=xl/sharedStrings.xml><?xml version="1.0" encoding="utf-8"?>
<sst xmlns="http://schemas.openxmlformats.org/spreadsheetml/2006/main" count="95" uniqueCount="66">
  <si>
    <t>Ogresgala pamatsk.</t>
  </si>
  <si>
    <t xml:space="preserve">  Kopā:</t>
  </si>
  <si>
    <t>Apstiprinātās mērķdot.</t>
  </si>
  <si>
    <t>Cīrulītis</t>
  </si>
  <si>
    <t>Dzīpariņš</t>
  </si>
  <si>
    <t>Zelta sietiņš</t>
  </si>
  <si>
    <t>Saulīte</t>
  </si>
  <si>
    <t>Ābelīte</t>
  </si>
  <si>
    <t>Strautiņš</t>
  </si>
  <si>
    <t>Riekstiņš</t>
  </si>
  <si>
    <t xml:space="preserve">   Kopā</t>
  </si>
  <si>
    <t>Madlienas vidusskola</t>
  </si>
  <si>
    <t>Taurupes pamatskola</t>
  </si>
  <si>
    <t>Ķeipenes pamatskola</t>
  </si>
  <si>
    <t>Madlienas mūzikas un mākslas skola</t>
  </si>
  <si>
    <t>Apstiprinātās dotācijas</t>
  </si>
  <si>
    <t>Tīnūžu sākumskola</t>
  </si>
  <si>
    <t>Birzgales pamatskola</t>
  </si>
  <si>
    <t>Edgara Kauliņa Lielvārdes vidusskola</t>
  </si>
  <si>
    <t>Jumpravas pamatskola</t>
  </si>
  <si>
    <t>Lēdmanes pamatskola</t>
  </si>
  <si>
    <t>Lielvārdes pamatskola</t>
  </si>
  <si>
    <t>Jumpravas Valdemāra pamatskola</t>
  </si>
  <si>
    <t>Ikšķiles vidusskola</t>
  </si>
  <si>
    <t>Ogres Valsts ģimnāzija</t>
  </si>
  <si>
    <t>Urdaviņa</t>
  </si>
  <si>
    <t>Čiekuriņš</t>
  </si>
  <si>
    <t>Tīnūžu sākumskolas pirmskolas grupa</t>
  </si>
  <si>
    <t>Gaismiņa</t>
  </si>
  <si>
    <t>Birztaliņa</t>
  </si>
  <si>
    <t xml:space="preserve"> Pūt vējiņi</t>
  </si>
  <si>
    <t>VPII Jumpravas pamatskola</t>
  </si>
  <si>
    <t>VPII Lēdmanes pamatskola</t>
  </si>
  <si>
    <t>VPII Lielvārdes pamatskola</t>
  </si>
  <si>
    <t>Ikšķiles mūzikas un mākslas skola</t>
  </si>
  <si>
    <t>Birzgales mūzikas skola</t>
  </si>
  <si>
    <t>Ogres novada sporta centrs</t>
  </si>
  <si>
    <t xml:space="preserve"> Taurenītis</t>
  </si>
  <si>
    <t>Ķeipenes pamatskolas pirmsskolas grupa</t>
  </si>
  <si>
    <t>Lielvārdes  sporta centrs</t>
  </si>
  <si>
    <t>Lielvārdes mūzikas un mākslas skola</t>
  </si>
  <si>
    <t>Basketbola skola</t>
  </si>
  <si>
    <t>Ķeguma vidusskola</t>
  </si>
  <si>
    <t>Ogres Centra pamatsk.</t>
  </si>
  <si>
    <t>Ikšķiles Brīvā skola</t>
  </si>
  <si>
    <t>Ogres Baltā skola</t>
  </si>
  <si>
    <t>Ogres Mūzikas un mākslas skola</t>
  </si>
  <si>
    <t>Taurupes pamatskolas pirmskolas grupa</t>
  </si>
  <si>
    <t>Izglītības pārvalde</t>
  </si>
  <si>
    <t>PII Saulīte</t>
  </si>
  <si>
    <t>Valdemāra pamatskola</t>
  </si>
  <si>
    <t>Ogres Kalna pamatsk.</t>
  </si>
  <si>
    <t>Jaunogres pamatsk.</t>
  </si>
  <si>
    <t>Suntažu pamatskola</t>
  </si>
  <si>
    <t>Suntažu pamatskola pirmskolas grupa</t>
  </si>
  <si>
    <t>Bērnu un jauniešu interešu izglītības iestāde Izaugsmes SPOTS</t>
  </si>
  <si>
    <t>Ogres novada pašvaldības domes</t>
  </si>
  <si>
    <t>Pielikums Nr. 6</t>
  </si>
  <si>
    <t>31.10.2024. saistošajiem noteikumiem Nr. 30/2024</t>
  </si>
  <si>
    <t xml:space="preserve"> Mērķdotācijas izglītības iestāžu pedagoģisko darbinieku darba samaksai un sociālās apdrošināšanas obligātajām iemaksām 2024. gada 12 mēnešiem</t>
  </si>
  <si>
    <t xml:space="preserve"> Mērķdotācija Vispārējai izglītībai pedagoģisko darbinieku darba samaksai un sociālās apdrošināšanas obligātajām iemaksām 2024. gadā</t>
  </si>
  <si>
    <t xml:space="preserve"> Mērķdotācija Izglītības iestāžu 5-6 gadīgo bērnu apmācībai pedagoģisko darbinieku darba samaksai un sociālās apdrošināšanas obligātajām iemaksām 2024. gadā</t>
  </si>
  <si>
    <t xml:space="preserve"> Mērķdotācija Interešu izglītībai  pedagoģisko darbinieku darba samaksai un sociālās apdrošināšanas obligātajām iemaksām 2024. gadā</t>
  </si>
  <si>
    <t>Dotācija Profesionālās ievirzes izglītības iestāžu pedagoģisko darbinieku darba samaksai un sociālās apdrošināšanas obligātajām iemaksām 2024. gadā</t>
  </si>
  <si>
    <r>
      <t xml:space="preserve">Budžeta nodaļas vadītāja </t>
    </r>
    <r>
      <rPr>
        <i/>
        <sz val="10"/>
        <rFont val="Arial"/>
        <family val="2"/>
        <charset val="186"/>
      </rPr>
      <t>S. Velberga</t>
    </r>
  </si>
  <si>
    <t xml:space="preserve">2024. gada valsts budžeta mērķdotācija pašvaldību speciālajām izglītības iestādēm, kas nodrošina internāta pakalpojumus uzturēšanas izdevumiem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</si>
</sst>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#,##0\ &quot;Ls&quot;;[Red]\-#,##0\ &quot;Ls&quot;"/>
    <numFmt numFmtId="166" formatCode="#,##0_ ;[Red]\-#,##0\ "/>
  </numFmts>
  <fonts count="37" x14ac:knownFonts="1">
    <font>
      <sz val="10"/>
      <name val="Arial"/>
      <charset val="186"/>
    </font>
    <font>
      <sz val="10"/>
      <name val="Arial"/>
      <charset val="186"/>
    </font>
    <font>
      <sz val="11"/>
      <color indexed="9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1"/>
      <color indexed="52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62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0"/>
      <name val="Arial"/>
      <family val="2"/>
      <charset val="186"/>
    </font>
    <font>
      <i/>
      <sz val="11"/>
      <color indexed="23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186"/>
    </font>
    <font>
      <sz val="11"/>
      <name val="Arial"/>
      <family val="2"/>
    </font>
    <font>
      <sz val="11"/>
      <name val="Arial"/>
      <family val="2"/>
      <charset val="186"/>
    </font>
    <font>
      <b/>
      <sz val="10"/>
      <name val="Arial"/>
      <family val="2"/>
    </font>
    <font>
      <sz val="12"/>
      <name val="Times New Roman"/>
      <family val="1"/>
      <charset val="186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Arial"/>
      <family val="2"/>
      <charset val="186"/>
    </font>
    <font>
      <b/>
      <sz val="1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i/>
      <sz val="10"/>
      <name val="Arial"/>
      <family val="2"/>
      <charset val="186"/>
    </font>
  </fonts>
  <fills count="2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0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5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4" fillId="16" borderId="1" applyNumberFormat="0" applyAlignment="0" applyProtection="0"/>
    <xf numFmtId="0" fontId="5" fillId="0" borderId="0" applyNumberFormat="0" applyFill="0" applyBorder="0" applyAlignment="0" applyProtection="0"/>
    <xf numFmtId="164" fontId="34" fillId="0" borderId="0" applyFont="0" applyFill="0" applyBorder="0" applyAlignment="0" applyProtection="0"/>
    <xf numFmtId="0" fontId="6" fillId="7" borderId="1" applyNumberFormat="0" applyAlignment="0" applyProtection="0"/>
    <xf numFmtId="0" fontId="7" fillId="16" borderId="2" applyNumberFormat="0" applyAlignment="0" applyProtection="0"/>
    <xf numFmtId="0" fontId="8" fillId="0" borderId="3" applyNumberFormat="0" applyFill="0" applyAlignment="0" applyProtection="0"/>
    <xf numFmtId="0" fontId="9" fillId="4" borderId="0" applyNumberFormat="0" applyBorder="0" applyAlignment="0" applyProtection="0"/>
    <xf numFmtId="0" fontId="10" fillId="17" borderId="0" applyNumberFormat="0" applyBorder="0" applyAlignment="0" applyProtection="0"/>
    <xf numFmtId="0" fontId="28" fillId="0" borderId="0"/>
    <xf numFmtId="0" fontId="11" fillId="0" borderId="0" applyNumberFormat="0" applyFill="0" applyBorder="0" applyAlignment="0" applyProtection="0"/>
    <xf numFmtId="0" fontId="12" fillId="0" borderId="0"/>
    <xf numFmtId="0" fontId="35" fillId="0" borderId="0"/>
    <xf numFmtId="0" fontId="13" fillId="0" borderId="0" applyNumberFormat="0" applyFill="0" applyBorder="0" applyAlignment="0" applyProtection="0"/>
    <xf numFmtId="0" fontId="14" fillId="18" borderId="4" applyNumberFormat="0" applyAlignment="0" applyProtection="0"/>
    <xf numFmtId="0" fontId="1" fillId="19" borderId="5" applyNumberFormat="0" applyFont="0" applyAlignment="0" applyProtection="0"/>
    <xf numFmtId="0" fontId="15" fillId="0" borderId="6" applyNumberFormat="0" applyFill="0" applyAlignment="0" applyProtection="0"/>
    <xf numFmtId="0" fontId="16" fillId="3" borderId="0" applyNumberFormat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64">
    <xf numFmtId="0" fontId="0" fillId="0" borderId="0" xfId="0"/>
    <xf numFmtId="0" fontId="20" fillId="0" borderId="0" xfId="0" applyFont="1"/>
    <xf numFmtId="0" fontId="21" fillId="0" borderId="0" xfId="0" applyFont="1" applyAlignment="1">
      <alignment horizontal="center" wrapText="1"/>
    </xf>
    <xf numFmtId="0" fontId="22" fillId="0" borderId="10" xfId="0" applyFont="1" applyBorder="1"/>
    <xf numFmtId="0" fontId="23" fillId="0" borderId="11" xfId="0" applyFont="1" applyBorder="1" applyAlignment="1">
      <alignment wrapText="1"/>
    </xf>
    <xf numFmtId="0" fontId="23" fillId="0" borderId="11" xfId="0" applyFont="1" applyBorder="1"/>
    <xf numFmtId="0" fontId="22" fillId="0" borderId="0" xfId="0" applyFont="1"/>
    <xf numFmtId="0" fontId="12" fillId="0" borderId="0" xfId="0" applyFont="1" applyAlignment="1">
      <alignment wrapText="1"/>
    </xf>
    <xf numFmtId="1" fontId="22" fillId="0" borderId="0" xfId="0" applyNumberFormat="1" applyFont="1"/>
    <xf numFmtId="0" fontId="12" fillId="0" borderId="0" xfId="0" applyFont="1"/>
    <xf numFmtId="1" fontId="24" fillId="0" borderId="0" xfId="0" applyNumberFormat="1" applyFont="1"/>
    <xf numFmtId="0" fontId="24" fillId="0" borderId="0" xfId="0" applyFont="1"/>
    <xf numFmtId="0" fontId="24" fillId="0" borderId="0" xfId="0" applyFont="1" applyAlignment="1">
      <alignment wrapText="1"/>
    </xf>
    <xf numFmtId="1" fontId="25" fillId="0" borderId="0" xfId="0" applyNumberFormat="1" applyFont="1"/>
    <xf numFmtId="165" fontId="0" fillId="0" borderId="0" xfId="0" applyNumberFormat="1"/>
    <xf numFmtId="0" fontId="23" fillId="0" borderId="12" xfId="0" applyFont="1" applyBorder="1"/>
    <xf numFmtId="0" fontId="20" fillId="0" borderId="0" xfId="0" applyFont="1" applyAlignment="1">
      <alignment wrapText="1"/>
    </xf>
    <xf numFmtId="0" fontId="26" fillId="0" borderId="12" xfId="0" applyFont="1" applyBorder="1" applyAlignment="1">
      <alignment wrapText="1"/>
    </xf>
    <xf numFmtId="0" fontId="26" fillId="0" borderId="13" xfId="0" applyFont="1" applyBorder="1" applyAlignment="1">
      <alignment wrapText="1"/>
    </xf>
    <xf numFmtId="0" fontId="20" fillId="0" borderId="14" xfId="0" applyFont="1" applyBorder="1"/>
    <xf numFmtId="0" fontId="23" fillId="0" borderId="12" xfId="0" applyFont="1" applyBorder="1" applyAlignment="1">
      <alignment wrapText="1"/>
    </xf>
    <xf numFmtId="0" fontId="20" fillId="0" borderId="15" xfId="0" applyFont="1" applyBorder="1"/>
    <xf numFmtId="0" fontId="29" fillId="0" borderId="0" xfId="27" applyFont="1" applyAlignment="1">
      <alignment horizontal="left"/>
    </xf>
    <xf numFmtId="0" fontId="29" fillId="0" borderId="0" xfId="0" applyFont="1"/>
    <xf numFmtId="0" fontId="29" fillId="0" borderId="0" xfId="0" applyFont="1" applyAlignment="1">
      <alignment horizontal="left"/>
    </xf>
    <xf numFmtId="3" fontId="27" fillId="0" borderId="12" xfId="0" applyNumberFormat="1" applyFont="1" applyBorder="1"/>
    <xf numFmtId="3" fontId="29" fillId="0" borderId="12" xfId="0" applyNumberFormat="1" applyFont="1" applyBorder="1"/>
    <xf numFmtId="3" fontId="29" fillId="0" borderId="11" xfId="0" applyNumberFormat="1" applyFont="1" applyBorder="1"/>
    <xf numFmtId="3" fontId="25" fillId="0" borderId="12" xfId="0" applyNumberFormat="1" applyFont="1" applyBorder="1"/>
    <xf numFmtId="3" fontId="29" fillId="0" borderId="16" xfId="0" applyNumberFormat="1" applyFont="1" applyBorder="1"/>
    <xf numFmtId="3" fontId="29" fillId="0" borderId="17" xfId="0" applyNumberFormat="1" applyFont="1" applyBorder="1"/>
    <xf numFmtId="3" fontId="25" fillId="0" borderId="18" xfId="0" applyNumberFormat="1" applyFont="1" applyBorder="1"/>
    <xf numFmtId="0" fontId="22" fillId="0" borderId="19" xfId="0" applyFont="1" applyBorder="1"/>
    <xf numFmtId="0" fontId="26" fillId="0" borderId="19" xfId="0" applyFont="1" applyBorder="1"/>
    <xf numFmtId="3" fontId="22" fillId="0" borderId="19" xfId="0" applyNumberFormat="1" applyFont="1" applyBorder="1"/>
    <xf numFmtId="0" fontId="29" fillId="0" borderId="11" xfId="0" applyFont="1" applyBorder="1"/>
    <xf numFmtId="3" fontId="29" fillId="0" borderId="20" xfId="0" applyNumberFormat="1" applyFont="1" applyBorder="1"/>
    <xf numFmtId="0" fontId="25" fillId="0" borderId="11" xfId="0" applyFont="1" applyBorder="1"/>
    <xf numFmtId="3" fontId="30" fillId="0" borderId="11" xfId="21" applyNumberFormat="1" applyFont="1" applyFill="1" applyBorder="1" applyAlignment="1" applyProtection="1">
      <alignment horizontal="right" wrapText="1"/>
    </xf>
    <xf numFmtId="3" fontId="30" fillId="0" borderId="20" xfId="21" applyNumberFormat="1" applyFont="1" applyFill="1" applyBorder="1" applyAlignment="1" applyProtection="1">
      <alignment horizontal="right" wrapText="1"/>
    </xf>
    <xf numFmtId="0" fontId="31" fillId="0" borderId="11" xfId="0" applyFont="1" applyBorder="1" applyAlignment="1">
      <alignment wrapText="1"/>
    </xf>
    <xf numFmtId="0" fontId="31" fillId="0" borderId="16" xfId="0" applyFont="1" applyBorder="1" applyAlignment="1">
      <alignment wrapText="1"/>
    </xf>
    <xf numFmtId="0" fontId="31" fillId="0" borderId="12" xfId="0" applyFont="1" applyBorder="1" applyAlignment="1">
      <alignment wrapText="1"/>
    </xf>
    <xf numFmtId="0" fontId="26" fillId="0" borderId="21" xfId="0" applyFont="1" applyBorder="1"/>
    <xf numFmtId="0" fontId="31" fillId="0" borderId="17" xfId="0" applyFont="1" applyBorder="1" applyAlignment="1">
      <alignment wrapText="1"/>
    </xf>
    <xf numFmtId="3" fontId="29" fillId="0" borderId="22" xfId="0" applyNumberFormat="1" applyFont="1" applyBorder="1"/>
    <xf numFmtId="0" fontId="0" fillId="0" borderId="11" xfId="0" applyBorder="1"/>
    <xf numFmtId="1" fontId="29" fillId="0" borderId="12" xfId="0" applyNumberFormat="1" applyFont="1" applyBorder="1"/>
    <xf numFmtId="3" fontId="27" fillId="0" borderId="0" xfId="0" applyNumberFormat="1" applyFont="1"/>
    <xf numFmtId="3" fontId="29" fillId="0" borderId="0" xfId="0" applyNumberFormat="1" applyFont="1"/>
    <xf numFmtId="3" fontId="30" fillId="0" borderId="0" xfId="21" applyNumberFormat="1" applyFont="1" applyFill="1" applyBorder="1" applyAlignment="1" applyProtection="1">
      <alignment horizontal="right" wrapText="1"/>
    </xf>
    <xf numFmtId="3" fontId="22" fillId="0" borderId="0" xfId="0" applyNumberFormat="1" applyFont="1"/>
    <xf numFmtId="0" fontId="23" fillId="0" borderId="20" xfId="0" applyFont="1" applyBorder="1" applyAlignment="1">
      <alignment wrapText="1"/>
    </xf>
    <xf numFmtId="0" fontId="26" fillId="0" borderId="20" xfId="0" applyFont="1" applyBorder="1" applyAlignment="1">
      <alignment wrapText="1"/>
    </xf>
    <xf numFmtId="3" fontId="22" fillId="0" borderId="23" xfId="0" applyNumberFormat="1" applyFont="1" applyBorder="1"/>
    <xf numFmtId="166" fontId="0" fillId="0" borderId="0" xfId="0" applyNumberFormat="1"/>
    <xf numFmtId="3" fontId="27" fillId="0" borderId="11" xfId="0" applyNumberFormat="1" applyFont="1" applyBorder="1"/>
    <xf numFmtId="0" fontId="29" fillId="0" borderId="0" xfId="27" applyFont="1" applyAlignment="1">
      <alignment horizontal="right"/>
    </xf>
    <xf numFmtId="0" fontId="29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0" fontId="33" fillId="0" borderId="0" xfId="0" applyFont="1" applyAlignment="1">
      <alignment horizontal="center" wrapText="1"/>
    </xf>
    <xf numFmtId="0" fontId="32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2" fillId="0" borderId="24" xfId="0" applyFont="1" applyBorder="1" applyAlignment="1">
      <alignment horizontal="center"/>
    </xf>
  </cellXfs>
  <cellStyles count="4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Bad" xfId="35" builtinId="27" customBuiltin="1"/>
    <cellStyle name="Calculation" xfId="19" builtinId="22" customBuiltin="1"/>
    <cellStyle name="Check Cell" xfId="32" builtinId="23" customBuiltin="1"/>
    <cellStyle name="Comma 2" xfId="21"/>
    <cellStyle name="Explanatory Text" xfId="31" builtinId="53" customBuiltin="1"/>
    <cellStyle name="Good" xfId="2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22" builtinId="20" customBuiltin="1"/>
    <cellStyle name="Linked Cell" xfId="34" builtinId="24" customBuiltin="1"/>
    <cellStyle name="Neutral" xfId="26" builtinId="28" customBuiltin="1"/>
    <cellStyle name="Normal" xfId="0" builtinId="0"/>
    <cellStyle name="Normal_Specbudz.kopsavilkums 2006.g un korekc." xfId="27"/>
    <cellStyle name="Note" xfId="33" builtinId="10" customBuiltin="1"/>
    <cellStyle name="Output" xfId="23" builtinId="21" customBuiltin="1"/>
    <cellStyle name="Parasts 2" xfId="29"/>
    <cellStyle name="Parasts 3" xfId="30"/>
    <cellStyle name="Title" xfId="28" builtinId="15" customBuiltin="1"/>
    <cellStyle name="Total" xfId="24" builtinId="25" customBuiltin="1"/>
    <cellStyle name="Warning Text" xfId="20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7"/>
  <sheetViews>
    <sheetView tabSelected="1" zoomScale="70" zoomScaleNormal="70" workbookViewId="0">
      <selection activeCell="AE1" sqref="AE1"/>
    </sheetView>
  </sheetViews>
  <sheetFormatPr defaultRowHeight="12.75" x14ac:dyDescent="0.2"/>
  <cols>
    <col min="1" max="1" width="19.85546875" customWidth="1"/>
    <col min="2" max="2" width="12" customWidth="1"/>
    <col min="3" max="3" width="11.42578125" customWidth="1"/>
    <col min="4" max="4" width="12" customWidth="1"/>
    <col min="5" max="6" width="11.28515625" customWidth="1"/>
    <col min="7" max="7" width="11.5703125" customWidth="1"/>
    <col min="8" max="8" width="12.5703125" customWidth="1"/>
    <col min="9" max="9" width="14.28515625" customWidth="1"/>
    <col min="10" max="10" width="13.140625" customWidth="1"/>
    <col min="11" max="11" width="13.5703125" customWidth="1"/>
    <col min="12" max="12" width="13.140625" customWidth="1"/>
    <col min="13" max="14" width="11.85546875" customWidth="1"/>
    <col min="15" max="15" width="15" customWidth="1"/>
    <col min="16" max="16" width="12.28515625" customWidth="1"/>
    <col min="17" max="17" width="12.42578125" customWidth="1"/>
    <col min="18" max="18" width="12.140625" customWidth="1"/>
    <col min="19" max="19" width="13.140625" customWidth="1"/>
    <col min="20" max="20" width="12.42578125" customWidth="1"/>
    <col min="21" max="21" width="14.140625" customWidth="1"/>
    <col min="22" max="24" width="12.140625" customWidth="1"/>
    <col min="25" max="25" width="11.5703125" customWidth="1"/>
    <col min="26" max="26" width="11.85546875" customWidth="1"/>
    <col min="27" max="27" width="9.5703125" customWidth="1"/>
    <col min="28" max="28" width="8.5703125" customWidth="1"/>
    <col min="29" max="29" width="11" customWidth="1"/>
    <col min="30" max="30" width="12.42578125" customWidth="1"/>
  </cols>
  <sheetData>
    <row r="1" spans="1:31" ht="15" x14ac:dyDescent="0.25">
      <c r="A1" s="1"/>
      <c r="B1" s="1"/>
      <c r="C1" s="1"/>
      <c r="D1" s="1"/>
      <c r="E1" s="1"/>
      <c r="F1" s="22"/>
      <c r="G1" s="22"/>
      <c r="H1" s="23"/>
      <c r="I1" s="1"/>
      <c r="L1" s="1"/>
      <c r="AD1" s="57" t="s">
        <v>57</v>
      </c>
    </row>
    <row r="2" spans="1:31" ht="15" x14ac:dyDescent="0.25">
      <c r="A2" s="1"/>
      <c r="B2" s="1"/>
      <c r="C2" s="1"/>
      <c r="D2" s="1"/>
      <c r="E2" s="1"/>
      <c r="F2" s="24"/>
      <c r="G2" s="24"/>
      <c r="H2" s="23"/>
      <c r="I2" s="1"/>
      <c r="L2" s="1"/>
      <c r="AD2" s="58" t="s">
        <v>56</v>
      </c>
    </row>
    <row r="3" spans="1:31" ht="15" x14ac:dyDescent="0.25">
      <c r="A3" s="1"/>
      <c r="B3" s="1"/>
      <c r="C3" s="1"/>
      <c r="D3" s="1"/>
      <c r="E3" s="1"/>
      <c r="F3" s="24"/>
      <c r="G3" s="24"/>
      <c r="H3" s="23"/>
      <c r="I3" s="1"/>
      <c r="L3" s="1"/>
      <c r="AD3" s="58" t="s">
        <v>58</v>
      </c>
    </row>
    <row r="4" spans="1:31" ht="15" x14ac:dyDescent="0.25">
      <c r="A4" s="1"/>
      <c r="B4" s="1"/>
      <c r="C4" s="1"/>
      <c r="D4" s="1"/>
      <c r="E4" s="1"/>
      <c r="F4" s="24"/>
      <c r="G4" s="24"/>
      <c r="H4" s="23"/>
      <c r="I4" s="1"/>
      <c r="J4" s="1"/>
      <c r="K4" s="1"/>
      <c r="L4" s="1"/>
    </row>
    <row r="5" spans="1:31" ht="33" customHeight="1" x14ac:dyDescent="0.25">
      <c r="A5" s="61" t="s">
        <v>59</v>
      </c>
      <c r="B5" s="61"/>
      <c r="C5" s="61"/>
      <c r="D5" s="61"/>
      <c r="E5" s="61"/>
      <c r="F5" s="61"/>
      <c r="G5" s="61"/>
      <c r="H5" s="61"/>
      <c r="I5" s="61"/>
      <c r="J5" s="61"/>
      <c r="K5" s="2"/>
      <c r="L5" s="2"/>
    </row>
    <row r="6" spans="1:31" ht="9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31" ht="15.75" thickBot="1" x14ac:dyDescent="0.3">
      <c r="A7" s="63" t="s">
        <v>60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</row>
    <row r="8" spans="1:31" ht="60.75" customHeight="1" thickBot="1" x14ac:dyDescent="0.3">
      <c r="A8" s="3"/>
      <c r="B8" s="4" t="s">
        <v>51</v>
      </c>
      <c r="C8" s="4" t="s">
        <v>24</v>
      </c>
      <c r="D8" s="4" t="s">
        <v>52</v>
      </c>
      <c r="E8" s="4" t="s">
        <v>43</v>
      </c>
      <c r="F8" s="4" t="s">
        <v>0</v>
      </c>
      <c r="G8" s="20" t="s">
        <v>11</v>
      </c>
      <c r="H8" s="20" t="s">
        <v>53</v>
      </c>
      <c r="I8" s="20" t="s">
        <v>12</v>
      </c>
      <c r="J8" s="20" t="s">
        <v>13</v>
      </c>
      <c r="K8" s="4" t="s">
        <v>23</v>
      </c>
      <c r="L8" s="4" t="s">
        <v>16</v>
      </c>
      <c r="M8" s="4" t="s">
        <v>42</v>
      </c>
      <c r="N8" s="4" t="s">
        <v>17</v>
      </c>
      <c r="O8" s="40" t="s">
        <v>18</v>
      </c>
      <c r="P8" s="40" t="s">
        <v>19</v>
      </c>
      <c r="Q8" s="40" t="s">
        <v>20</v>
      </c>
      <c r="R8" s="40" t="s">
        <v>21</v>
      </c>
      <c r="S8" s="41" t="s">
        <v>22</v>
      </c>
      <c r="T8" s="41" t="s">
        <v>48</v>
      </c>
      <c r="U8" s="32" t="s">
        <v>1</v>
      </c>
      <c r="V8" s="6"/>
      <c r="W8" s="6"/>
      <c r="X8" s="1"/>
      <c r="Y8" s="1"/>
      <c r="Z8" s="1"/>
      <c r="AA8" s="7"/>
    </row>
    <row r="9" spans="1:31" ht="15.75" thickBot="1" x14ac:dyDescent="0.3">
      <c r="A9" s="19" t="s">
        <v>2</v>
      </c>
      <c r="B9" s="47">
        <f>1694816+816627</f>
        <v>2511443</v>
      </c>
      <c r="C9" s="27">
        <f>1186612+615077</f>
        <v>1801689</v>
      </c>
      <c r="D9" s="29">
        <f>733211+356877</f>
        <v>1090088</v>
      </c>
      <c r="E9" s="27">
        <f>1507883+898028</f>
        <v>2405911</v>
      </c>
      <c r="F9" s="30">
        <f>314452+148915</f>
        <v>463367</v>
      </c>
      <c r="G9" s="31">
        <f>377144+184686</f>
        <v>561830</v>
      </c>
      <c r="H9" s="31">
        <f>398595+185326</f>
        <v>583921</v>
      </c>
      <c r="I9" s="31">
        <f>239449+122596</f>
        <v>362045</v>
      </c>
      <c r="J9" s="31">
        <f>185742+95298</f>
        <v>281040</v>
      </c>
      <c r="K9" s="30">
        <f>1675295+895699</f>
        <v>2570994</v>
      </c>
      <c r="L9" s="30">
        <f>253196+142293</f>
        <v>395489</v>
      </c>
      <c r="M9" s="26">
        <f>668227+314639</f>
        <v>982866</v>
      </c>
      <c r="N9" s="27">
        <f>237296+129948</f>
        <v>367244</v>
      </c>
      <c r="O9" s="26">
        <f>825424+410025</f>
        <v>1235449</v>
      </c>
      <c r="P9" s="27">
        <f>248816+122781</f>
        <v>371597</v>
      </c>
      <c r="Q9" s="29">
        <f>242003+126899</f>
        <v>368902</v>
      </c>
      <c r="R9" s="27">
        <f>504453+245691</f>
        <v>750144</v>
      </c>
      <c r="S9" s="46">
        <f>420984+194195</f>
        <v>615179</v>
      </c>
      <c r="T9" s="45">
        <f>30627+15312</f>
        <v>45939</v>
      </c>
      <c r="U9" s="54">
        <f>SUM(B9:T9)</f>
        <v>17765137</v>
      </c>
      <c r="V9" s="8"/>
      <c r="W9" s="8"/>
      <c r="X9" s="1"/>
      <c r="Y9" s="1"/>
      <c r="Z9" s="1"/>
      <c r="AA9" s="9"/>
    </row>
    <row r="10" spans="1:31" ht="12.75" customHeight="1" x14ac:dyDescent="0.25">
      <c r="A10" s="1"/>
      <c r="B10" s="10"/>
      <c r="C10" s="11"/>
      <c r="D10" s="11"/>
      <c r="E10" s="11"/>
      <c r="F10" s="12"/>
      <c r="G10" s="8"/>
      <c r="H10" s="13"/>
      <c r="I10" s="1"/>
      <c r="M10" s="14"/>
    </row>
    <row r="11" spans="1:31" ht="15.75" thickBot="1" x14ac:dyDescent="0.3">
      <c r="A11" s="63" t="s">
        <v>61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</row>
    <row r="12" spans="1:31" ht="56.25" customHeight="1" thickBot="1" x14ac:dyDescent="0.3">
      <c r="A12" s="3"/>
      <c r="B12" s="5" t="s">
        <v>3</v>
      </c>
      <c r="C12" s="5" t="s">
        <v>4</v>
      </c>
      <c r="D12" s="4" t="s">
        <v>5</v>
      </c>
      <c r="E12" s="5" t="s">
        <v>6</v>
      </c>
      <c r="F12" s="5" t="s">
        <v>7</v>
      </c>
      <c r="G12" s="5" t="s">
        <v>8</v>
      </c>
      <c r="H12" s="15" t="s">
        <v>9</v>
      </c>
      <c r="I12" s="20" t="s">
        <v>38</v>
      </c>
      <c r="J12" s="20" t="s">
        <v>37</v>
      </c>
      <c r="K12" s="20" t="s">
        <v>54</v>
      </c>
      <c r="L12" s="20" t="s">
        <v>47</v>
      </c>
      <c r="M12" s="15" t="s">
        <v>25</v>
      </c>
      <c r="N12" s="15" t="s">
        <v>26</v>
      </c>
      <c r="O12" s="20" t="s">
        <v>27</v>
      </c>
      <c r="P12" s="15" t="s">
        <v>28</v>
      </c>
      <c r="Q12" s="15" t="s">
        <v>29</v>
      </c>
      <c r="R12" s="40" t="s">
        <v>30</v>
      </c>
      <c r="S12" s="40" t="s">
        <v>31</v>
      </c>
      <c r="T12" s="40" t="s">
        <v>32</v>
      </c>
      <c r="U12" s="40" t="s">
        <v>33</v>
      </c>
      <c r="V12" s="33" t="s">
        <v>10</v>
      </c>
      <c r="W12" s="14"/>
      <c r="X12" s="14"/>
      <c r="Y12" s="14"/>
    </row>
    <row r="13" spans="1:31" ht="15.75" thickBot="1" x14ac:dyDescent="0.3">
      <c r="A13" s="21" t="s">
        <v>2</v>
      </c>
      <c r="B13" s="26">
        <f>182800+77592</f>
        <v>260392</v>
      </c>
      <c r="C13" s="26">
        <f>137424+68386</f>
        <v>205810</v>
      </c>
      <c r="D13" s="26">
        <f>152160+68603</f>
        <v>220763</v>
      </c>
      <c r="E13" s="26">
        <f>143687+69354</f>
        <v>213041</v>
      </c>
      <c r="F13" s="26">
        <f>66415+29603</f>
        <v>96018</v>
      </c>
      <c r="G13" s="26">
        <f>171584+93248</f>
        <v>264832</v>
      </c>
      <c r="H13" s="27">
        <f>56552+35498</f>
        <v>92050</v>
      </c>
      <c r="I13" s="28">
        <f>15784+7892</f>
        <v>23676</v>
      </c>
      <c r="J13" s="28">
        <f>57720+28327</f>
        <v>86047</v>
      </c>
      <c r="K13" s="28">
        <f>69704+37645</f>
        <v>107349</v>
      </c>
      <c r="L13" s="28">
        <f>24984+7891</f>
        <v>32875</v>
      </c>
      <c r="M13" s="35">
        <f>236000+106464</f>
        <v>342464</v>
      </c>
      <c r="N13" s="35">
        <f>95072+66111</f>
        <v>161183</v>
      </c>
      <c r="O13" s="35">
        <f>105864+45864</f>
        <v>151728</v>
      </c>
      <c r="P13" s="26">
        <f>147016+64440</f>
        <v>211456</v>
      </c>
      <c r="Q13" s="26">
        <f>39456+17096</f>
        <v>56552</v>
      </c>
      <c r="R13" s="26">
        <f>197614+90408</f>
        <v>288022</v>
      </c>
      <c r="S13" s="26">
        <f>39808+16616</f>
        <v>56424</v>
      </c>
      <c r="T13" s="26">
        <f>32880+11178</f>
        <v>44058</v>
      </c>
      <c r="U13" s="36">
        <f>46032+36001</f>
        <v>82033</v>
      </c>
      <c r="V13" s="34">
        <f>SUM(B13:U13)</f>
        <v>2996773</v>
      </c>
      <c r="W13" s="14"/>
      <c r="X13" s="55"/>
      <c r="Y13" s="14"/>
    </row>
    <row r="14" spans="1:31" ht="12" customHeight="1" x14ac:dyDescent="0.25">
      <c r="A14" s="16"/>
      <c r="B14" s="11"/>
      <c r="C14" s="11"/>
      <c r="D14" s="11"/>
      <c r="E14" s="11"/>
      <c r="F14" s="11"/>
      <c r="G14" s="11"/>
      <c r="H14" s="11"/>
      <c r="I14" s="11"/>
      <c r="J14" s="8"/>
      <c r="K14" s="8"/>
      <c r="L14" s="8"/>
    </row>
    <row r="15" spans="1:31" ht="15.75" thickBot="1" x14ac:dyDescent="0.3">
      <c r="A15" s="63" t="s">
        <v>62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</row>
    <row r="16" spans="1:31" ht="110.25" customHeight="1" thickBot="1" x14ac:dyDescent="0.3">
      <c r="A16" s="3"/>
      <c r="B16" s="4" t="s">
        <v>51</v>
      </c>
      <c r="C16" s="4" t="s">
        <v>24</v>
      </c>
      <c r="D16" s="4" t="s">
        <v>52</v>
      </c>
      <c r="E16" s="4" t="s">
        <v>43</v>
      </c>
      <c r="F16" s="17" t="s">
        <v>0</v>
      </c>
      <c r="G16" s="5" t="s">
        <v>49</v>
      </c>
      <c r="H16" s="15" t="s">
        <v>25</v>
      </c>
      <c r="I16" s="20" t="s">
        <v>11</v>
      </c>
      <c r="J16" s="20" t="s">
        <v>53</v>
      </c>
      <c r="K16" s="20" t="s">
        <v>12</v>
      </c>
      <c r="L16" s="20" t="s">
        <v>13</v>
      </c>
      <c r="M16" s="17" t="s">
        <v>36</v>
      </c>
      <c r="N16" s="17" t="s">
        <v>41</v>
      </c>
      <c r="O16" s="20" t="s">
        <v>46</v>
      </c>
      <c r="P16" s="4" t="s">
        <v>23</v>
      </c>
      <c r="Q16" s="4" t="s">
        <v>16</v>
      </c>
      <c r="R16" s="4" t="s">
        <v>42</v>
      </c>
      <c r="S16" s="4" t="s">
        <v>17</v>
      </c>
      <c r="T16" s="40" t="s">
        <v>18</v>
      </c>
      <c r="U16" s="40" t="s">
        <v>19</v>
      </c>
      <c r="V16" s="40" t="s">
        <v>20</v>
      </c>
      <c r="W16" s="40" t="s">
        <v>21</v>
      </c>
      <c r="X16" s="42" t="s">
        <v>39</v>
      </c>
      <c r="Y16" s="40" t="s">
        <v>40</v>
      </c>
      <c r="Z16" s="44" t="s">
        <v>22</v>
      </c>
      <c r="AA16" s="44" t="s">
        <v>44</v>
      </c>
      <c r="AB16" s="44" t="s">
        <v>45</v>
      </c>
      <c r="AC16" s="53" t="s">
        <v>55</v>
      </c>
      <c r="AD16" s="43" t="s">
        <v>1</v>
      </c>
      <c r="AE16" s="18"/>
    </row>
    <row r="17" spans="1:30" ht="15.75" thickBot="1" x14ac:dyDescent="0.3">
      <c r="A17" s="19" t="s">
        <v>2</v>
      </c>
      <c r="B17" s="26">
        <f>50263+26100</f>
        <v>76363</v>
      </c>
      <c r="C17" s="26">
        <f>26717+26244</f>
        <v>52961</v>
      </c>
      <c r="D17" s="26">
        <f>29695+15037</f>
        <v>44732</v>
      </c>
      <c r="E17" s="26">
        <f>83168+28613</f>
        <v>111781</v>
      </c>
      <c r="F17" s="27">
        <f>13141+9875</f>
        <v>23016</v>
      </c>
      <c r="G17" s="26">
        <f>2389+1251</f>
        <v>3640</v>
      </c>
      <c r="H17" s="26">
        <v>3753</v>
      </c>
      <c r="I17" s="28">
        <f>26565+16290</f>
        <v>42855</v>
      </c>
      <c r="J17" s="28">
        <f>19797+10211</f>
        <v>30008</v>
      </c>
      <c r="K17" s="28">
        <f>14336+8423</f>
        <v>22759</v>
      </c>
      <c r="L17" s="28">
        <f>15093+6773</f>
        <v>21866</v>
      </c>
      <c r="M17" s="28">
        <f>107517+64794</f>
        <v>172311</v>
      </c>
      <c r="N17" s="28">
        <f>5121+4647</f>
        <v>9768</v>
      </c>
      <c r="O17" s="28">
        <f>22267+11754</f>
        <v>34021</v>
      </c>
      <c r="P17" s="37">
        <f>68777+37726</f>
        <v>106503</v>
      </c>
      <c r="Q17" s="37">
        <f>12504+6513</f>
        <v>19017</v>
      </c>
      <c r="R17" s="37">
        <f>28067+16794</f>
        <v>44861</v>
      </c>
      <c r="S17" s="37">
        <f>13587+4346</f>
        <v>17933</v>
      </c>
      <c r="T17" s="26">
        <f>19258+10889</f>
        <v>30147</v>
      </c>
      <c r="U17" s="26">
        <f>21130+9815</f>
        <v>30945</v>
      </c>
      <c r="V17" s="26">
        <f>12316+6222</f>
        <v>18538</v>
      </c>
      <c r="W17" s="26">
        <f>14338+6322</f>
        <v>20660</v>
      </c>
      <c r="X17" s="27">
        <f>21503+12333</f>
        <v>33836</v>
      </c>
      <c r="Y17" s="27">
        <f>12597+5949</f>
        <v>18546</v>
      </c>
      <c r="Z17" s="30">
        <f>4190+2664</f>
        <v>6854</v>
      </c>
      <c r="AA17" s="30">
        <f>7765+4357</f>
        <v>12122</v>
      </c>
      <c r="AB17" s="30">
        <f>2048+1162</f>
        <v>3210</v>
      </c>
      <c r="AC17" s="29">
        <v>9384</v>
      </c>
      <c r="AD17" s="34">
        <f>SUM(B17:AC17)</f>
        <v>1022390</v>
      </c>
    </row>
    <row r="18" spans="1:30" ht="12" customHeight="1" x14ac:dyDescent="0.25">
      <c r="A18" s="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8"/>
      <c r="N18" s="10"/>
    </row>
    <row r="19" spans="1:30" ht="33.75" customHeight="1" thickBot="1" x14ac:dyDescent="0.3">
      <c r="A19" s="62" t="s">
        <v>63</v>
      </c>
      <c r="B19" s="62"/>
      <c r="C19" s="62"/>
      <c r="D19" s="62"/>
      <c r="E19" s="62"/>
      <c r="F19" s="62"/>
      <c r="G19" s="62"/>
      <c r="H19" s="62"/>
      <c r="I19" s="62"/>
      <c r="J19" s="62"/>
      <c r="K19" s="1"/>
      <c r="L19" s="1"/>
    </row>
    <row r="20" spans="1:30" ht="66" customHeight="1" thickBot="1" x14ac:dyDescent="0.3">
      <c r="A20" s="3"/>
      <c r="B20" s="17" t="s">
        <v>36</v>
      </c>
      <c r="C20" s="17" t="s">
        <v>41</v>
      </c>
      <c r="D20" s="20" t="s">
        <v>46</v>
      </c>
      <c r="E20" s="20" t="s">
        <v>14</v>
      </c>
      <c r="F20" s="17" t="s">
        <v>34</v>
      </c>
      <c r="G20" s="17" t="s">
        <v>35</v>
      </c>
      <c r="H20" s="42" t="s">
        <v>39</v>
      </c>
      <c r="I20" s="42" t="s">
        <v>40</v>
      </c>
      <c r="J20" s="33" t="s">
        <v>1</v>
      </c>
      <c r="K20" s="1"/>
      <c r="L20" s="1"/>
      <c r="M20" s="1"/>
      <c r="N20" s="1"/>
      <c r="O20" s="1"/>
      <c r="P20" s="1"/>
    </row>
    <row r="21" spans="1:30" ht="16.5" thickBot="1" x14ac:dyDescent="0.3">
      <c r="A21" s="19" t="s">
        <v>15</v>
      </c>
      <c r="B21" s="25">
        <v>380911</v>
      </c>
      <c r="C21" s="25">
        <v>248302</v>
      </c>
      <c r="D21" s="56">
        <f>541238+270619</f>
        <v>811857</v>
      </c>
      <c r="E21" s="25">
        <f>64853+32427</f>
        <v>97280</v>
      </c>
      <c r="F21" s="26">
        <f>188591+94296</f>
        <v>282887</v>
      </c>
      <c r="G21" s="26">
        <f>95490+47745</f>
        <v>143235</v>
      </c>
      <c r="H21" s="38">
        <v>100269</v>
      </c>
      <c r="I21" s="39">
        <f>184745+92373</f>
        <v>277118</v>
      </c>
      <c r="J21" s="34">
        <f>SUM(B21:I21)</f>
        <v>2341859</v>
      </c>
      <c r="K21" s="1"/>
      <c r="L21" s="1"/>
      <c r="M21" s="1"/>
      <c r="N21" s="1"/>
      <c r="O21" s="1"/>
      <c r="P21" s="1"/>
    </row>
    <row r="22" spans="1:30" ht="15.75" x14ac:dyDescent="0.25">
      <c r="A22" s="1"/>
      <c r="B22" s="48"/>
      <c r="C22" s="48"/>
      <c r="D22" s="48"/>
      <c r="E22" s="48"/>
      <c r="F22" s="49"/>
      <c r="G22" s="49"/>
      <c r="H22" s="50"/>
      <c r="I22" s="50"/>
      <c r="J22" s="51"/>
      <c r="K22" s="1"/>
      <c r="L22" s="1"/>
      <c r="M22" s="1"/>
      <c r="N22" s="1"/>
      <c r="O22" s="1"/>
      <c r="P22" s="1"/>
    </row>
    <row r="23" spans="1:30" ht="34.5" customHeight="1" thickBot="1" x14ac:dyDescent="0.3">
      <c r="A23" s="60" t="s">
        <v>65</v>
      </c>
      <c r="B23" s="60"/>
      <c r="C23" s="60"/>
      <c r="D23" s="60"/>
      <c r="E23" s="60"/>
      <c r="F23" s="60"/>
      <c r="G23" s="60"/>
      <c r="H23" s="1"/>
      <c r="I23" s="1"/>
      <c r="J23" s="1"/>
      <c r="K23" s="1"/>
      <c r="L23" s="1"/>
    </row>
    <row r="24" spans="1:30" ht="27" thickBot="1" x14ac:dyDescent="0.3">
      <c r="A24" s="3"/>
      <c r="B24" s="52" t="s">
        <v>50</v>
      </c>
      <c r="C24" s="10"/>
      <c r="D24" s="10"/>
      <c r="E24" s="10"/>
      <c r="F24" s="8"/>
      <c r="G24" s="1"/>
      <c r="H24" s="1"/>
      <c r="I24" s="1"/>
      <c r="J24" s="1"/>
      <c r="K24" s="1"/>
      <c r="L24" s="1"/>
    </row>
    <row r="25" spans="1:30" ht="15.75" thickBot="1" x14ac:dyDescent="0.3">
      <c r="A25" s="21" t="s">
        <v>2</v>
      </c>
      <c r="B25" s="36">
        <f>179983+86574</f>
        <v>266557</v>
      </c>
      <c r="C25" s="10"/>
      <c r="D25" s="49"/>
      <c r="E25" s="10"/>
      <c r="F25" s="8"/>
      <c r="G25" s="1"/>
      <c r="H25" s="1"/>
      <c r="I25" s="1"/>
      <c r="J25" s="1"/>
      <c r="K25" s="1"/>
      <c r="L25" s="1"/>
    </row>
    <row r="26" spans="1:30" ht="15" x14ac:dyDescent="0.25">
      <c r="A26" s="1"/>
      <c r="B26" s="10"/>
      <c r="C26" s="10"/>
      <c r="D26" s="10"/>
      <c r="E26" s="10"/>
      <c r="F26" s="8"/>
      <c r="G26" s="1"/>
      <c r="H26" s="1"/>
      <c r="I26" s="1"/>
      <c r="J26" s="1"/>
      <c r="K26" s="1"/>
      <c r="L26" s="1"/>
    </row>
    <row r="27" spans="1:30" x14ac:dyDescent="0.2">
      <c r="A27" s="59" t="s">
        <v>64</v>
      </c>
      <c r="B27" s="59"/>
      <c r="C27" s="59"/>
      <c r="D27" s="59"/>
      <c r="E27" s="59"/>
      <c r="F27" s="59"/>
      <c r="G27" s="59"/>
      <c r="H27" s="59"/>
      <c r="I27" s="59"/>
      <c r="J27" s="59"/>
      <c r="K27" s="1"/>
      <c r="L27" s="1"/>
    </row>
  </sheetData>
  <mergeCells count="7">
    <mergeCell ref="A27:J27"/>
    <mergeCell ref="A23:G23"/>
    <mergeCell ref="A5:J5"/>
    <mergeCell ref="A19:J19"/>
    <mergeCell ref="A7:O7"/>
    <mergeCell ref="A11:Q11"/>
    <mergeCell ref="A15:N15"/>
  </mergeCells>
  <phoneticPr fontId="0" type="noConversion"/>
  <pageMargins left="0.25" right="0.25" top="0.75" bottom="0.75" header="0.3" footer="0.3"/>
  <pageSetup paperSize="9" scale="4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Mērķdot.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SVelberga</dc:creator>
  <cp:lastModifiedBy>Uldis Ervalds</cp:lastModifiedBy>
  <cp:lastPrinted>2024-10-31T07:09:09Z</cp:lastPrinted>
  <dcterms:created xsi:type="dcterms:W3CDTF">2016-12-13T09:18:45Z</dcterms:created>
  <dcterms:modified xsi:type="dcterms:W3CDTF">2024-11-07T07:28:38Z</dcterms:modified>
</cp:coreProperties>
</file>