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830"/>
  <workbookPr filterPrivacy="1" codeName="ThisWorkbook" defaultThemeVersion="124226"/>
  <xr:revisionPtr revIDLastSave="0" documentId="13_ncr:1_{46F67301-C30B-4553-91F8-AF82CC837C7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7" i="1" l="1"/>
  <c r="H56" i="1"/>
  <c r="H59" i="1" s="1"/>
  <c r="J54" i="1"/>
  <c r="I54" i="1"/>
  <c r="F54" i="1"/>
  <c r="I53" i="1"/>
  <c r="J52" i="1"/>
  <c r="F52" i="1"/>
  <c r="I52" i="1" s="1"/>
  <c r="I51" i="1"/>
  <c r="I50" i="1"/>
  <c r="F49" i="1"/>
  <c r="G49" i="1" s="1"/>
  <c r="I48" i="1"/>
  <c r="J47" i="1"/>
  <c r="I47" i="1"/>
  <c r="I46" i="1"/>
  <c r="J45" i="1"/>
  <c r="I45" i="1" s="1"/>
  <c r="I44" i="1"/>
  <c r="I43" i="1"/>
  <c r="I42" i="1"/>
  <c r="J41" i="1"/>
  <c r="I41" i="1" s="1"/>
  <c r="F41" i="1"/>
  <c r="J40" i="1"/>
  <c r="I40" i="1"/>
  <c r="I39" i="1"/>
  <c r="I38" i="1"/>
  <c r="J37" i="1"/>
  <c r="I37" i="1"/>
  <c r="J36" i="1"/>
  <c r="I36" i="1"/>
  <c r="I35" i="1"/>
  <c r="J34" i="1"/>
  <c r="F34" i="1"/>
  <c r="G34" i="1" s="1"/>
  <c r="I33" i="1"/>
  <c r="J31" i="1"/>
  <c r="F31" i="1"/>
  <c r="I31" i="1" s="1"/>
  <c r="I30" i="1"/>
  <c r="I29" i="1"/>
  <c r="I28" i="1"/>
  <c r="J27" i="1"/>
  <c r="F27" i="1"/>
  <c r="I27" i="1" s="1"/>
  <c r="I26" i="1"/>
  <c r="J25" i="1"/>
  <c r="I25" i="1" s="1"/>
  <c r="H24" i="1"/>
  <c r="I24" i="1" s="1"/>
  <c r="J23" i="1"/>
  <c r="I22" i="1"/>
  <c r="H21" i="1"/>
  <c r="F23" i="1" s="1"/>
  <c r="I20" i="1"/>
  <c r="I19" i="1"/>
  <c r="J18" i="1"/>
  <c r="I18" i="1"/>
  <c r="I17" i="1"/>
  <c r="I16" i="1"/>
  <c r="J14" i="1"/>
  <c r="F14" i="1"/>
  <c r="G14" i="1" s="1"/>
  <c r="I13" i="1"/>
  <c r="I12" i="1"/>
  <c r="F11" i="1"/>
  <c r="G11" i="1" s="1"/>
  <c r="J10" i="1"/>
  <c r="I10" i="1" s="1"/>
  <c r="I9" i="1"/>
  <c r="I8" i="1"/>
  <c r="J7" i="1"/>
  <c r="J11" i="1" s="1"/>
  <c r="I11" i="1" l="1"/>
  <c r="I23" i="1"/>
  <c r="F32" i="1"/>
  <c r="G32" i="1" s="1"/>
  <c r="G54" i="1"/>
  <c r="K10" i="1"/>
  <c r="K26" i="1"/>
  <c r="K39" i="1"/>
  <c r="K45" i="1"/>
  <c r="K17" i="1"/>
  <c r="K42" i="1"/>
  <c r="K46" i="1"/>
  <c r="K40" i="1"/>
  <c r="K43" i="1"/>
  <c r="J49" i="1"/>
  <c r="I49" i="1" s="1"/>
  <c r="K18" i="1"/>
  <c r="K37" i="1"/>
  <c r="K48" i="1"/>
  <c r="K13" i="1"/>
  <c r="K7" i="1"/>
  <c r="I21" i="1"/>
  <c r="I14" i="1"/>
  <c r="K24" i="1"/>
  <c r="I34" i="1"/>
  <c r="K9" i="1"/>
  <c r="K15" i="1"/>
  <c r="K22" i="1"/>
  <c r="K28" i="1"/>
  <c r="G41" i="1"/>
  <c r="K44" i="1"/>
  <c r="K47" i="1"/>
  <c r="K50" i="1"/>
  <c r="K53" i="1"/>
  <c r="K16" i="1"/>
  <c r="K29" i="1"/>
  <c r="K51" i="1"/>
  <c r="K20" i="1"/>
  <c r="K33" i="1"/>
  <c r="K30" i="1"/>
  <c r="K36" i="1"/>
  <c r="G52" i="1"/>
  <c r="K8" i="1"/>
  <c r="K21" i="1"/>
  <c r="K12" i="1"/>
  <c r="K19" i="1"/>
  <c r="K25" i="1"/>
  <c r="K35" i="1"/>
  <c r="K38" i="1"/>
  <c r="J56" i="1" l="1"/>
  <c r="K56" i="1"/>
  <c r="J66" i="1" l="1"/>
  <c r="J59" i="1"/>
  <c r="I5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H17" authorId="0" shapeId="0" xr:uid="{00000000-0006-0000-0000-000001000000}">
      <text>
        <r>
          <rPr>
            <b/>
            <sz val="9"/>
            <rFont val="Tahoma"/>
            <family val="2"/>
            <charset val="186"/>
          </rPr>
          <t>Author:</t>
        </r>
        <r>
          <rPr>
            <sz val="9"/>
            <rFont val="Tahoma"/>
            <family val="2"/>
            <charset val="186"/>
          </rPr>
          <t xml:space="preserve">
Būvvalde</t>
        </r>
      </text>
    </comment>
    <comment ref="H30" authorId="0" shapeId="0" xr:uid="{00000000-0006-0000-0000-000002000000}">
      <text>
        <r>
          <rPr>
            <b/>
            <sz val="9"/>
            <rFont val="Tahoma"/>
            <family val="2"/>
            <charset val="186"/>
          </rPr>
          <t>Author:</t>
        </r>
        <r>
          <rPr>
            <sz val="9"/>
            <rFont val="Tahoma"/>
            <family val="2"/>
            <charset val="186"/>
          </rPr>
          <t xml:space="preserve">
Kom.dien. un 45.strukt.</t>
        </r>
      </text>
    </comment>
  </commentList>
</comments>
</file>

<file path=xl/sharedStrings.xml><?xml version="1.0" encoding="utf-8"?>
<sst xmlns="http://schemas.openxmlformats.org/spreadsheetml/2006/main" count="113" uniqueCount="107">
  <si>
    <t xml:space="preserve">      3. pielikums</t>
  </si>
  <si>
    <t>%</t>
  </si>
  <si>
    <t>01.110.00</t>
  </si>
  <si>
    <t>Izpildvaras institūcijas</t>
  </si>
  <si>
    <t>01.720.00</t>
  </si>
  <si>
    <t>Pašvaldības budžeta parāda darījumi</t>
  </si>
  <si>
    <t>01.800.00</t>
  </si>
  <si>
    <t>Izdevumi neparedzētiem gadījumiem</t>
  </si>
  <si>
    <t>03.110.00</t>
  </si>
  <si>
    <t>Policijas dienesti</t>
  </si>
  <si>
    <t>03.312.00</t>
  </si>
  <si>
    <t>Bāriņtiesa</t>
  </si>
  <si>
    <t xml:space="preserve">Sabiedriskā kārtība un drošība kopā: </t>
  </si>
  <si>
    <t>Atsevišķi tautsaimniecības pasākumi:</t>
  </si>
  <si>
    <t>04.230.00</t>
  </si>
  <si>
    <t>Zivsaimniecība</t>
  </si>
  <si>
    <t>04.430.00</t>
  </si>
  <si>
    <t>Būvniecība - būvatļaujas, ekspl.nodošana</t>
  </si>
  <si>
    <t>04.510.00</t>
  </si>
  <si>
    <t>Autotransports - ielu, ceļu uzturēšana</t>
  </si>
  <si>
    <t>04.720.00</t>
  </si>
  <si>
    <t>Tūrisms</t>
  </si>
  <si>
    <t>04.900.00</t>
  </si>
  <si>
    <t>Pārējā citur neklasificētā ekonomiskā darbība</t>
  </si>
  <si>
    <t>05.100.00</t>
  </si>
  <si>
    <t>Vides aizsardzība - atkritumu apsaimniekošana</t>
  </si>
  <si>
    <t>05.200.00</t>
  </si>
  <si>
    <t>Notekūdeņu apsaimniekošana</t>
  </si>
  <si>
    <t>05.600.00</t>
  </si>
  <si>
    <t>Pārējā vides aizsardzība</t>
  </si>
  <si>
    <t>06.200.00</t>
  </si>
  <si>
    <t>Teritorijas attīstība</t>
  </si>
  <si>
    <t>06.400.00</t>
  </si>
  <si>
    <t>Ielu apgaismošana</t>
  </si>
  <si>
    <t>06.600.00</t>
  </si>
  <si>
    <t>Pārējās pašvaldības teritorijas un mājokļu apsaimniekošanas darbības</t>
  </si>
  <si>
    <t xml:space="preserve">Tautsaimniecība kopā: </t>
  </si>
  <si>
    <t>07.210.00</t>
  </si>
  <si>
    <t>Veselības aprūpe</t>
  </si>
  <si>
    <t>Veselības aprūpe kopā</t>
  </si>
  <si>
    <t>08.210.00</t>
  </si>
  <si>
    <t>Bibliotēkas</t>
  </si>
  <si>
    <t>08.220.00</t>
  </si>
  <si>
    <t>Muzeji</t>
  </si>
  <si>
    <t>08.230.00</t>
  </si>
  <si>
    <t>08.600.00</t>
  </si>
  <si>
    <t>Atsevišķi kultūras, atpūtas, sporta un reliģijas pasākumi</t>
  </si>
  <si>
    <t>Remonti kultūras iestādēs</t>
  </si>
  <si>
    <t>09.100.00</t>
  </si>
  <si>
    <t>Pirmsskolas izglītības iestādes</t>
  </si>
  <si>
    <t>09.210.00</t>
  </si>
  <si>
    <t>09.510.00</t>
  </si>
  <si>
    <t>Mākslu skolas, sporta skolas</t>
  </si>
  <si>
    <t>09.800.00</t>
  </si>
  <si>
    <t>Atsevišķi izglītības pasākumi</t>
  </si>
  <si>
    <t>Interešu izglītība</t>
  </si>
  <si>
    <t>Remonti izglītības iestādēs</t>
  </si>
  <si>
    <t>Norēķini par citu pašv.izglītības iestāžu sniegtajiem pakalpojumiem</t>
  </si>
  <si>
    <t xml:space="preserve">Izglītība kopā: </t>
  </si>
  <si>
    <t>10.700.00</t>
  </si>
  <si>
    <t>Sociālā aprūpe</t>
  </si>
  <si>
    <t>Norēķini par citu pašv.sniegtajiem sociālās palīdzības pakalpojumiem</t>
  </si>
  <si>
    <t>22.200.00</t>
  </si>
  <si>
    <t>VK kredīta pamatsummas atmaksa</t>
  </si>
  <si>
    <t xml:space="preserve">Kredīta atmaksa kopā: </t>
  </si>
  <si>
    <t>Izdevumi kopā:</t>
  </si>
  <si>
    <t>Plānotie ieņēmumi</t>
  </si>
  <si>
    <t>Finansēšana</t>
  </si>
  <si>
    <t>Sports</t>
  </si>
  <si>
    <t>Kultūras nams</t>
  </si>
  <si>
    <t>CL-autoceļu fonds</t>
  </si>
  <si>
    <t>Dabas resursu nodokļa izlietojums</t>
  </si>
  <si>
    <t>Vispārizglītojošās skolas</t>
  </si>
  <si>
    <t>Atlikumi kontos</t>
  </si>
  <si>
    <t>Ieguldījums Pamatkapitālā</t>
  </si>
  <si>
    <t>Salaspils veselības centrs</t>
  </si>
  <si>
    <t>Salaspils novada pašvaldība</t>
  </si>
  <si>
    <t>Maksājumi PFIF</t>
  </si>
  <si>
    <t>Aizņemumi</t>
  </si>
  <si>
    <t>Izdevumi:</t>
  </si>
  <si>
    <t xml:space="preserve">Vispārējie valdības dienesti kopā: </t>
  </si>
  <si>
    <t>01.000</t>
  </si>
  <si>
    <t>03.000</t>
  </si>
  <si>
    <t>04.000</t>
  </si>
  <si>
    <t xml:space="preserve">Ekonomiskā darbība kopā: </t>
  </si>
  <si>
    <t>05.000</t>
  </si>
  <si>
    <t xml:space="preserve">Vides aizsardzība kopā: </t>
  </si>
  <si>
    <t>06.000</t>
  </si>
  <si>
    <t xml:space="preserve">Teritoriju un mājokļu apsaimniekošana kopā: </t>
  </si>
  <si>
    <t>07.000</t>
  </si>
  <si>
    <t xml:space="preserve">Atpūta, kultūra un reliģija  kopā: </t>
  </si>
  <si>
    <t>08.000</t>
  </si>
  <si>
    <t>09.000</t>
  </si>
  <si>
    <t>10.000</t>
  </si>
  <si>
    <t>Sociālā aizsardzība kopā:</t>
  </si>
  <si>
    <t>Grozījumi (+/-)</t>
  </si>
  <si>
    <t>Apstiprināts 2024. gadam</t>
  </si>
  <si>
    <t>Precizētais 2024. gada budžets</t>
  </si>
  <si>
    <t>08.200.00</t>
  </si>
  <si>
    <t>10.900.00</t>
  </si>
  <si>
    <t>+ 18396</t>
  </si>
  <si>
    <t>– 15690</t>
  </si>
  <si>
    <t>+ 15690</t>
  </si>
  <si>
    <t>+ 81161</t>
  </si>
  <si>
    <t>+ 1700</t>
  </si>
  <si>
    <t>+ 28759</t>
  </si>
  <si>
    <t>2024. gada budžeta izdevumu plāns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</si>
</sst>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b/>
      <i/>
      <sz val="12"/>
      <name val="Arial"/>
      <family val="2"/>
    </font>
    <font>
      <sz val="10"/>
      <name val="Arial"/>
      <family val="2"/>
      <charset val="186"/>
    </font>
    <font>
      <b/>
      <sz val="10"/>
      <name val="Arial"/>
      <family val="2"/>
    </font>
    <font>
      <sz val="9"/>
      <name val="Tahoma"/>
      <family val="2"/>
      <charset val="186"/>
    </font>
    <font>
      <b/>
      <sz val="9"/>
      <name val="Tahoma"/>
      <family val="2"/>
      <charset val="186"/>
    </font>
    <font>
      <i/>
      <sz val="12"/>
      <name val="Arial"/>
      <family val="2"/>
      <charset val="186"/>
    </font>
    <font>
      <sz val="12"/>
      <color theme="1"/>
      <name val="Calibri"/>
      <family val="2"/>
      <scheme val="minor"/>
    </font>
    <font>
      <sz val="12"/>
      <color theme="1"/>
      <name val="Arial"/>
      <family val="2"/>
      <charset val="186"/>
    </font>
    <font>
      <b/>
      <sz val="11"/>
      <color theme="1"/>
      <name val="Arial"/>
      <family val="2"/>
      <charset val="186"/>
    </font>
    <font>
      <sz val="11"/>
      <name val="Calibri"/>
      <family val="2"/>
      <scheme val="minor"/>
    </font>
    <font>
      <sz val="11"/>
      <name val="Arial"/>
      <family val="2"/>
    </font>
    <font>
      <b/>
      <sz val="11"/>
      <color theme="1"/>
      <name val="Calibri"/>
      <family val="2"/>
      <charset val="186"/>
      <scheme val="minor"/>
    </font>
    <font>
      <b/>
      <sz val="14"/>
      <name val="Arial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theme="6" tint="0.79985961485641044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1" fontId="2" fillId="0" borderId="0" xfId="0" applyNumberFormat="1" applyFont="1"/>
    <xf numFmtId="0" fontId="3" fillId="0" borderId="0" xfId="0" applyFont="1"/>
    <xf numFmtId="0" fontId="8" fillId="0" borderId="0" xfId="0" applyFont="1"/>
    <xf numFmtId="0" fontId="9" fillId="0" borderId="0" xfId="0" applyFont="1"/>
    <xf numFmtId="1" fontId="1" fillId="0" borderId="0" xfId="0" applyNumberFormat="1" applyFont="1"/>
    <xf numFmtId="0" fontId="4" fillId="0" borderId="0" xfId="0" applyFont="1"/>
    <xf numFmtId="0" fontId="5" fillId="0" borderId="0" xfId="0" applyFont="1"/>
    <xf numFmtId="0" fontId="11" fillId="0" borderId="0" xfId="0" applyFont="1"/>
    <xf numFmtId="0" fontId="12" fillId="0" borderId="0" xfId="0" applyFont="1"/>
    <xf numFmtId="0" fontId="13" fillId="0" borderId="0" xfId="0" applyFont="1"/>
    <xf numFmtId="0" fontId="13" fillId="0" borderId="0" xfId="0" applyFont="1" applyAlignment="1">
      <alignment horizontal="right"/>
    </xf>
    <xf numFmtId="1" fontId="3" fillId="0" borderId="0" xfId="0" applyNumberFormat="1" applyFont="1"/>
    <xf numFmtId="0" fontId="0" fillId="0" borderId="0" xfId="0" applyAlignment="1">
      <alignment horizontal="center" vertical="top" wrapText="1"/>
    </xf>
    <xf numFmtId="0" fontId="1" fillId="2" borderId="0" xfId="0" applyFont="1" applyFill="1"/>
    <xf numFmtId="0" fontId="3" fillId="2" borderId="0" xfId="0" applyFont="1" applyFill="1"/>
    <xf numFmtId="0" fontId="0" fillId="2" borderId="0" xfId="0" applyFill="1"/>
    <xf numFmtId="1" fontId="10" fillId="2" borderId="0" xfId="0" applyNumberFormat="1" applyFont="1" applyFill="1"/>
    <xf numFmtId="0" fontId="8" fillId="2" borderId="0" xfId="0" applyFont="1" applyFill="1"/>
    <xf numFmtId="1" fontId="2" fillId="2" borderId="0" xfId="0" applyNumberFormat="1" applyFont="1" applyFill="1"/>
    <xf numFmtId="0" fontId="2" fillId="2" borderId="0" xfId="0" applyFont="1" applyFill="1"/>
    <xf numFmtId="1" fontId="1" fillId="2" borderId="0" xfId="0" applyNumberFormat="1" applyFont="1" applyFill="1"/>
    <xf numFmtId="0" fontId="13" fillId="2" borderId="0" xfId="0" applyFont="1" applyFill="1" applyAlignment="1">
      <alignment horizontal="right"/>
    </xf>
    <xf numFmtId="0" fontId="0" fillId="0" borderId="0" xfId="0" quotePrefix="1"/>
    <xf numFmtId="0" fontId="4" fillId="0" borderId="0" xfId="0" applyFont="1" applyAlignment="1">
      <alignment horizontal="right"/>
    </xf>
    <xf numFmtId="0" fontId="15" fillId="0" borderId="0" xfId="0" applyFont="1"/>
    <xf numFmtId="0" fontId="14" fillId="0" borderId="0" xfId="0" applyFon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N69"/>
  <sheetViews>
    <sheetView tabSelected="1" workbookViewId="0">
      <selection activeCell="H4" sqref="H4"/>
    </sheetView>
  </sheetViews>
  <sheetFormatPr defaultColWidth="8.88671875" defaultRowHeight="14.4" x14ac:dyDescent="0.3"/>
  <cols>
    <col min="1" max="1" width="11" customWidth="1"/>
    <col min="5" max="5" width="23.44140625" customWidth="1"/>
    <col min="6" max="6" width="14.44140625" customWidth="1"/>
    <col min="7" max="7" width="11" customWidth="1"/>
    <col min="8" max="9" width="14.44140625" customWidth="1"/>
    <col min="10" max="10" width="16" customWidth="1"/>
    <col min="11" max="11" width="6.44140625" customWidth="1"/>
    <col min="12" max="12" width="8.109375" customWidth="1"/>
    <col min="13" max="14" width="8.88671875" hidden="1" customWidth="1"/>
    <col min="15" max="19" width="8.88671875" customWidth="1"/>
    <col min="262" max="262" width="14.33203125" customWidth="1"/>
    <col min="263" max="263" width="10.6640625" customWidth="1"/>
    <col min="264" max="264" width="9.6640625" customWidth="1"/>
    <col min="265" max="265" width="8" customWidth="1"/>
    <col min="266" max="266" width="11.33203125" customWidth="1"/>
    <col min="267" max="267" width="6.44140625" customWidth="1"/>
    <col min="268" max="268" width="8.109375" customWidth="1"/>
    <col min="518" max="518" width="14.33203125" customWidth="1"/>
    <col min="519" max="519" width="10.6640625" customWidth="1"/>
    <col min="520" max="520" width="9.6640625" customWidth="1"/>
    <col min="521" max="521" width="8" customWidth="1"/>
    <col min="522" max="522" width="11.33203125" customWidth="1"/>
    <col min="523" max="523" width="6.44140625" customWidth="1"/>
    <col min="524" max="524" width="8.109375" customWidth="1"/>
    <col min="774" max="774" width="14.33203125" customWidth="1"/>
    <col min="775" max="775" width="10.6640625" customWidth="1"/>
    <col min="776" max="776" width="9.6640625" customWidth="1"/>
    <col min="777" max="777" width="8" customWidth="1"/>
    <col min="778" max="778" width="11.33203125" customWidth="1"/>
    <col min="779" max="779" width="6.44140625" customWidth="1"/>
    <col min="780" max="780" width="8.109375" customWidth="1"/>
    <col min="1030" max="1030" width="14.33203125" customWidth="1"/>
    <col min="1031" max="1031" width="10.6640625" customWidth="1"/>
    <col min="1032" max="1032" width="9.6640625" customWidth="1"/>
    <col min="1033" max="1033" width="8" customWidth="1"/>
    <col min="1034" max="1034" width="11.33203125" customWidth="1"/>
    <col min="1035" max="1035" width="6.44140625" customWidth="1"/>
    <col min="1036" max="1036" width="8.109375" customWidth="1"/>
    <col min="1286" max="1286" width="14.33203125" customWidth="1"/>
    <col min="1287" max="1287" width="10.6640625" customWidth="1"/>
    <col min="1288" max="1288" width="9.6640625" customWidth="1"/>
    <col min="1289" max="1289" width="8" customWidth="1"/>
    <col min="1290" max="1290" width="11.33203125" customWidth="1"/>
    <col min="1291" max="1291" width="6.44140625" customWidth="1"/>
    <col min="1292" max="1292" width="8.109375" customWidth="1"/>
    <col min="1542" max="1542" width="14.33203125" customWidth="1"/>
    <col min="1543" max="1543" width="10.6640625" customWidth="1"/>
    <col min="1544" max="1544" width="9.6640625" customWidth="1"/>
    <col min="1545" max="1545" width="8" customWidth="1"/>
    <col min="1546" max="1546" width="11.33203125" customWidth="1"/>
    <col min="1547" max="1547" width="6.44140625" customWidth="1"/>
    <col min="1548" max="1548" width="8.109375" customWidth="1"/>
    <col min="1798" max="1798" width="14.33203125" customWidth="1"/>
    <col min="1799" max="1799" width="10.6640625" customWidth="1"/>
    <col min="1800" max="1800" width="9.6640625" customWidth="1"/>
    <col min="1801" max="1801" width="8" customWidth="1"/>
    <col min="1802" max="1802" width="11.33203125" customWidth="1"/>
    <col min="1803" max="1803" width="6.44140625" customWidth="1"/>
    <col min="1804" max="1804" width="8.109375" customWidth="1"/>
    <col min="2054" max="2054" width="14.33203125" customWidth="1"/>
    <col min="2055" max="2055" width="10.6640625" customWidth="1"/>
    <col min="2056" max="2056" width="9.6640625" customWidth="1"/>
    <col min="2057" max="2057" width="8" customWidth="1"/>
    <col min="2058" max="2058" width="11.33203125" customWidth="1"/>
    <col min="2059" max="2059" width="6.44140625" customWidth="1"/>
    <col min="2060" max="2060" width="8.109375" customWidth="1"/>
    <col min="2310" max="2310" width="14.33203125" customWidth="1"/>
    <col min="2311" max="2311" width="10.6640625" customWidth="1"/>
    <col min="2312" max="2312" width="9.6640625" customWidth="1"/>
    <col min="2313" max="2313" width="8" customWidth="1"/>
    <col min="2314" max="2314" width="11.33203125" customWidth="1"/>
    <col min="2315" max="2315" width="6.44140625" customWidth="1"/>
    <col min="2316" max="2316" width="8.109375" customWidth="1"/>
    <col min="2566" max="2566" width="14.33203125" customWidth="1"/>
    <col min="2567" max="2567" width="10.6640625" customWidth="1"/>
    <col min="2568" max="2568" width="9.6640625" customWidth="1"/>
    <col min="2569" max="2569" width="8" customWidth="1"/>
    <col min="2570" max="2570" width="11.33203125" customWidth="1"/>
    <col min="2571" max="2571" width="6.44140625" customWidth="1"/>
    <col min="2572" max="2572" width="8.109375" customWidth="1"/>
    <col min="2822" max="2822" width="14.33203125" customWidth="1"/>
    <col min="2823" max="2823" width="10.6640625" customWidth="1"/>
    <col min="2824" max="2824" width="9.6640625" customWidth="1"/>
    <col min="2825" max="2825" width="8" customWidth="1"/>
    <col min="2826" max="2826" width="11.33203125" customWidth="1"/>
    <col min="2827" max="2827" width="6.44140625" customWidth="1"/>
    <col min="2828" max="2828" width="8.109375" customWidth="1"/>
    <col min="3078" max="3078" width="14.33203125" customWidth="1"/>
    <col min="3079" max="3079" width="10.6640625" customWidth="1"/>
    <col min="3080" max="3080" width="9.6640625" customWidth="1"/>
    <col min="3081" max="3081" width="8" customWidth="1"/>
    <col min="3082" max="3082" width="11.33203125" customWidth="1"/>
    <col min="3083" max="3083" width="6.44140625" customWidth="1"/>
    <col min="3084" max="3084" width="8.109375" customWidth="1"/>
    <col min="3334" max="3334" width="14.33203125" customWidth="1"/>
    <col min="3335" max="3335" width="10.6640625" customWidth="1"/>
    <col min="3336" max="3336" width="9.6640625" customWidth="1"/>
    <col min="3337" max="3337" width="8" customWidth="1"/>
    <col min="3338" max="3338" width="11.33203125" customWidth="1"/>
    <col min="3339" max="3339" width="6.44140625" customWidth="1"/>
    <col min="3340" max="3340" width="8.109375" customWidth="1"/>
    <col min="3590" max="3590" width="14.33203125" customWidth="1"/>
    <col min="3591" max="3591" width="10.6640625" customWidth="1"/>
    <col min="3592" max="3592" width="9.6640625" customWidth="1"/>
    <col min="3593" max="3593" width="8" customWidth="1"/>
    <col min="3594" max="3594" width="11.33203125" customWidth="1"/>
    <col min="3595" max="3595" width="6.44140625" customWidth="1"/>
    <col min="3596" max="3596" width="8.109375" customWidth="1"/>
    <col min="3846" max="3846" width="14.33203125" customWidth="1"/>
    <col min="3847" max="3847" width="10.6640625" customWidth="1"/>
    <col min="3848" max="3848" width="9.6640625" customWidth="1"/>
    <col min="3849" max="3849" width="8" customWidth="1"/>
    <col min="3850" max="3850" width="11.33203125" customWidth="1"/>
    <col min="3851" max="3851" width="6.44140625" customWidth="1"/>
    <col min="3852" max="3852" width="8.109375" customWidth="1"/>
    <col min="4102" max="4102" width="14.33203125" customWidth="1"/>
    <col min="4103" max="4103" width="10.6640625" customWidth="1"/>
    <col min="4104" max="4104" width="9.6640625" customWidth="1"/>
    <col min="4105" max="4105" width="8" customWidth="1"/>
    <col min="4106" max="4106" width="11.33203125" customWidth="1"/>
    <col min="4107" max="4107" width="6.44140625" customWidth="1"/>
    <col min="4108" max="4108" width="8.109375" customWidth="1"/>
    <col min="4358" max="4358" width="14.33203125" customWidth="1"/>
    <col min="4359" max="4359" width="10.6640625" customWidth="1"/>
    <col min="4360" max="4360" width="9.6640625" customWidth="1"/>
    <col min="4361" max="4361" width="8" customWidth="1"/>
    <col min="4362" max="4362" width="11.33203125" customWidth="1"/>
    <col min="4363" max="4363" width="6.44140625" customWidth="1"/>
    <col min="4364" max="4364" width="8.109375" customWidth="1"/>
    <col min="4614" max="4614" width="14.33203125" customWidth="1"/>
    <col min="4615" max="4615" width="10.6640625" customWidth="1"/>
    <col min="4616" max="4616" width="9.6640625" customWidth="1"/>
    <col min="4617" max="4617" width="8" customWidth="1"/>
    <col min="4618" max="4618" width="11.33203125" customWidth="1"/>
    <col min="4619" max="4619" width="6.44140625" customWidth="1"/>
    <col min="4620" max="4620" width="8.109375" customWidth="1"/>
    <col min="4870" max="4870" width="14.33203125" customWidth="1"/>
    <col min="4871" max="4871" width="10.6640625" customWidth="1"/>
    <col min="4872" max="4872" width="9.6640625" customWidth="1"/>
    <col min="4873" max="4873" width="8" customWidth="1"/>
    <col min="4874" max="4874" width="11.33203125" customWidth="1"/>
    <col min="4875" max="4875" width="6.44140625" customWidth="1"/>
    <col min="4876" max="4876" width="8.109375" customWidth="1"/>
    <col min="5126" max="5126" width="14.33203125" customWidth="1"/>
    <col min="5127" max="5127" width="10.6640625" customWidth="1"/>
    <col min="5128" max="5128" width="9.6640625" customWidth="1"/>
    <col min="5129" max="5129" width="8" customWidth="1"/>
    <col min="5130" max="5130" width="11.33203125" customWidth="1"/>
    <col min="5131" max="5131" width="6.44140625" customWidth="1"/>
    <col min="5132" max="5132" width="8.109375" customWidth="1"/>
    <col min="5382" max="5382" width="14.33203125" customWidth="1"/>
    <col min="5383" max="5383" width="10.6640625" customWidth="1"/>
    <col min="5384" max="5384" width="9.6640625" customWidth="1"/>
    <col min="5385" max="5385" width="8" customWidth="1"/>
    <col min="5386" max="5386" width="11.33203125" customWidth="1"/>
    <col min="5387" max="5387" width="6.44140625" customWidth="1"/>
    <col min="5388" max="5388" width="8.109375" customWidth="1"/>
    <col min="5638" max="5638" width="14.33203125" customWidth="1"/>
    <col min="5639" max="5639" width="10.6640625" customWidth="1"/>
    <col min="5640" max="5640" width="9.6640625" customWidth="1"/>
    <col min="5641" max="5641" width="8" customWidth="1"/>
    <col min="5642" max="5642" width="11.33203125" customWidth="1"/>
    <col min="5643" max="5643" width="6.44140625" customWidth="1"/>
    <col min="5644" max="5644" width="8.109375" customWidth="1"/>
    <col min="5894" max="5894" width="14.33203125" customWidth="1"/>
    <col min="5895" max="5895" width="10.6640625" customWidth="1"/>
    <col min="5896" max="5896" width="9.6640625" customWidth="1"/>
    <col min="5897" max="5897" width="8" customWidth="1"/>
    <col min="5898" max="5898" width="11.33203125" customWidth="1"/>
    <col min="5899" max="5899" width="6.44140625" customWidth="1"/>
    <col min="5900" max="5900" width="8.109375" customWidth="1"/>
    <col min="6150" max="6150" width="14.33203125" customWidth="1"/>
    <col min="6151" max="6151" width="10.6640625" customWidth="1"/>
    <col min="6152" max="6152" width="9.6640625" customWidth="1"/>
    <col min="6153" max="6153" width="8" customWidth="1"/>
    <col min="6154" max="6154" width="11.33203125" customWidth="1"/>
    <col min="6155" max="6155" width="6.44140625" customWidth="1"/>
    <col min="6156" max="6156" width="8.109375" customWidth="1"/>
    <col min="6406" max="6406" width="14.33203125" customWidth="1"/>
    <col min="6407" max="6407" width="10.6640625" customWidth="1"/>
    <col min="6408" max="6408" width="9.6640625" customWidth="1"/>
    <col min="6409" max="6409" width="8" customWidth="1"/>
    <col min="6410" max="6410" width="11.33203125" customWidth="1"/>
    <col min="6411" max="6411" width="6.44140625" customWidth="1"/>
    <col min="6412" max="6412" width="8.109375" customWidth="1"/>
    <col min="6662" max="6662" width="14.33203125" customWidth="1"/>
    <col min="6663" max="6663" width="10.6640625" customWidth="1"/>
    <col min="6664" max="6664" width="9.6640625" customWidth="1"/>
    <col min="6665" max="6665" width="8" customWidth="1"/>
    <col min="6666" max="6666" width="11.33203125" customWidth="1"/>
    <col min="6667" max="6667" width="6.44140625" customWidth="1"/>
    <col min="6668" max="6668" width="8.109375" customWidth="1"/>
    <col min="6918" max="6918" width="14.33203125" customWidth="1"/>
    <col min="6919" max="6919" width="10.6640625" customWidth="1"/>
    <col min="6920" max="6920" width="9.6640625" customWidth="1"/>
    <col min="6921" max="6921" width="8" customWidth="1"/>
    <col min="6922" max="6922" width="11.33203125" customWidth="1"/>
    <col min="6923" max="6923" width="6.44140625" customWidth="1"/>
    <col min="6924" max="6924" width="8.109375" customWidth="1"/>
    <col min="7174" max="7174" width="14.33203125" customWidth="1"/>
    <col min="7175" max="7175" width="10.6640625" customWidth="1"/>
    <col min="7176" max="7176" width="9.6640625" customWidth="1"/>
    <col min="7177" max="7177" width="8" customWidth="1"/>
    <col min="7178" max="7178" width="11.33203125" customWidth="1"/>
    <col min="7179" max="7179" width="6.44140625" customWidth="1"/>
    <col min="7180" max="7180" width="8.109375" customWidth="1"/>
    <col min="7430" max="7430" width="14.33203125" customWidth="1"/>
    <col min="7431" max="7431" width="10.6640625" customWidth="1"/>
    <col min="7432" max="7432" width="9.6640625" customWidth="1"/>
    <col min="7433" max="7433" width="8" customWidth="1"/>
    <col min="7434" max="7434" width="11.33203125" customWidth="1"/>
    <col min="7435" max="7435" width="6.44140625" customWidth="1"/>
    <col min="7436" max="7436" width="8.109375" customWidth="1"/>
    <col min="7686" max="7686" width="14.33203125" customWidth="1"/>
    <col min="7687" max="7687" width="10.6640625" customWidth="1"/>
    <col min="7688" max="7688" width="9.6640625" customWidth="1"/>
    <col min="7689" max="7689" width="8" customWidth="1"/>
    <col min="7690" max="7690" width="11.33203125" customWidth="1"/>
    <col min="7691" max="7691" width="6.44140625" customWidth="1"/>
    <col min="7692" max="7692" width="8.109375" customWidth="1"/>
    <col min="7942" max="7942" width="14.33203125" customWidth="1"/>
    <col min="7943" max="7943" width="10.6640625" customWidth="1"/>
    <col min="7944" max="7944" width="9.6640625" customWidth="1"/>
    <col min="7945" max="7945" width="8" customWidth="1"/>
    <col min="7946" max="7946" width="11.33203125" customWidth="1"/>
    <col min="7947" max="7947" width="6.44140625" customWidth="1"/>
    <col min="7948" max="7948" width="8.109375" customWidth="1"/>
    <col min="8198" max="8198" width="14.33203125" customWidth="1"/>
    <col min="8199" max="8199" width="10.6640625" customWidth="1"/>
    <col min="8200" max="8200" width="9.6640625" customWidth="1"/>
    <col min="8201" max="8201" width="8" customWidth="1"/>
    <col min="8202" max="8202" width="11.33203125" customWidth="1"/>
    <col min="8203" max="8203" width="6.44140625" customWidth="1"/>
    <col min="8204" max="8204" width="8.109375" customWidth="1"/>
    <col min="8454" max="8454" width="14.33203125" customWidth="1"/>
    <col min="8455" max="8455" width="10.6640625" customWidth="1"/>
    <col min="8456" max="8456" width="9.6640625" customWidth="1"/>
    <col min="8457" max="8457" width="8" customWidth="1"/>
    <col min="8458" max="8458" width="11.33203125" customWidth="1"/>
    <col min="8459" max="8459" width="6.44140625" customWidth="1"/>
    <col min="8460" max="8460" width="8.109375" customWidth="1"/>
    <col min="8710" max="8710" width="14.33203125" customWidth="1"/>
    <col min="8711" max="8711" width="10.6640625" customWidth="1"/>
    <col min="8712" max="8712" width="9.6640625" customWidth="1"/>
    <col min="8713" max="8713" width="8" customWidth="1"/>
    <col min="8714" max="8714" width="11.33203125" customWidth="1"/>
    <col min="8715" max="8715" width="6.44140625" customWidth="1"/>
    <col min="8716" max="8716" width="8.109375" customWidth="1"/>
    <col min="8966" max="8966" width="14.33203125" customWidth="1"/>
    <col min="8967" max="8967" width="10.6640625" customWidth="1"/>
    <col min="8968" max="8968" width="9.6640625" customWidth="1"/>
    <col min="8969" max="8969" width="8" customWidth="1"/>
    <col min="8970" max="8970" width="11.33203125" customWidth="1"/>
    <col min="8971" max="8971" width="6.44140625" customWidth="1"/>
    <col min="8972" max="8972" width="8.109375" customWidth="1"/>
    <col min="9222" max="9222" width="14.33203125" customWidth="1"/>
    <col min="9223" max="9223" width="10.6640625" customWidth="1"/>
    <col min="9224" max="9224" width="9.6640625" customWidth="1"/>
    <col min="9225" max="9225" width="8" customWidth="1"/>
    <col min="9226" max="9226" width="11.33203125" customWidth="1"/>
    <col min="9227" max="9227" width="6.44140625" customWidth="1"/>
    <col min="9228" max="9228" width="8.109375" customWidth="1"/>
    <col min="9478" max="9478" width="14.33203125" customWidth="1"/>
    <col min="9479" max="9479" width="10.6640625" customWidth="1"/>
    <col min="9480" max="9480" width="9.6640625" customWidth="1"/>
    <col min="9481" max="9481" width="8" customWidth="1"/>
    <col min="9482" max="9482" width="11.33203125" customWidth="1"/>
    <col min="9483" max="9483" width="6.44140625" customWidth="1"/>
    <col min="9484" max="9484" width="8.109375" customWidth="1"/>
    <col min="9734" max="9734" width="14.33203125" customWidth="1"/>
    <col min="9735" max="9735" width="10.6640625" customWidth="1"/>
    <col min="9736" max="9736" width="9.6640625" customWidth="1"/>
    <col min="9737" max="9737" width="8" customWidth="1"/>
    <col min="9738" max="9738" width="11.33203125" customWidth="1"/>
    <col min="9739" max="9739" width="6.44140625" customWidth="1"/>
    <col min="9740" max="9740" width="8.109375" customWidth="1"/>
    <col min="9990" max="9990" width="14.33203125" customWidth="1"/>
    <col min="9991" max="9991" width="10.6640625" customWidth="1"/>
    <col min="9992" max="9992" width="9.6640625" customWidth="1"/>
    <col min="9993" max="9993" width="8" customWidth="1"/>
    <col min="9994" max="9994" width="11.33203125" customWidth="1"/>
    <col min="9995" max="9995" width="6.44140625" customWidth="1"/>
    <col min="9996" max="9996" width="8.109375" customWidth="1"/>
    <col min="10246" max="10246" width="14.33203125" customWidth="1"/>
    <col min="10247" max="10247" width="10.6640625" customWidth="1"/>
    <col min="10248" max="10248" width="9.6640625" customWidth="1"/>
    <col min="10249" max="10249" width="8" customWidth="1"/>
    <col min="10250" max="10250" width="11.33203125" customWidth="1"/>
    <col min="10251" max="10251" width="6.44140625" customWidth="1"/>
    <col min="10252" max="10252" width="8.109375" customWidth="1"/>
    <col min="10502" max="10502" width="14.33203125" customWidth="1"/>
    <col min="10503" max="10503" width="10.6640625" customWidth="1"/>
    <col min="10504" max="10504" width="9.6640625" customWidth="1"/>
    <col min="10505" max="10505" width="8" customWidth="1"/>
    <col min="10506" max="10506" width="11.33203125" customWidth="1"/>
    <col min="10507" max="10507" width="6.44140625" customWidth="1"/>
    <col min="10508" max="10508" width="8.109375" customWidth="1"/>
    <col min="10758" max="10758" width="14.33203125" customWidth="1"/>
    <col min="10759" max="10759" width="10.6640625" customWidth="1"/>
    <col min="10760" max="10760" width="9.6640625" customWidth="1"/>
    <col min="10761" max="10761" width="8" customWidth="1"/>
    <col min="10762" max="10762" width="11.33203125" customWidth="1"/>
    <col min="10763" max="10763" width="6.44140625" customWidth="1"/>
    <col min="10764" max="10764" width="8.109375" customWidth="1"/>
    <col min="11014" max="11014" width="14.33203125" customWidth="1"/>
    <col min="11015" max="11015" width="10.6640625" customWidth="1"/>
    <col min="11016" max="11016" width="9.6640625" customWidth="1"/>
    <col min="11017" max="11017" width="8" customWidth="1"/>
    <col min="11018" max="11018" width="11.33203125" customWidth="1"/>
    <col min="11019" max="11019" width="6.44140625" customWidth="1"/>
    <col min="11020" max="11020" width="8.109375" customWidth="1"/>
    <col min="11270" max="11270" width="14.33203125" customWidth="1"/>
    <col min="11271" max="11271" width="10.6640625" customWidth="1"/>
    <col min="11272" max="11272" width="9.6640625" customWidth="1"/>
    <col min="11273" max="11273" width="8" customWidth="1"/>
    <col min="11274" max="11274" width="11.33203125" customWidth="1"/>
    <col min="11275" max="11275" width="6.44140625" customWidth="1"/>
    <col min="11276" max="11276" width="8.109375" customWidth="1"/>
    <col min="11526" max="11526" width="14.33203125" customWidth="1"/>
    <col min="11527" max="11527" width="10.6640625" customWidth="1"/>
    <col min="11528" max="11528" width="9.6640625" customWidth="1"/>
    <col min="11529" max="11529" width="8" customWidth="1"/>
    <col min="11530" max="11530" width="11.33203125" customWidth="1"/>
    <col min="11531" max="11531" width="6.44140625" customWidth="1"/>
    <col min="11532" max="11532" width="8.109375" customWidth="1"/>
    <col min="11782" max="11782" width="14.33203125" customWidth="1"/>
    <col min="11783" max="11783" width="10.6640625" customWidth="1"/>
    <col min="11784" max="11784" width="9.6640625" customWidth="1"/>
    <col min="11785" max="11785" width="8" customWidth="1"/>
    <col min="11786" max="11786" width="11.33203125" customWidth="1"/>
    <col min="11787" max="11787" width="6.44140625" customWidth="1"/>
    <col min="11788" max="11788" width="8.109375" customWidth="1"/>
    <col min="12038" max="12038" width="14.33203125" customWidth="1"/>
    <col min="12039" max="12039" width="10.6640625" customWidth="1"/>
    <col min="12040" max="12040" width="9.6640625" customWidth="1"/>
    <col min="12041" max="12041" width="8" customWidth="1"/>
    <col min="12042" max="12042" width="11.33203125" customWidth="1"/>
    <col min="12043" max="12043" width="6.44140625" customWidth="1"/>
    <col min="12044" max="12044" width="8.109375" customWidth="1"/>
    <col min="12294" max="12294" width="14.33203125" customWidth="1"/>
    <col min="12295" max="12295" width="10.6640625" customWidth="1"/>
    <col min="12296" max="12296" width="9.6640625" customWidth="1"/>
    <col min="12297" max="12297" width="8" customWidth="1"/>
    <col min="12298" max="12298" width="11.33203125" customWidth="1"/>
    <col min="12299" max="12299" width="6.44140625" customWidth="1"/>
    <col min="12300" max="12300" width="8.109375" customWidth="1"/>
    <col min="12550" max="12550" width="14.33203125" customWidth="1"/>
    <col min="12551" max="12551" width="10.6640625" customWidth="1"/>
    <col min="12552" max="12552" width="9.6640625" customWidth="1"/>
    <col min="12553" max="12553" width="8" customWidth="1"/>
    <col min="12554" max="12554" width="11.33203125" customWidth="1"/>
    <col min="12555" max="12555" width="6.44140625" customWidth="1"/>
    <col min="12556" max="12556" width="8.109375" customWidth="1"/>
    <col min="12806" max="12806" width="14.33203125" customWidth="1"/>
    <col min="12807" max="12807" width="10.6640625" customWidth="1"/>
    <col min="12808" max="12808" width="9.6640625" customWidth="1"/>
    <col min="12809" max="12809" width="8" customWidth="1"/>
    <col min="12810" max="12810" width="11.33203125" customWidth="1"/>
    <col min="12811" max="12811" width="6.44140625" customWidth="1"/>
    <col min="12812" max="12812" width="8.109375" customWidth="1"/>
    <col min="13062" max="13062" width="14.33203125" customWidth="1"/>
    <col min="13063" max="13063" width="10.6640625" customWidth="1"/>
    <col min="13064" max="13064" width="9.6640625" customWidth="1"/>
    <col min="13065" max="13065" width="8" customWidth="1"/>
    <col min="13066" max="13066" width="11.33203125" customWidth="1"/>
    <col min="13067" max="13067" width="6.44140625" customWidth="1"/>
    <col min="13068" max="13068" width="8.109375" customWidth="1"/>
    <col min="13318" max="13318" width="14.33203125" customWidth="1"/>
    <col min="13319" max="13319" width="10.6640625" customWidth="1"/>
    <col min="13320" max="13320" width="9.6640625" customWidth="1"/>
    <col min="13321" max="13321" width="8" customWidth="1"/>
    <col min="13322" max="13322" width="11.33203125" customWidth="1"/>
    <col min="13323" max="13323" width="6.44140625" customWidth="1"/>
    <col min="13324" max="13324" width="8.109375" customWidth="1"/>
    <col min="13574" max="13574" width="14.33203125" customWidth="1"/>
    <col min="13575" max="13575" width="10.6640625" customWidth="1"/>
    <col min="13576" max="13576" width="9.6640625" customWidth="1"/>
    <col min="13577" max="13577" width="8" customWidth="1"/>
    <col min="13578" max="13578" width="11.33203125" customWidth="1"/>
    <col min="13579" max="13579" width="6.44140625" customWidth="1"/>
    <col min="13580" max="13580" width="8.109375" customWidth="1"/>
    <col min="13830" max="13830" width="14.33203125" customWidth="1"/>
    <col min="13831" max="13831" width="10.6640625" customWidth="1"/>
    <col min="13832" max="13832" width="9.6640625" customWidth="1"/>
    <col min="13833" max="13833" width="8" customWidth="1"/>
    <col min="13834" max="13834" width="11.33203125" customWidth="1"/>
    <col min="13835" max="13835" width="6.44140625" customWidth="1"/>
    <col min="13836" max="13836" width="8.109375" customWidth="1"/>
    <col min="14086" max="14086" width="14.33203125" customWidth="1"/>
    <col min="14087" max="14087" width="10.6640625" customWidth="1"/>
    <col min="14088" max="14088" width="9.6640625" customWidth="1"/>
    <col min="14089" max="14089" width="8" customWidth="1"/>
    <col min="14090" max="14090" width="11.33203125" customWidth="1"/>
    <col min="14091" max="14091" width="6.44140625" customWidth="1"/>
    <col min="14092" max="14092" width="8.109375" customWidth="1"/>
    <col min="14342" max="14342" width="14.33203125" customWidth="1"/>
    <col min="14343" max="14343" width="10.6640625" customWidth="1"/>
    <col min="14344" max="14344" width="9.6640625" customWidth="1"/>
    <col min="14345" max="14345" width="8" customWidth="1"/>
    <col min="14346" max="14346" width="11.33203125" customWidth="1"/>
    <col min="14347" max="14347" width="6.44140625" customWidth="1"/>
    <col min="14348" max="14348" width="8.109375" customWidth="1"/>
    <col min="14598" max="14598" width="14.33203125" customWidth="1"/>
    <col min="14599" max="14599" width="10.6640625" customWidth="1"/>
    <col min="14600" max="14600" width="9.6640625" customWidth="1"/>
    <col min="14601" max="14601" width="8" customWidth="1"/>
    <col min="14602" max="14602" width="11.33203125" customWidth="1"/>
    <col min="14603" max="14603" width="6.44140625" customWidth="1"/>
    <col min="14604" max="14604" width="8.109375" customWidth="1"/>
    <col min="14854" max="14854" width="14.33203125" customWidth="1"/>
    <col min="14855" max="14855" width="10.6640625" customWidth="1"/>
    <col min="14856" max="14856" width="9.6640625" customWidth="1"/>
    <col min="14857" max="14857" width="8" customWidth="1"/>
    <col min="14858" max="14858" width="11.33203125" customWidth="1"/>
    <col min="14859" max="14859" width="6.44140625" customWidth="1"/>
    <col min="14860" max="14860" width="8.109375" customWidth="1"/>
    <col min="15110" max="15110" width="14.33203125" customWidth="1"/>
    <col min="15111" max="15111" width="10.6640625" customWidth="1"/>
    <col min="15112" max="15112" width="9.6640625" customWidth="1"/>
    <col min="15113" max="15113" width="8" customWidth="1"/>
    <col min="15114" max="15114" width="11.33203125" customWidth="1"/>
    <col min="15115" max="15115" width="6.44140625" customWidth="1"/>
    <col min="15116" max="15116" width="8.109375" customWidth="1"/>
    <col min="15366" max="15366" width="14.33203125" customWidth="1"/>
    <col min="15367" max="15367" width="10.6640625" customWidth="1"/>
    <col min="15368" max="15368" width="9.6640625" customWidth="1"/>
    <col min="15369" max="15369" width="8" customWidth="1"/>
    <col min="15370" max="15370" width="11.33203125" customWidth="1"/>
    <col min="15371" max="15371" width="6.44140625" customWidth="1"/>
    <col min="15372" max="15372" width="8.109375" customWidth="1"/>
    <col min="15622" max="15622" width="14.33203125" customWidth="1"/>
    <col min="15623" max="15623" width="10.6640625" customWidth="1"/>
    <col min="15624" max="15624" width="9.6640625" customWidth="1"/>
    <col min="15625" max="15625" width="8" customWidth="1"/>
    <col min="15626" max="15626" width="11.33203125" customWidth="1"/>
    <col min="15627" max="15627" width="6.44140625" customWidth="1"/>
    <col min="15628" max="15628" width="8.109375" customWidth="1"/>
    <col min="15878" max="15878" width="14.33203125" customWidth="1"/>
    <col min="15879" max="15879" width="10.6640625" customWidth="1"/>
    <col min="15880" max="15880" width="9.6640625" customWidth="1"/>
    <col min="15881" max="15881" width="8" customWidth="1"/>
    <col min="15882" max="15882" width="11.33203125" customWidth="1"/>
    <col min="15883" max="15883" width="6.44140625" customWidth="1"/>
    <col min="15884" max="15884" width="8.109375" customWidth="1"/>
    <col min="16134" max="16134" width="14.33203125" customWidth="1"/>
    <col min="16135" max="16135" width="10.6640625" customWidth="1"/>
    <col min="16136" max="16136" width="9.6640625" customWidth="1"/>
    <col min="16137" max="16137" width="8" customWidth="1"/>
    <col min="16138" max="16138" width="11.33203125" customWidth="1"/>
    <col min="16139" max="16139" width="6.44140625" customWidth="1"/>
    <col min="16140" max="16140" width="8.109375" customWidth="1"/>
  </cols>
  <sheetData>
    <row r="1" spans="1:13" x14ac:dyDescent="0.3">
      <c r="B1" t="s">
        <v>76</v>
      </c>
      <c r="H1" s="27" t="s">
        <v>0</v>
      </c>
      <c r="I1" s="27"/>
      <c r="J1" s="27"/>
      <c r="K1" s="27"/>
    </row>
    <row r="2" spans="1:13" ht="15.6" x14ac:dyDescent="0.3">
      <c r="K2" s="1"/>
    </row>
    <row r="4" spans="1:13" ht="17.399999999999999" x14ac:dyDescent="0.3">
      <c r="D4" s="28" t="s">
        <v>106</v>
      </c>
      <c r="E4" s="29"/>
      <c r="F4" s="29"/>
    </row>
    <row r="6" spans="1:13" ht="28.8" x14ac:dyDescent="0.3">
      <c r="H6" s="16" t="s">
        <v>96</v>
      </c>
      <c r="I6" s="16" t="s">
        <v>95</v>
      </c>
      <c r="J6" s="16" t="s">
        <v>97</v>
      </c>
      <c r="K6" s="2" t="s">
        <v>1</v>
      </c>
    </row>
    <row r="7" spans="1:13" ht="15.6" x14ac:dyDescent="0.3">
      <c r="A7" s="14" t="s">
        <v>2</v>
      </c>
      <c r="B7" s="13" t="s">
        <v>3</v>
      </c>
      <c r="C7" s="3"/>
      <c r="D7" s="3"/>
      <c r="E7" s="3"/>
      <c r="F7" s="3"/>
      <c r="G7" s="3"/>
      <c r="H7" s="3">
        <v>3908923</v>
      </c>
      <c r="I7" s="3">
        <f>J7-H7</f>
        <v>23892</v>
      </c>
      <c r="J7" s="3">
        <f>3906674+25000+1141</f>
        <v>3932815</v>
      </c>
      <c r="K7" s="4">
        <f>H7*100/H56</f>
        <v>7.4523542296327383</v>
      </c>
      <c r="M7" s="26" t="s">
        <v>105</v>
      </c>
    </row>
    <row r="8" spans="1:13" ht="15.6" x14ac:dyDescent="0.3">
      <c r="A8" s="14" t="s">
        <v>4</v>
      </c>
      <c r="B8" s="13" t="s">
        <v>5</v>
      </c>
      <c r="C8" s="3"/>
      <c r="D8" s="3"/>
      <c r="E8" s="3"/>
      <c r="F8" s="3"/>
      <c r="G8" s="3"/>
      <c r="H8" s="3">
        <v>260575</v>
      </c>
      <c r="I8" s="3">
        <f t="shared" ref="I8:I10" si="0">J8-H8</f>
        <v>0</v>
      </c>
      <c r="J8" s="3">
        <v>260575</v>
      </c>
      <c r="K8" s="4">
        <f>H8*100/H56</f>
        <v>0.49678573954681399</v>
      </c>
    </row>
    <row r="9" spans="1:13" ht="15" customHeight="1" x14ac:dyDescent="0.3">
      <c r="A9" s="14" t="s">
        <v>6</v>
      </c>
      <c r="B9" s="13" t="s">
        <v>77</v>
      </c>
      <c r="C9" s="3"/>
      <c r="D9" s="3"/>
      <c r="E9" s="3"/>
      <c r="F9" s="3"/>
      <c r="G9" s="3"/>
      <c r="H9" s="3">
        <v>1183800</v>
      </c>
      <c r="I9" s="3">
        <f t="shared" si="0"/>
        <v>0</v>
      </c>
      <c r="J9" s="3">
        <v>1183800</v>
      </c>
      <c r="K9" s="4">
        <f>H9*100/H56</f>
        <v>2.2569124377838179</v>
      </c>
    </row>
    <row r="10" spans="1:13" ht="15" customHeight="1" x14ac:dyDescent="0.3">
      <c r="A10" s="14" t="s">
        <v>6</v>
      </c>
      <c r="B10" s="13" t="s">
        <v>7</v>
      </c>
      <c r="C10" s="3"/>
      <c r="D10" s="3"/>
      <c r="E10" s="3"/>
      <c r="F10" s="3"/>
      <c r="G10" s="3"/>
      <c r="H10" s="3">
        <v>84606</v>
      </c>
      <c r="I10" s="3">
        <f t="shared" si="0"/>
        <v>-37165</v>
      </c>
      <c r="J10" s="3">
        <f>82741-25000-1141-5959-3200</f>
        <v>47441</v>
      </c>
      <c r="K10" s="4">
        <f>H10*100/H56</f>
        <v>0.16130117731976493</v>
      </c>
      <c r="M10" s="26" t="s">
        <v>102</v>
      </c>
    </row>
    <row r="11" spans="1:13" ht="15.6" x14ac:dyDescent="0.3">
      <c r="A11" s="17" t="s">
        <v>81</v>
      </c>
      <c r="B11" s="18" t="s">
        <v>80</v>
      </c>
      <c r="C11" s="18"/>
      <c r="D11" s="18"/>
      <c r="E11" s="19"/>
      <c r="F11" s="18">
        <f>SUM(H7:H10)</f>
        <v>5437904</v>
      </c>
      <c r="G11" s="20">
        <f>F11*100/H56</f>
        <v>10.367353584283135</v>
      </c>
      <c r="H11" s="21"/>
      <c r="I11" s="18">
        <f>J11-F11</f>
        <v>-13273</v>
      </c>
      <c r="J11" s="18">
        <f>SUM(J7:J10)</f>
        <v>5424631</v>
      </c>
      <c r="K11" s="22"/>
    </row>
    <row r="12" spans="1:13" ht="15.6" x14ac:dyDescent="0.3">
      <c r="A12" s="14" t="s">
        <v>8</v>
      </c>
      <c r="B12" s="3" t="s">
        <v>9</v>
      </c>
      <c r="C12" s="3"/>
      <c r="D12" s="3"/>
      <c r="E12" s="3"/>
      <c r="F12" s="3"/>
      <c r="G12" s="7"/>
      <c r="H12" s="3">
        <v>1139829</v>
      </c>
      <c r="I12" s="3">
        <f t="shared" ref="I12:I13" si="1">J12-H12</f>
        <v>0</v>
      </c>
      <c r="J12" s="3">
        <v>1139829</v>
      </c>
      <c r="K12" s="4">
        <f>H12*100/H56</f>
        <v>2.1730818103114475</v>
      </c>
    </row>
    <row r="13" spans="1:13" ht="15.6" x14ac:dyDescent="0.3">
      <c r="A13" s="14" t="s">
        <v>10</v>
      </c>
      <c r="B13" s="3" t="s">
        <v>11</v>
      </c>
      <c r="C13" s="3"/>
      <c r="D13" s="3"/>
      <c r="E13" s="3"/>
      <c r="F13" s="3"/>
      <c r="G13" s="7"/>
      <c r="H13" s="3">
        <v>216482</v>
      </c>
      <c r="I13" s="3">
        <f t="shared" si="1"/>
        <v>0</v>
      </c>
      <c r="J13" s="3">
        <v>216482</v>
      </c>
      <c r="K13" s="4">
        <f>H13*100/H56</f>
        <v>0.41272251930758275</v>
      </c>
    </row>
    <row r="14" spans="1:13" ht="15.6" x14ac:dyDescent="0.3">
      <c r="A14" s="17" t="s">
        <v>82</v>
      </c>
      <c r="B14" s="18" t="s">
        <v>12</v>
      </c>
      <c r="C14" s="23"/>
      <c r="D14" s="23"/>
      <c r="E14" s="23"/>
      <c r="F14" s="18">
        <f>SUM(H12:H13)</f>
        <v>1356311</v>
      </c>
      <c r="G14" s="20">
        <f>F14*100/H56</f>
        <v>2.5858043296190303</v>
      </c>
      <c r="H14" s="21"/>
      <c r="I14" s="18">
        <f>J14-F14</f>
        <v>0</v>
      </c>
      <c r="J14" s="18">
        <f>SUM(J12:J13)</f>
        <v>1356311</v>
      </c>
      <c r="K14" s="22"/>
    </row>
    <row r="15" spans="1:13" ht="15.6" x14ac:dyDescent="0.3">
      <c r="B15" s="5" t="s">
        <v>13</v>
      </c>
      <c r="C15" s="5"/>
      <c r="D15" s="5"/>
      <c r="E15" s="5"/>
      <c r="F15" s="3"/>
      <c r="G15" s="3"/>
      <c r="H15" s="6"/>
      <c r="I15" s="6"/>
      <c r="J15" s="6"/>
      <c r="K15" s="4">
        <f>H15*100/H56</f>
        <v>0</v>
      </c>
    </row>
    <row r="16" spans="1:13" ht="15.6" x14ac:dyDescent="0.3">
      <c r="A16" s="14" t="s">
        <v>14</v>
      </c>
      <c r="B16" s="3" t="s">
        <v>15</v>
      </c>
      <c r="C16" s="5"/>
      <c r="D16" s="5"/>
      <c r="E16" s="5"/>
      <c r="F16" s="3"/>
      <c r="G16" s="3"/>
      <c r="H16" s="3">
        <v>7000</v>
      </c>
      <c r="I16" s="3">
        <f t="shared" ref="I16:I22" si="2">J16-H16</f>
        <v>0</v>
      </c>
      <c r="J16" s="3">
        <v>7000</v>
      </c>
      <c r="K16" s="4">
        <f>H16*100/H56</f>
        <v>1.3345486623151484E-2</v>
      </c>
    </row>
    <row r="17" spans="1:11" ht="15.6" x14ac:dyDescent="0.3">
      <c r="A17" s="14" t="s">
        <v>16</v>
      </c>
      <c r="B17" s="3" t="s">
        <v>17</v>
      </c>
      <c r="C17" s="5"/>
      <c r="D17" s="5"/>
      <c r="E17" s="5"/>
      <c r="F17" s="3"/>
      <c r="G17" s="3"/>
      <c r="H17" s="3">
        <v>423364</v>
      </c>
      <c r="I17" s="3">
        <f t="shared" si="2"/>
        <v>0</v>
      </c>
      <c r="J17" s="3">
        <v>423364</v>
      </c>
      <c r="K17" s="4">
        <f>H17*100/H56</f>
        <v>0.80714265696055776</v>
      </c>
    </row>
    <row r="18" spans="1:11" ht="15.6" x14ac:dyDescent="0.3">
      <c r="A18" s="14" t="s">
        <v>18</v>
      </c>
      <c r="B18" s="3" t="s">
        <v>19</v>
      </c>
      <c r="C18" s="5"/>
      <c r="D18" s="5"/>
      <c r="E18" s="5"/>
      <c r="F18" s="3"/>
      <c r="G18" s="3"/>
      <c r="H18" s="3">
        <v>3289199</v>
      </c>
      <c r="I18" s="3">
        <f t="shared" si="2"/>
        <v>0</v>
      </c>
      <c r="J18" s="3">
        <f>3284759+4440</f>
        <v>3289199</v>
      </c>
      <c r="K18" s="4">
        <f>H18*100/H56</f>
        <v>6.270851607911891</v>
      </c>
    </row>
    <row r="19" spans="1:11" ht="15.6" x14ac:dyDescent="0.3">
      <c r="A19" s="14" t="s">
        <v>20</v>
      </c>
      <c r="B19" s="3" t="s">
        <v>21</v>
      </c>
      <c r="C19" s="5"/>
      <c r="D19" s="5"/>
      <c r="E19" s="5"/>
      <c r="F19" s="3"/>
      <c r="G19" s="3"/>
      <c r="H19" s="3">
        <v>48685</v>
      </c>
      <c r="I19" s="3">
        <f t="shared" si="2"/>
        <v>0</v>
      </c>
      <c r="J19" s="3">
        <v>48685</v>
      </c>
      <c r="K19" s="4">
        <f>H19*100/H56</f>
        <v>9.2817859464018562E-2</v>
      </c>
    </row>
    <row r="20" spans="1:11" ht="15.6" x14ac:dyDescent="0.3">
      <c r="A20" s="14" t="s">
        <v>22</v>
      </c>
      <c r="B20" s="3" t="s">
        <v>70</v>
      </c>
      <c r="C20" s="5"/>
      <c r="D20" s="5"/>
      <c r="E20" s="5"/>
      <c r="F20" s="3"/>
      <c r="G20" s="3"/>
      <c r="H20" s="3">
        <v>969847</v>
      </c>
      <c r="I20" s="3">
        <f t="shared" si="2"/>
        <v>0</v>
      </c>
      <c r="J20" s="3">
        <v>969847</v>
      </c>
      <c r="K20" s="4">
        <f>H20*100/H56</f>
        <v>1.8490114521433709</v>
      </c>
    </row>
    <row r="21" spans="1:11" ht="15.6" x14ac:dyDescent="0.3">
      <c r="A21" s="14" t="s">
        <v>22</v>
      </c>
      <c r="B21" s="3" t="s">
        <v>71</v>
      </c>
      <c r="C21" s="5"/>
      <c r="D21" s="5"/>
      <c r="E21" s="5"/>
      <c r="F21" s="3"/>
      <c r="G21" s="3"/>
      <c r="H21" s="3">
        <f>210000-15000+1500</f>
        <v>196500</v>
      </c>
      <c r="I21" s="3">
        <f t="shared" si="2"/>
        <v>0</v>
      </c>
      <c r="J21" s="3">
        <v>196500</v>
      </c>
      <c r="K21" s="4">
        <f>H21*100/H56</f>
        <v>0.37462687449275234</v>
      </c>
    </row>
    <row r="22" spans="1:11" ht="15.6" x14ac:dyDescent="0.3">
      <c r="A22" s="14" t="s">
        <v>22</v>
      </c>
      <c r="B22" s="3" t="s">
        <v>23</v>
      </c>
      <c r="C22" s="5"/>
      <c r="D22" s="5"/>
      <c r="E22" s="5"/>
      <c r="F22" s="3"/>
      <c r="G22" s="3"/>
      <c r="H22" s="3">
        <v>110820</v>
      </c>
      <c r="I22" s="3">
        <f t="shared" si="2"/>
        <v>0</v>
      </c>
      <c r="J22" s="3">
        <v>110820</v>
      </c>
      <c r="K22" s="4">
        <f>H22*100/H56</f>
        <v>0.2112781182253782</v>
      </c>
    </row>
    <row r="23" spans="1:11" ht="15.6" x14ac:dyDescent="0.3">
      <c r="A23" s="17" t="s">
        <v>83</v>
      </c>
      <c r="B23" s="18" t="s">
        <v>84</v>
      </c>
      <c r="C23" s="23"/>
      <c r="D23" s="18"/>
      <c r="E23" s="18"/>
      <c r="F23" s="18">
        <f>SUM(H16:H22)</f>
        <v>5045415</v>
      </c>
      <c r="G23" s="23"/>
      <c r="H23" s="23"/>
      <c r="I23" s="18">
        <f>J23-F23</f>
        <v>0</v>
      </c>
      <c r="J23" s="17">
        <f>SUM(J16:J22)</f>
        <v>5045415</v>
      </c>
      <c r="K23" s="22"/>
    </row>
    <row r="24" spans="1:11" ht="15.6" x14ac:dyDescent="0.3">
      <c r="A24" s="14" t="s">
        <v>24</v>
      </c>
      <c r="B24" s="3" t="s">
        <v>25</v>
      </c>
      <c r="C24" s="5"/>
      <c r="D24" s="5"/>
      <c r="E24" s="5"/>
      <c r="F24" s="3"/>
      <c r="G24" s="3"/>
      <c r="H24" s="3">
        <f>135000+15000+13268</f>
        <v>163268</v>
      </c>
      <c r="I24" s="3">
        <f t="shared" ref="I24:I26" si="3">J24-H24</f>
        <v>0</v>
      </c>
      <c r="J24" s="3">
        <v>163268</v>
      </c>
      <c r="K24" s="4">
        <f>H24*100/H56</f>
        <v>0.31127012999838521</v>
      </c>
    </row>
    <row r="25" spans="1:11" ht="15.6" x14ac:dyDescent="0.3">
      <c r="A25" s="14" t="s">
        <v>26</v>
      </c>
      <c r="B25" s="3" t="s">
        <v>27</v>
      </c>
      <c r="C25" s="5"/>
      <c r="D25" s="5"/>
      <c r="E25" s="5"/>
      <c r="F25" s="3"/>
      <c r="G25" s="3"/>
      <c r="H25" s="3">
        <v>914733</v>
      </c>
      <c r="I25" s="3">
        <f t="shared" si="3"/>
        <v>0</v>
      </c>
      <c r="J25" s="3">
        <f>844133+70600</f>
        <v>914733</v>
      </c>
      <c r="K25" s="4">
        <f>H25*100/H56</f>
        <v>1.7439367164650323</v>
      </c>
    </row>
    <row r="26" spans="1:11" ht="15.6" x14ac:dyDescent="0.3">
      <c r="A26" s="14" t="s">
        <v>28</v>
      </c>
      <c r="B26" s="3" t="s">
        <v>29</v>
      </c>
      <c r="C26" s="5"/>
      <c r="D26" s="5"/>
      <c r="E26" s="5"/>
      <c r="F26" s="3"/>
      <c r="G26" s="3"/>
      <c r="H26" s="3">
        <v>81905</v>
      </c>
      <c r="I26" s="3">
        <f t="shared" si="3"/>
        <v>-4020</v>
      </c>
      <c r="J26" s="3">
        <v>77885</v>
      </c>
      <c r="K26" s="4">
        <f>H26*100/H56</f>
        <v>0.15615172598131746</v>
      </c>
    </row>
    <row r="27" spans="1:11" ht="15.6" x14ac:dyDescent="0.3">
      <c r="A27" s="17" t="s">
        <v>85</v>
      </c>
      <c r="B27" s="18" t="s">
        <v>86</v>
      </c>
      <c r="C27" s="23"/>
      <c r="D27" s="18"/>
      <c r="E27" s="18"/>
      <c r="F27" s="18">
        <f>SUM(H24:H26)</f>
        <v>1159906</v>
      </c>
      <c r="G27" s="23"/>
      <c r="H27" s="23"/>
      <c r="I27" s="18">
        <f>J27-F27</f>
        <v>-4020</v>
      </c>
      <c r="J27" s="17">
        <f>SUM(J24:J26)</f>
        <v>1155886</v>
      </c>
      <c r="K27" s="22"/>
    </row>
    <row r="28" spans="1:11" ht="15.6" x14ac:dyDescent="0.3">
      <c r="A28" s="14" t="s">
        <v>30</v>
      </c>
      <c r="B28" s="3" t="s">
        <v>31</v>
      </c>
      <c r="C28" s="5"/>
      <c r="D28" s="5"/>
      <c r="E28" s="5"/>
      <c r="F28" s="3"/>
      <c r="G28" s="3"/>
      <c r="H28" s="4">
        <v>813060</v>
      </c>
      <c r="I28" s="3">
        <f t="shared" ref="I28:I30" si="4">J28-H28</f>
        <v>0</v>
      </c>
      <c r="J28" s="4">
        <v>813060</v>
      </c>
      <c r="K28" s="4">
        <f>H28*100/H56</f>
        <v>1.5500973362599351</v>
      </c>
    </row>
    <row r="29" spans="1:11" ht="15.6" x14ac:dyDescent="0.3">
      <c r="A29" s="14" t="s">
        <v>32</v>
      </c>
      <c r="B29" s="3" t="s">
        <v>33</v>
      </c>
      <c r="C29" s="5"/>
      <c r="D29" s="5"/>
      <c r="E29" s="5"/>
      <c r="F29" s="3"/>
      <c r="G29" s="3"/>
      <c r="H29" s="3">
        <v>426053</v>
      </c>
      <c r="I29" s="3">
        <f t="shared" si="4"/>
        <v>0</v>
      </c>
      <c r="J29" s="3">
        <v>426053</v>
      </c>
      <c r="K29" s="4">
        <f>H29*100/H56</f>
        <v>0.81226923032193699</v>
      </c>
    </row>
    <row r="30" spans="1:11" ht="15.6" x14ac:dyDescent="0.3">
      <c r="A30" s="14" t="s">
        <v>34</v>
      </c>
      <c r="B30" s="3" t="s">
        <v>35</v>
      </c>
      <c r="C30" s="5"/>
      <c r="D30" s="5"/>
      <c r="E30" s="5"/>
      <c r="F30" s="3"/>
      <c r="G30" s="3"/>
      <c r="H30" s="3">
        <v>3396685</v>
      </c>
      <c r="I30" s="3">
        <f t="shared" si="4"/>
        <v>-12868</v>
      </c>
      <c r="J30" s="3">
        <v>3383817</v>
      </c>
      <c r="K30" s="4">
        <f>H30*100/H56</f>
        <v>6.4757734615084708</v>
      </c>
    </row>
    <row r="31" spans="1:11" ht="15.6" x14ac:dyDescent="0.3">
      <c r="A31" s="17" t="s">
        <v>87</v>
      </c>
      <c r="B31" s="18" t="s">
        <v>88</v>
      </c>
      <c r="C31" s="18"/>
      <c r="D31" s="18"/>
      <c r="E31" s="18"/>
      <c r="F31" s="18">
        <f>SUM(H28:H30)</f>
        <v>4635798</v>
      </c>
      <c r="G31" s="23"/>
      <c r="H31" s="23"/>
      <c r="I31" s="18">
        <f>J31-F31</f>
        <v>-12868</v>
      </c>
      <c r="J31" s="24">
        <f>SUM(J28:J30)</f>
        <v>4622930</v>
      </c>
      <c r="K31" s="22"/>
    </row>
    <row r="32" spans="1:11" ht="15.6" x14ac:dyDescent="0.3">
      <c r="B32" s="5" t="s">
        <v>36</v>
      </c>
      <c r="C32" s="5"/>
      <c r="D32" s="5"/>
      <c r="F32" s="15">
        <f>F23+F27+F31</f>
        <v>10841119</v>
      </c>
      <c r="G32" s="4">
        <f>F32*100/H56</f>
        <v>20.668572656356197</v>
      </c>
      <c r="H32" s="6"/>
      <c r="I32" s="6"/>
      <c r="J32" s="6"/>
      <c r="K32" s="4"/>
    </row>
    <row r="33" spans="1:14" ht="15.6" x14ac:dyDescent="0.3">
      <c r="A33" s="14" t="s">
        <v>37</v>
      </c>
      <c r="B33" s="3" t="s">
        <v>38</v>
      </c>
      <c r="C33" s="3"/>
      <c r="D33" s="3"/>
      <c r="E33" s="3"/>
      <c r="F33" s="3"/>
      <c r="G33" s="3"/>
      <c r="H33" s="3">
        <v>24000</v>
      </c>
      <c r="I33" s="3">
        <f>J33-H33</f>
        <v>0</v>
      </c>
      <c r="J33" s="3">
        <v>24000</v>
      </c>
      <c r="K33" s="4">
        <f>H33*100/H56</f>
        <v>4.5755954136519374E-2</v>
      </c>
    </row>
    <row r="34" spans="1:14" ht="15.6" x14ac:dyDescent="0.3">
      <c r="A34" s="1" t="s">
        <v>89</v>
      </c>
      <c r="B34" s="1" t="s">
        <v>39</v>
      </c>
      <c r="C34" s="1"/>
      <c r="D34" s="1"/>
      <c r="F34" s="1">
        <f>H33</f>
        <v>24000</v>
      </c>
      <c r="G34" s="4">
        <f>F34*100/H56</f>
        <v>4.5755954136519374E-2</v>
      </c>
      <c r="H34" s="6"/>
      <c r="I34" s="5">
        <f>J34-F34</f>
        <v>0</v>
      </c>
      <c r="J34" s="5">
        <f>SUM(J33)</f>
        <v>24000</v>
      </c>
      <c r="K34" s="4"/>
    </row>
    <row r="35" spans="1:14" ht="15.6" x14ac:dyDescent="0.3">
      <c r="A35" s="14" t="s">
        <v>40</v>
      </c>
      <c r="B35" s="3" t="s">
        <v>41</v>
      </c>
      <c r="C35" s="3"/>
      <c r="D35" s="3"/>
      <c r="E35" s="3"/>
      <c r="F35" s="3"/>
      <c r="G35" s="3"/>
      <c r="H35" s="3">
        <v>601211</v>
      </c>
      <c r="I35" s="3">
        <f t="shared" ref="I35:I40" si="5">J35-H35</f>
        <v>0</v>
      </c>
      <c r="J35" s="3">
        <v>601211</v>
      </c>
      <c r="K35" s="4">
        <f>H35*100/H56</f>
        <v>1.1462076225987894</v>
      </c>
    </row>
    <row r="36" spans="1:14" ht="15.6" x14ac:dyDescent="0.3">
      <c r="A36" s="14" t="s">
        <v>42</v>
      </c>
      <c r="B36" s="3" t="s">
        <v>43</v>
      </c>
      <c r="C36" s="3"/>
      <c r="D36" s="3"/>
      <c r="E36" s="3"/>
      <c r="F36" s="3"/>
      <c r="G36" s="3"/>
      <c r="H36" s="3">
        <v>651277</v>
      </c>
      <c r="I36" s="3">
        <f t="shared" si="5"/>
        <v>29550</v>
      </c>
      <c r="J36" s="3">
        <f>651277+29550</f>
        <v>680827</v>
      </c>
      <c r="K36" s="4">
        <f>H36*100/H56</f>
        <v>1.2416583559237468</v>
      </c>
      <c r="M36" s="26" t="s">
        <v>104</v>
      </c>
    </row>
    <row r="37" spans="1:14" ht="15.6" x14ac:dyDescent="0.3">
      <c r="A37" s="14" t="s">
        <v>44</v>
      </c>
      <c r="B37" s="3" t="s">
        <v>69</v>
      </c>
      <c r="C37" s="3"/>
      <c r="D37" s="3"/>
      <c r="E37" s="3"/>
      <c r="F37" s="3"/>
      <c r="G37" s="3"/>
      <c r="H37" s="3">
        <v>961892</v>
      </c>
      <c r="I37" s="3">
        <f t="shared" si="5"/>
        <v>1074</v>
      </c>
      <c r="J37" s="3">
        <f>959766+3200</f>
        <v>962966</v>
      </c>
      <c r="K37" s="4">
        <f>H37*100/H56</f>
        <v>1.8338452598452037</v>
      </c>
    </row>
    <row r="38" spans="1:14" ht="15.6" x14ac:dyDescent="0.3">
      <c r="A38" s="14" t="s">
        <v>98</v>
      </c>
      <c r="B38" s="3" t="s">
        <v>68</v>
      </c>
      <c r="C38" s="3"/>
      <c r="D38" s="3"/>
      <c r="E38" s="3"/>
      <c r="F38" s="3"/>
      <c r="G38" s="3"/>
      <c r="H38" s="3">
        <v>1478262</v>
      </c>
      <c r="I38" s="3">
        <f t="shared" si="5"/>
        <v>417</v>
      </c>
      <c r="J38" s="3">
        <v>1478679</v>
      </c>
      <c r="K38" s="4">
        <f>H38*100/H56</f>
        <v>2.8183036780733084</v>
      </c>
    </row>
    <row r="39" spans="1:14" ht="15.6" x14ac:dyDescent="0.3">
      <c r="A39" s="14" t="s">
        <v>45</v>
      </c>
      <c r="B39" s="3" t="s">
        <v>46</v>
      </c>
      <c r="C39" s="3"/>
      <c r="D39" s="3"/>
      <c r="E39" s="3"/>
      <c r="F39" s="3"/>
      <c r="G39" s="3"/>
      <c r="H39" s="3">
        <v>235130</v>
      </c>
      <c r="I39" s="3">
        <f t="shared" si="5"/>
        <v>0</v>
      </c>
      <c r="J39" s="3">
        <v>235130</v>
      </c>
      <c r="K39" s="4">
        <f>H39*100/H56</f>
        <v>0.44827489567165835</v>
      </c>
    </row>
    <row r="40" spans="1:14" ht="15.6" x14ac:dyDescent="0.3">
      <c r="A40" s="14" t="s">
        <v>45</v>
      </c>
      <c r="B40" s="3" t="s">
        <v>47</v>
      </c>
      <c r="C40" s="3"/>
      <c r="D40" s="3"/>
      <c r="E40" s="3"/>
      <c r="F40" s="3"/>
      <c r="G40" s="3"/>
      <c r="H40" s="3">
        <v>4954796</v>
      </c>
      <c r="I40" s="3">
        <f t="shared" si="5"/>
        <v>0</v>
      </c>
      <c r="J40" s="3">
        <f>5025396-70600</f>
        <v>4954796</v>
      </c>
      <c r="K40" s="4">
        <f>H40*100/H56</f>
        <v>9.4463091054920678</v>
      </c>
    </row>
    <row r="41" spans="1:14" ht="15.6" x14ac:dyDescent="0.3">
      <c r="A41" s="17" t="s">
        <v>91</v>
      </c>
      <c r="B41" s="18" t="s">
        <v>90</v>
      </c>
      <c r="C41" s="23"/>
      <c r="D41" s="23"/>
      <c r="E41" s="19"/>
      <c r="F41" s="18">
        <f>SUM(H35:H40)</f>
        <v>8882568</v>
      </c>
      <c r="G41" s="22">
        <f>F41*100/H56</f>
        <v>16.934598917604774</v>
      </c>
      <c r="H41" s="21"/>
      <c r="I41" s="18">
        <f>J41-F41</f>
        <v>31041</v>
      </c>
      <c r="J41" s="18">
        <f>SUM(J35:J40)</f>
        <v>8913609</v>
      </c>
      <c r="K41" s="22"/>
    </row>
    <row r="42" spans="1:14" ht="15.6" x14ac:dyDescent="0.3">
      <c r="A42" s="14" t="s">
        <v>48</v>
      </c>
      <c r="B42" s="3" t="s">
        <v>49</v>
      </c>
      <c r="C42" s="3"/>
      <c r="D42" s="3"/>
      <c r="E42" s="3"/>
      <c r="F42" s="3"/>
      <c r="G42" s="3"/>
      <c r="H42" s="3">
        <v>7604295</v>
      </c>
      <c r="I42" s="3">
        <f t="shared" ref="I42:I48" si="6">J42-H42</f>
        <v>26906</v>
      </c>
      <c r="J42" s="3">
        <v>7631201</v>
      </c>
      <c r="K42" s="4">
        <f>H42*100/H56</f>
        <v>14.497573885856816</v>
      </c>
      <c r="M42" s="26" t="s">
        <v>100</v>
      </c>
      <c r="N42" t="s">
        <v>101</v>
      </c>
    </row>
    <row r="43" spans="1:14" ht="15.6" x14ac:dyDescent="0.3">
      <c r="A43" s="14" t="s">
        <v>50</v>
      </c>
      <c r="B43" s="3" t="s">
        <v>72</v>
      </c>
      <c r="C43" s="3"/>
      <c r="D43" s="3"/>
      <c r="E43" s="3"/>
      <c r="F43" s="3"/>
      <c r="G43" s="3"/>
      <c r="H43" s="3">
        <v>6320897</v>
      </c>
      <c r="I43" s="3">
        <f t="shared" si="6"/>
        <v>3768</v>
      </c>
      <c r="J43" s="3">
        <v>6324665</v>
      </c>
      <c r="K43" s="4">
        <f>H43*100/H56</f>
        <v>12.05077805140262</v>
      </c>
      <c r="M43" s="26" t="s">
        <v>103</v>
      </c>
    </row>
    <row r="44" spans="1:14" ht="15.6" x14ac:dyDescent="0.3">
      <c r="A44" s="14" t="s">
        <v>51</v>
      </c>
      <c r="B44" s="3" t="s">
        <v>52</v>
      </c>
      <c r="C44" s="3"/>
      <c r="D44" s="3"/>
      <c r="E44" s="3"/>
      <c r="F44" s="3"/>
      <c r="G44" s="3"/>
      <c r="H44" s="3">
        <v>1524360</v>
      </c>
      <c r="I44" s="3">
        <f t="shared" si="6"/>
        <v>4393</v>
      </c>
      <c r="J44" s="3">
        <v>1528753</v>
      </c>
      <c r="K44" s="4">
        <f>H44*100/H56</f>
        <v>2.9061894269810278</v>
      </c>
    </row>
    <row r="45" spans="1:14" ht="15.6" x14ac:dyDescent="0.3">
      <c r="A45" s="14" t="s">
        <v>53</v>
      </c>
      <c r="B45" s="3" t="s">
        <v>54</v>
      </c>
      <c r="C45" s="3"/>
      <c r="D45" s="3"/>
      <c r="E45" s="3"/>
      <c r="F45" s="3"/>
      <c r="G45" s="3"/>
      <c r="H45" s="3">
        <v>419948</v>
      </c>
      <c r="I45" s="3">
        <f t="shared" si="6"/>
        <v>3748</v>
      </c>
      <c r="J45" s="3">
        <f>392731+30965</f>
        <v>423696</v>
      </c>
      <c r="K45" s="4">
        <f>H45*100/H56</f>
        <v>0.80063005948845989</v>
      </c>
    </row>
    <row r="46" spans="1:14" ht="15.6" hidden="1" x14ac:dyDescent="0.3">
      <c r="B46" s="3" t="s">
        <v>55</v>
      </c>
      <c r="C46" s="3"/>
      <c r="D46" s="3"/>
      <c r="E46" s="3"/>
      <c r="F46" s="3"/>
      <c r="G46" s="3"/>
      <c r="H46" s="3"/>
      <c r="I46" s="3">
        <f t="shared" si="6"/>
        <v>0</v>
      </c>
      <c r="J46" s="3"/>
      <c r="K46" s="4">
        <f>H46*100/H56</f>
        <v>0</v>
      </c>
    </row>
    <row r="47" spans="1:14" ht="15.6" x14ac:dyDescent="0.3">
      <c r="A47" s="14" t="s">
        <v>53</v>
      </c>
      <c r="B47" s="3" t="s">
        <v>56</v>
      </c>
      <c r="C47" s="3"/>
      <c r="D47" s="3"/>
      <c r="E47" s="3"/>
      <c r="F47" s="3"/>
      <c r="G47" s="3"/>
      <c r="H47" s="3">
        <v>1518554</v>
      </c>
      <c r="I47" s="3">
        <f t="shared" si="6"/>
        <v>20349</v>
      </c>
      <c r="J47" s="3">
        <f>1532944+5959</f>
        <v>1538903</v>
      </c>
      <c r="K47" s="4">
        <f>H47*100/H56</f>
        <v>2.8951202990761682</v>
      </c>
    </row>
    <row r="48" spans="1:14" ht="15.6" x14ac:dyDescent="0.3">
      <c r="A48" s="14" t="s">
        <v>53</v>
      </c>
      <c r="B48" s="3" t="s">
        <v>57</v>
      </c>
      <c r="C48" s="3"/>
      <c r="D48" s="3"/>
      <c r="E48" s="3"/>
      <c r="F48" s="3"/>
      <c r="G48" s="3"/>
      <c r="H48" s="3">
        <v>1425000</v>
      </c>
      <c r="I48" s="3">
        <f t="shared" si="6"/>
        <v>0</v>
      </c>
      <c r="J48" s="3">
        <v>1425000</v>
      </c>
      <c r="K48" s="4">
        <f>H48*100/H56</f>
        <v>2.7167597768558376</v>
      </c>
    </row>
    <row r="49" spans="1:11" ht="15.6" x14ac:dyDescent="0.3">
      <c r="A49" s="17" t="s">
        <v>92</v>
      </c>
      <c r="B49" s="18" t="s">
        <v>58</v>
      </c>
      <c r="C49" s="23"/>
      <c r="D49" s="23"/>
      <c r="E49" s="19"/>
      <c r="F49" s="18">
        <f>SUM(H42:H48)</f>
        <v>18813054</v>
      </c>
      <c r="G49" s="22">
        <f>F49*100/H56</f>
        <v>35.867051499660931</v>
      </c>
      <c r="H49" s="21"/>
      <c r="I49" s="18">
        <f>J49-F49</f>
        <v>59164</v>
      </c>
      <c r="J49" s="18">
        <f>SUM(J42:J48)</f>
        <v>18872218</v>
      </c>
      <c r="K49" s="22"/>
    </row>
    <row r="50" spans="1:11" ht="15.6" x14ac:dyDescent="0.3">
      <c r="A50" s="14" t="s">
        <v>59</v>
      </c>
      <c r="B50" s="3" t="s">
        <v>60</v>
      </c>
      <c r="C50" s="3"/>
      <c r="D50" s="3"/>
      <c r="E50" s="3"/>
      <c r="F50" s="3"/>
      <c r="G50" s="3"/>
      <c r="H50" s="3">
        <v>5302543</v>
      </c>
      <c r="I50" s="3">
        <f t="shared" ref="I50:I51" si="7">J50-H50</f>
        <v>471</v>
      </c>
      <c r="J50" s="3">
        <v>5303014</v>
      </c>
      <c r="K50" s="4">
        <f>H50*100/H56</f>
        <v>10.109288096455076</v>
      </c>
    </row>
    <row r="51" spans="1:11" ht="15.6" x14ac:dyDescent="0.3">
      <c r="A51" s="14" t="s">
        <v>99</v>
      </c>
      <c r="B51" s="3" t="s">
        <v>61</v>
      </c>
      <c r="C51" s="3"/>
      <c r="D51" s="3"/>
      <c r="E51" s="3"/>
      <c r="F51" s="3"/>
      <c r="G51" s="3"/>
      <c r="H51" s="3">
        <v>805655</v>
      </c>
      <c r="I51" s="3">
        <f t="shared" si="7"/>
        <v>0</v>
      </c>
      <c r="J51" s="3">
        <v>805655</v>
      </c>
      <c r="K51" s="4">
        <f>H51*100/H56</f>
        <v>1.5359797179107297</v>
      </c>
    </row>
    <row r="52" spans="1:11" ht="15.6" x14ac:dyDescent="0.3">
      <c r="A52" s="17" t="s">
        <v>93</v>
      </c>
      <c r="B52" s="18" t="s">
        <v>94</v>
      </c>
      <c r="C52" s="17"/>
      <c r="D52" s="17"/>
      <c r="E52" s="19"/>
      <c r="F52" s="18">
        <f>SUM(H50:H51)</f>
        <v>6108198</v>
      </c>
      <c r="G52" s="22">
        <f>F52*100/H56</f>
        <v>11.645267814365805</v>
      </c>
      <c r="H52" s="21"/>
      <c r="I52" s="18">
        <f>J52-F52</f>
        <v>471</v>
      </c>
      <c r="J52" s="18">
        <f>SUM(J50:J51)</f>
        <v>6108669</v>
      </c>
      <c r="K52" s="22"/>
    </row>
    <row r="53" spans="1:11" ht="15.6" x14ac:dyDescent="0.3">
      <c r="A53" s="14" t="s">
        <v>62</v>
      </c>
      <c r="B53" s="3" t="s">
        <v>63</v>
      </c>
      <c r="C53" s="3"/>
      <c r="D53" s="3"/>
      <c r="E53" s="3"/>
      <c r="F53" s="3"/>
      <c r="G53" s="3"/>
      <c r="H53" s="3">
        <v>989036</v>
      </c>
      <c r="I53" s="3">
        <f>J53-H53</f>
        <v>0</v>
      </c>
      <c r="J53" s="3">
        <v>989036</v>
      </c>
      <c r="K53" s="4">
        <f>H53*100/H56</f>
        <v>1.8855952439736072</v>
      </c>
    </row>
    <row r="54" spans="1:11" ht="15.6" x14ac:dyDescent="0.3">
      <c r="A54" s="25"/>
      <c r="B54" s="18" t="s">
        <v>64</v>
      </c>
      <c r="C54" s="18"/>
      <c r="D54" s="18"/>
      <c r="E54" s="18"/>
      <c r="F54" s="18">
        <f>H53</f>
        <v>989036</v>
      </c>
      <c r="G54" s="22">
        <f>F54*100/H56</f>
        <v>1.8855952439736072</v>
      </c>
      <c r="H54" s="23"/>
      <c r="I54" s="18">
        <f>J54-F54</f>
        <v>0</v>
      </c>
      <c r="J54" s="17">
        <f>SUM(J53)</f>
        <v>989036</v>
      </c>
      <c r="K54" s="22"/>
    </row>
    <row r="55" spans="1:11" ht="15" customHeight="1" x14ac:dyDescent="0.3">
      <c r="B55" s="3"/>
      <c r="C55" s="3"/>
      <c r="D55" s="3"/>
      <c r="E55" s="3"/>
      <c r="F55" s="3"/>
      <c r="G55" s="3"/>
      <c r="H55" s="3"/>
      <c r="I55" s="3"/>
      <c r="J55" s="3"/>
      <c r="K55" s="3"/>
    </row>
    <row r="56" spans="1:11" ht="15.6" x14ac:dyDescent="0.3">
      <c r="B56" s="1" t="s">
        <v>79</v>
      </c>
      <c r="C56" s="1"/>
      <c r="D56" s="3"/>
      <c r="E56" s="3"/>
      <c r="F56" s="3"/>
      <c r="G56" s="3"/>
      <c r="H56" s="1">
        <f>SUM(H7:H55)</f>
        <v>52452190</v>
      </c>
      <c r="I56" s="15">
        <f>J56-H56</f>
        <v>60515</v>
      </c>
      <c r="J56" s="8">
        <f>J11+J14+J23+J27+J31+J34+J41+J49+J52+J54</f>
        <v>52512705</v>
      </c>
      <c r="K56" s="4">
        <f>SUM(K7:K55)</f>
        <v>100</v>
      </c>
    </row>
    <row r="57" spans="1:11" ht="15.6" x14ac:dyDescent="0.3">
      <c r="B57" s="5" t="s">
        <v>74</v>
      </c>
      <c r="F57" s="13" t="s">
        <v>75</v>
      </c>
      <c r="H57" s="11">
        <v>250000</v>
      </c>
      <c r="I57" s="11"/>
      <c r="J57" s="11">
        <v>250000</v>
      </c>
    </row>
    <row r="58" spans="1:11" ht="15.6" x14ac:dyDescent="0.3">
      <c r="B58" s="1"/>
      <c r="C58" s="1"/>
      <c r="D58" s="3"/>
      <c r="E58" s="3"/>
      <c r="F58" s="3"/>
      <c r="G58" s="3"/>
      <c r="H58" s="1"/>
      <c r="I58" s="1"/>
      <c r="J58" s="1"/>
      <c r="K58" s="4"/>
    </row>
    <row r="59" spans="1:11" ht="15.6" x14ac:dyDescent="0.3">
      <c r="B59" s="1" t="s">
        <v>65</v>
      </c>
      <c r="C59" s="1"/>
      <c r="D59" s="3"/>
      <c r="E59" s="3"/>
      <c r="F59" s="3"/>
      <c r="G59" s="3"/>
      <c r="H59" s="1">
        <f>H56+H57</f>
        <v>52702190</v>
      </c>
      <c r="I59" s="1"/>
      <c r="J59" s="1">
        <f>J56+J57</f>
        <v>52762705</v>
      </c>
      <c r="K59" s="4"/>
    </row>
    <row r="60" spans="1:11" ht="15.6" x14ac:dyDescent="0.3">
      <c r="B60" s="1"/>
      <c r="C60" s="1"/>
      <c r="D60" s="3"/>
      <c r="E60" s="3"/>
      <c r="F60" s="3"/>
      <c r="G60" s="3"/>
      <c r="H60" s="1"/>
      <c r="I60" s="1"/>
      <c r="J60" s="1"/>
      <c r="K60" s="4"/>
    </row>
    <row r="61" spans="1:11" ht="15.6" x14ac:dyDescent="0.3">
      <c r="F61" s="3" t="s">
        <v>66</v>
      </c>
      <c r="G61" s="3"/>
      <c r="H61" s="10">
        <v>38935255</v>
      </c>
      <c r="I61" s="10"/>
      <c r="J61" s="10">
        <v>39005827</v>
      </c>
    </row>
    <row r="62" spans="1:11" ht="15.6" x14ac:dyDescent="0.3">
      <c r="F62" s="3"/>
      <c r="G62" s="3"/>
      <c r="H62" s="9"/>
      <c r="I62" s="9"/>
      <c r="J62" s="9"/>
    </row>
    <row r="63" spans="1:11" ht="15.6" x14ac:dyDescent="0.3">
      <c r="B63" s="5" t="s">
        <v>67</v>
      </c>
      <c r="F63" s="3" t="s">
        <v>73</v>
      </c>
      <c r="H63" s="11">
        <v>11511878</v>
      </c>
      <c r="I63" s="11"/>
      <c r="J63" s="11">
        <v>11511878</v>
      </c>
    </row>
    <row r="64" spans="1:11" ht="15.6" x14ac:dyDescent="0.3">
      <c r="B64" s="5"/>
      <c r="F64" s="3" t="s">
        <v>78</v>
      </c>
      <c r="H64" s="11">
        <v>2245000</v>
      </c>
      <c r="I64" s="11"/>
      <c r="J64" s="11">
        <v>2245000</v>
      </c>
    </row>
    <row r="65" spans="6:10" ht="15.6" x14ac:dyDescent="0.3">
      <c r="F65" s="3"/>
      <c r="G65" s="3"/>
      <c r="H65" s="11"/>
      <c r="I65" s="11"/>
      <c r="J65" s="11"/>
    </row>
    <row r="66" spans="6:10" x14ac:dyDescent="0.3">
      <c r="H66" s="12"/>
      <c r="I66" s="12"/>
      <c r="J66" s="12">
        <f>J61-J56+J63+J65-J57+J64</f>
        <v>0</v>
      </c>
    </row>
    <row r="67" spans="6:10" x14ac:dyDescent="0.3">
      <c r="H67" s="12"/>
      <c r="I67" s="12"/>
      <c r="J67" s="12"/>
    </row>
    <row r="68" spans="6:10" x14ac:dyDescent="0.3">
      <c r="H68" s="12"/>
      <c r="I68" s="12"/>
      <c r="J68" s="12"/>
    </row>
    <row r="69" spans="6:10" x14ac:dyDescent="0.3">
      <c r="H69" s="12"/>
      <c r="I69" s="12"/>
      <c r="J69" s="12"/>
    </row>
  </sheetData>
  <mergeCells count="1">
    <mergeCell ref="H1:K1"/>
  </mergeCells>
  <pageMargins left="0.70866141732283505" right="0.70866141732283505" top="0.74803149606299202" bottom="0.74803149606299202" header="0.31496062992126" footer="0.31496062992126"/>
  <pageSetup paperSize="9" scale="80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2006-09-16T00:00:00Z</dcterms:created>
  <dcterms:modified xsi:type="dcterms:W3CDTF">2024-08-22T09:10:47Z</dcterms:modified>
  <cp:category/>
</cp:coreProperties>
</file>