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8ADD0F4-65C2-4121-83CE-037BD39B3B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1" l="1"/>
  <c r="I74" i="1"/>
  <c r="G71" i="1"/>
  <c r="J69" i="1"/>
  <c r="I69" i="1" s="1"/>
  <c r="G69" i="1"/>
  <c r="J68" i="1"/>
  <c r="I68" i="1"/>
  <c r="H68" i="1"/>
  <c r="J67" i="1"/>
  <c r="I66" i="1"/>
  <c r="H66" i="1"/>
  <c r="I65" i="1"/>
  <c r="H64" i="1"/>
  <c r="I64" i="1" s="1"/>
  <c r="I63" i="1"/>
  <c r="H63" i="1"/>
  <c r="G67" i="1" s="1"/>
  <c r="J62" i="1"/>
  <c r="H61" i="1"/>
  <c r="I61" i="1" s="1"/>
  <c r="I60" i="1"/>
  <c r="H59" i="1"/>
  <c r="I59" i="1" s="1"/>
  <c r="I58" i="1"/>
  <c r="H58" i="1"/>
  <c r="G62" i="1" s="1"/>
  <c r="I57" i="1"/>
  <c r="H57" i="1"/>
  <c r="J56" i="1"/>
  <c r="I55" i="1"/>
  <c r="H55" i="1"/>
  <c r="G56" i="1" s="1"/>
  <c r="I54" i="1"/>
  <c r="H54" i="1"/>
  <c r="J52" i="1"/>
  <c r="I52" i="1" s="1"/>
  <c r="H52" i="1"/>
  <c r="H51" i="1"/>
  <c r="I51" i="1" s="1"/>
  <c r="J50" i="1"/>
  <c r="J53" i="1" s="1"/>
  <c r="J49" i="1"/>
  <c r="I48" i="1"/>
  <c r="H48" i="1"/>
  <c r="G49" i="1" s="1"/>
  <c r="J47" i="1"/>
  <c r="J46" i="1"/>
  <c r="H46" i="1"/>
  <c r="G47" i="1" s="1"/>
  <c r="I45" i="1"/>
  <c r="G45" i="1"/>
  <c r="I44" i="1"/>
  <c r="J43" i="1"/>
  <c r="J42" i="1"/>
  <c r="H42" i="1"/>
  <c r="I42" i="1" s="1"/>
  <c r="H41" i="1"/>
  <c r="I41" i="1" s="1"/>
  <c r="I40" i="1"/>
  <c r="I39" i="1"/>
  <c r="I38" i="1"/>
  <c r="J37" i="1"/>
  <c r="H37" i="1"/>
  <c r="I37" i="1" s="1"/>
  <c r="I36" i="1"/>
  <c r="I35" i="1"/>
  <c r="I34" i="1"/>
  <c r="J33" i="1"/>
  <c r="H32" i="1"/>
  <c r="H33" i="1" s="1"/>
  <c r="I33" i="1" s="1"/>
  <c r="J31" i="1"/>
  <c r="I31" i="1"/>
  <c r="H31" i="1"/>
  <c r="I30" i="1"/>
  <c r="I29" i="1"/>
  <c r="I28" i="1"/>
  <c r="I27" i="1"/>
  <c r="I26" i="1"/>
  <c r="I25" i="1"/>
  <c r="I24" i="1"/>
  <c r="I23" i="1"/>
  <c r="I22" i="1"/>
  <c r="I21" i="1"/>
  <c r="J20" i="1"/>
  <c r="H20" i="1"/>
  <c r="I19" i="1"/>
  <c r="J18" i="1"/>
  <c r="J17" i="1"/>
  <c r="G17" i="1"/>
  <c r="I16" i="1"/>
  <c r="I15" i="1"/>
  <c r="J14" i="1"/>
  <c r="I13" i="1"/>
  <c r="I12" i="1"/>
  <c r="I11" i="1"/>
  <c r="H10" i="1"/>
  <c r="I10" i="1" s="1"/>
  <c r="I9" i="1"/>
  <c r="I8" i="1"/>
  <c r="J7" i="1"/>
  <c r="I7" i="1"/>
  <c r="G7" i="1"/>
  <c r="I67" i="1" l="1"/>
  <c r="I47" i="1"/>
  <c r="I49" i="1"/>
  <c r="G43" i="1"/>
  <c r="I62" i="1"/>
  <c r="I43" i="1"/>
  <c r="I56" i="1"/>
  <c r="I17" i="1"/>
  <c r="I20" i="1"/>
  <c r="I32" i="1"/>
  <c r="H50" i="1"/>
  <c r="G14" i="1"/>
  <c r="I50" i="1"/>
  <c r="H18" i="1"/>
  <c r="I46" i="1"/>
  <c r="H70" i="1"/>
  <c r="H72" i="1" l="1"/>
  <c r="I70" i="1"/>
  <c r="I71" i="1"/>
  <c r="I14" i="1"/>
  <c r="F14" i="1"/>
  <c r="G53" i="1"/>
  <c r="F50" i="1"/>
  <c r="I18" i="1"/>
  <c r="F43" i="1"/>
  <c r="J70" i="1"/>
  <c r="J71" i="1" s="1"/>
  <c r="J72" i="1" s="1"/>
  <c r="I72" i="1" s="1"/>
  <c r="F53" i="1" l="1"/>
  <c r="I53" i="1"/>
  <c r="F7" i="1"/>
  <c r="F69" i="1"/>
  <c r="F45" i="1"/>
  <c r="F71" i="1"/>
  <c r="F62" i="1"/>
  <c r="F67" i="1"/>
  <c r="F47" i="1"/>
  <c r="F17" i="1"/>
  <c r="F49" i="1"/>
  <c r="F56" i="1"/>
  <c r="F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SMarcink</author>
    <author>Silvija Marcinkēviča</author>
    <author>Microsoft Office User</author>
    <author>Evija</author>
    <author>Evija Lipiņa</author>
  </authors>
  <commentList>
    <comment ref="H10" authorId="0" shapeId="0" xr:uid="{00000000-0006-0000-0000-000001000000}">
      <text>
        <r>
          <rPr>
            <sz val="8"/>
            <rFont val="Tahoma"/>
            <family val="2"/>
          </rPr>
          <t xml:space="preserve">ēkas - 462109
inženierbūves - 15506
</t>
        </r>
      </text>
    </comment>
    <comment ref="H15" authorId="1" shapeId="0" xr:uid="{00000000-0006-0000-0000-000002000000}">
      <text>
        <r>
          <rPr>
            <sz val="9"/>
            <rFont val="Tahoma"/>
            <family val="2"/>
            <charset val="186"/>
          </rPr>
          <t>5% mēnesī:
1372,5*12+20%</t>
        </r>
      </text>
    </comment>
    <comment ref="H23" authorId="1" shapeId="0" xr:uid="{00000000-0006-0000-0000-000003000000}">
      <text>
        <r>
          <rPr>
            <sz val="9"/>
            <rFont val="Tahoma"/>
            <family val="2"/>
            <charset val="186"/>
          </rPr>
          <t>Komerczvejas licences (1x2gados) 14,23 eur*25cilv</t>
        </r>
      </text>
    </comment>
    <comment ref="H24" authorId="0" shapeId="0" xr:uid="{00000000-0006-0000-0000-000004000000}">
      <text>
        <r>
          <rPr>
            <sz val="8"/>
            <rFont val="Tahoma"/>
            <family val="2"/>
          </rPr>
          <t>par deklarēšanos</t>
        </r>
      </text>
    </comment>
    <comment ref="H30" authorId="0" shapeId="0" xr:uid="{00000000-0006-0000-0000-000005000000}">
      <text>
        <r>
          <rPr>
            <sz val="8"/>
            <rFont val="Tahoma"/>
            <family val="2"/>
          </rPr>
          <t>licences auto pārvadājumiem</t>
        </r>
      </text>
    </comment>
    <comment ref="H35" authorId="2" shapeId="0" xr:uid="{00000000-0006-0000-0000-000006000000}">
      <text>
        <r>
          <rPr>
            <sz val="10"/>
            <rFont val="Calibri"/>
            <family val="2"/>
          </rPr>
          <t xml:space="preserve">620-vispārējie
2000-dome
</t>
        </r>
      </text>
    </comment>
    <comment ref="H36" authorId="1" shapeId="0" xr:uid="{00000000-0006-0000-0000-000007000000}">
      <text>
        <r>
          <rPr>
            <sz val="9"/>
            <rFont val="Tahoma"/>
            <family val="2"/>
            <charset val="186"/>
          </rPr>
          <t>Piedāvājumu nodrošinājumi</t>
        </r>
      </text>
    </comment>
    <comment ref="H39" authorId="3" shapeId="0" xr:uid="{00000000-0006-0000-0000-000008000000}">
      <text>
        <r>
          <rPr>
            <sz val="9"/>
            <rFont val="Tahoma"/>
            <family val="2"/>
            <charset val="186"/>
          </rPr>
          <t xml:space="preserve">300000-visparejie
</t>
        </r>
      </text>
    </comment>
    <comment ref="H41" authorId="4" shapeId="0" xr:uid="{00000000-0006-0000-0000-000009000000}">
      <text>
        <r>
          <rPr>
            <sz val="9"/>
            <rFont val="Tahoma"/>
            <family val="2"/>
            <charset val="186"/>
          </rPr>
          <t>Daugavas muzejs 600
Sporta nams 4400
Baseins 1200
Tūrisms - 1000</t>
        </r>
      </text>
    </comment>
    <comment ref="H44" authorId="1" shapeId="0" xr:uid="{00000000-0006-0000-0000-00000A000000}">
      <text>
        <r>
          <rPr>
            <sz val="9"/>
            <rFont val="Tahoma"/>
            <family val="2"/>
            <charset val="186"/>
          </rPr>
          <t>DI projekts</t>
        </r>
      </text>
    </comment>
    <comment ref="H46" authorId="1" shapeId="0" xr:uid="{00000000-0006-0000-0000-00000B000000}">
      <text>
        <r>
          <rPr>
            <sz val="9"/>
            <rFont val="Tahoma"/>
            <family val="2"/>
            <charset val="186"/>
          </rPr>
          <t xml:space="preserve">Ēdināšana 1.-4. - 273439*
Sporta skola - 238043*
5-6 gadīgie - 647632*
Vispārējā izgl.-2964024*
Interešu izgl.-203517*
Mūzikas skola - 242304*
Tautas māksla - 6815*
Skolas soma - 22370*
Atskurbtuves pakalpojumi - 2500*
Bezdarbnieki-19070*
SD ieņēmumi-386212*
Mācību līdzekļi - 
MD MT Kultūrvestur-1165*
Autoceļu fonds - 834933*
KAC - 6262*
Asistenti (SD no LM) - 1247300*
Vēlēšanu kom.-3024*
</t>
        </r>
      </text>
    </comment>
    <comment ref="H48" authorId="0" shapeId="0" xr:uid="{00000000-0006-0000-0000-00000C000000}">
      <text>
        <r>
          <rPr>
            <sz val="8"/>
            <rFont val="Tahoma"/>
            <family val="2"/>
          </rPr>
          <t>Skolas 7-57406*
Kalnu 2- 104535*
LED spuldžu projekts - 73175*
SD-20300*</t>
        </r>
      </text>
    </comment>
    <comment ref="H51" authorId="3" shapeId="0" xr:uid="{00000000-0006-0000-0000-00000D000000}">
      <text>
        <r>
          <rPr>
            <sz val="9"/>
            <rFont val="Tahoma"/>
            <family val="2"/>
            <charset val="186"/>
          </rPr>
          <t>Izglītība-170000*
Bibliotēkas-20000*</t>
        </r>
      </text>
    </comment>
    <comment ref="H54" authorId="1" shapeId="0" xr:uid="{00000000-0006-0000-0000-00000E000000}">
      <text>
        <r>
          <rPr>
            <sz val="9"/>
            <rFont val="Tahoma"/>
            <family val="2"/>
            <charset val="186"/>
          </rPr>
          <t>29952 - MMS*
17550- Sporta skola*</t>
        </r>
      </text>
    </comment>
    <comment ref="H55" authorId="1" shapeId="0" xr:uid="{00000000-0006-0000-0000-00000F000000}">
      <text>
        <r>
          <rPr>
            <sz val="9"/>
            <rFont val="Tahoma"/>
            <family val="2"/>
            <charset val="186"/>
          </rPr>
          <t>72644-Atvasīte*
128568-Ritenītis*
53088- 7.PII*
71720-Saime*
59972 - Daugaviņa*
124960-Saulīte*
133804-Jāņtārpiņš*
12400 - Sporta skola*</t>
        </r>
      </text>
    </comment>
    <comment ref="H57" authorId="1" shapeId="0" xr:uid="{00000000-0006-0000-0000-000010000000}">
      <text>
        <r>
          <rPr>
            <sz val="9"/>
            <rFont val="Tahoma"/>
            <family val="2"/>
            <charset val="186"/>
          </rPr>
          <t>300-dome*
1700-Būvvalde*
750-Dzimtsaraksti*</t>
        </r>
      </text>
    </comment>
    <comment ref="H58" authorId="1" shapeId="0" xr:uid="{00000000-0006-0000-0000-000011000000}">
      <text>
        <r>
          <rPr>
            <sz val="9"/>
            <rFont val="Tahoma"/>
            <family val="2"/>
            <charset val="186"/>
          </rPr>
          <t>2203-1vsk.*
11482-dome*
1625-2vsk.*
2191-Ritenītis*
600-Saime*
418-Daugaviņa*
48-Dzīvokļu fonds*
200-Sporta skola*
100-Bibliotēka*
4000-Muzejs*
9948 - Kultūras nams*
455-Jāņtārpiņš*
450 - Saulīte*
65000-baseins*
70000-sporta nams*
20000 - Stadions*</t>
        </r>
      </text>
    </comment>
    <comment ref="H59" authorId="1" shapeId="0" xr:uid="{00000000-0006-0000-0000-000012000000}">
      <text>
        <r>
          <rPr>
            <sz val="9"/>
            <rFont val="Tahoma"/>
            <family val="2"/>
            <charset val="186"/>
          </rPr>
          <t>5
0-muzejs*
22000-dome*</t>
        </r>
      </text>
    </comment>
    <comment ref="H60" authorId="1" shapeId="0" xr:uid="{00000000-0006-0000-0000-000013000000}">
      <text>
        <r>
          <rPr>
            <sz val="9"/>
            <rFont val="Tahoma"/>
            <family val="2"/>
            <charset val="186"/>
          </rPr>
          <t>dome</t>
        </r>
      </text>
    </comment>
    <comment ref="H61" authorId="1" shapeId="0" xr:uid="{00000000-0006-0000-0000-000014000000}">
      <text>
        <r>
          <rPr>
            <sz val="9"/>
            <rFont val="Tahoma"/>
            <family val="2"/>
            <charset val="186"/>
          </rPr>
          <t xml:space="preserve">21904-Dzīvokļu fonds*
1541 - Raiņa 17*
500-dome*
2000 - Muzejs*
</t>
        </r>
      </text>
    </comment>
    <comment ref="H63" authorId="1" shapeId="0" xr:uid="{00000000-0006-0000-0000-000015000000}">
      <text>
        <r>
          <rPr>
            <sz val="9"/>
            <rFont val="Tahoma"/>
            <family val="2"/>
            <charset val="186"/>
          </rPr>
          <t xml:space="preserve">20000 - Muzejs*
20000-Kulturas nams*
</t>
        </r>
      </text>
    </comment>
    <comment ref="H64" authorId="1" shapeId="0" xr:uid="{00000000-0006-0000-0000-000016000000}">
      <text>
        <r>
          <rPr>
            <sz val="9"/>
            <rFont val="Tahoma"/>
            <family val="2"/>
            <charset val="186"/>
          </rPr>
          <t>26972-Dzīvokļu fonds*
20062-Raiņa iela 17a*</t>
        </r>
      </text>
    </comment>
    <comment ref="H65" authorId="1" shapeId="0" xr:uid="{00000000-0006-0000-0000-000017000000}">
      <text>
        <r>
          <rPr>
            <sz val="9"/>
            <rFont val="Tahoma"/>
            <family val="2"/>
            <charset val="186"/>
          </rPr>
          <t>Muzejs*</t>
        </r>
      </text>
    </comment>
    <comment ref="H66" authorId="1" shapeId="0" xr:uid="{00000000-0006-0000-0000-000018000000}">
      <text>
        <r>
          <rPr>
            <sz val="9"/>
            <rFont val="Tahoma"/>
            <family val="2"/>
            <charset val="186"/>
          </rPr>
          <t xml:space="preserve">250-Policija*
15000-Dome*
5500-Sporta skola*
2000-Bibliotēka*
4000-Muzejs*
13000 - Kultūras nams*
8400-Dzimtsaraksti*
500-TIC*
19300-Sporta nams*
170000-baseins*
8400-Tūrisms*
</t>
        </r>
      </text>
    </comment>
    <comment ref="H68" authorId="1" shapeId="0" xr:uid="{00000000-0006-0000-0000-000019000000}">
      <text>
        <r>
          <rPr>
            <sz val="9"/>
            <rFont val="Tahoma"/>
            <family val="2"/>
            <charset val="186"/>
          </rPr>
          <t xml:space="preserve">37380-Dome*
2000-Komunālais dienests*
8000-Sociālais dienests*
32274-SD projekts*
23286-Erasmus*
</t>
        </r>
      </text>
    </comment>
  </commentList>
</comments>
</file>

<file path=xl/sharedStrings.xml><?xml version="1.0" encoding="utf-8"?>
<sst xmlns="http://schemas.openxmlformats.org/spreadsheetml/2006/main" count="132" uniqueCount="124">
  <si>
    <t>Nekustamā īpašuma nodoklis par ēkām un būvēm</t>
  </si>
  <si>
    <t>Nekustamā īpašuma nodoklis par zemi</t>
  </si>
  <si>
    <t>NIN par zemi parādu maksājumi</t>
  </si>
  <si>
    <t>NIN parādu maksājumi par ēkām un būvēm</t>
  </si>
  <si>
    <t>Azartspēļu nodoklis</t>
  </si>
  <si>
    <t>Valsts nodeva par vārda, uzv.,tautības maiņu</t>
  </si>
  <si>
    <t>Valsts nodeva par civilstāvokļa akta reģistrēšanu</t>
  </si>
  <si>
    <t>Pašvaldību nodeva par tirdzniecību publiskās vietās</t>
  </si>
  <si>
    <t>Pašvaldību nodeva par visa veida dzīvnieku turēšanu</t>
  </si>
  <si>
    <t>Pašvaldību nodeva par reklāmu, afišu izvietošanu publiskās vietās</t>
  </si>
  <si>
    <t>Pārējās pašvaldību nodevas</t>
  </si>
  <si>
    <t xml:space="preserve">    1. pielikums</t>
  </si>
  <si>
    <t>Pašvaldību nodeva par būvatļaujas saņemšanu</t>
  </si>
  <si>
    <t>Kopā valsts un pašvaldības nodevas</t>
  </si>
  <si>
    <t>Kopā sodi un sankcijas</t>
  </si>
  <si>
    <t>Kopā no valsts budžeta</t>
  </si>
  <si>
    <t>Kopā maksas pakalpojumi</t>
  </si>
  <si>
    <t>Kopā ieņēmumi:</t>
  </si>
  <si>
    <t>Pārējās valsts nodevas, kuras ieskaita pašvaldības budžetā</t>
  </si>
  <si>
    <t xml:space="preserve">Kopā no citām pašvaldībām </t>
  </si>
  <si>
    <t>1.1.1.2.</t>
  </si>
  <si>
    <t>4.1.2.1.</t>
  </si>
  <si>
    <t>4.1.1.1.</t>
  </si>
  <si>
    <t>4.1.1.2.</t>
  </si>
  <si>
    <t>4.1.2.2.</t>
  </si>
  <si>
    <t>5.4.1.0.</t>
  </si>
  <si>
    <t>9.4.3.0.</t>
  </si>
  <si>
    <t>9.4.5.0.</t>
  </si>
  <si>
    <t>9.4.9.0.</t>
  </si>
  <si>
    <t>9.5.1.4.</t>
  </si>
  <si>
    <t>9.5.1.5.</t>
  </si>
  <si>
    <t>9.5.1.7.</t>
  </si>
  <si>
    <t>9.5.2.1.</t>
  </si>
  <si>
    <t>9.5.2.9.</t>
  </si>
  <si>
    <t>Kopā:</t>
  </si>
  <si>
    <t>18.6.2.0.</t>
  </si>
  <si>
    <t>21.3.5.1.</t>
  </si>
  <si>
    <t>21.3.5.2.</t>
  </si>
  <si>
    <t>21.3.7.9.</t>
  </si>
  <si>
    <t>21.3.8.1.</t>
  </si>
  <si>
    <t>21.3.8.4.</t>
  </si>
  <si>
    <t>21.3.8.9.</t>
  </si>
  <si>
    <t>21.3.9.3.</t>
  </si>
  <si>
    <t>21.3.9.4.</t>
  </si>
  <si>
    <t>21.3.9.9.</t>
  </si>
  <si>
    <t>21.4.9.9.</t>
  </si>
  <si>
    <t>Kopā: 1.0.</t>
  </si>
  <si>
    <t>Nodokļu ieņēmumi</t>
  </si>
  <si>
    <t>Kopā: 2.0.</t>
  </si>
  <si>
    <t>Nenodokļu ieņēmumi</t>
  </si>
  <si>
    <t>kopā: 5.0.</t>
  </si>
  <si>
    <t>Transferti</t>
  </si>
  <si>
    <t>Kopā: 3.0.</t>
  </si>
  <si>
    <t>Maksas pakalpojumi un citi pašu ieņēmumi</t>
  </si>
  <si>
    <t>Iedzīvotāju ienākumu nodoklis pārskata gadā ieskaitītais</t>
  </si>
  <si>
    <t>1.1.1.1.</t>
  </si>
  <si>
    <t>Iedzīvotāju ienākumu nodoklis iepriekšējā gadā ieskaitītais nesadalītais atlikums</t>
  </si>
  <si>
    <t>4.1.3.1.</t>
  </si>
  <si>
    <t>Nekustamā īpašuma nodoklis par mājokļiem</t>
  </si>
  <si>
    <t>4.1.3.2.</t>
  </si>
  <si>
    <t>NIN parādu maksājumi par mājokļiem</t>
  </si>
  <si>
    <t>Kopā ieņēmumi no uzņēmējdarbības un īpašuma</t>
  </si>
  <si>
    <t>9.5.1.2.</t>
  </si>
  <si>
    <t>Pašvaldību nodeva par izklaidējoša rakstura pasākumu sarīkošanu publiskās vietās</t>
  </si>
  <si>
    <t>10.1.4.0.</t>
  </si>
  <si>
    <t>Naudas sodi. ko uzliek pašvaldības</t>
  </si>
  <si>
    <t>Ieņēmumi no ūdenstilpņu un zvejas tiesību nomas un zvejas tiesību rūpnieciskas izmantošanas (licences)</t>
  </si>
  <si>
    <t>Pašvaldību saņemtie valsts budžeta transferti noteiktam mērķim</t>
  </si>
  <si>
    <t>18.6.3.0.</t>
  </si>
  <si>
    <t>Pašvaldību saņemtie valsts budžeta transferti ES politiku instrumentu un pārējiem ārvalstu finanšu palīdzības līdzfinansētajiem projektiem (pasākumiem)</t>
  </si>
  <si>
    <t>19.2.0.0.</t>
  </si>
  <si>
    <t>Mācību maksa</t>
  </si>
  <si>
    <t>Ieņēmumi no vecāku maksām</t>
  </si>
  <si>
    <t>21.3.5.0.</t>
  </si>
  <si>
    <t>Ieņēmumi par pārējo dokumentu izsniegšanu un pārējiem kancelejas pakalpojumiem</t>
  </si>
  <si>
    <t>Ieņēmumi par telpu nomu</t>
  </si>
  <si>
    <t>Ieņēmumi par zemes nomu</t>
  </si>
  <si>
    <t>Pārējie ieņēmumi par nomu un īri</t>
  </si>
  <si>
    <t>21.3.8.0.</t>
  </si>
  <si>
    <t>Ieņēmumi par biļešu realizāciju</t>
  </si>
  <si>
    <t>Ieņēmumi par komunālajiem pakalpojumiem</t>
  </si>
  <si>
    <t>Citi ieņēmumi par maksas pakalpojumiem</t>
  </si>
  <si>
    <t>21.3.9.0.</t>
  </si>
  <si>
    <t>Pārējie iepriekš neklasificētie pašu ieņēmumi</t>
  </si>
  <si>
    <t>Ienākuma nodokļi</t>
  </si>
  <si>
    <t>Īpašuma nodokļi</t>
  </si>
  <si>
    <t>Nodokļi par pakalpojumiem un precēm</t>
  </si>
  <si>
    <t>Valsts nodeva par speciālu atļauju (licenču) izsniegšanu</t>
  </si>
  <si>
    <t>9.4.6.0.</t>
  </si>
  <si>
    <t>Pašvaldību saņemtie transferti no citām pašvaldībāmi (Norēķini ar citu pašv.izglīt.iest.sniegtajiem pak., bibliotēka)</t>
  </si>
  <si>
    <t>Ieņēmumi no zemes īpašuma pārdošanas</t>
  </si>
  <si>
    <t>Ieņēmumi no ēku un būvju īpašuma pārdošanas</t>
  </si>
  <si>
    <t>13.1.0.0.</t>
  </si>
  <si>
    <t>13.2.1.0.</t>
  </si>
  <si>
    <t>Kopā pārējie nenodokļu ieņēmumi</t>
  </si>
  <si>
    <t>Kopā pašvaldību īpašuma pārdošana</t>
  </si>
  <si>
    <t>12.2.3.0.</t>
  </si>
  <si>
    <t>12.3.9.5.</t>
  </si>
  <si>
    <t>Līgumsodi un procentu maksājumi par saistību neizpildi</t>
  </si>
  <si>
    <t>17.2.0.0.</t>
  </si>
  <si>
    <t>Pašvaldību saņemtie transferti no valsts budžeta daļēji finansētām atvasinātām publiskām personām un no budžeta nefinansētām iestādēm</t>
  </si>
  <si>
    <t xml:space="preserve">Kopā: </t>
  </si>
  <si>
    <t>17.0.0.0</t>
  </si>
  <si>
    <t>21.3.8.3.</t>
  </si>
  <si>
    <t>Ieņēmumi no kustamā īpašuma iznomāšanas</t>
  </si>
  <si>
    <t>21.3.9.5.</t>
  </si>
  <si>
    <t>Ieņēmumi par projektu īstenošanu</t>
  </si>
  <si>
    <t>12.3.9.9.</t>
  </si>
  <si>
    <t>Pārējie dažādi nenodokļu ieņēmumi, kas nav iepriekš klasificēti šajā klasifikācijā</t>
  </si>
  <si>
    <t>Ieņēmumi no meža īpašuma pārdošanas</t>
  </si>
  <si>
    <t>13.2.2.0.</t>
  </si>
  <si>
    <t>5.5.3.1.</t>
  </si>
  <si>
    <t>Dabas resursu nodoklis</t>
  </si>
  <si>
    <t>13.4.0.0.</t>
  </si>
  <si>
    <t>Ieņēmumi no valsts un pašvaldību kustamā īpašuma un mantas realizācijas</t>
  </si>
  <si>
    <t>Salaspils novada pašvaldība</t>
  </si>
  <si>
    <t>8.6.2.0.</t>
  </si>
  <si>
    <t>Pašvaldību budžeta procentu ieņēmumi par kontu atlikumiem</t>
  </si>
  <si>
    <t>Finansēšana</t>
  </si>
  <si>
    <t>Aizņēmumi</t>
  </si>
  <si>
    <t>Apstiprināts 2024. gadam</t>
  </si>
  <si>
    <t>Grozījumi (+/-)</t>
  </si>
  <si>
    <t>Precizētais 2024. gada budžets</t>
  </si>
  <si>
    <t>2024. gada budžeta ieņēmumu plāns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</si>
</sst>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</font>
    <font>
      <sz val="11"/>
      <color theme="1"/>
      <name val="Calibri"/>
      <family val="2"/>
      <charset val="186"/>
      <scheme val="minor"/>
    </font>
    <font>
      <b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8"/>
      <name val="Tahoma"/>
      <family val="2"/>
    </font>
    <font>
      <b/>
      <i/>
      <sz val="10"/>
      <name val="Arial"/>
      <family val="2"/>
    </font>
    <font>
      <sz val="9"/>
      <name val="Tahoma"/>
      <family val="2"/>
      <charset val="186"/>
    </font>
    <font>
      <sz val="10"/>
      <name val="Calibri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  <charset val="186"/>
    </font>
    <font>
      <sz val="10"/>
      <name val="Arial"/>
      <family val="2"/>
    </font>
    <font>
      <sz val="10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6" tint="0.79989013336588644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28">
    <xf numFmtId="0" fontId="0" fillId="0" borderId="0" xfId="0"/>
    <xf numFmtId="0" fontId="2" fillId="0" borderId="0" xfId="0" applyFont="1"/>
    <xf numFmtId="0" fontId="12" fillId="0" borderId="0" xfId="2"/>
    <xf numFmtId="0" fontId="2" fillId="0" borderId="0" xfId="2" applyFont="1"/>
    <xf numFmtId="1" fontId="12" fillId="0" borderId="0" xfId="2" applyNumberFormat="1"/>
    <xf numFmtId="0" fontId="4" fillId="0" borderId="0" xfId="2" applyFont="1"/>
    <xf numFmtId="0" fontId="6" fillId="0" borderId="0" xfId="2" applyFont="1"/>
    <xf numFmtId="0" fontId="3" fillId="0" borderId="0" xfId="2" applyFont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0" fontId="12" fillId="0" borderId="0" xfId="2" applyAlignment="1">
      <alignment vertical="top"/>
    </xf>
    <xf numFmtId="0" fontId="4" fillId="0" borderId="0" xfId="2" applyFont="1" applyAlignment="1">
      <alignment vertical="top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0" fontId="4" fillId="2" borderId="0" xfId="2" applyFont="1" applyFill="1"/>
    <xf numFmtId="0" fontId="12" fillId="2" borderId="0" xfId="2" applyFill="1"/>
    <xf numFmtId="1" fontId="12" fillId="2" borderId="0" xfId="2" applyNumberFormat="1" applyFill="1"/>
    <xf numFmtId="0" fontId="6" fillId="2" borderId="0" xfId="2" applyFont="1" applyFill="1"/>
    <xf numFmtId="0" fontId="0" fillId="2" borderId="0" xfId="0" applyFill="1"/>
    <xf numFmtId="0" fontId="3" fillId="2" borderId="0" xfId="0" applyFont="1" applyFill="1"/>
    <xf numFmtId="0" fontId="2" fillId="2" borderId="0" xfId="2" applyFont="1" applyFill="1"/>
    <xf numFmtId="0" fontId="2" fillId="2" borderId="0" xfId="0" applyFont="1" applyFill="1"/>
    <xf numFmtId="0" fontId="12" fillId="0" borderId="0" xfId="2" applyAlignment="1">
      <alignment horizontal="left" vertical="top" wrapText="1"/>
    </xf>
    <xf numFmtId="0" fontId="13" fillId="0" borderId="0" xfId="0" applyFont="1" applyAlignment="1">
      <alignment horizontal="right"/>
    </xf>
  </cellXfs>
  <cellStyles count="3">
    <cellStyle name="Normal" xfId="0" builtinId="0"/>
    <cellStyle name="Normal 2" xfId="1" xr:uid="{00000000-0005-0000-0000-000006000000}"/>
    <cellStyle name="Normal 3" xfId="2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0"/>
  <sheetViews>
    <sheetView tabSelected="1" zoomScale="115" zoomScaleNormal="115" workbookViewId="0">
      <selection activeCell="L3" sqref="L3"/>
    </sheetView>
  </sheetViews>
  <sheetFormatPr defaultColWidth="8.88671875" defaultRowHeight="13.2" x14ac:dyDescent="0.25"/>
  <cols>
    <col min="1" max="1" width="9.6640625" customWidth="1"/>
    <col min="2" max="2" width="13.44140625" customWidth="1"/>
    <col min="3" max="3" width="16" customWidth="1"/>
    <col min="4" max="4" width="14.109375" customWidth="1"/>
    <col min="5" max="5" width="13.109375" customWidth="1"/>
    <col min="7" max="7" width="10.6640625" customWidth="1"/>
    <col min="8" max="8" width="11.44140625" customWidth="1"/>
    <col min="9" max="9" width="9.44140625" customWidth="1"/>
    <col min="10" max="10" width="11.6640625" customWidth="1"/>
    <col min="13" max="13" width="9" bestFit="1" customWidth="1"/>
  </cols>
  <sheetData>
    <row r="1" spans="1:10" x14ac:dyDescent="0.25">
      <c r="B1" t="s">
        <v>115</v>
      </c>
      <c r="G1" s="27" t="s">
        <v>11</v>
      </c>
      <c r="H1" s="27"/>
      <c r="I1" s="27"/>
      <c r="J1" s="27"/>
    </row>
    <row r="2" spans="1:10" ht="15.6" x14ac:dyDescent="0.3">
      <c r="H2" s="1"/>
    </row>
    <row r="3" spans="1:10" ht="15.6" x14ac:dyDescent="0.3">
      <c r="A3" s="10"/>
      <c r="C3" s="1" t="s">
        <v>123</v>
      </c>
    </row>
    <row r="4" spans="1:10" ht="39.6" x14ac:dyDescent="0.3">
      <c r="A4" s="10"/>
      <c r="C4" s="1"/>
      <c r="H4" s="16" t="s">
        <v>120</v>
      </c>
      <c r="I4" s="16" t="s">
        <v>121</v>
      </c>
      <c r="J4" s="16" t="s">
        <v>122</v>
      </c>
    </row>
    <row r="5" spans="1:10" ht="15.6" x14ac:dyDescent="0.3">
      <c r="A5" s="2" t="s">
        <v>55</v>
      </c>
      <c r="B5" s="2" t="s">
        <v>56</v>
      </c>
      <c r="C5" s="3"/>
      <c r="D5" s="2"/>
      <c r="E5" s="2"/>
      <c r="F5" s="2"/>
      <c r="G5" s="2"/>
      <c r="H5" s="5">
        <v>0</v>
      </c>
      <c r="J5">
        <v>0</v>
      </c>
    </row>
    <row r="6" spans="1:10" x14ac:dyDescent="0.25">
      <c r="A6" s="2" t="s">
        <v>20</v>
      </c>
      <c r="B6" s="2" t="s">
        <v>54</v>
      </c>
      <c r="C6" s="2"/>
      <c r="D6" s="2"/>
      <c r="E6" s="2"/>
      <c r="F6" s="2"/>
      <c r="G6" s="2"/>
      <c r="H6" s="2">
        <v>27233290</v>
      </c>
      <c r="I6">
        <f>J6-H6</f>
        <v>0</v>
      </c>
      <c r="J6">
        <v>27233290</v>
      </c>
    </row>
    <row r="7" spans="1:10" x14ac:dyDescent="0.25">
      <c r="A7" s="2"/>
      <c r="B7" s="5" t="s">
        <v>84</v>
      </c>
      <c r="C7" s="2"/>
      <c r="D7" s="2"/>
      <c r="E7" s="2"/>
      <c r="F7" s="4">
        <f>G7*100/H72</f>
        <v>69.92700430798962</v>
      </c>
      <c r="G7" s="6">
        <f>SUM(H5:H6)</f>
        <v>27233290</v>
      </c>
      <c r="H7" s="2"/>
      <c r="I7">
        <f>J7-G7</f>
        <v>0</v>
      </c>
      <c r="J7" s="10">
        <f>SUM(J5:J6)</f>
        <v>27233290</v>
      </c>
    </row>
    <row r="8" spans="1:10" x14ac:dyDescent="0.25">
      <c r="A8" s="2" t="s">
        <v>22</v>
      </c>
      <c r="B8" s="2" t="s">
        <v>1</v>
      </c>
      <c r="C8" s="2"/>
      <c r="D8" s="2"/>
      <c r="E8" s="2"/>
      <c r="F8" s="2"/>
      <c r="G8" s="2"/>
      <c r="H8" s="2">
        <v>718708</v>
      </c>
      <c r="I8">
        <f t="shared" ref="I8:I68" si="0">J8-H8</f>
        <v>0</v>
      </c>
      <c r="J8">
        <v>718708</v>
      </c>
    </row>
    <row r="9" spans="1:10" x14ac:dyDescent="0.25">
      <c r="A9" s="2" t="s">
        <v>23</v>
      </c>
      <c r="B9" s="2" t="s">
        <v>2</v>
      </c>
      <c r="C9" s="2"/>
      <c r="D9" s="2"/>
      <c r="E9" s="2"/>
      <c r="F9" s="2"/>
      <c r="G9" s="2"/>
      <c r="H9" s="2">
        <v>105000</v>
      </c>
      <c r="I9">
        <f t="shared" si="0"/>
        <v>0</v>
      </c>
      <c r="J9">
        <v>105000</v>
      </c>
    </row>
    <row r="10" spans="1:10" x14ac:dyDescent="0.25">
      <c r="A10" s="2" t="s">
        <v>21</v>
      </c>
      <c r="B10" s="2" t="s">
        <v>0</v>
      </c>
      <c r="C10" s="2"/>
      <c r="D10" s="2"/>
      <c r="E10" s="2"/>
      <c r="F10" s="2"/>
      <c r="G10" s="2"/>
      <c r="H10" s="2">
        <f>462109+15506</f>
        <v>477615</v>
      </c>
      <c r="I10">
        <f t="shared" si="0"/>
        <v>0</v>
      </c>
      <c r="J10">
        <v>477615</v>
      </c>
    </row>
    <row r="11" spans="1:10" x14ac:dyDescent="0.25">
      <c r="A11" s="2" t="s">
        <v>24</v>
      </c>
      <c r="B11" s="2" t="s">
        <v>3</v>
      </c>
      <c r="C11" s="2"/>
      <c r="D11" s="2"/>
      <c r="E11" s="2"/>
      <c r="F11" s="2"/>
      <c r="G11" s="2"/>
      <c r="H11" s="2">
        <v>80000</v>
      </c>
      <c r="I11">
        <f t="shared" si="0"/>
        <v>0</v>
      </c>
      <c r="J11">
        <v>80000</v>
      </c>
    </row>
    <row r="12" spans="1:10" x14ac:dyDescent="0.25">
      <c r="A12" s="2" t="s">
        <v>57</v>
      </c>
      <c r="B12" s="2" t="s">
        <v>58</v>
      </c>
      <c r="C12" s="2"/>
      <c r="D12" s="2"/>
      <c r="E12" s="2"/>
      <c r="F12" s="2"/>
      <c r="G12" s="2"/>
      <c r="H12" s="2">
        <v>290659</v>
      </c>
      <c r="I12">
        <f t="shared" si="0"/>
        <v>0</v>
      </c>
      <c r="J12">
        <v>290659</v>
      </c>
    </row>
    <row r="13" spans="1:10" x14ac:dyDescent="0.25">
      <c r="A13" s="2" t="s">
        <v>59</v>
      </c>
      <c r="B13" s="2" t="s">
        <v>60</v>
      </c>
      <c r="C13" s="2"/>
      <c r="D13" s="2"/>
      <c r="E13" s="2"/>
      <c r="F13" s="2"/>
      <c r="G13" s="2"/>
      <c r="H13" s="2">
        <v>50000</v>
      </c>
      <c r="I13">
        <f t="shared" si="0"/>
        <v>0</v>
      </c>
      <c r="J13">
        <v>50000</v>
      </c>
    </row>
    <row r="14" spans="1:10" x14ac:dyDescent="0.25">
      <c r="A14" s="2"/>
      <c r="B14" s="5" t="s">
        <v>85</v>
      </c>
      <c r="C14" s="2"/>
      <c r="D14" s="2"/>
      <c r="E14" s="2"/>
      <c r="F14" s="4">
        <f>G14*100/H72</f>
        <v>4.4215385923728121</v>
      </c>
      <c r="G14" s="6">
        <f>SUM(H8:H13)</f>
        <v>1721982</v>
      </c>
      <c r="H14" s="2"/>
      <c r="I14">
        <f>J14-G14</f>
        <v>0</v>
      </c>
      <c r="J14" s="10">
        <f>SUM(J8:J13)</f>
        <v>1721982</v>
      </c>
    </row>
    <row r="15" spans="1:10" x14ac:dyDescent="0.25">
      <c r="A15" s="2" t="s">
        <v>25</v>
      </c>
      <c r="B15" s="2" t="s">
        <v>4</v>
      </c>
      <c r="C15" s="2"/>
      <c r="D15" s="2"/>
      <c r="E15" s="2"/>
      <c r="F15" s="2"/>
      <c r="G15" s="5"/>
      <c r="H15" s="2">
        <v>19000</v>
      </c>
      <c r="I15">
        <f t="shared" si="0"/>
        <v>0</v>
      </c>
      <c r="J15">
        <v>19000</v>
      </c>
    </row>
    <row r="16" spans="1:10" x14ac:dyDescent="0.25">
      <c r="A16" s="2" t="s">
        <v>111</v>
      </c>
      <c r="B16" s="2" t="s">
        <v>112</v>
      </c>
      <c r="C16" s="2"/>
      <c r="D16" s="2"/>
      <c r="E16" s="2"/>
      <c r="F16" s="2"/>
      <c r="G16" s="5"/>
      <c r="H16" s="2">
        <v>135000</v>
      </c>
      <c r="I16">
        <f t="shared" si="0"/>
        <v>0</v>
      </c>
      <c r="J16">
        <v>135000</v>
      </c>
    </row>
    <row r="17" spans="1:10" x14ac:dyDescent="0.25">
      <c r="A17" s="2"/>
      <c r="B17" s="5" t="s">
        <v>86</v>
      </c>
      <c r="C17" s="2"/>
      <c r="D17" s="2"/>
      <c r="E17" s="2"/>
      <c r="F17" s="4">
        <f>G17*100/H72</f>
        <v>0.39542628391319601</v>
      </c>
      <c r="G17" s="6">
        <f>H15+H16</f>
        <v>154000</v>
      </c>
      <c r="H17" s="5"/>
      <c r="I17">
        <f>J17-G17</f>
        <v>0</v>
      </c>
      <c r="J17" s="10">
        <f>SUM(J15:J16)</f>
        <v>154000</v>
      </c>
    </row>
    <row r="18" spans="1:10" x14ac:dyDescent="0.25">
      <c r="A18" s="18" t="s">
        <v>46</v>
      </c>
      <c r="B18" s="21" t="s">
        <v>47</v>
      </c>
      <c r="C18" s="19"/>
      <c r="D18" s="19"/>
      <c r="E18" s="19"/>
      <c r="F18" s="20">
        <f>H18*100/H72</f>
        <v>74.743969184275628</v>
      </c>
      <c r="G18" s="18"/>
      <c r="H18" s="21">
        <f>SUM(H5:H16)</f>
        <v>29109272</v>
      </c>
      <c r="I18" s="22">
        <f t="shared" si="0"/>
        <v>0</v>
      </c>
      <c r="J18" s="23">
        <f>J7+J14+J17</f>
        <v>29109272</v>
      </c>
    </row>
    <row r="19" spans="1:10" x14ac:dyDescent="0.25">
      <c r="A19" s="5" t="s">
        <v>116</v>
      </c>
      <c r="B19" s="2" t="s">
        <v>117</v>
      </c>
      <c r="C19" s="2"/>
      <c r="D19" s="2"/>
      <c r="E19" s="2"/>
      <c r="F19" s="4"/>
      <c r="G19" s="5"/>
      <c r="H19" s="2">
        <v>150000</v>
      </c>
      <c r="I19">
        <f t="shared" si="0"/>
        <v>0</v>
      </c>
      <c r="J19">
        <v>150000</v>
      </c>
    </row>
    <row r="20" spans="1:10" x14ac:dyDescent="0.25">
      <c r="A20" s="2"/>
      <c r="B20" s="7" t="s">
        <v>61</v>
      </c>
      <c r="C20" s="2"/>
      <c r="D20" s="2"/>
      <c r="E20" s="2"/>
      <c r="F20" s="2"/>
      <c r="G20" s="5"/>
      <c r="H20" s="6">
        <f>SUM(H19:H19)</f>
        <v>150000</v>
      </c>
      <c r="I20">
        <f t="shared" si="0"/>
        <v>0</v>
      </c>
      <c r="J20" s="10">
        <f>SUM(J19)</f>
        <v>150000</v>
      </c>
    </row>
    <row r="21" spans="1:10" x14ac:dyDescent="0.25">
      <c r="A21" s="2" t="s">
        <v>26</v>
      </c>
      <c r="B21" s="2" t="s">
        <v>5</v>
      </c>
      <c r="C21" s="2"/>
      <c r="D21" s="2"/>
      <c r="E21" s="2"/>
      <c r="F21" s="2"/>
      <c r="G21" s="5"/>
      <c r="H21" s="2">
        <v>1900</v>
      </c>
      <c r="I21">
        <f t="shared" si="0"/>
        <v>0</v>
      </c>
      <c r="J21">
        <v>1900</v>
      </c>
    </row>
    <row r="22" spans="1:10" x14ac:dyDescent="0.25">
      <c r="A22" s="2" t="s">
        <v>27</v>
      </c>
      <c r="B22" s="2" t="s">
        <v>6</v>
      </c>
      <c r="C22" s="2"/>
      <c r="D22" s="2"/>
      <c r="E22" s="2"/>
      <c r="F22" s="2"/>
      <c r="G22" s="5"/>
      <c r="H22" s="2">
        <v>4200</v>
      </c>
      <c r="I22">
        <f t="shared" si="0"/>
        <v>0</v>
      </c>
      <c r="J22">
        <v>4200</v>
      </c>
    </row>
    <row r="23" spans="1:10" x14ac:dyDescent="0.25">
      <c r="A23" s="2" t="s">
        <v>88</v>
      </c>
      <c r="B23" s="2" t="s">
        <v>87</v>
      </c>
      <c r="C23" s="2"/>
      <c r="D23" s="2"/>
      <c r="E23" s="2"/>
      <c r="F23" s="2"/>
      <c r="G23" s="5"/>
      <c r="H23" s="2">
        <v>355</v>
      </c>
      <c r="I23">
        <f t="shared" si="0"/>
        <v>0</v>
      </c>
      <c r="J23">
        <v>355</v>
      </c>
    </row>
    <row r="24" spans="1:10" x14ac:dyDescent="0.25">
      <c r="A24" s="2" t="s">
        <v>28</v>
      </c>
      <c r="B24" s="2" t="s">
        <v>18</v>
      </c>
      <c r="C24" s="2"/>
      <c r="D24" s="2"/>
      <c r="E24" s="2"/>
      <c r="F24" s="2"/>
      <c r="G24" s="5"/>
      <c r="H24" s="2">
        <v>500</v>
      </c>
      <c r="I24">
        <f t="shared" si="0"/>
        <v>0</v>
      </c>
      <c r="J24">
        <v>500</v>
      </c>
    </row>
    <row r="25" spans="1:10" x14ac:dyDescent="0.25">
      <c r="A25" s="2" t="s">
        <v>62</v>
      </c>
      <c r="B25" s="2" t="s">
        <v>63</v>
      </c>
      <c r="C25" s="2"/>
      <c r="D25" s="2"/>
      <c r="E25" s="2"/>
      <c r="F25" s="2"/>
      <c r="G25" s="5"/>
      <c r="H25" s="2">
        <v>350</v>
      </c>
      <c r="I25">
        <f t="shared" si="0"/>
        <v>0</v>
      </c>
      <c r="J25">
        <v>350</v>
      </c>
    </row>
    <row r="26" spans="1:10" x14ac:dyDescent="0.25">
      <c r="A26" s="2" t="s">
        <v>29</v>
      </c>
      <c r="B26" s="2" t="s">
        <v>7</v>
      </c>
      <c r="C26" s="2"/>
      <c r="D26" s="2"/>
      <c r="E26" s="2"/>
      <c r="F26" s="2"/>
      <c r="G26" s="5"/>
      <c r="H26" s="2">
        <v>6000</v>
      </c>
      <c r="I26">
        <f t="shared" si="0"/>
        <v>0</v>
      </c>
      <c r="J26">
        <v>6000</v>
      </c>
    </row>
    <row r="27" spans="1:10" x14ac:dyDescent="0.25">
      <c r="A27" s="2" t="s">
        <v>30</v>
      </c>
      <c r="B27" s="2" t="s">
        <v>8</v>
      </c>
      <c r="C27" s="2"/>
      <c r="D27" s="2"/>
      <c r="E27" s="2"/>
      <c r="F27" s="2"/>
      <c r="G27" s="5"/>
      <c r="H27" s="2">
        <v>2500</v>
      </c>
      <c r="I27">
        <f t="shared" si="0"/>
        <v>0</v>
      </c>
      <c r="J27">
        <v>2500</v>
      </c>
    </row>
    <row r="28" spans="1:10" x14ac:dyDescent="0.25">
      <c r="A28" s="2" t="s">
        <v>31</v>
      </c>
      <c r="B28" s="2" t="s">
        <v>9</v>
      </c>
      <c r="C28" s="2"/>
      <c r="D28" s="2"/>
      <c r="E28" s="2"/>
      <c r="F28" s="2"/>
      <c r="G28" s="5"/>
      <c r="H28" s="2">
        <v>7000</v>
      </c>
      <c r="I28">
        <f t="shared" si="0"/>
        <v>0</v>
      </c>
      <c r="J28">
        <v>7000</v>
      </c>
    </row>
    <row r="29" spans="1:10" x14ac:dyDescent="0.25">
      <c r="A29" s="2" t="s">
        <v>32</v>
      </c>
      <c r="B29" s="2" t="s">
        <v>12</v>
      </c>
      <c r="C29" s="2"/>
      <c r="D29" s="2"/>
      <c r="E29" s="2"/>
      <c r="F29" s="2"/>
      <c r="G29" s="5"/>
      <c r="H29" s="2">
        <v>40000</v>
      </c>
      <c r="I29">
        <f t="shared" si="0"/>
        <v>0</v>
      </c>
      <c r="J29">
        <v>40000</v>
      </c>
    </row>
    <row r="30" spans="1:10" x14ac:dyDescent="0.25">
      <c r="A30" s="2" t="s">
        <v>33</v>
      </c>
      <c r="B30" s="2" t="s">
        <v>10</v>
      </c>
      <c r="C30" s="2"/>
      <c r="D30" s="2"/>
      <c r="E30" s="2"/>
      <c r="F30" s="2"/>
      <c r="G30" s="5"/>
      <c r="H30" s="2">
        <v>100</v>
      </c>
      <c r="I30">
        <f t="shared" si="0"/>
        <v>0</v>
      </c>
      <c r="J30">
        <v>100</v>
      </c>
    </row>
    <row r="31" spans="1:10" x14ac:dyDescent="0.25">
      <c r="A31" s="2"/>
      <c r="B31" s="7" t="s">
        <v>13</v>
      </c>
      <c r="C31" s="2"/>
      <c r="D31" s="2"/>
      <c r="E31" s="2"/>
      <c r="F31" s="2"/>
      <c r="G31" s="5"/>
      <c r="H31" s="6">
        <f>SUM(H21:H30)</f>
        <v>62905</v>
      </c>
      <c r="I31">
        <f t="shared" si="0"/>
        <v>0</v>
      </c>
      <c r="J31" s="10">
        <f>SUM(J21:J30)</f>
        <v>62905</v>
      </c>
    </row>
    <row r="32" spans="1:10" x14ac:dyDescent="0.25">
      <c r="A32" s="2" t="s">
        <v>64</v>
      </c>
      <c r="B32" s="2" t="s">
        <v>65</v>
      </c>
      <c r="C32" s="2"/>
      <c r="D32" s="2"/>
      <c r="E32" s="2"/>
      <c r="F32" s="2"/>
      <c r="G32" s="5"/>
      <c r="H32" s="2">
        <f>80000+30000</f>
        <v>110000</v>
      </c>
      <c r="I32">
        <f t="shared" si="0"/>
        <v>0</v>
      </c>
      <c r="J32">
        <v>110000</v>
      </c>
    </row>
    <row r="33" spans="1:10" x14ac:dyDescent="0.25">
      <c r="A33" s="2"/>
      <c r="B33" s="7" t="s">
        <v>14</v>
      </c>
      <c r="C33" s="2"/>
      <c r="D33" s="2"/>
      <c r="E33" s="2"/>
      <c r="F33" s="2"/>
      <c r="G33" s="5"/>
      <c r="H33" s="6">
        <f>SUM(H32:H32)</f>
        <v>110000</v>
      </c>
      <c r="I33">
        <f t="shared" si="0"/>
        <v>0</v>
      </c>
      <c r="J33" s="10">
        <f>SUM(J32)</f>
        <v>110000</v>
      </c>
    </row>
    <row r="34" spans="1:10" x14ac:dyDescent="0.25">
      <c r="A34" s="2" t="s">
        <v>96</v>
      </c>
      <c r="B34" s="2" t="s">
        <v>66</v>
      </c>
      <c r="C34" s="2"/>
      <c r="D34" s="2"/>
      <c r="E34" s="2"/>
      <c r="F34" s="2"/>
      <c r="G34" s="5"/>
      <c r="H34" s="2">
        <v>9000</v>
      </c>
      <c r="I34">
        <f t="shared" si="0"/>
        <v>0</v>
      </c>
      <c r="J34">
        <v>9000</v>
      </c>
    </row>
    <row r="35" spans="1:10" x14ac:dyDescent="0.25">
      <c r="A35" s="2" t="s">
        <v>97</v>
      </c>
      <c r="B35" s="2" t="s">
        <v>98</v>
      </c>
      <c r="C35" s="2"/>
      <c r="D35" s="2"/>
      <c r="E35" s="2"/>
      <c r="F35" s="2"/>
      <c r="G35" s="5"/>
      <c r="H35" s="2">
        <v>2620</v>
      </c>
      <c r="I35">
        <f t="shared" si="0"/>
        <v>0</v>
      </c>
      <c r="J35">
        <v>2620</v>
      </c>
    </row>
    <row r="36" spans="1:10" x14ac:dyDescent="0.25">
      <c r="A36" s="2" t="s">
        <v>107</v>
      </c>
      <c r="B36" s="2" t="s">
        <v>108</v>
      </c>
      <c r="C36" s="2"/>
      <c r="D36" s="2"/>
      <c r="E36" s="2"/>
      <c r="F36" s="2"/>
      <c r="G36" s="5"/>
      <c r="H36" s="2">
        <v>20000</v>
      </c>
      <c r="I36">
        <f t="shared" si="0"/>
        <v>0</v>
      </c>
      <c r="J36">
        <v>20000</v>
      </c>
    </row>
    <row r="37" spans="1:10" x14ac:dyDescent="0.25">
      <c r="A37" s="2"/>
      <c r="B37" s="7" t="s">
        <v>94</v>
      </c>
      <c r="C37" s="2"/>
      <c r="D37" s="2"/>
      <c r="E37" s="2"/>
      <c r="F37" s="2"/>
      <c r="G37" s="5"/>
      <c r="H37" s="6">
        <f>SUM(H34:H36)</f>
        <v>31620</v>
      </c>
      <c r="I37">
        <f t="shared" si="0"/>
        <v>0</v>
      </c>
      <c r="J37" s="10">
        <f>SUM(J34:J36)</f>
        <v>31620</v>
      </c>
    </row>
    <row r="38" spans="1:10" x14ac:dyDescent="0.25">
      <c r="A38" s="2" t="s">
        <v>92</v>
      </c>
      <c r="B38" s="2" t="s">
        <v>91</v>
      </c>
      <c r="C38" s="2"/>
      <c r="D38" s="2"/>
      <c r="E38" s="2"/>
      <c r="F38" s="2"/>
      <c r="G38" s="5"/>
      <c r="H38" s="2">
        <v>40000</v>
      </c>
      <c r="I38">
        <f t="shared" si="0"/>
        <v>0</v>
      </c>
      <c r="J38">
        <v>40000</v>
      </c>
    </row>
    <row r="39" spans="1:10" x14ac:dyDescent="0.25">
      <c r="A39" s="2" t="s">
        <v>93</v>
      </c>
      <c r="B39" s="2" t="s">
        <v>90</v>
      </c>
      <c r="C39" s="2"/>
      <c r="D39" s="2"/>
      <c r="E39" s="2"/>
      <c r="F39" s="2"/>
      <c r="G39" s="5"/>
      <c r="H39" s="2">
        <v>300000</v>
      </c>
      <c r="I39">
        <f t="shared" si="0"/>
        <v>0</v>
      </c>
      <c r="J39">
        <v>300000</v>
      </c>
    </row>
    <row r="40" spans="1:10" x14ac:dyDescent="0.25">
      <c r="A40" s="2" t="s">
        <v>110</v>
      </c>
      <c r="B40" s="2" t="s">
        <v>109</v>
      </c>
      <c r="C40" s="2"/>
      <c r="D40" s="2"/>
      <c r="E40" s="2"/>
      <c r="F40" s="2"/>
      <c r="G40" s="5"/>
      <c r="H40" s="2">
        <v>40000</v>
      </c>
      <c r="I40">
        <f t="shared" si="0"/>
        <v>0</v>
      </c>
      <c r="J40">
        <v>40000</v>
      </c>
    </row>
    <row r="41" spans="1:10" x14ac:dyDescent="0.25">
      <c r="A41" s="2" t="s">
        <v>113</v>
      </c>
      <c r="B41" s="2" t="s">
        <v>114</v>
      </c>
      <c r="C41" s="2"/>
      <c r="D41" s="2"/>
      <c r="E41" s="2"/>
      <c r="F41" s="2"/>
      <c r="G41" s="5"/>
      <c r="H41" s="2">
        <f>600+1000+4400+1200</f>
        <v>7200</v>
      </c>
      <c r="I41">
        <f t="shared" si="0"/>
        <v>0</v>
      </c>
      <c r="J41">
        <v>7200</v>
      </c>
    </row>
    <row r="42" spans="1:10" x14ac:dyDescent="0.25">
      <c r="A42" s="2"/>
      <c r="B42" s="7" t="s">
        <v>95</v>
      </c>
      <c r="C42" s="7"/>
      <c r="D42" s="7"/>
      <c r="E42" s="2"/>
      <c r="F42" s="2"/>
      <c r="G42" s="5"/>
      <c r="H42" s="6">
        <f>SUM(H38:H41)</f>
        <v>387200</v>
      </c>
      <c r="I42">
        <f t="shared" si="0"/>
        <v>0</v>
      </c>
      <c r="J42" s="10">
        <f>SUM(J38:J41)</f>
        <v>387200</v>
      </c>
    </row>
    <row r="43" spans="1:10" x14ac:dyDescent="0.25">
      <c r="A43" s="18" t="s">
        <v>48</v>
      </c>
      <c r="B43" s="18" t="s">
        <v>49</v>
      </c>
      <c r="C43" s="19"/>
      <c r="D43" s="19"/>
      <c r="E43" s="19"/>
      <c r="F43" s="20">
        <f>G43*100/H72</f>
        <v>1.9045296132176319</v>
      </c>
      <c r="G43" s="21">
        <f>H20+H31+H33+H37+H42</f>
        <v>741725</v>
      </c>
      <c r="H43" s="18"/>
      <c r="I43" s="22">
        <f>J43-G43</f>
        <v>0</v>
      </c>
      <c r="J43" s="23">
        <f>J20+J31+J33+J37+J42</f>
        <v>741725</v>
      </c>
    </row>
    <row r="44" spans="1:10" x14ac:dyDescent="0.25">
      <c r="A44" s="2" t="s">
        <v>99</v>
      </c>
      <c r="B44" s="2" t="s">
        <v>100</v>
      </c>
      <c r="C44" s="2"/>
      <c r="D44" s="2"/>
      <c r="E44" s="2"/>
      <c r="F44" s="4"/>
      <c r="G44" s="5"/>
      <c r="H44" s="2">
        <v>0</v>
      </c>
      <c r="I44">
        <f t="shared" si="0"/>
        <v>0</v>
      </c>
      <c r="J44">
        <v>0</v>
      </c>
    </row>
    <row r="45" spans="1:10" x14ac:dyDescent="0.25">
      <c r="A45" s="7" t="s">
        <v>101</v>
      </c>
      <c r="B45" s="7" t="s">
        <v>102</v>
      </c>
      <c r="C45" s="2"/>
      <c r="D45" s="2"/>
      <c r="E45" s="2"/>
      <c r="F45" s="4">
        <f>G45*100/H72</f>
        <v>0</v>
      </c>
      <c r="G45" s="6">
        <f>H44</f>
        <v>0</v>
      </c>
      <c r="H45" s="5"/>
      <c r="I45">
        <f t="shared" si="0"/>
        <v>0</v>
      </c>
    </row>
    <row r="46" spans="1:10" x14ac:dyDescent="0.25">
      <c r="A46" s="2" t="s">
        <v>35</v>
      </c>
      <c r="B46" s="2" t="s">
        <v>67</v>
      </c>
      <c r="C46" s="2"/>
      <c r="D46" s="2"/>
      <c r="E46" s="2"/>
      <c r="F46" s="2"/>
      <c r="G46" s="5"/>
      <c r="H46" s="2">
        <f>273439+238043+647632+2964024+203517+242304+6815+22370+35784+19070+2500+386212+834933+6262+1247300+3024+1165+130016+5522</f>
        <v>7269932</v>
      </c>
      <c r="I46">
        <f t="shared" si="0"/>
        <v>60515</v>
      </c>
      <c r="J46">
        <f>7134394+130016+5522+60515</f>
        <v>7330447</v>
      </c>
    </row>
    <row r="47" spans="1:10" x14ac:dyDescent="0.25">
      <c r="A47" s="6" t="s">
        <v>34</v>
      </c>
      <c r="B47" s="6" t="s">
        <v>35</v>
      </c>
      <c r="C47" s="2"/>
      <c r="D47" s="2"/>
      <c r="E47" s="2"/>
      <c r="F47" s="4">
        <f>G47*100/H72</f>
        <v>18.667027240659927</v>
      </c>
      <c r="G47" s="6">
        <f>SUM(H46:H46)</f>
        <v>7269932</v>
      </c>
      <c r="H47" s="5"/>
      <c r="I47">
        <f>J47-G47</f>
        <v>60515</v>
      </c>
      <c r="J47" s="10">
        <f>SUM(J46)</f>
        <v>7330447</v>
      </c>
    </row>
    <row r="48" spans="1:10" x14ac:dyDescent="0.25">
      <c r="A48" s="2" t="s">
        <v>68</v>
      </c>
      <c r="B48" s="2" t="s">
        <v>69</v>
      </c>
      <c r="C48" s="2"/>
      <c r="D48" s="2"/>
      <c r="E48" s="2"/>
      <c r="F48" s="2"/>
      <c r="G48" s="5"/>
      <c r="H48" s="2">
        <f>235116+20300</f>
        <v>255416</v>
      </c>
      <c r="I48">
        <f t="shared" si="0"/>
        <v>0</v>
      </c>
      <c r="J48">
        <v>255416</v>
      </c>
    </row>
    <row r="49" spans="1:10" x14ac:dyDescent="0.25">
      <c r="A49" s="6" t="s">
        <v>34</v>
      </c>
      <c r="B49" s="6" t="s">
        <v>68</v>
      </c>
      <c r="C49" s="2"/>
      <c r="D49" s="2"/>
      <c r="E49" s="2"/>
      <c r="F49" s="4">
        <f>G49*100/H72</f>
        <v>0.65583246579203169</v>
      </c>
      <c r="G49" s="6">
        <f>SUM(H48:H48)</f>
        <v>255416</v>
      </c>
      <c r="H49" s="5"/>
      <c r="I49">
        <f>J49-G49</f>
        <v>0</v>
      </c>
      <c r="J49" s="10">
        <f>SUM(J48)</f>
        <v>255416</v>
      </c>
    </row>
    <row r="50" spans="1:10" x14ac:dyDescent="0.25">
      <c r="A50" s="2"/>
      <c r="B50" s="7" t="s">
        <v>15</v>
      </c>
      <c r="C50" s="2"/>
      <c r="D50" s="2"/>
      <c r="E50" s="2"/>
      <c r="F50" s="4">
        <f>H50*100/H72</f>
        <v>19.322859706451961</v>
      </c>
      <c r="G50" s="5"/>
      <c r="H50" s="6">
        <f>SUM(H46:H49)</f>
        <v>7525348</v>
      </c>
      <c r="I50">
        <f t="shared" si="0"/>
        <v>60515</v>
      </c>
      <c r="J50" s="10">
        <f>J47+J49</f>
        <v>7585863</v>
      </c>
    </row>
    <row r="51" spans="1:10" ht="27" customHeight="1" x14ac:dyDescent="0.25">
      <c r="A51" s="11" t="s">
        <v>70</v>
      </c>
      <c r="B51" s="26" t="s">
        <v>89</v>
      </c>
      <c r="C51" s="26"/>
      <c r="D51" s="26"/>
      <c r="E51" s="26"/>
      <c r="F51" s="11"/>
      <c r="G51" s="12"/>
      <c r="H51" s="11">
        <f>140000+19435</f>
        <v>159435</v>
      </c>
      <c r="I51">
        <f t="shared" si="0"/>
        <v>0</v>
      </c>
      <c r="J51" s="17">
        <v>159435</v>
      </c>
    </row>
    <row r="52" spans="1:10" x14ac:dyDescent="0.25">
      <c r="A52" s="2"/>
      <c r="B52" s="7" t="s">
        <v>19</v>
      </c>
      <c r="C52" s="2"/>
      <c r="D52" s="2"/>
      <c r="E52" s="2"/>
      <c r="F52" s="2"/>
      <c r="G52" s="5"/>
      <c r="H52" s="6">
        <f>H51</f>
        <v>159435</v>
      </c>
      <c r="I52">
        <f t="shared" si="0"/>
        <v>0</v>
      </c>
      <c r="J52" s="10">
        <f>SUM(J51)</f>
        <v>159435</v>
      </c>
    </row>
    <row r="53" spans="1:10" x14ac:dyDescent="0.25">
      <c r="A53" s="18" t="s">
        <v>50</v>
      </c>
      <c r="B53" s="18" t="s">
        <v>51</v>
      </c>
      <c r="C53" s="19"/>
      <c r="D53" s="19"/>
      <c r="E53" s="19"/>
      <c r="F53" s="20">
        <f>G53*100/H72</f>
        <v>19.73224145694352</v>
      </c>
      <c r="G53" s="21">
        <f>H50+H52+G45</f>
        <v>7684783</v>
      </c>
      <c r="H53" s="18"/>
      <c r="I53" s="22">
        <f>J53-G53</f>
        <v>60515</v>
      </c>
      <c r="J53" s="23">
        <f>J50+J52</f>
        <v>7745298</v>
      </c>
    </row>
    <row r="54" spans="1:10" x14ac:dyDescent="0.25">
      <c r="A54" s="2" t="s">
        <v>36</v>
      </c>
      <c r="B54" s="2" t="s">
        <v>71</v>
      </c>
      <c r="C54" s="2"/>
      <c r="D54" s="2"/>
      <c r="E54" s="2"/>
      <c r="F54" s="2"/>
      <c r="G54" s="5"/>
      <c r="H54" s="2">
        <f>29952+17550</f>
        <v>47502</v>
      </c>
      <c r="I54">
        <f t="shared" si="0"/>
        <v>0</v>
      </c>
      <c r="J54">
        <v>47502</v>
      </c>
    </row>
    <row r="55" spans="1:10" x14ac:dyDescent="0.25">
      <c r="A55" s="2" t="s">
        <v>37</v>
      </c>
      <c r="B55" s="2" t="s">
        <v>72</v>
      </c>
      <c r="C55" s="2"/>
      <c r="D55" s="2"/>
      <c r="E55" s="2"/>
      <c r="F55" s="2"/>
      <c r="G55" s="5"/>
      <c r="H55" s="2">
        <f>72644+128568+53088+71720+59972+12400+124960+133804</f>
        <v>657156</v>
      </c>
      <c r="I55">
        <f t="shared" si="0"/>
        <v>0</v>
      </c>
      <c r="J55">
        <v>657156</v>
      </c>
    </row>
    <row r="56" spans="1:10" x14ac:dyDescent="0.25">
      <c r="A56" s="6" t="s">
        <v>34</v>
      </c>
      <c r="B56" s="6" t="s">
        <v>73</v>
      </c>
      <c r="C56" s="2"/>
      <c r="D56" s="2"/>
      <c r="E56" s="2"/>
      <c r="F56" s="4">
        <f>G56*100/H72</f>
        <v>1.8093525608422394</v>
      </c>
      <c r="G56" s="6">
        <f>SUM(H54:H55)</f>
        <v>704658</v>
      </c>
      <c r="H56" s="5"/>
      <c r="I56">
        <f>J56-G56</f>
        <v>0</v>
      </c>
      <c r="J56" s="10">
        <f>SUM(J54:J55)</f>
        <v>704658</v>
      </c>
    </row>
    <row r="57" spans="1:10" ht="14.25" customHeight="1" x14ac:dyDescent="0.25">
      <c r="A57" s="2" t="s">
        <v>38</v>
      </c>
      <c r="B57" s="2" t="s">
        <v>74</v>
      </c>
      <c r="C57" s="2"/>
      <c r="D57" s="2"/>
      <c r="E57" s="2"/>
      <c r="F57" s="2"/>
      <c r="G57" s="5"/>
      <c r="H57" s="2">
        <f>300+1700+750</f>
        <v>2750</v>
      </c>
      <c r="I57">
        <f t="shared" si="0"/>
        <v>0</v>
      </c>
      <c r="J57">
        <v>2750</v>
      </c>
    </row>
    <row r="58" spans="1:10" x14ac:dyDescent="0.25">
      <c r="A58" s="2" t="s">
        <v>39</v>
      </c>
      <c r="B58" s="2" t="s">
        <v>75</v>
      </c>
      <c r="C58" s="2"/>
      <c r="D58" s="2"/>
      <c r="E58" s="2"/>
      <c r="F58" s="2"/>
      <c r="G58" s="5"/>
      <c r="H58" s="2">
        <f>2203+11482+1625+950+2191+600+418+48+200+100+4000+70000+20000+65000+9948+450+455</f>
        <v>189670</v>
      </c>
      <c r="I58">
        <f t="shared" si="0"/>
        <v>0</v>
      </c>
      <c r="J58">
        <v>189670</v>
      </c>
    </row>
    <row r="59" spans="1:10" x14ac:dyDescent="0.25">
      <c r="A59" s="2" t="s">
        <v>103</v>
      </c>
      <c r="B59" s="2" t="s">
        <v>104</v>
      </c>
      <c r="C59" s="2"/>
      <c r="D59" s="2"/>
      <c r="E59" s="2"/>
      <c r="F59" s="2"/>
      <c r="G59" s="5"/>
      <c r="H59" s="2">
        <f>22000+50</f>
        <v>22050</v>
      </c>
      <c r="I59">
        <f t="shared" si="0"/>
        <v>0</v>
      </c>
      <c r="J59">
        <v>22050</v>
      </c>
    </row>
    <row r="60" spans="1:10" x14ac:dyDescent="0.25">
      <c r="A60" s="2" t="s">
        <v>40</v>
      </c>
      <c r="B60" s="2" t="s">
        <v>76</v>
      </c>
      <c r="C60" s="2"/>
      <c r="D60" s="2"/>
      <c r="E60" s="2"/>
      <c r="F60" s="2"/>
      <c r="G60" s="5"/>
      <c r="H60" s="2">
        <v>30000</v>
      </c>
      <c r="I60">
        <f t="shared" si="0"/>
        <v>0</v>
      </c>
      <c r="J60">
        <v>30000</v>
      </c>
    </row>
    <row r="61" spans="1:10" x14ac:dyDescent="0.25">
      <c r="A61" s="2" t="s">
        <v>41</v>
      </c>
      <c r="B61" s="2" t="s">
        <v>77</v>
      </c>
      <c r="C61" s="2"/>
      <c r="D61" s="2"/>
      <c r="E61" s="2"/>
      <c r="F61" s="2"/>
      <c r="G61" s="5"/>
      <c r="H61" s="2">
        <f>21904+1541+500+2000</f>
        <v>25945</v>
      </c>
      <c r="I61">
        <f t="shared" si="0"/>
        <v>0</v>
      </c>
      <c r="J61">
        <v>25945</v>
      </c>
    </row>
    <row r="62" spans="1:10" x14ac:dyDescent="0.25">
      <c r="A62" s="6" t="s">
        <v>34</v>
      </c>
      <c r="B62" s="6" t="s">
        <v>78</v>
      </c>
      <c r="C62" s="2"/>
      <c r="D62" s="2"/>
      <c r="E62" s="2"/>
      <c r="F62" s="4">
        <f>G62*100/H72</f>
        <v>0.69434544522329156</v>
      </c>
      <c r="G62" s="6">
        <f>SUM(H57:H61)</f>
        <v>270415</v>
      </c>
      <c r="H62" s="5"/>
      <c r="I62">
        <f>J62-G62</f>
        <v>0</v>
      </c>
      <c r="J62" s="10">
        <f>SUM(J57:J61)</f>
        <v>270415</v>
      </c>
    </row>
    <row r="63" spans="1:10" x14ac:dyDescent="0.25">
      <c r="A63" s="2" t="s">
        <v>42</v>
      </c>
      <c r="B63" s="2" t="s">
        <v>79</v>
      </c>
      <c r="C63" s="2"/>
      <c r="D63" s="2"/>
      <c r="E63" s="2"/>
      <c r="F63" s="2"/>
      <c r="G63" s="5"/>
      <c r="H63" s="2">
        <f>20000+20000</f>
        <v>40000</v>
      </c>
      <c r="I63">
        <f t="shared" si="0"/>
        <v>0</v>
      </c>
      <c r="J63">
        <v>40000</v>
      </c>
    </row>
    <row r="64" spans="1:10" x14ac:dyDescent="0.25">
      <c r="A64" s="2" t="s">
        <v>43</v>
      </c>
      <c r="B64" s="2" t="s">
        <v>80</v>
      </c>
      <c r="C64" s="2"/>
      <c r="D64" s="2"/>
      <c r="E64" s="2"/>
      <c r="F64" s="2"/>
      <c r="G64" s="5"/>
      <c r="H64" s="2">
        <f>26972+20062</f>
        <v>47034</v>
      </c>
      <c r="I64">
        <f t="shared" si="0"/>
        <v>0</v>
      </c>
      <c r="J64">
        <v>47034</v>
      </c>
    </row>
    <row r="65" spans="1:10" x14ac:dyDescent="0.25">
      <c r="A65" s="2" t="s">
        <v>105</v>
      </c>
      <c r="B65" s="2" t="s">
        <v>106</v>
      </c>
      <c r="C65" s="2"/>
      <c r="D65" s="2"/>
      <c r="E65" s="2"/>
      <c r="F65" s="2"/>
      <c r="G65" s="5"/>
      <c r="H65" s="2"/>
      <c r="I65">
        <f t="shared" si="0"/>
        <v>0</v>
      </c>
    </row>
    <row r="66" spans="1:10" x14ac:dyDescent="0.25">
      <c r="A66" s="2" t="s">
        <v>44</v>
      </c>
      <c r="B66" s="2" t="s">
        <v>81</v>
      </c>
      <c r="C66" s="2"/>
      <c r="D66" s="2"/>
      <c r="E66" s="2"/>
      <c r="F66" s="2"/>
      <c r="G66" s="5"/>
      <c r="H66" s="2">
        <f>250+15000+2000+5500+4000+2500+19300+170000+13000+8400</f>
        <v>239950</v>
      </c>
      <c r="I66">
        <f t="shared" si="0"/>
        <v>0</v>
      </c>
      <c r="J66">
        <v>239950</v>
      </c>
    </row>
    <row r="67" spans="1:10" x14ac:dyDescent="0.25">
      <c r="A67" s="6" t="s">
        <v>34</v>
      </c>
      <c r="B67" s="6" t="s">
        <v>82</v>
      </c>
      <c r="C67" s="2"/>
      <c r="D67" s="2"/>
      <c r="E67" s="2"/>
      <c r="F67" s="4">
        <f>G67*100/H72</f>
        <v>0.83959784427969153</v>
      </c>
      <c r="G67" s="6">
        <f>SUM(H63:H66)</f>
        <v>326984</v>
      </c>
      <c r="H67" s="5"/>
      <c r="I67">
        <f>J67-G67</f>
        <v>0</v>
      </c>
      <c r="J67" s="10">
        <f>SUM(J63:J66)</f>
        <v>326984</v>
      </c>
    </row>
    <row r="68" spans="1:10" x14ac:dyDescent="0.25">
      <c r="A68" s="2" t="s">
        <v>45</v>
      </c>
      <c r="B68" s="2" t="s">
        <v>83</v>
      </c>
      <c r="C68" s="2"/>
      <c r="D68" s="2"/>
      <c r="E68" s="2"/>
      <c r="F68" s="2"/>
      <c r="G68" s="5"/>
      <c r="H68" s="2">
        <f>32274+37380+2000+8000+23286+4535</f>
        <v>107475</v>
      </c>
      <c r="I68">
        <f t="shared" si="0"/>
        <v>0</v>
      </c>
      <c r="J68">
        <f>102940+4535</f>
        <v>107475</v>
      </c>
    </row>
    <row r="69" spans="1:10" x14ac:dyDescent="0.25">
      <c r="A69" s="6" t="s">
        <v>34</v>
      </c>
      <c r="B69" s="6" t="s">
        <v>45</v>
      </c>
      <c r="C69" s="2"/>
      <c r="D69" s="2"/>
      <c r="E69" s="2"/>
      <c r="F69" s="4">
        <f>G69*100/H72</f>
        <v>0.27596389521799186</v>
      </c>
      <c r="G69" s="6">
        <f>H68</f>
        <v>107475</v>
      </c>
      <c r="H69" s="5"/>
      <c r="I69">
        <f>J69-G69</f>
        <v>0</v>
      </c>
      <c r="J69" s="10">
        <f>SUM(J68)</f>
        <v>107475</v>
      </c>
    </row>
    <row r="70" spans="1:10" x14ac:dyDescent="0.25">
      <c r="A70" s="2"/>
      <c r="B70" s="7" t="s">
        <v>16</v>
      </c>
      <c r="C70" s="2"/>
      <c r="D70" s="2"/>
      <c r="E70" s="2"/>
      <c r="F70" s="2"/>
      <c r="G70" s="5"/>
      <c r="H70" s="2">
        <f>SUM(H54:H69)</f>
        <v>1409532</v>
      </c>
      <c r="I70">
        <f>I56+I62+I67+I69</f>
        <v>0</v>
      </c>
      <c r="J70">
        <f>H70+I70</f>
        <v>1409532</v>
      </c>
    </row>
    <row r="71" spans="1:10" x14ac:dyDescent="0.25">
      <c r="A71" s="18" t="s">
        <v>52</v>
      </c>
      <c r="B71" s="18" t="s">
        <v>53</v>
      </c>
      <c r="C71" s="19"/>
      <c r="D71" s="19"/>
      <c r="E71" s="19"/>
      <c r="F71" s="20">
        <f>G71*100/H72</f>
        <v>3.6192597455632143</v>
      </c>
      <c r="G71" s="21">
        <f>SUM(H54:H69)</f>
        <v>1409532</v>
      </c>
      <c r="H71" s="21"/>
      <c r="I71" s="22">
        <f>SUM(I56+I62+I67+I69)</f>
        <v>0</v>
      </c>
      <c r="J71" s="23">
        <f>SUM(J70)</f>
        <v>1409532</v>
      </c>
    </row>
    <row r="72" spans="1:10" ht="15.6" x14ac:dyDescent="0.3">
      <c r="A72" s="19"/>
      <c r="B72" s="24" t="s">
        <v>17</v>
      </c>
      <c r="C72" s="19"/>
      <c r="D72" s="19"/>
      <c r="E72" s="19"/>
      <c r="F72" s="19"/>
      <c r="G72" s="19"/>
      <c r="H72" s="24">
        <f>H18+H20+H31+H33+H37+H42+H50+H52+H70+G45</f>
        <v>38945312</v>
      </c>
      <c r="I72" s="22">
        <f t="shared" ref="I72" si="1">J72-H72</f>
        <v>60515</v>
      </c>
      <c r="J72" s="25">
        <f>J18+J43+J53+J71</f>
        <v>39005827</v>
      </c>
    </row>
    <row r="74" spans="1:10" ht="15.6" x14ac:dyDescent="0.3">
      <c r="B74" s="1" t="s">
        <v>118</v>
      </c>
      <c r="E74" s="14" t="s">
        <v>119</v>
      </c>
      <c r="H74" s="15">
        <v>2245000</v>
      </c>
      <c r="I74">
        <f t="shared" ref="I74" si="2">J74-H74</f>
        <v>0</v>
      </c>
      <c r="J74" s="10">
        <v>2245000</v>
      </c>
    </row>
    <row r="75" spans="1:10" ht="15.6" x14ac:dyDescent="0.3">
      <c r="B75" s="13"/>
    </row>
    <row r="76" spans="1:10" x14ac:dyDescent="0.25">
      <c r="G76" s="8"/>
    </row>
    <row r="77" spans="1:10" x14ac:dyDescent="0.25">
      <c r="G77" s="10"/>
      <c r="H77" s="10"/>
    </row>
    <row r="80" spans="1:10" x14ac:dyDescent="0.25">
      <c r="F80" s="10"/>
      <c r="G80" s="9"/>
      <c r="H80" s="10"/>
    </row>
  </sheetData>
  <mergeCells count="2">
    <mergeCell ref="B51:E51"/>
    <mergeCell ref="G1:J1"/>
  </mergeCells>
  <pageMargins left="0.74803149606299202" right="0" top="0.59055118110236204" bottom="0.39370078740157499" header="0.511811023622047" footer="0.511811023622047"/>
  <pageSetup paperSize="9" scale="8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pageSetup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Sanita Djadela</cp:lastModifiedBy>
  <cp:lastPrinted>2020-01-23T13:27:23Z</cp:lastPrinted>
  <dcterms:created xsi:type="dcterms:W3CDTF">2003-10-06T13:07:15Z</dcterms:created>
  <dcterms:modified xsi:type="dcterms:W3CDTF">2024-08-22T09:10:07Z</dcterms:modified>
  <cp:category/>
</cp:coreProperties>
</file>