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8127D80D-7E42-46ED-A60D-114DECC97BCD}" xr6:coauthVersionLast="47" xr6:coauthVersionMax="47" xr10:uidLastSave="{00000000-0000-0000-0000-000000000000}"/>
  <bookViews>
    <workbookView xWindow="-108" yWindow="-108" windowWidth="23256" windowHeight="12456" xr2:uid="{00000000-000D-0000-FFFF-FFFF00000000}"/>
  </bookViews>
  <sheets>
    <sheet name="5_pielik_Invest_programma_2024" sheetId="1" r:id="rId1"/>
  </sheets>
  <externalReferences>
    <externalReference r:id="rId2"/>
  </externalReferences>
  <definedNames>
    <definedName name="_08.210001">#REF!</definedName>
    <definedName name="_xlnm._FilterDatabase" localSheetId="0" hidden="1">'5_pielik_Invest_programma_2024'!$A$6:$L$89</definedName>
    <definedName name="Grāmatvedis">[1]Sheet2!$E$3:$E$5</definedName>
    <definedName name="INDEKSI">#REF!</definedName>
    <definedName name="invsetīcijas">#REF!</definedName>
    <definedName name="Koordinators">[1]Sheet2!$G$3:$G$18</definedName>
    <definedName name="Kristīne_Kūlīte">'[1]Projekti 2023'!#REF!</definedName>
    <definedName name="RICIBAS">#REF!</definedName>
    <definedName name="Statuss">[1]Sheet2!$C$2:$C$9</definedName>
    <definedName name="Summa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9" i="1" l="1"/>
  <c r="I79" i="1"/>
  <c r="I23" i="1"/>
  <c r="J23" i="1"/>
  <c r="I48" i="1"/>
  <c r="J48" i="1"/>
  <c r="J26" i="1"/>
  <c r="I26" i="1"/>
  <c r="I56" i="1"/>
  <c r="J56" i="1"/>
  <c r="J44" i="1"/>
  <c r="I44" i="1"/>
  <c r="K88" i="1" l="1"/>
  <c r="L88" i="1" s="1"/>
  <c r="L33" i="1"/>
  <c r="L89" i="1"/>
  <c r="L87" i="1"/>
  <c r="L86" i="1"/>
  <c r="L85" i="1"/>
  <c r="K84" i="1"/>
  <c r="J84" i="1" s="1"/>
  <c r="K83" i="1"/>
  <c r="J83" i="1" s="1"/>
  <c r="K82" i="1"/>
  <c r="J82" i="1" s="1"/>
  <c r="I81" i="1"/>
  <c r="L81" i="1" s="1"/>
  <c r="I80" i="1"/>
  <c r="L80" i="1" s="1"/>
  <c r="L79" i="1"/>
  <c r="L78" i="1"/>
  <c r="L77" i="1"/>
  <c r="L76" i="1"/>
  <c r="I75" i="1"/>
  <c r="L75" i="1" s="1"/>
  <c r="L74" i="1"/>
  <c r="L73" i="1"/>
  <c r="L72" i="1"/>
  <c r="K71" i="1"/>
  <c r="J71" i="1" s="1"/>
  <c r="K70" i="1"/>
  <c r="J70" i="1" s="1"/>
  <c r="K69" i="1"/>
  <c r="J69" i="1" s="1"/>
  <c r="L68" i="1"/>
  <c r="I67" i="1"/>
  <c r="L67" i="1" s="1"/>
  <c r="L66" i="1"/>
  <c r="L65" i="1"/>
  <c r="L64" i="1"/>
  <c r="L63" i="1"/>
  <c r="L62" i="1"/>
  <c r="L61" i="1"/>
  <c r="L60" i="1"/>
  <c r="L59" i="1"/>
  <c r="L58" i="1"/>
  <c r="I57" i="1"/>
  <c r="L57" i="1" s="1"/>
  <c r="K55" i="1"/>
  <c r="J55" i="1" s="1"/>
  <c r="K54" i="1"/>
  <c r="J54" i="1" s="1"/>
  <c r="K53" i="1"/>
  <c r="J53" i="1" s="1"/>
  <c r="K52" i="1"/>
  <c r="J52" i="1" s="1"/>
  <c r="K51" i="1"/>
  <c r="J51" i="1" s="1"/>
  <c r="L50" i="1"/>
  <c r="K49" i="1"/>
  <c r="J49" i="1" s="1"/>
  <c r="L47" i="1"/>
  <c r="I46" i="1"/>
  <c r="L46" i="1" s="1"/>
  <c r="L45" i="1"/>
  <c r="L44" i="1"/>
  <c r="K43" i="1"/>
  <c r="J43" i="1" s="1"/>
  <c r="L42" i="1"/>
  <c r="L41" i="1"/>
  <c r="L40" i="1"/>
  <c r="L39" i="1"/>
  <c r="L38" i="1"/>
  <c r="L36" i="1"/>
  <c r="I35" i="1"/>
  <c r="L35" i="1" s="1"/>
  <c r="L34" i="1"/>
  <c r="L32" i="1"/>
  <c r="L31" i="1"/>
  <c r="L30" i="1"/>
  <c r="L29" i="1"/>
  <c r="L28" i="1"/>
  <c r="K27" i="1"/>
  <c r="J27" i="1" s="1"/>
  <c r="K25" i="1"/>
  <c r="J25" i="1" s="1"/>
  <c r="L24" i="1"/>
  <c r="L23" i="1"/>
  <c r="L22" i="1"/>
  <c r="L21" i="1"/>
  <c r="L19" i="1"/>
  <c r="L18" i="1"/>
  <c r="L17" i="1"/>
  <c r="L16" i="1"/>
  <c r="L15" i="1"/>
  <c r="L14" i="1"/>
  <c r="L13" i="1"/>
  <c r="I12" i="1"/>
  <c r="L12" i="1" s="1"/>
  <c r="I11" i="1"/>
  <c r="L11" i="1" s="1"/>
  <c r="L10" i="1"/>
  <c r="J9" i="1"/>
  <c r="I9" i="1"/>
  <c r="L9" i="1" s="1"/>
  <c r="L8" i="1"/>
  <c r="K7" i="1"/>
  <c r="J7" i="1" s="1"/>
  <c r="L56" i="1" l="1"/>
  <c r="J90" i="1"/>
  <c r="L26" i="1"/>
  <c r="L48" i="1"/>
  <c r="K90" i="1"/>
  <c r="I90" i="1"/>
  <c r="L90" i="1" l="1"/>
</calcChain>
</file>

<file path=xl/sharedStrings.xml><?xml version="1.0" encoding="utf-8"?>
<sst xmlns="http://schemas.openxmlformats.org/spreadsheetml/2006/main" count="533" uniqueCount="233">
  <si>
    <t>Nr.p.k.</t>
  </si>
  <si>
    <t>Teritorija</t>
  </si>
  <si>
    <t>Projekta nosaukums</t>
  </si>
  <si>
    <t>Projekta veids</t>
  </si>
  <si>
    <t>Atbilstība stratēģiskajām prioritātēm</t>
  </si>
  <si>
    <t>Projekta plānotie darbības rezultāti un to rezultatīvie rādītāji (plānotās aktivitātes)</t>
  </si>
  <si>
    <t>Par projekta ieviešanu atbildīgā nodaļa,
struktūrvienība, 
iestāde</t>
  </si>
  <si>
    <t>JNP līdzfinansējums</t>
  </si>
  <si>
    <t>Aizņēmums</t>
  </si>
  <si>
    <t xml:space="preserve">Fondu projektu finansējums </t>
  </si>
  <si>
    <t xml:space="preserve">KOPĀ </t>
  </si>
  <si>
    <t>57/120</t>
  </si>
  <si>
    <t>Cenas</t>
  </si>
  <si>
    <t>Cenu pagasta pašvaldības ceļa Pakalni - Pļavnieki pārbūve</t>
  </si>
  <si>
    <t>Transporta infrastruktūra/Atbalsts uzņēmējdarbībai</t>
  </si>
  <si>
    <t>P2 V RV1</t>
  </si>
  <si>
    <t>Infrastruktūras pārvaldīšanas nodaļa/Projektu nodaļa/Pāgasta pārvalde</t>
  </si>
  <si>
    <t>Cenu pagasta  transporta infrastruktūras attīstība</t>
  </si>
  <si>
    <t>Transporta infrastruktūra, t.sk. Apgaismojums</t>
  </si>
  <si>
    <t>Infrastruktūras pārvaldības nodaļa/Pagasta pārvalde</t>
  </si>
  <si>
    <t>Eleja</t>
  </si>
  <si>
    <t>SARC Eleja  teritorijas labiekārtošana ( Lietuvas 19, Eleja)</t>
  </si>
  <si>
    <t>Sociālo pakalpojumu infrastruktūra</t>
  </si>
  <si>
    <t>P2 L RV2</t>
  </si>
  <si>
    <t>Infrastruktūras pārvaldības nodaļa/Projektu nodaļa/Pagasta pārvalde</t>
  </si>
  <si>
    <t>Elejas vidusskolas mājturības un tehnoloģiju darbnīcas energoefektivitātes paaugstināšana</t>
  </si>
  <si>
    <t>Energoefektivitāte</t>
  </si>
  <si>
    <t>P2 V RV8</t>
  </si>
  <si>
    <t>Infrastruktūras  pārvaldības nodaļa/Izglītības pārvalde</t>
  </si>
  <si>
    <t>Elejas pagasta sporta kompleksa būvniecība</t>
  </si>
  <si>
    <t>Sporta infrastruktūra</t>
  </si>
  <si>
    <t xml:space="preserve">P2 S RV1
</t>
  </si>
  <si>
    <t>Infrastruktūras  pārvaldības nodaļa/Sporta centrs</t>
  </si>
  <si>
    <t>Elejas muižas parka teritorijas infrastruktūras atjaunošana</t>
  </si>
  <si>
    <t>Vēstures mantojums - teritorija</t>
  </si>
  <si>
    <t>P3 V RV9</t>
  </si>
  <si>
    <t>Infrastruktūras  pārvaldības nodaļa/Projektu nodaļa/Pagasta pārvalde</t>
  </si>
  <si>
    <t xml:space="preserve">Elejas muižas parka ziemeļu/rietumu daļas labiekārtošana
</t>
  </si>
  <si>
    <t>P4 T RV2</t>
  </si>
  <si>
    <t xml:space="preserve">"Atklāj Zemgales un Žemaitijas zaļos noslēpumus/ Exploit Your Senses to Discover the Green Secrets of Zemgale and Žemaitija!/ Green Secrets" INTEREG LAT-LIT  projekta ietvaros
Projekta mērķis: veicināt kultūras un dabas mantojuma teritoriju pieejamību un iekļaušanu tūrismā, tūrisma pakalpojumu veidošanu, nodrošinot ilgtspējīgu teritorijas attīstību.
Projekta sākums - 01.02.2024.
 </t>
  </si>
  <si>
    <t>Ieejas tiltiņa Elejas Parka kapos konservācija</t>
  </si>
  <si>
    <t>Infrastruktūras pārvaldības nodaļa/Pagasta pārvalde/ Projektu nodaļa</t>
  </si>
  <si>
    <t>Glūda</t>
  </si>
  <si>
    <t>Glūdas pagasta Šķibes pamatskolas pirmsskolas ēkas teritorijas labiekārtošana</t>
  </si>
  <si>
    <t>Izglītības iestāžu infrastruktūra</t>
  </si>
  <si>
    <t>P2 I RV1</t>
  </si>
  <si>
    <t>Infrastruktūras pārvaldības nodaļa/Izglītības pārvalde/Pagasta pārvalde</t>
  </si>
  <si>
    <t>Glūdas pagasta  transporta infrastruktūras attīstība</t>
  </si>
  <si>
    <t>Glūdas pagasta Skolas ielas un Dārza ielas (Nr.5), Nākotnē, virskārtas atjaunošana.
Pārejošās līguma saistības Nr. JNP/5-34.6/23/51
VK aizņēmums un PB finansējums</t>
  </si>
  <si>
    <t xml:space="preserve">Glūdas pagasta Nākotnes ciema ūdenssaimniecības pārbūve </t>
  </si>
  <si>
    <t>Ūdenssaimniecības attīstība</t>
  </si>
  <si>
    <t>P2 V RV3</t>
  </si>
  <si>
    <t>Īpašuma pārvalde/Pagasta pārvalde/Projektu nodaļa</t>
  </si>
  <si>
    <t>Meliorācijas sistēmas atjaunošana Viesturciemā, Glūdas pagastā, Jelgavas novadā</t>
  </si>
  <si>
    <t>Meliorācijas sistēmu atjaunošana</t>
  </si>
  <si>
    <t>P2VRV6</t>
  </si>
  <si>
    <t>Infrastruktūras pārvaldības nodaļa</t>
  </si>
  <si>
    <t xml:space="preserve">Telpu remonts aktivitāšu centrā "Zemgale" </t>
  </si>
  <si>
    <t>P1 L RV1</t>
  </si>
  <si>
    <t>Infrastruktūras pārvaldības nodaļa/Projektu nodaļa/Labklājības pārvalde</t>
  </si>
  <si>
    <t>Jaunsvirlauka</t>
  </si>
  <si>
    <t>Jaunsvirlaukas pagasta Biroja ēkas Ievu ielā 12 teritorijas labiekārtošana.</t>
  </si>
  <si>
    <t>Teritorijas labiekārtošana</t>
  </si>
  <si>
    <t>Jaunsvirlaukas pagasta  transporta infrastruktūras attīstība</t>
  </si>
  <si>
    <t xml:space="preserve">13.10.2023. Budžeta komisijas protokols Nr. 2-19.1/23/27, 2.p-ts.
Inženierbūves apsekošanas un izpētes (inventarizācijas) darbi, līgums Nr. JNP/5-34.3/23/320
</t>
  </si>
  <si>
    <t>Infrastruktūras  pārvaldības nodaļa</t>
  </si>
  <si>
    <t>Kalnciems</t>
  </si>
  <si>
    <t>Kalnciema pagasta pašvaldības ceļa Izgāztuves ceļš pārbūve</t>
  </si>
  <si>
    <t>Kalnciema pagasta  transporta infrastruktūras attīstība</t>
  </si>
  <si>
    <t>Lielplatone</t>
  </si>
  <si>
    <t>Lielplatones pagasta pašvaldības ceļa Līgo iela,  Līgo iela – Sili (Nr.3) pārbūve</t>
  </si>
  <si>
    <t>Līvbērze</t>
  </si>
  <si>
    <t>Līvbērzes pagasta pārvaldes ēkas  energoefektivitātes paaugstināšana</t>
  </si>
  <si>
    <t>Aizupes pamatskolas teritorijas labiekārtošana un apbūve</t>
  </si>
  <si>
    <t xml:space="preserve">Aizupes pamatskolas teritorijas labiekārtošana un apbūve - zema enerģijas patēriņa ēkas būvniecība (piebūve, teritorijas labiekārtošana mācību procesa nodrošināšanai). Paredzamie darbi - topogrāfija un saskaņošanas darbi, komunikācijas, projektēšana un būvniecība.
Tiks nodrošinātas telpas pirmsskolas izglītības grupām un nodrošināti tehnoloģiju un dabas zinātņu kabineti, slēgta tipa pāreja un sporta zāle.
2021.gadā noslēdzies metu konkurss, nepieciešams  būvprojekta izstrāde.
2024.gada otrajā pusē,  nepieciešams  uzsākt būvprojekta izstrādi </t>
  </si>
  <si>
    <t>Infrastruktūras pārvaldības nodaļa/Projektu nodaļa//Izglītības/ pārvalde</t>
  </si>
  <si>
    <t>Līvbērzes ciema aizsargdambja nogruvumu likvidēšana Līvbērzes pagastā, Jelgavas novadā apvienotā projektēšana un būvdarbi</t>
  </si>
  <si>
    <t>Ūdensnoteku un dambju inventarizācija Grīvā, Līvbērzes pagastā, Jelgavas novadā</t>
  </si>
  <si>
    <t>Apgaismojuma ierīkošana no Ziedu ielas; Jelgavas ielas mala (kadastrs 54620060384)-Dambis (54620060379)</t>
  </si>
  <si>
    <t>Ozolnieki</t>
  </si>
  <si>
    <t xml:space="preserve">Būvniecības ieceres dokumentācijas izstrādes un autoruzraudzības pakalpojumi  energoefektivitātes paaugstināšanas pasākumu realizēšanas ietvaros 
 Izsludināts iepirkums https://www.eis.gov.lv/EKEIS/Supplier/Procurement/114144
05.03.24 Noslēgts līgums ar SIA "KOMERCVEIKSMES", izpilde līdz 05.09.2024
</t>
  </si>
  <si>
    <t>Ozolnieku vidusskolas energoefektivitātes paaugstināšana, telpu atjaunošana un labiekārtošana</t>
  </si>
  <si>
    <t>Ozolnieku vidusskolas ēkas piebūves un aktu (multifunkcionālas)  zāles izveide</t>
  </si>
  <si>
    <t xml:space="preserve">Būvprojekta izstrāde, secīgi būvniecība.
Piebūve Ozolnieku vidusskolai, kurā centrējas dabaszinību speciāli aprīkoti kabineti, laboratorijas, lai modernizētu mācību vidi un paplašinātu skolas telpas, kuras šobrīd jau ir par šauru esošajam un prognozējamam skolēnu skaitam, t.sk. Ozolnieku Mūzikas skolai pielāgotas mūzikas klases un aktu zāle (jo mūzikas skolai jau trūkst telpu patreizējo izglītības programmu realizācijai). Mūzikas skolas izglītības programmu klāsts tiek papildināts ar mākslas izglītības programmām. 
Nepieciešams  būvprojekta izstrāde 
 </t>
  </si>
  <si>
    <t>Infrastruktūras pārvaldības nodaļa/Projektu nodaļa//Kultūras pārvalde/ pārvalde</t>
  </si>
  <si>
    <t>Pirmsskolas izglītības iestādes jaunbūve Jelgavas iela 35, Ozolnieki</t>
  </si>
  <si>
    <t xml:space="preserve">Būvprojekta "Jaunas PII ēkas būvniecība, Ozolniekos" realizācija
</t>
  </si>
  <si>
    <t>Infrastruktūras pārvaldības nodaļa/Projektu nodaļa//Izglītības pārvalde</t>
  </si>
  <si>
    <t xml:space="preserve">Ūdenssaimniecības pakalpojumu attīstība OZOLNIEKU ciema AIZUPES savrupmāju rajonā - ūdens, sadzīves kanalizācija, NAI, LŪK, ietve Vidus ielā, Druvenieku ceļa apakšzemes komunikāciju pārbūve līdz NAI
</t>
  </si>
  <si>
    <t>Infrastruktūras  pārvaldības nodaļa/Pagasta pārvalde, JNKU</t>
  </si>
  <si>
    <t>Grāvja pārbūve par drenu kolektoru Bērzu ielā, Ozolniekos, Jelgavas novadā</t>
  </si>
  <si>
    <t>Meliorācijas sistēmu tehniskā apsekošana un inventarizācija Ozolniekos, Jelgavas novadā</t>
  </si>
  <si>
    <t>SAC Zemgale telpu remonti</t>
  </si>
  <si>
    <t>SAC Zemgale telpu remontu būvniecības ieceres dokumentācijas izstrāde
2024.gadā plānots uzsākt telpu remontus</t>
  </si>
  <si>
    <t>Platone</t>
  </si>
  <si>
    <t>Platones pagasta  transporta infrastruktūras attīstība</t>
  </si>
  <si>
    <t>Centra iela asfalta virskārtas atjaunošana 780 m, pārejošās līguma saistības Nr. JNP/5-34.6/23/47
VK aizņēmums, PB finansējums</t>
  </si>
  <si>
    <t>Infrastruktūras  pārvaldības nodaļa/Pagasta pārvalde</t>
  </si>
  <si>
    <t>Platones pagasta pašvaldības ceļa Zvaigznītes - Braču Brieži - Zaķi pārbūve</t>
  </si>
  <si>
    <t xml:space="preserve">Lielvircavas muižas katlu mājas rekonstrukcija - malkas apkures katlu nomaiņa uz granulu katlu </t>
  </si>
  <si>
    <t>Ēku apsaimniekošana</t>
  </si>
  <si>
    <t>Salgale</t>
  </si>
  <si>
    <t xml:space="preserve">Salgales pagasta pārvaldes ēkas "Vīgriezes" rekonstrukcija, siltināšana, telpu remontdarbi, telpu aprīkošana un modernizācija
</t>
  </si>
  <si>
    <t>Garozas pamatskolas teritorijas labiekārtošana</t>
  </si>
  <si>
    <t xml:space="preserve">2024.gadā ūdens ņemšanas vietas izveide ugunsdzēsībai
26.10.2023 noslēgts līgums ar  SIA "Meliorprojekts" (JNP/5-34.3/23/256), līguma termiņš 5 mēneši ~27.03.2024. </t>
  </si>
  <si>
    <t>Salgales pagasta  transporta infrastruktūras attīstība</t>
  </si>
  <si>
    <t>Salgales pagasta pašvaldības ceļa Ābelīšu ceļš pārbūve</t>
  </si>
  <si>
    <t>Sesava</t>
  </si>
  <si>
    <t>Sesavas sporta halles remonts un sporta zāles siltuma sistēmas sakārtošana un energoefektivitātes paaugstināšana</t>
  </si>
  <si>
    <t>P2 S RV2</t>
  </si>
  <si>
    <t>Ventilācijas iekārtas uzstādīšana Sesavas pamatskolas sporta zālei, pārejošās līguma saistības Nr. JNP/5-34.3/23/280 atbilstoši līguma izpildes termiņam</t>
  </si>
  <si>
    <t>Infrastruktūras  pārvaldības nodaļa/Pagasta pārvalde/Sporta centrs</t>
  </si>
  <si>
    <t>Sesavas pagasta pašvaldības ceļa Eleja – Bauskas šos. – Staltie pārbūve, 1.daļa.</t>
  </si>
  <si>
    <t>Sesavas pagasta pašvaldības ceļa Eleja – Bauskas šos. – Staltie pārbūve, 2.daļa.</t>
  </si>
  <si>
    <t>Sesavas pagasta pašvaldības ceļa Eleja – Bauskas šos. – Staltie pārbūve, 3.daļa</t>
  </si>
  <si>
    <t>Sesavas pagasta pašvaldības ceļa Strautnieki – Jušķēni pārbūve.</t>
  </si>
  <si>
    <t>Sesavas pagasta pašvaldības ceļa Klāvi – Zīles (Nr.41) pārbūve</t>
  </si>
  <si>
    <t>Sesavas pagasta  transporta infrastruktūras attīstība</t>
  </si>
  <si>
    <t>Svēte</t>
  </si>
  <si>
    <t>Svētes pamatskolas ēkas piebūve - jaunu multifunkcionālas mācību telpu izveide</t>
  </si>
  <si>
    <t>Infrastruktūras pārvaldības nodaļa/Izglītības pārvalde</t>
  </si>
  <si>
    <t>Svētes pagasta  transporta infrastruktūras attīstība</t>
  </si>
  <si>
    <t xml:space="preserve">Ūdens ņemšanas vietas izbūve ugunsdzēsības vajadzībām Jēkabniekos </t>
  </si>
  <si>
    <t>P5 A RV5</t>
  </si>
  <si>
    <t xml:space="preserve">Projekta INTEREG LAT-LIT "Reaģēšana uz klimata pārmaiņu riskiem un ekstremāliem laikapstākļiem, to novēršana Latvijas un Lietuvas pārrobežu reģionā / Safe Response" mērķis: Latvijas un Lietuvas pārrobežu pašvaldību kapacitātes un sadarbības stiprināšana ugunsdrošības, civilās aizsardzības un ārkārtas reaģēšanas jomās, lai mazinātu ar klimata pārmaiņām saistītus riskus, kā arī spētu efektīvi reaģēt un novērst ekstremālus laikapstākļus kā plūdus un ugunsgrēkus, t.sk. investīciju projekts ūdens ņemšanas vietas izbūve ugunsdzēsības vajadzībām Jēkabniekos, piesaistot VK aizņēmumu būvdarbu veikšanai
</t>
  </si>
  <si>
    <t>Valgunde</t>
  </si>
  <si>
    <t>Valgundes pagasta ēkas energoefektivitātes paaugstināšana</t>
  </si>
  <si>
    <t>Valgundes pagasta  transporta infrastruktūras attīstība</t>
  </si>
  <si>
    <t>Celtnieku ielas virskārtas atjaunošana 1.3 km, pārejošās līguma saistības Nr. JNP/5-34.6/23/46
VK aizņēmums, PB finansējums</t>
  </si>
  <si>
    <t>Meliorācijas sistēmas inventarizācija Valgundē, Valgundes pagastā, Jelgavas novadā</t>
  </si>
  <si>
    <t xml:space="preserve">Ūdens ņemšanas vietas izbūve ugunsdzēsības vajadzībām Vītoliņos, Jelgavas novadā </t>
  </si>
  <si>
    <t>Būvprojekta izstrāde
Pārejošās līgumu saistības Nr. JNP/5-34.3/23/180</t>
  </si>
  <si>
    <t>Vilce</t>
  </si>
  <si>
    <t xml:space="preserve">Vilces muižas kalpu ēkas energoefektivitātes paaugstināšana </t>
  </si>
  <si>
    <t xml:space="preserve">Vilces muižas verandas remonts </t>
  </si>
  <si>
    <t>Vilces muižas verandas remonts atbilstoši izstrādātam projektam
Pārejošās līgumu saistības :29.11.2023 noslēgts līgums Nr.JNP/5-34.6/23/61 par būvdarbiem un Nr. JNP/5-34.3/23/150 SIA par būvuzraudzību 
Darbu izpilde 2024.gada janvāris</t>
  </si>
  <si>
    <t>Vilces pagasta  transporta infrastruktūras attīstība</t>
  </si>
  <si>
    <t>Vilces kapu ceļš Nr.54 virskārtas atjaunošana 0.56 km, līguma pārejošās saistības Nr. JNP/5-34.6/23/74
VK aizņēmums, PB finansējums</t>
  </si>
  <si>
    <t>Vilces pagasta pašvaldības ceļa Kalnrozes – Augstkalnes ceļš – pārbūve</t>
  </si>
  <si>
    <t>Vilces pagasta pašvaldības ceļa Vilces dzirnavas – Augstkalnes pagasts pārbūve</t>
  </si>
  <si>
    <t>Vilces pagasta pašvaldības ceļa Vaiteņu krustojums - Bandenieki pārbūve</t>
  </si>
  <si>
    <t>Ūdens ņemšanas vietas izbūve ugunsdzēsības vajadzībām Vilcē,  Jelgavas novadā</t>
  </si>
  <si>
    <t>Vircava</t>
  </si>
  <si>
    <t>Vircavas pagasta sporta halles energoefektivitātes paaugstināšana</t>
  </si>
  <si>
    <t>Infrastruktūras pārvaldības nodaļa/Sporta centrs</t>
  </si>
  <si>
    <t>Vircavas vidusskolas PII iekšpagalma pārbūve un telpu paplašināšana</t>
  </si>
  <si>
    <t>Ēkas piebūves projektēšana un būvdarbu autoruzraudzība. Paredzamie būvdarbi saistīti ar jaunas piebūves būvniecību un iekšējo un ārējo tīklu izbūvi. 
Noslēgts līgums par būvniecības ieceres dokumentācijas izstrādi un autoruzraudzības pakalpojumiem</t>
  </si>
  <si>
    <t>Infrastruktūras pārvaldības  nodaļa/Pagasta pārvalde/Izglītības pārvalde</t>
  </si>
  <si>
    <t>Atklātas ūdens tilpnes atjaunošana un ūdens ņemšanas vietas izbūve Oglainē, Vircavas pagastā</t>
  </si>
  <si>
    <t>Atklātas ūdens tilpnes atjaunošana un ūdens ņemšanas vietas izbūve Oglainē.
Pārejošās līguma saistības Nr. JNP/5-34.6/23/79</t>
  </si>
  <si>
    <t xml:space="preserve">Ūdens ņemšanas vietas izbūve ugunsdzēsības vajadzībām Vircavā,  Jelgavas novadā  </t>
  </si>
  <si>
    <t>Vircavas pagasta  transporta infrastruktūras attīstība</t>
  </si>
  <si>
    <t>Zaļenieki</t>
  </si>
  <si>
    <t>Zaļenieku pagasta kultūras nama  energoefektivitātes paaugstināšana, restaurācija, teritorijas labiekārtošana</t>
  </si>
  <si>
    <t>Infrastruktūras pārvaldības nodaļa/Kultūras pārvalde/Pagasta pārvalde</t>
  </si>
  <si>
    <t>Zaļenieku pagasta  transporta infrastruktūras attīstība</t>
  </si>
  <si>
    <t xml:space="preserve">Ielu apgaismojuma izbūve Centra ielā 1, Zaļenieku pagastā (kadastrs 54960040386, 54960040366) </t>
  </si>
  <si>
    <t>"Centra ielas 1 apgaismojumam kabeļu līniju pieslēguma vieta ir no jauna projektējamā apgaismojuma vadības sadales skapja pie Zaļenieku Kultūras nama"
Pārejošās līguma saistības Nr. JNP/5-34.3/23/296, Būvdarbi
https://namejs.jelgavasnovads.lv/Portal/Documents/Update/1570105</t>
  </si>
  <si>
    <t>Zaļenieku pagasta pašvaldības ceļu Tērvetes šoseja – Baloži – Kalnamačas – 2.nodaļas darbnīcas (Nr.12) un Abgunstes skola – Rožlauki – Zanderi (Nr.28) pārbūve</t>
  </si>
  <si>
    <t>Zaļenieku pagasta pašvaldības ceļa Tērvetes šoseja – Baloži – Kalnamačas – 2.nodaļas darbnīcas (Nr.12) pārbūve, 1.daļa</t>
  </si>
  <si>
    <t>Zaļenieku pagasta pašvaldības ceļa Tērvetes šoseja – Baloži – Kalnamačas – 2.nodaļas darbnīcas (Nr.12) pārbūve, 2.daļa.</t>
  </si>
  <si>
    <t>Novads</t>
  </si>
  <si>
    <t>Pašvaldību funkciju īstenošanai un  pakalpojumu sniegšanai nepieciešamo bezemisiju transportlīdzekļu iegāde</t>
  </si>
  <si>
    <t>Pašvaldības pakalpojumu pilnveidošana</t>
  </si>
  <si>
    <t>P5 A  RV2</t>
  </si>
  <si>
    <t>Saimnieciskā nodrošinājuma nodaļa</t>
  </si>
  <si>
    <t>Pašvaldības izglītības funkciju īstenošanai un  pakalpojumu sniegšanai nepieciešamo transportlīdzekļu iegāde</t>
  </si>
  <si>
    <t>Transporta iegādei izglītības funkciju nodrošināšanai</t>
  </si>
  <si>
    <t>Nekustamo īpašumu pārvaldība un citu pašvaldības teritorijā esošu zemju pārvaldība</t>
  </si>
  <si>
    <t>P2 V RV10</t>
  </si>
  <si>
    <t xml:space="preserve">
Atbalsta pasākumi cilvēkiem ar invaliditāti mājokļu 
vides pieejamības nodrošināšanai</t>
  </si>
  <si>
    <t>P1 L RV2</t>
  </si>
  <si>
    <t>Infrastruktūras pārvaldības nodaļa/Projektu nodaļa/Labklājības pārvalde (Sociālais dienests)</t>
  </si>
  <si>
    <t>KOPĀ</t>
  </si>
  <si>
    <t>Pavisam kopā</t>
  </si>
  <si>
    <t>Sagatavoja D.Špele, A.Virviča-Jansone</t>
  </si>
  <si>
    <t>Investīciju plāna 2023-2027 Nr.</t>
  </si>
  <si>
    <t>Saimnieciskā nodrošinājuma nodaļa/Izglītības pārvalde</t>
  </si>
  <si>
    <t>Lietus ūdens kanalizācijas sakārtošana pie izstāžu zāles, pārejošās līguma saistības par būvdarbiem Nr. JNP/5-34.6/23/59 un būvuzraudzību Nr. JNP/5-34.3/23/290
Pabeigti būvdarbi. Atliktie darbi - apzaļumošana, asfaltēšana</t>
  </si>
  <si>
    <t>Ieejas tiltiņa Elejas Parka kapos konservācija
NKMP apsekošanā tika konstatēts, ka tiltiņš ir ievērojami bojāts un atrodas neapmierinošā saglabātības stāvoklī. Tam ir lieli mūra izdrupumi un plaisas. Abas kolonnas ievērojami saplaisājušas, viena dekoratīvā vāze jau daļēji zudusi. Vairāki metāla margu posmi zuduši. Tiltiņu bojā atmosfēras nokrišņi, kas iekļūst mūra plaisās. Sevišķi aktīvi tas notiek ziemā, kad ūdens plaisās sasalst un plēš tās lielākas. 2018.gadā tika izstrādāts tiltiņa AMI un restaurācijas risinājumus. 
Pārejošās līguma saistības par darbu veikšanu Nr. JNP/5-34.2.2/23/5 - 30.05.2024 (Vienošanās Nr.1)</t>
  </si>
  <si>
    <t>17.10.2023. Budžeta komisijas protokols Nr. 2-19.1/23/28, 6.p-ts. 
Būvniecības ieceres dokumentācijas izstrāde un būvdarbi, līgums Nr. JNP/5-34.6/23/67</t>
  </si>
  <si>
    <t>Izsludināts iepirkums paskaidrojuma raksta izstrādei (projektēšanas darbi),
https://www.eis.gov.lv/EKEIS/Supplier/Procurement/113973
Provizoriskās būvdarbu izmaksas ~115000 EUR</t>
  </si>
  <si>
    <t>Ventilācijas un elektroapgādes sistēmu rekonstrukcija, lietus ūdeņu savākšanas sistēmas izbūve, noteču remonts, ārējo sienu siltināšana, telpu remonts
2024.gadā projektēšana</t>
  </si>
  <si>
    <t xml:space="preserve">Nekustamā īpašuma tiesību sakārtošana - Skolas iela 4B, Ozolniekos, Ozolnieku pagastā, Jelgavas novadā </t>
  </si>
  <si>
    <t xml:space="preserve">
Izglītības iestāžu infrastruktūras pilnveide un aprīkošana Jelgavas novada pašvaldībā</t>
  </si>
  <si>
    <t xml:space="preserve">Ēkas energoefektivitātes paaugstināšana t.sk. jumta seguma, fasādes atjaunošana, notekcauruļu nomaiņa, bēniņu siltināšana
(Vilces bibliotēka, pasts, doktorāts, pakalpojumu centrs)     
Izsludināts iepirkums būvprojekta izstrādi, ņemot vērā izpildes termiņu, izmaksas plānot 2025.gadā
</t>
  </si>
  <si>
    <t>M3 kategorijas autobusu iegāde Jelgavas novada pašvaldības skolēnu pārvadājumu nodrošināšanai
Domes lēmums 11.03.2024 protokols Nr.4., 8.punkts
VK aizņēmums 90%, PB 10%</t>
  </si>
  <si>
    <t xml:space="preserve">Žoga izbūve, celiņu izbūve, apgaismojuma, LŪK, ūdensapgāde, elektroapgāde, siltumapgāde, kanalizācijas labiekārtošana.
Teritorijas labiekārtošana, t.sk. LŪK
Līgums par būvdarbiem Nr. JNP/5-34.3/23/63
Līgums par Būvuzraudzību Nr. JNP/5-34.3/23/289
Būvdarbu līguma summa - 470061,50 EUR
Izpilde līdz 15.06.2024
</t>
  </si>
  <si>
    <t>5. pielikums</t>
  </si>
  <si>
    <t>Jelgavas novada pašvaldības 2024. gada 17. jūnija</t>
  </si>
  <si>
    <t>saistošajiem noteikumiem Nr. 11</t>
  </si>
  <si>
    <t>Jelgavas novada pašvaldības investīciju programma 2024. gadam</t>
  </si>
  <si>
    <t xml:space="preserve">Ceļa pārbūve ar cietā (asfaltbetona) seguma izbūvi - projektēšana, būvniecība, būvuzraudzība.
Realizācija ES fondu finansējums - atbalsta mērķa 6.1.1.3.pasākuma "Atbalsts uzņēmējdarbībai nepieciešamās publiskās infrastruktūras attīstībai, veicinot pāreju uz klimatneitrālu ekonomiku" ietvaros.
Apvienotais PROJEKTĒ/BŪVĒ līgums (būvdarbi tiks uzsākti tikai pēc CFLA projekta iesnieguma apstiprināšanas)
</t>
  </si>
  <si>
    <t xml:space="preserve">Uzsākts dizaina un tehnoloģiju virziens vidējā izglītībā no 7.-12.kl.  
Pārejošās līguma saistības JNP/5-34.3/23/91 - Būvniecības ieceres dokumentācijas izstrāde un autoruzraudzība investīciju projektam "Elejas vidusskolas mājturības un tehnoloģiju darbnīcas telpu atjaunošana un energoefektivitātes paaugstināšana 32428 un būvdarbus plānots uzsākt 2024.gadā ~433773 EUR)
Iesniegts projekts CFLA 1.2.1.3.i. pasākumam "Pašvaldību ēku un infrastruktūras uzlabošana, veicinot pāreju uz atjaunojamo energoresursu tehnoloģiju izmantošanu un uzlabojot energoefektivitāte".
Ēkas energoefektivitātes uzlabošanas pasākumi: ārsienu, cokola, grīdas, jumta pārseguma siltināšana, logu un durvju nomaiņa,  apkures sistēmas pārbūve, rekuperatora uzstādīšana, elektroapgādes sistēmas atjaunošana un apgaismojuma nomaiņa.
</t>
  </si>
  <si>
    <t xml:space="preserve">Jaunu notekūdeņu attīrīšanas iekārtu izbūve.
Plānota jauna NAI izbūve z.gabalā 54520010149; 2,19 ha platībā. 
Nākotnes ciema notekūdeņu attīrīšanas iekārtu izbūve  notiek projekta "LIFE GoodWater – Latvijas upju baseinu apsaimniekošanas plānu ieviešana laba virszemes ūdens stāvokļa sasniegšanai" ietvaros (projekta Nr. LIFE18 IPE/LV/000014) </t>
  </si>
  <si>
    <t xml:space="preserve">Inženierbūves "Lielupes aizsargdambis" tehniskā apsekošana Kārniņos, Jaunsvirlaukas pagastā </t>
  </si>
  <si>
    <t xml:space="preserve">Ceļa pārbūve ar cietā (asfaltbetona) seguma izbūvi - projektēšana, būvniecība, būvuzraudzība.
Realizācija ES fondu finansējums - atbalsta mērķa Atbalsts uzņēmējdarbībai nepieciešamās publiskās infrastruktūras attīstībai, veicinot pāreju uz klimatneitrālu ekonomiku" uz 5.1.1.1. pasākuma "Infrastruktūra uzņēmējdarbības atbalstam"  ietvaros.
Apvienotais PROJEKTĒ/BŪVĒ līgums (būvdarbi tiks uzsākti tikai pēc CFLA projekta iesnieguma apstiprināšanas)
</t>
  </si>
  <si>
    <t xml:space="preserve">Ēkas energoefektivitātes paaugstināšana
Iesniegts projekta pieteikums CFLA 1.2.1.3.i. pasākumam "Pašvaldību ēku un infrastruktūras uzlabošana, veicinot pāreju uz atjaunojamo energoresursu tehnoloģiju izmantošanu un uzlabojot energoefektivitāte" 
Iesniegts projekts CFLA 1.2.1.3.i. pasākumam "Pašvaldību ēku un infrastruktūras uzlabošana, veicinot pāreju uz atjaunojamo energoresursu tehnoloģiju izmantošanu un uzlabojot energoefektivitāte".
izmantošanu un uzlabojot energoefektivitāte".
Ēkas energoefektivitātes uzlabošanas pasākumi: ārsienu, cokola, grīdas, jumta pārseguma siltināšana, logu un durvju nomaiņa,  apkures sistēmas pārbūve, rekuperatora uzstādīšana, elektroapgādes sistēmas atjaunošana un apgaismojuma nomaiņa.
</t>
  </si>
  <si>
    <t xml:space="preserve">Ēkas energoefektivitātes paaugstināšana
Iesniegts projekta pieteikums CFLA 1.2.1.3.i. pasākumam "Pašvaldību ēku un infrastruktūras uzlabošana, veicinot pāreju uz atjaunojamo energoresursu tehnoloģiju izmantošanu un uzlabojot energoefektivitāte"
Iesniegts projekts CFLA 1.2.1.3.i. pasākumam "Pašvaldību ēku un infrastruktūras uzlabošana, veicinot pāreju uz atjaunojamo energoresursu tehnoloģiju izmantošanu un uzlabojot energoefektivitāte".
izmantošanu un uzlabojot energoefektivitāte".
Ēkas energoefektivitātes uzlabošanas pasākumi: ārsienu, cokola, grīdas, jumta pārseguma siltināšana, logu un durvju nomaiņa,  apkures sistēmas pārbūve, rekuperatora uzstādīšana, elektroapgādes sistēmas atjaunošana un apgaismojuma nomaiņa.
</t>
  </si>
  <si>
    <t>Pirmsskolas izglītības iestāde "Pūcīte" filiāles, Rīgas iela 29, Ozolnieki, energoefektivitātes paaugstināšana</t>
  </si>
  <si>
    <t>Aizupes apbūve, Druvenieku ceļš, Eglaines iela un attīrīšanas iekārtas. 
Ūdenssaimniecības pakalpojumu attīstība OZOLNIEKU ciema AIZUPES savrupmāju rajonā - ūdens, sadzīves kanalizācija, NAI, LŪK, ietve Vidus ielā, Druvenieku ceļa apakšzemes komunikāciju pārbūve līdz NAI
Projekta izstrāde pabeigta 2022.gadā. (projekta izstrādātājs SIA"INŽENIERTEHNISKIE PROJEKTI" - centralizētā ūdensvada un centralizētās sadzīves kanalizācijas izbūve, kanalizācijas sūkņu stacijas izbūve": "Aizupe", Eglaines ielā un spiedvada pārbūve Druvenieku ceļā)
Provizoriskās izmaksas kopā 4436361 EUR no būvprojekta izstādātājiem, t.sk.:
1.Centralizētā ūdensvada, centralizētās sadzīves kanalizācijas un kanalizācijas sūkņu stacijas izbūve "Aizupē" Ozolniekos, Ozolnieku pagasts, Jelgavas novads. Tāmes izmaksas EUR 3 438 442 ar PVN
2.Centralizētā ūdensvada izbūve  Eglaines ielā, Ozolnieku pagastā, Jelgavas novadā. Tāmes izmaksas EUR 182 073 ar PVN
3.Centralizētā ūdensvada, centralizētās sadzīves kanalizācijas , kanalizācijas sūkņu stacijas izbūve un spiedvada pārbūve Druvvenieku ceļā, Ozolniekos, Ozolnieku pagastā, Jelgavas novadā. Tāmes izmaksas EUR 815 846 ar PVN
Nav informācijas, vai kāda daļa no iztrādātā projekta tiks virzīts būvdarbiem 2024/2025/2026. gados</t>
  </si>
  <si>
    <t>Multifunkcionālas mācību telpu izveide - nodrošināt Svētes pamatskolas skolēniem iespēju apgūt mācību vielu mājturībā un tehnoloģijās , kā arī paredzēt telpas pilnvērtīgam pielietojumam skolas vajadzībām
20.07.2023 noslēgts līgums par "Svētes pamatskolas ēkas piebūve, kā jaunas multifunkcionālas mācību telpu izveide" (JNP/5-34.3/23/121) un  būvekspertīzes veikšanu būvprojektam (JNP/5-34.3/24/86)</t>
  </si>
  <si>
    <t xml:space="preserve">Ēkas energoefektivitātes paaugstināšana
Iesniegts projekts CFLA 1.2.1.3.i. pasākumam "Pašvaldību ēku un infrastruktūras uzlabošana, veicinot pāreju uz atjaunojamo energoresursu tehnoloģiju izmantošanu un uzlabojot energoefektivitāte".
izmantošanu un uzlabojot energoefektivitāte".
Ēkas energoefektivitātes uzlabošanas pasākumi: ārsienu, cokola, grīdas, jumta pārseguma siltināšana, logu un durvju nomaiņa,  apkures sistēmas pārbūve, rekuperatora uzstādīšana, elektroapgādes sistēmas atjaunošana un apgaismojuma nomaiņa.
</t>
  </si>
  <si>
    <t>Koplietošanas meliorācijas sistēmas atjaunošana gar pašvaldības ceļu "Induļi-Skaistlauki" Valgundē, Valgundes pagastā, Jelgavas novadā</t>
  </si>
  <si>
    <t>Bezemisiju autobusa iegādes un uzlādes stacijas izbūve
Izmaksas (~ 810 000EUR) plānot 2025.gadā
26.04.2023 Domes lēmums  JND/2D-1/23/188, https://namejs.jelgavasnovads.lv/Portal/Documents/Update/1497577
Iesniegts projekts CFLA, noslēgta vienošanās par projekta īstenošanu Nr. 3.1.1.6.i.0/1/23/A/CFLA/013 "Bezemisiju transportlīdzekļa iegāde izglītojamo mobilitātes un skolu tīkla sasniedzamības nodrošināšanai Jelgavas novadā" (JNP/5-34.2.3/23/16)</t>
  </si>
  <si>
    <t>CFLA pasākuma 3.1.2.1.i. investīcijas "Publisko pakalpojumu  un nodarbinātības pieejamības veicināšanas pasākumi cilvēkiem ar funkcionāliem traucējumiem" otrās  kārtas "Atbalsta pasākumi cilvēkiem ar invaliditāti mājokļu vides pieejamības nodrošināšanai"
Cilvēkiem ar invaliditāti mājokļu vides pieejamība tiks nodrošināta 6 personām.
Tiek izstrādāts pēdējais tehniskais projekts. Projekta pieteikuma iesniegšana 30.04.2024
Domes lēmums 27.03.2024, protokols Nr.6, 19.punkts</t>
  </si>
  <si>
    <t xml:space="preserve"> Būvprojekta izstrāde un autoruzraudzība "Šķibes pamatskolas pirmsskolas izglītības iestādes ēkas teritorijas pārbūve, labiekārtošana un saimnieciskās ēkas būvniecība" https://www.eis.gov.lv/EKEIS/Supplier/Procurement/113078, noslēdzies iepirkums 16.02.2024</t>
  </si>
  <si>
    <t xml:space="preserve">Projekta INTEREG LAT-LIT "Aktīvas un veselīgas novecošanas veicināšana / Aktīva novecošana (Promotion of Active and Healthy Aging/ ActiveAging)" mērķis:
Senioru, cilvēku ar invaliditāti sociālās iekļaušanas veicināšana, attīstot integrētus pakalpojumus un uzlabojot piekļuvi tiem, kas nodrošina aktīvu un veselīgu novecošanu, ilgāku patstāvīgu dzīvi, kā arī stiprinot speciālistu kapacitāti un zināšanas. JNP ieguvums: izremontētas telpas - centrālā ieeja, garderobe, halle, virtuve, trenažieru zāle, tualetes, aktivitāšu centrā "Zemgale", iegādāts aprīkojums šo telpu labiekārtošanai 
Projekts uzsākts 01.02.2024
</t>
  </si>
  <si>
    <t>Līvbērzes pagasta Aktivitāšu centrs " Līvbērze", Ceriņu iela 2, Vārpa  energoefektivitātes paaugstināšana</t>
  </si>
  <si>
    <t>Būvniecības ieceres dokumentācijas izstrāde un autoruzraudzība projektā "Biroja ēkas, Ievu iela 12, Dzirnieku ciemā, teritorijas labiekārtošana".
Izsludināts iepirkums https://www.eis.gov.lv/EKEIS/Supplier/Procurement/113973
Līgums ar SIA "LVL Projekti", izpilde - 15.05.2024</t>
  </si>
  <si>
    <t xml:space="preserve">Nekustamā īpašuma iegāde Skolas iela 4B, Ozolniekos, Ozolnieku pagastā, pašvaldības autonomo funkciju nodrošināšanai, pamatojoties uz Pašvaldības likuma 4.panta pirmās daļas 4., 9.punktu, 10. panta pirmās daļas 16. punktu, Sabiedrības vajadzībām nepieciešamā nekustamā īpašuma atsavināšanas likuma 2., 3.un 8. pantu Pašvaldības mantas novērtēšanas, aprites un atsavināšanas komisijas 2023.gada 30.augusta lēmumu 
Šis ieraksts iekļauts Investīciju plānā pamatojoties uz 08.09.2023 Domes lēmumu 08.09.2023 "Par Jelgavas novada aktualizētā Rīcības plāna 2023.–2024.gadam un aktualizētā Investīciju plāna 2023.–2027.gadam apstiprināšanu" (JND/2D-1/23/466) un lēmumu Par nepieciešamību atsavināt juridiskai personai piederošu nekustamo īpašumu sabiedrības vajadzībām (Skolas iela 4B, Ozolnieku pagasts)" (JND/2D-1/23/467)
Izmaksas īpašumu iegādei tiks plānotas 2024.gadā 
2024.gadā plānots virzīts kā prioritāro projektu aizņēmuma saņemšanai </t>
  </si>
  <si>
    <t>Projektu konkurss Eiropas Savienības Atveseļošanas un noturības mehānisma plāna 3.1.1.5.i investīcijas "Izglītības iestāžu infrastruktūras pilnveide un aprīkošana" - Jelgavas novada pašvaldības projekts "Izglītības iestāžu infrastruktūras pilnveide un aprīkošana Jelgavas novada pašvaldībā".
Domes lēmums 27.03.2024, protokols Nr.6, 18.punkts
Kopējās izmaksas 4091735 EUR:
2024.gads - 151250 EUR
2025.gads - 3940485 EUR</t>
  </si>
  <si>
    <t xml:space="preserve">Parka ielas seguma atjaunošana, Branku ciemā, Cenu pagasts, Jelgavas novads - paredzēta apvienotā projektēšana, autoruzraudzība un būvdarbi (būvdarbi tiks uzsākti tikai pēc finansējuma apstiprināšanas) un būvuzraudzība. 
Kopējās izmaksas 156138 EUR, t.sk. 2024.gads 13919 EUR, 2025.gads 142219 EUR
</t>
  </si>
  <si>
    <t xml:space="preserve">Jaunas sporta infrastruktūras vietas izveidošana.
2023.gadā uzsākta iepirkumu procedūra par būvprojekta pārstrāde 99837 EUR (noslēgts līgums Nr.  JNP/5-34.3/23/97 2023.gadā samaksāts avansa maksājums 28208.73 EUR par būvprojekta  izstrādi)
Iesniegts BMS, Būvprojekta ekspertīze 11979 EUR
</t>
  </si>
  <si>
    <t xml:space="preserve">Apvienotā gājēju un veloceliņa, un ielas apgaismojuma izbūve Skolas ielā, Nākotnes ciemā, posmā no pašvaldības ceļa Nākotne - Dārznieki līdz Tomsona ielai" - paredzēta apvienotā projektēšana,  autoruzraudzība un būvdarbi (būvdarbi tiks uzsākti tikai pēc finansējuma apstiprināšanas) un būvuzraudzība. 
Kopējās izmaksas 704778 EUR, t.sk. 2024.gads 100573 EUR, 2025.gads 604205 EUR
</t>
  </si>
  <si>
    <t xml:space="preserve">Gājēju celiņa un apgaismojuma izbūve Jaunsvirlaukas pagastā gar Valsts reģionālo autoceļu P94 no Staļģenes līdz Emburgai - paredzēta apvienotā projektēšana,  autoruzraudzība un būvdarbi (būvdarbi tiks uzsākti tikai pēc finansējuma apstiprināšanas) un būvuzraudzība. 
Kopējās izmaksas 558622 EUR, t.sk. 2024.gads 39352 EUR, 2025.gads 519270 EUR
</t>
  </si>
  <si>
    <t xml:space="preserve">1. Seguma atjaunošana Saules ielā, Dzirnieku ciemā, Jaunsvirlaukas pagastā                                                                            
2. Seguma atjaunošana Ievu ielā, Dzirnieku ciemā, Jaunsvirlaukas pagastā
3. Seguma atjaunošana Ceriņu ielā, Dzirnieku ciemā, Jaunsvirlaukas pagastā                                                                               
4. Seguma atjaunošana Ceļmalas ielā, Dzirnieku ciemā, Jaunsvirlaukas pagastā                                                                      
5. Asfaltbetona seguma izbūve Alkšņu ielā, Dzirnieku ciemā, Jaunsvirlaukas pagastā
Katrai daļai paredzēta apvienotā projektēšana,  autoruzraudzība un būvdarbi 
(būvdarbi tiks uzsākti tikai pēc finansējuma apstiprināšanas) un būvuzraudzība. 
Kopējās izmaksas 589289 EUR, t.sk. 2024.gads 55947 EUR, 2025.gads 533342 EUR
</t>
  </si>
  <si>
    <t xml:space="preserve">1. Seguma atjaunošana Jaunības ielā, Kalnciemā, kopā  95706 EUR, t.sk. 2024.gads 12849 EUR, 2025.gads 82858 EUR
2. Seguma atjaunošana Draudzības ielā, Kalnciemā, kopā  170141 EUR, t.sk. 2024.gads 14852 EUR, 2025.gads 155289 EUR
Katrai daļai paredzēta apvienotā projektēšana,  autoruzraudzība un būvdarbi  (būvdarbi tiks uzsākti tikai pēc finansējuma apstiprināšanas) un būvuzraudzība. 
Kopējās izmaksas 265848 EUR, t.sk. 2024.gads 27701 EUR, 2025.gads 238147 EUR
</t>
  </si>
  <si>
    <t xml:space="preserve">Būvprojekta izstrāde, pārejošās līguma saistības Nr. JNP/5-34.3/23/268 = 922.20 EUR + plānoti būvdarbi
</t>
  </si>
  <si>
    <t>Energoefektivitātes paaugstināšana;
Telpu atjaunošana un labiekārtošana, t.sk.:
Esošās ventilācijas sistēmas remontdarbi un jaunu atzaru būvniecība;
Balss izziņošanas sistēmas iegāde un uzstādīšana
Noslēgts līgums par būvniecības ieceres dokumentācijas izstrādi un autoruzraudzību projektā "Ozolnieku vidusskolas energoefektivitātes paaugstināšana", JNP/5-34.3/23/242 SIA Komercveiksme, 50941 EUR, 2023. gadā avansa maksājums 30% 13830.30 EUR
Izpilde 17.05.2024, vienošanās par grozījumiem līgumā 847 EUR (ugunsgrēka atklāšanas trauksmes signalizācijas un videonovērošana, balss izziņošanas sadales iestrāde būvprojektā sporta zāles korpusā</t>
  </si>
  <si>
    <t>Granulu apkures katla  ierīkošana Lielvircavas muižā, kurā šobrīd darbojas Vircavas pamatskolas Lielvircavas filiāles bērnudārza grupa, Lielvircavas muižas tūrisma punkts un privātā izglītības iestāde SIA Sajūtu māja. Ņemot vērā katras iestādes atšķirīgo darba laiku un specifiku, nepieciešama apkures sistēmas regulēšanas iespēja, kuru nenodrošina esošā apkures sistēma.
Ņemot vērā, ka pēc veiktās iepirkumu procedūras, pretendentu piedāvātās izmaksas bija augstākas nekā plānots 2024.gada budžetā un pēc atkārtotas iepirkumu procedūras, darbu  izpildi nebūtu iespējams pabeigt līdz apkures sezonas sākumam. 2024.gadā tiks veikts esošā katla remontu 10 000 euro apmērā, bet malkas apkures katlu nomaiņa uz granulu katlu tiks plānota 2025.gada budžetā.</t>
  </si>
  <si>
    <r>
      <t xml:space="preserve">1. Ēkas daļas - Pagasta pārvaldes ēkas </t>
    </r>
    <r>
      <rPr>
        <b/>
        <sz val="10"/>
        <rFont val="Times New Roman"/>
        <family val="1"/>
        <charset val="186"/>
      </rPr>
      <t xml:space="preserve">kāpņu remonts, t.sk. pacēlāja izbūve </t>
    </r>
    <r>
      <rPr>
        <sz val="10"/>
        <rFont val="Times New Roman"/>
        <family val="1"/>
        <charset val="186"/>
      </rPr>
      <t xml:space="preserve">(būvniecības ieceres dok. izstrāde JNP/5-34.3/23/271 8409.50EUR, būvdarbi provizoriski 85 000 EUR) 
2. Ēkas daļas - Pagasta pārvaldes katlu mājas rekonstrukcija - </t>
    </r>
    <r>
      <rPr>
        <b/>
        <sz val="10"/>
        <rFont val="Times New Roman"/>
        <family val="1"/>
        <charset val="186"/>
      </rPr>
      <t>malkas apkures katlu nomaiņa uz granulu katliem (~60 000 EUR).</t>
    </r>
    <r>
      <rPr>
        <sz val="10"/>
        <rFont val="Times New Roman"/>
        <family val="1"/>
        <charset val="186"/>
      </rPr>
      <t xml:space="preserve"> Pārejot uz apkuri ar granulām tiek samazinātas darbaspēka izmaksas. https://www.eis.gov.lv/EKEIS/Supplier/Procurement/111240
 </t>
    </r>
  </si>
  <si>
    <t>Izsludināts iepirkums paskaidrojuma raksta izstrādei (projektēšanas darbi),
https://www.eis.gov.lv/EKEIS/Supplier/Procurement/113973
Provizoriskās būvdarbu izmaksas ~ 42000 EUR</t>
  </si>
  <si>
    <t>Vircavas pagasta, Oglaines ciema, Parka ielas seguma atjaunošana
Paredzēta apvienotā projektēšana,  autoruzraudzība un būvdarbi  (būvdarbi tiks uzsākti tikai pēc finansējuma apstiprināšanas)un būvuzraudzība. 
Kopējās izmaksas 518766 EUR, t.sk. 2024.gads 36791 EUR, 2025.gads 481875 EUR</t>
  </si>
  <si>
    <t xml:space="preserve">Kompleksa ēku energoefektivitātes paaugstināšana, restaurācija, t.sk. fasādes renovācija, bēniņu apkures sistēmas atjaunošana, zibens aizsardzības sistēmas uzstādīšana un elektrības sistēmas sakārtošana u.c., 
2023.gadā saņemts VK aizņēmums prioritāro projektu atbalsta programmā kultūras nama  energoefektivitātes paaugstināšanai, restaurācijai.
No plānotajiem  kultūras nama  energoefektivitātes paaugstināšanas, restaurācijas būvdarbiem
2023.gadā 465 000 EUR
2024.gadā  2 208 657 EUR (Aizņēmums 1 357 698 EUR, PB 850 959 EUR)
</t>
  </si>
  <si>
    <t>Gājēju celiņa un ielas apgaismojuma atjaunošana Centra ielā, Zaļeniekos, Zaļenieku pagastā
Paredzēta apvienotā projektēšana,  autoruzraudzība un būvdarbi  (būvdarbi tiks uzsākti tikai pēc finansējuma apstiprināšanas) un būvuzraudzība. 
Kopējās izmaksas 403883 EUR, t.sk. 2024.gads 137754 EUR, 2025.gads 266129 EUR</t>
  </si>
  <si>
    <t>Izsludināts iepirkums paskaidrojuma raksta izstrādei (projektēšanas darbi),
https://www.eis.gov.lv/EKEIS/Supplier/Procurement/113973
Provizoriskās būvdarbu izmaksas ~80000 EUR</t>
  </si>
  <si>
    <t>Asfaltbetona seguma izbūve uz pašvaldības autoceļa Kalnrozes - Valdeikas, Vilces pagastā
Paredzēta apvienotā projektēšana,  autoruzraudzība un būvdarbi  (būvdarbi tiks uzsākti tikai pēc finansējuma apstiprināšanas) un būvuzraudzība. 
Kopējās izmaksas 214439 EUR, t.sk. 2024.gads 12583 EUR, 2025.gads 201856 EUR</t>
  </si>
  <si>
    <t>1. Seguma atjaunošana Kveldes ielā, Platone, Jelgavas novads- kopā  47201 EUR, t.sk. 2024.gads 5084 EUR, 2025.gads 42116 EUR                                                                             
 2. Seguma atjaunošana ceļam Dzelzceļa pārbrauktuve - "Austrumi" - kopā 56460 EUR, t.sk. 2024.gads 5616 EUR, 2025.gads 50843 EUR 
 3. Gājēju un veloceliņa un ielu apgaismojuma izbūve Ausekļa ielā, Lielvircavas ciemā, Platones pagastā - kopā 618300 EUR, t.sk. 2024.gads 90039 EUR, 2025.gads 528261 EUR 
Katrai daļai paredzēta apvienotā projektēšana,  autoruzraudzība un būvdarbi  (būvdarbi tiks uzsākti tikai pēc finansējuma apstiprināšanas) un būvuzraudzība. 
Kopējās izmaksas 721960 EUR,t.sk. 2024.gads 100740 EUR, 2025.gads 621221 EUR</t>
  </si>
  <si>
    <t xml:space="preserve">1. Asfaltbetona seguma un ielu apgaismojuma izbūve Meža ielā, Garozas ciemā, Salgales pagastā, kopā  122792 EUR, t.sk. 2024.gads 12545 EUR, 2025.gads 110247 EUR                                                      
2. Asfaltbetona seguma un ielu apgaismojuma izbūve Krasta ielā, Garozas ciemā, Salgales pagastā, kopā  372188 EUR, t.sk. 2024.gads 25632 EUR, 2025.gads 346556 EUR
Katrai daļai paredzēta apvienotā projektēšana,  autoruzraudzība un būvdarbi  (būvdarbi tiks uzsākti tikai pēc finansējuma apstiprināšanas) un būvuzraudzība. 
Kopējās izmaksas 494980 EUR,t.sk. 2024.gads 38178 EUR, 2025.gads 456803 EUR
              </t>
  </si>
  <si>
    <t>1. Sesavas pagasta pašvaldības ceļa Dārza iela - Buķi seguma atjaunošana, kopā  921534 EUR, t.sk. 2024.gads 55075 EUR, 2025.gads 866458 EUR                                                                                          
2. Sesavas pagasta, Bērvircavas ciema, Upes ielas gājēju ietves izbūve posmā no Upes ielas 31 līdz Tūju ielai, kopā  124420 EUR, t.sk. 2024.gads 26784 EUR, 2025.gads 97635 EUR  
Katrai daļai paredzēta apvienotā projektēšana,  autoruzraudzība un būvdarbi  (būvdarbi tiks uzsākti tikai pēc finansējuma apstiprināšanas) un būvuzraudzība. 
Kopējās izmaksas 1045954 EUR, t.sk. 2024.gads 81860 EUR, 2025.gads 964094 EUR</t>
  </si>
  <si>
    <t xml:space="preserve">Svētes pagasta, Jēkabnieku ciema, Muzikantu ielas seguma atjaunošana
Paredzēta apvienotā projektēšana,  autoruzraudzība un būvdarbi  (būvdarbi tiks uzsākti tikai pēc finansējuma apstiprināšanas) un būvuzraudzība. 
Kopējās izmaksas 196125 EUR, t.sk. 2024.gads 12695 EUR, 2025.gads 183430 EUR
</t>
  </si>
  <si>
    <t>Valgundes pagasts, Tīreļu ciema, Rīgas ielas seguma atjaunošana posmā no Valsts galvenā autoceļa A9 līdz DUS "Astarte"
Paredzēta apvienotā projektēšana,  autoruzraudzība un būvdarbi  (būvdarbi tiks uzsākti tikai pēc finansējuma apstiprināšanas) un būvuzraudzība. 
Kopējās izmaksas 131438 EUR, t.sk. 2024.gads 12182 EUR, 2025.gads 119256 EUR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</si>
</sst>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Red]\-#,##0\ "/>
  </numFmts>
  <fonts count="12" x14ac:knownFonts="1">
    <font>
      <sz val="11"/>
      <color theme="1"/>
      <name val="Aptos Narrow"/>
      <family val="2"/>
      <charset val="186"/>
      <scheme val="minor"/>
    </font>
    <font>
      <sz val="11"/>
      <color theme="1"/>
      <name val="Aptos Narrow"/>
      <family val="2"/>
      <charset val="186"/>
      <scheme val="minor"/>
    </font>
    <font>
      <sz val="10"/>
      <name val="Times New Roman"/>
      <family val="1"/>
      <charset val="186"/>
    </font>
    <font>
      <sz val="11"/>
      <color theme="1"/>
      <name val="Aptos Narrow"/>
      <family val="2"/>
      <scheme val="minor"/>
    </font>
    <font>
      <sz val="10"/>
      <name val="Arial"/>
      <family val="2"/>
      <charset val="186"/>
    </font>
    <font>
      <b/>
      <sz val="12"/>
      <name val="Times New Roman"/>
      <family val="1"/>
      <charset val="186"/>
    </font>
    <font>
      <b/>
      <sz val="10"/>
      <name val="Times New Roman"/>
      <family val="1"/>
      <charset val="186"/>
    </font>
    <font>
      <b/>
      <sz val="11"/>
      <name val="Times New Roman"/>
      <family val="1"/>
      <charset val="186"/>
    </font>
    <font>
      <sz val="11"/>
      <name val="Times New Roman"/>
      <family val="1"/>
      <charset val="186"/>
    </font>
    <font>
      <sz val="8"/>
      <color rgb="FF212529"/>
      <name val="Segoe UI"/>
      <family val="2"/>
      <charset val="186"/>
    </font>
    <font>
      <strike/>
      <sz val="10"/>
      <name val="Times New Roman"/>
      <family val="1"/>
      <charset val="186"/>
    </font>
    <font>
      <sz val="10"/>
      <color rgb="FFFF0000"/>
      <name val="Times New Roman"/>
      <family val="1"/>
      <charset val="186"/>
    </font>
  </fonts>
  <fills count="2">
    <fill>
      <patternFill patternType="none"/>
    </fill>
    <fill>
      <patternFill patternType="gray125"/>
    </fill>
  </fills>
  <borders count="11">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thin">
        <color auto="1"/>
      </right>
      <top style="thin">
        <color auto="1"/>
      </top>
      <bottom/>
      <diagonal/>
    </border>
    <border>
      <left/>
      <right/>
      <top style="thin">
        <color indexed="64"/>
      </top>
      <bottom style="thin">
        <color indexed="64"/>
      </bottom>
      <diagonal/>
    </border>
  </borders>
  <cellStyleXfs count="5">
    <xf numFmtId="0" fontId="0" fillId="0" borderId="0"/>
    <xf numFmtId="0" fontId="3" fillId="0" borderId="0"/>
    <xf numFmtId="0" fontId="4" fillId="0" borderId="0"/>
    <xf numFmtId="0" fontId="4" fillId="0" borderId="0"/>
    <xf numFmtId="0" fontId="1" fillId="0" borderId="0"/>
  </cellStyleXfs>
  <cellXfs count="50">
    <xf numFmtId="0" fontId="0" fillId="0" borderId="0" xfId="0"/>
    <xf numFmtId="0" fontId="2" fillId="0" borderId="0" xfId="0" applyFont="1" applyAlignment="1">
      <alignment horizontal="center" vertical="center"/>
    </xf>
    <xf numFmtId="0" fontId="2" fillId="0" borderId="0" xfId="0" applyFont="1" applyAlignment="1">
      <alignment horizontal="left" vertical="top"/>
    </xf>
    <xf numFmtId="0" fontId="6" fillId="0" borderId="1" xfId="3" applyFont="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7" fillId="0" borderId="3" xfId="0" applyFont="1" applyBorder="1" applyAlignment="1">
      <alignment horizontal="center" vertical="center"/>
    </xf>
    <xf numFmtId="0" fontId="8" fillId="0" borderId="0" xfId="0" applyFont="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left" vertical="top" wrapText="1"/>
    </xf>
    <xf numFmtId="0" fontId="2" fillId="0" borderId="4" xfId="0" applyFont="1" applyBorder="1" applyAlignment="1">
      <alignment horizontal="center" vertical="center" wrapText="1"/>
    </xf>
    <xf numFmtId="164" fontId="2" fillId="0" borderId="2" xfId="0" applyNumberFormat="1" applyFont="1" applyBorder="1" applyAlignment="1">
      <alignment horizontal="center" vertical="center"/>
    </xf>
    <xf numFmtId="3" fontId="2" fillId="0" borderId="2" xfId="0" applyNumberFormat="1" applyFont="1" applyBorder="1" applyAlignment="1">
      <alignment horizontal="center" vertical="center"/>
    </xf>
    <xf numFmtId="3" fontId="6" fillId="0" borderId="2" xfId="0" applyNumberFormat="1" applyFont="1" applyBorder="1" applyAlignment="1">
      <alignment horizontal="center" vertical="center"/>
    </xf>
    <xf numFmtId="164" fontId="2" fillId="0" borderId="2" xfId="0" applyNumberFormat="1" applyFont="1" applyBorder="1" applyAlignment="1">
      <alignment horizontal="center" vertical="center" wrapText="1"/>
    </xf>
    <xf numFmtId="3" fontId="2" fillId="0" borderId="2" xfId="0" applyNumberFormat="1" applyFont="1" applyBorder="1" applyAlignment="1">
      <alignment horizontal="left" vertical="top" wrapText="1"/>
    </xf>
    <xf numFmtId="0" fontId="6" fillId="0" borderId="0" xfId="0" applyFont="1" applyAlignment="1">
      <alignment horizontal="center" vertical="center"/>
    </xf>
    <xf numFmtId="0" fontId="2" fillId="0" borderId="5" xfId="0" applyFont="1" applyBorder="1" applyAlignment="1">
      <alignment horizontal="center" vertical="center"/>
    </xf>
    <xf numFmtId="0" fontId="2" fillId="0" borderId="2" xfId="4" applyFont="1" applyBorder="1" applyAlignment="1">
      <alignment horizontal="left" vertical="top" wrapText="1"/>
    </xf>
    <xf numFmtId="0" fontId="2" fillId="0" borderId="2" xfId="4" applyFont="1" applyBorder="1" applyAlignment="1">
      <alignment horizontal="center" vertical="center"/>
    </xf>
    <xf numFmtId="3" fontId="2" fillId="0" borderId="2" xfId="4" applyNumberFormat="1" applyFont="1" applyBorder="1" applyAlignment="1">
      <alignment horizontal="left" vertical="top" wrapText="1"/>
    </xf>
    <xf numFmtId="0" fontId="2" fillId="0" borderId="2" xfId="4" applyFont="1" applyBorder="1" applyAlignment="1">
      <alignment horizontal="center" vertical="center" wrapText="1"/>
    </xf>
    <xf numFmtId="0" fontId="2" fillId="0" borderId="6" xfId="4"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left" vertical="center"/>
    </xf>
    <xf numFmtId="3" fontId="2" fillId="0" borderId="0" xfId="0" applyNumberFormat="1" applyFont="1" applyAlignment="1">
      <alignment horizontal="center" vertical="center"/>
    </xf>
    <xf numFmtId="0" fontId="9" fillId="0" borderId="0" xfId="0" applyFont="1" applyAlignment="1">
      <alignment horizontal="center" vertical="center"/>
    </xf>
    <xf numFmtId="0" fontId="5" fillId="0" borderId="1" xfId="3" applyFont="1" applyBorder="1" applyAlignment="1">
      <alignment horizontal="left" vertical="center"/>
    </xf>
    <xf numFmtId="0" fontId="5" fillId="0" borderId="1" xfId="3" applyFont="1" applyBorder="1" applyAlignment="1">
      <alignment horizontal="center" vertical="center"/>
    </xf>
    <xf numFmtId="0" fontId="2" fillId="0" borderId="0" xfId="0" applyFont="1" applyAlignment="1">
      <alignment vertical="center"/>
    </xf>
    <xf numFmtId="0" fontId="6" fillId="0" borderId="1" xfId="3" applyFont="1" applyBorder="1" applyAlignment="1">
      <alignment vertical="center"/>
    </xf>
    <xf numFmtId="0" fontId="7" fillId="0" borderId="2" xfId="0" applyFont="1" applyBorder="1" applyAlignment="1">
      <alignment vertical="center" wrapText="1"/>
    </xf>
    <xf numFmtId="0" fontId="2" fillId="0" borderId="2" xfId="0" applyFont="1" applyBorder="1" applyAlignment="1">
      <alignment vertical="center" wrapText="1"/>
    </xf>
    <xf numFmtId="0" fontId="2" fillId="0" borderId="2" xfId="4" applyFont="1" applyBorder="1" applyAlignment="1">
      <alignment vertical="center" wrapText="1"/>
    </xf>
    <xf numFmtId="0" fontId="2" fillId="0" borderId="0" xfId="0" applyFont="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3" xfId="0" applyFont="1" applyBorder="1" applyAlignment="1">
      <alignment vertical="center" wrapText="1"/>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10" fillId="0" borderId="2" xfId="0" applyFont="1" applyBorder="1" applyAlignment="1">
      <alignment vertical="center" wrapText="1"/>
    </xf>
    <xf numFmtId="0" fontId="10" fillId="0" borderId="4" xfId="0" applyFont="1" applyBorder="1" applyAlignment="1">
      <alignment horizontal="center" vertical="center" wrapText="1"/>
    </xf>
    <xf numFmtId="0" fontId="10" fillId="0" borderId="2" xfId="0" applyFont="1" applyBorder="1" applyAlignment="1">
      <alignment horizontal="left" vertical="top" wrapText="1"/>
    </xf>
    <xf numFmtId="0" fontId="11" fillId="0" borderId="2" xfId="0" applyFont="1" applyBorder="1" applyAlignment="1">
      <alignment horizontal="center" vertical="center"/>
    </xf>
    <xf numFmtId="0" fontId="2" fillId="0" borderId="0" xfId="1" applyFont="1" applyAlignment="1">
      <alignment horizontal="right" vertical="center"/>
    </xf>
    <xf numFmtId="0" fontId="2" fillId="0" borderId="0" xfId="2" applyFont="1" applyAlignment="1">
      <alignment horizontal="right" vertical="center"/>
    </xf>
    <xf numFmtId="3" fontId="6" fillId="0" borderId="3" xfId="0" applyNumberFormat="1" applyFont="1" applyBorder="1" applyAlignment="1">
      <alignment horizontal="center" vertical="center"/>
    </xf>
    <xf numFmtId="3" fontId="6" fillId="0" borderId="10" xfId="0" applyNumberFormat="1" applyFont="1" applyBorder="1" applyAlignment="1">
      <alignment horizontal="center" vertical="center"/>
    </xf>
    <xf numFmtId="3" fontId="6" fillId="0" borderId="10" xfId="0" applyNumberFormat="1" applyFont="1" applyBorder="1" applyAlignment="1">
      <alignment horizontal="left" vertical="center"/>
    </xf>
  </cellXfs>
  <cellStyles count="5">
    <cellStyle name="Normal" xfId="0" builtinId="0"/>
    <cellStyle name="Normal 2 2 2" xfId="3" xr:uid="{00000000-0005-0000-0000-000001000000}"/>
    <cellStyle name="Normal 3 2 6" xfId="4" xr:uid="{00000000-0005-0000-0000-000002000000}"/>
    <cellStyle name="Normal 3 4" xfId="2" xr:uid="{00000000-0005-0000-0000-000003000000}"/>
    <cellStyle name="Normal 3 4 2"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namejs.jelgavasnovads.lv/PROJEKTI%20Visi/PROJEKTI_2023/Planotie_projekti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kti 2020"/>
      <sheetName val="Projekti 2022 (2)"/>
      <sheetName val="Projekti 2022_02.09.2022"/>
      <sheetName val="Projekti 2023"/>
      <sheetName val="Projekti 2021 (2)"/>
      <sheetName val="Sheet2"/>
      <sheetName val="Finansejuma avoti"/>
      <sheetName val="Būvprojekti"/>
      <sheetName val="Augstas gatavibas projekti"/>
      <sheetName val="kultura"/>
      <sheetName val="Lat-Lit"/>
    </sheetNames>
    <sheetDataSet>
      <sheetData sheetId="0" refreshError="1"/>
      <sheetData sheetId="1" refreshError="1"/>
      <sheetData sheetId="2" refreshError="1"/>
      <sheetData sheetId="3"/>
      <sheetData sheetId="4" refreshError="1"/>
      <sheetData sheetId="5">
        <row r="2">
          <cell r="C2" t="str">
            <v>Statuss</v>
          </cell>
        </row>
        <row r="3">
          <cell r="C3" t="str">
            <v>Plānots</v>
          </cell>
          <cell r="E3" t="str">
            <v>Dace Blūma</v>
          </cell>
          <cell r="G3" t="str">
            <v>Anita Škutāne</v>
          </cell>
        </row>
        <row r="4">
          <cell r="C4" t="str">
            <v>Iesniegts</v>
          </cell>
          <cell r="E4" t="str">
            <v>Elīna Reismane</v>
          </cell>
          <cell r="G4" t="str">
            <v>Anita Skubiļina</v>
          </cell>
        </row>
        <row r="5">
          <cell r="C5" t="str">
            <v>Noraidīts</v>
          </cell>
          <cell r="E5" t="str">
            <v>Linda Šulca</v>
          </cell>
          <cell r="G5" t="str">
            <v>Ella Popesko</v>
          </cell>
        </row>
        <row r="6">
          <cell r="C6" t="str">
            <v>Realizācijā</v>
          </cell>
          <cell r="G6" t="str">
            <v>Inese Skromane</v>
          </cell>
        </row>
        <row r="7">
          <cell r="C7" t="str">
            <v>Realizēts</v>
          </cell>
          <cell r="G7" t="str">
            <v>Lelde Šantare</v>
          </cell>
        </row>
        <row r="8">
          <cell r="C8" t="str">
            <v>Ikgadējs</v>
          </cell>
          <cell r="G8" t="str">
            <v>Agris Dobrovoļskis</v>
          </cell>
        </row>
        <row r="9">
          <cell r="C9" t="str">
            <v>Vīzija</v>
          </cell>
          <cell r="G9" t="str">
            <v>Tabita Šķerberga</v>
          </cell>
        </row>
        <row r="10">
          <cell r="G10" t="str">
            <v>Kristīne Beitāne</v>
          </cell>
        </row>
        <row r="11">
          <cell r="G11" t="str">
            <v>Annija Klovāne</v>
          </cell>
        </row>
        <row r="12">
          <cell r="G12" t="str">
            <v>Elīna Zālīte</v>
          </cell>
        </row>
        <row r="13">
          <cell r="G13" t="str">
            <v>Kristīne Kūlīte</v>
          </cell>
        </row>
        <row r="14">
          <cell r="G14" t="str">
            <v>Vita Rozenfelde</v>
          </cell>
        </row>
        <row r="15">
          <cell r="G15" t="str">
            <v>Antra Pošeika</v>
          </cell>
        </row>
      </sheetData>
      <sheetData sheetId="6" refreshError="1"/>
      <sheetData sheetId="7"/>
      <sheetData sheetId="8" refreshError="1"/>
      <sheetData sheetId="9" refreshError="1"/>
      <sheetData sheetId="1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A1:L98"/>
  <sheetViews>
    <sheetView tabSelected="1" zoomScaleNormal="100" workbookViewId="0">
      <pane xSplit="4" ySplit="6" topLeftCell="E89" activePane="bottomRight" state="frozen"/>
      <selection pane="topRight" activeCell="E1" sqref="E1"/>
      <selection pane="bottomLeft" activeCell="A6" sqref="A6"/>
      <selection pane="bottomRight" activeCell="G62" sqref="G62"/>
    </sheetView>
  </sheetViews>
  <sheetFormatPr defaultColWidth="9.109375" defaultRowHeight="13.2" x14ac:dyDescent="0.3"/>
  <cols>
    <col min="1" max="1" width="8.109375" style="1" customWidth="1"/>
    <col min="2" max="2" width="8.77734375" style="1" customWidth="1"/>
    <col min="3" max="3" width="11.21875" style="1" customWidth="1"/>
    <col min="4" max="4" width="20.88671875" style="30" customWidth="1"/>
    <col min="5" max="5" width="17" style="1" customWidth="1"/>
    <col min="6" max="6" width="12.109375" style="1" hidden="1" customWidth="1"/>
    <col min="7" max="7" width="43.88671875" style="2" customWidth="1"/>
    <col min="8" max="8" width="16.109375" style="1" customWidth="1"/>
    <col min="9" max="9" width="13.6640625" style="1" customWidth="1"/>
    <col min="10" max="10" width="13" style="1" customWidth="1"/>
    <col min="11" max="11" width="13.21875" style="1" customWidth="1"/>
    <col min="12" max="12" width="14" style="1" customWidth="1"/>
    <col min="13" max="16384" width="9.109375" style="1"/>
  </cols>
  <sheetData>
    <row r="1" spans="1:12" x14ac:dyDescent="0.3">
      <c r="L1" s="45" t="s">
        <v>188</v>
      </c>
    </row>
    <row r="2" spans="1:12" x14ac:dyDescent="0.3">
      <c r="L2" s="46" t="s">
        <v>189</v>
      </c>
    </row>
    <row r="3" spans="1:12" x14ac:dyDescent="0.3">
      <c r="L3" s="46" t="s">
        <v>190</v>
      </c>
    </row>
    <row r="4" spans="1:12" ht="15.75" customHeight="1" x14ac:dyDescent="0.3">
      <c r="A4" s="28" t="s">
        <v>191</v>
      </c>
      <c r="B4" s="3"/>
      <c r="C4" s="3"/>
      <c r="D4" s="31"/>
    </row>
    <row r="5" spans="1:12" ht="15.6" x14ac:dyDescent="0.3">
      <c r="A5" s="29"/>
      <c r="B5" s="3"/>
      <c r="C5" s="3"/>
      <c r="D5" s="31"/>
    </row>
    <row r="6" spans="1:12" s="7" customFormat="1" ht="81.75" customHeight="1" x14ac:dyDescent="0.3">
      <c r="A6" s="4" t="s">
        <v>0</v>
      </c>
      <c r="B6" s="4" t="s">
        <v>176</v>
      </c>
      <c r="C6" s="4" t="s">
        <v>1</v>
      </c>
      <c r="D6" s="32" t="s">
        <v>2</v>
      </c>
      <c r="E6" s="4" t="s">
        <v>3</v>
      </c>
      <c r="F6" s="4" t="s">
        <v>4</v>
      </c>
      <c r="G6" s="5" t="s">
        <v>5</v>
      </c>
      <c r="H6" s="4" t="s">
        <v>6</v>
      </c>
      <c r="I6" s="4" t="s">
        <v>7</v>
      </c>
      <c r="J6" s="4" t="s">
        <v>8</v>
      </c>
      <c r="K6" s="4" t="s">
        <v>9</v>
      </c>
      <c r="L6" s="6" t="s">
        <v>10</v>
      </c>
    </row>
    <row r="7" spans="1:12" ht="129.75" customHeight="1" x14ac:dyDescent="0.3">
      <c r="A7" s="8">
        <v>1</v>
      </c>
      <c r="B7" s="8" t="s">
        <v>11</v>
      </c>
      <c r="C7" s="9" t="s">
        <v>12</v>
      </c>
      <c r="D7" s="33" t="s">
        <v>13</v>
      </c>
      <c r="E7" s="11" t="s">
        <v>14</v>
      </c>
      <c r="F7" s="12" t="s">
        <v>15</v>
      </c>
      <c r="G7" s="10" t="s">
        <v>192</v>
      </c>
      <c r="H7" s="8" t="s">
        <v>16</v>
      </c>
      <c r="I7" s="13">
        <v>0</v>
      </c>
      <c r="J7" s="13">
        <f>L7-K7</f>
        <v>148470</v>
      </c>
      <c r="K7" s="13">
        <f>L7*0.3</f>
        <v>63630</v>
      </c>
      <c r="L7" s="14">
        <v>212100</v>
      </c>
    </row>
    <row r="8" spans="1:12" ht="90" customHeight="1" x14ac:dyDescent="0.3">
      <c r="A8" s="8">
        <v>2</v>
      </c>
      <c r="B8" s="8">
        <v>13</v>
      </c>
      <c r="C8" s="9" t="s">
        <v>12</v>
      </c>
      <c r="D8" s="33" t="s">
        <v>17</v>
      </c>
      <c r="E8" s="11" t="s">
        <v>18</v>
      </c>
      <c r="F8" s="12" t="s">
        <v>15</v>
      </c>
      <c r="G8" s="10" t="s">
        <v>212</v>
      </c>
      <c r="H8" s="8" t="s">
        <v>19</v>
      </c>
      <c r="I8" s="13">
        <v>6203</v>
      </c>
      <c r="J8" s="13">
        <v>7716</v>
      </c>
      <c r="K8" s="13">
        <v>0</v>
      </c>
      <c r="L8" s="14">
        <f t="shared" ref="L8:L73" si="0">SUM(I8:K8)</f>
        <v>13919</v>
      </c>
    </row>
    <row r="9" spans="1:12" ht="108.75" customHeight="1" x14ac:dyDescent="0.3">
      <c r="A9" s="9">
        <v>3</v>
      </c>
      <c r="B9" s="9">
        <v>19</v>
      </c>
      <c r="C9" s="8" t="s">
        <v>20</v>
      </c>
      <c r="D9" s="33" t="s">
        <v>21</v>
      </c>
      <c r="E9" s="8" t="s">
        <v>22</v>
      </c>
      <c r="F9" s="12" t="s">
        <v>23</v>
      </c>
      <c r="G9" s="10" t="s">
        <v>187</v>
      </c>
      <c r="H9" s="8" t="s">
        <v>24</v>
      </c>
      <c r="I9" s="13">
        <f>472735*0.15</f>
        <v>70910.25</v>
      </c>
      <c r="J9" s="13">
        <f>472735*0.85</f>
        <v>401824.75</v>
      </c>
      <c r="K9" s="13">
        <v>0</v>
      </c>
      <c r="L9" s="14">
        <f t="shared" si="0"/>
        <v>472735</v>
      </c>
    </row>
    <row r="10" spans="1:12" ht="285.75" customHeight="1" x14ac:dyDescent="0.3">
      <c r="A10" s="8">
        <v>4</v>
      </c>
      <c r="B10" s="8">
        <v>17</v>
      </c>
      <c r="C10" s="8" t="s">
        <v>20</v>
      </c>
      <c r="D10" s="33" t="s">
        <v>25</v>
      </c>
      <c r="E10" s="11" t="s">
        <v>26</v>
      </c>
      <c r="F10" s="9" t="s">
        <v>27</v>
      </c>
      <c r="G10" s="10" t="s">
        <v>193</v>
      </c>
      <c r="H10" s="8" t="s">
        <v>28</v>
      </c>
      <c r="I10" s="13">
        <v>32428</v>
      </c>
      <c r="J10" s="13">
        <v>190000</v>
      </c>
      <c r="K10" s="13">
        <v>32430</v>
      </c>
      <c r="L10" s="14">
        <f t="shared" si="0"/>
        <v>254858</v>
      </c>
    </row>
    <row r="11" spans="1:12" s="17" customFormat="1" ht="101.25" customHeight="1" x14ac:dyDescent="0.3">
      <c r="A11" s="8">
        <v>5</v>
      </c>
      <c r="B11" s="9">
        <v>22</v>
      </c>
      <c r="C11" s="8" t="s">
        <v>20</v>
      </c>
      <c r="D11" s="33" t="s">
        <v>29</v>
      </c>
      <c r="E11" s="11" t="s">
        <v>30</v>
      </c>
      <c r="F11" s="15" t="s">
        <v>31</v>
      </c>
      <c r="G11" s="16" t="s">
        <v>213</v>
      </c>
      <c r="H11" s="8" t="s">
        <v>32</v>
      </c>
      <c r="I11" s="13">
        <f>99837-28209+11979</f>
        <v>83607</v>
      </c>
      <c r="J11" s="14">
        <v>0</v>
      </c>
      <c r="K11" s="14">
        <v>0</v>
      </c>
      <c r="L11" s="14">
        <f t="shared" si="0"/>
        <v>83607</v>
      </c>
    </row>
    <row r="12" spans="1:12" ht="87" customHeight="1" x14ac:dyDescent="0.3">
      <c r="A12" s="9">
        <v>6</v>
      </c>
      <c r="B12" s="8">
        <v>25</v>
      </c>
      <c r="C12" s="8" t="s">
        <v>20</v>
      </c>
      <c r="D12" s="33" t="s">
        <v>33</v>
      </c>
      <c r="E12" s="11" t="s">
        <v>34</v>
      </c>
      <c r="F12" s="12" t="s">
        <v>35</v>
      </c>
      <c r="G12" s="10" t="s">
        <v>178</v>
      </c>
      <c r="H12" s="8" t="s">
        <v>36</v>
      </c>
      <c r="I12" s="13">
        <f>22422+980</f>
        <v>23402</v>
      </c>
      <c r="J12" s="13">
        <v>0</v>
      </c>
      <c r="K12" s="13">
        <v>0</v>
      </c>
      <c r="L12" s="14">
        <f t="shared" si="0"/>
        <v>23402</v>
      </c>
    </row>
    <row r="13" spans="1:12" ht="128.25" customHeight="1" x14ac:dyDescent="0.3">
      <c r="A13" s="8">
        <v>7</v>
      </c>
      <c r="B13" s="18">
        <v>25</v>
      </c>
      <c r="C13" s="18" t="s">
        <v>20</v>
      </c>
      <c r="D13" s="34" t="s">
        <v>37</v>
      </c>
      <c r="E13" s="11" t="s">
        <v>34</v>
      </c>
      <c r="F13" s="20" t="s">
        <v>38</v>
      </c>
      <c r="G13" s="21" t="s">
        <v>39</v>
      </c>
      <c r="H13" s="8" t="s">
        <v>36</v>
      </c>
      <c r="I13" s="13">
        <v>0</v>
      </c>
      <c r="J13" s="13">
        <v>0</v>
      </c>
      <c r="K13" s="13">
        <v>40200</v>
      </c>
      <c r="L13" s="14">
        <f t="shared" si="0"/>
        <v>40200</v>
      </c>
    </row>
    <row r="14" spans="1:12" ht="165.75" customHeight="1" x14ac:dyDescent="0.3">
      <c r="A14" s="8">
        <v>8</v>
      </c>
      <c r="B14" s="9">
        <v>126</v>
      </c>
      <c r="C14" s="8" t="s">
        <v>20</v>
      </c>
      <c r="D14" s="33" t="s">
        <v>40</v>
      </c>
      <c r="E14" s="11" t="s">
        <v>34</v>
      </c>
      <c r="F14" s="12" t="s">
        <v>38</v>
      </c>
      <c r="G14" s="10" t="s">
        <v>179</v>
      </c>
      <c r="H14" s="22" t="s">
        <v>41</v>
      </c>
      <c r="I14" s="13">
        <v>0</v>
      </c>
      <c r="J14" s="13">
        <v>0</v>
      </c>
      <c r="K14" s="13">
        <v>12794</v>
      </c>
      <c r="L14" s="14">
        <f t="shared" si="0"/>
        <v>12794</v>
      </c>
    </row>
    <row r="15" spans="1:12" ht="84.75" customHeight="1" x14ac:dyDescent="0.3">
      <c r="A15" s="9">
        <v>9</v>
      </c>
      <c r="B15" s="9">
        <v>27</v>
      </c>
      <c r="C15" s="8" t="s">
        <v>42</v>
      </c>
      <c r="D15" s="33" t="s">
        <v>43</v>
      </c>
      <c r="E15" s="11" t="s">
        <v>44</v>
      </c>
      <c r="F15" s="12" t="s">
        <v>45</v>
      </c>
      <c r="G15" s="10" t="s">
        <v>206</v>
      </c>
      <c r="H15" s="23" t="s">
        <v>46</v>
      </c>
      <c r="I15" s="13">
        <v>35000</v>
      </c>
      <c r="J15" s="13">
        <v>0</v>
      </c>
      <c r="K15" s="13">
        <v>0</v>
      </c>
      <c r="L15" s="14">
        <f t="shared" si="0"/>
        <v>35000</v>
      </c>
    </row>
    <row r="16" spans="1:12" ht="61.2" customHeight="1" x14ac:dyDescent="0.3">
      <c r="A16" s="8">
        <v>10</v>
      </c>
      <c r="B16" s="8">
        <v>29</v>
      </c>
      <c r="C16" s="8" t="s">
        <v>42</v>
      </c>
      <c r="D16" s="33" t="s">
        <v>47</v>
      </c>
      <c r="E16" s="11" t="s">
        <v>18</v>
      </c>
      <c r="F16" s="9" t="s">
        <v>15</v>
      </c>
      <c r="G16" s="10" t="s">
        <v>48</v>
      </c>
      <c r="H16" s="8" t="s">
        <v>19</v>
      </c>
      <c r="I16" s="13">
        <v>77766</v>
      </c>
      <c r="J16" s="13">
        <v>440674</v>
      </c>
      <c r="K16" s="13">
        <v>0</v>
      </c>
      <c r="L16" s="14">
        <f t="shared" si="0"/>
        <v>518440</v>
      </c>
    </row>
    <row r="17" spans="1:12" ht="122.25" customHeight="1" x14ac:dyDescent="0.3">
      <c r="A17" s="8">
        <v>11</v>
      </c>
      <c r="B17" s="9">
        <v>28</v>
      </c>
      <c r="C17" s="8" t="s">
        <v>42</v>
      </c>
      <c r="D17" s="33" t="s">
        <v>47</v>
      </c>
      <c r="E17" s="11" t="s">
        <v>18</v>
      </c>
      <c r="F17" s="12" t="s">
        <v>15</v>
      </c>
      <c r="G17" s="10" t="s">
        <v>214</v>
      </c>
      <c r="H17" s="8" t="s">
        <v>19</v>
      </c>
      <c r="I17" s="13">
        <v>43509</v>
      </c>
      <c r="J17" s="13">
        <v>57064</v>
      </c>
      <c r="K17" s="13">
        <v>0</v>
      </c>
      <c r="L17" s="14">
        <f t="shared" si="0"/>
        <v>100573</v>
      </c>
    </row>
    <row r="18" spans="1:12" ht="114.6" customHeight="1" x14ac:dyDescent="0.3">
      <c r="A18" s="9">
        <v>12</v>
      </c>
      <c r="B18" s="8">
        <v>30</v>
      </c>
      <c r="C18" s="8" t="s">
        <v>42</v>
      </c>
      <c r="D18" s="33" t="s">
        <v>49</v>
      </c>
      <c r="E18" s="11" t="s">
        <v>50</v>
      </c>
      <c r="F18" s="9" t="s">
        <v>51</v>
      </c>
      <c r="G18" s="16" t="s">
        <v>194</v>
      </c>
      <c r="H18" s="22" t="s">
        <v>52</v>
      </c>
      <c r="I18" s="13">
        <v>0</v>
      </c>
      <c r="J18" s="13">
        <v>400000</v>
      </c>
      <c r="K18" s="13">
        <v>0</v>
      </c>
      <c r="L18" s="14">
        <f t="shared" si="0"/>
        <v>400000</v>
      </c>
    </row>
    <row r="19" spans="1:12" ht="60.75" customHeight="1" x14ac:dyDescent="0.3">
      <c r="A19" s="8">
        <v>13</v>
      </c>
      <c r="B19" s="8">
        <v>80</v>
      </c>
      <c r="C19" s="8" t="s">
        <v>42</v>
      </c>
      <c r="D19" s="33" t="s">
        <v>53</v>
      </c>
      <c r="E19" s="11" t="s">
        <v>54</v>
      </c>
      <c r="F19" s="9" t="s">
        <v>55</v>
      </c>
      <c r="G19" s="10" t="s">
        <v>226</v>
      </c>
      <c r="H19" s="8" t="s">
        <v>56</v>
      </c>
      <c r="I19" s="13">
        <v>6050</v>
      </c>
      <c r="J19" s="13">
        <v>0</v>
      </c>
      <c r="K19" s="13">
        <v>0</v>
      </c>
      <c r="L19" s="14">
        <f t="shared" si="0"/>
        <v>6050</v>
      </c>
    </row>
    <row r="20" spans="1:12" ht="180" customHeight="1" x14ac:dyDescent="0.3">
      <c r="A20" s="8">
        <v>14</v>
      </c>
      <c r="B20" s="9">
        <v>105</v>
      </c>
      <c r="C20" s="9" t="s">
        <v>42</v>
      </c>
      <c r="D20" s="34" t="s">
        <v>57</v>
      </c>
      <c r="E20" s="8" t="s">
        <v>22</v>
      </c>
      <c r="F20" s="22" t="s">
        <v>58</v>
      </c>
      <c r="G20" s="21" t="s">
        <v>207</v>
      </c>
      <c r="H20" s="8" t="s">
        <v>59</v>
      </c>
      <c r="I20" s="13">
        <v>0</v>
      </c>
      <c r="J20" s="13">
        <v>0</v>
      </c>
      <c r="K20" s="13">
        <v>60000</v>
      </c>
      <c r="L20" s="14">
        <v>60000</v>
      </c>
    </row>
    <row r="21" spans="1:12" ht="90.75" customHeight="1" x14ac:dyDescent="0.3">
      <c r="A21" s="9">
        <v>15</v>
      </c>
      <c r="B21" s="8">
        <v>34</v>
      </c>
      <c r="C21" s="8" t="s">
        <v>60</v>
      </c>
      <c r="D21" s="33" t="s">
        <v>61</v>
      </c>
      <c r="E21" s="11" t="s">
        <v>62</v>
      </c>
      <c r="F21" s="8" t="s">
        <v>35</v>
      </c>
      <c r="G21" s="10" t="s">
        <v>209</v>
      </c>
      <c r="H21" s="22" t="s">
        <v>19</v>
      </c>
      <c r="I21" s="13">
        <v>20570</v>
      </c>
      <c r="J21" s="13">
        <v>0</v>
      </c>
      <c r="K21" s="13">
        <v>0</v>
      </c>
      <c r="L21" s="14">
        <f t="shared" si="0"/>
        <v>20570</v>
      </c>
    </row>
    <row r="22" spans="1:12" ht="105" customHeight="1" x14ac:dyDescent="0.3">
      <c r="A22" s="8">
        <v>16</v>
      </c>
      <c r="B22" s="9">
        <v>35</v>
      </c>
      <c r="C22" s="8" t="s">
        <v>60</v>
      </c>
      <c r="D22" s="33" t="s">
        <v>63</v>
      </c>
      <c r="E22" s="11" t="s">
        <v>18</v>
      </c>
      <c r="F22" s="9" t="s">
        <v>15</v>
      </c>
      <c r="G22" s="10" t="s">
        <v>215</v>
      </c>
      <c r="H22" s="8" t="s">
        <v>19</v>
      </c>
      <c r="I22" s="13">
        <v>25701</v>
      </c>
      <c r="J22" s="13">
        <v>13651</v>
      </c>
      <c r="K22" s="13">
        <v>0</v>
      </c>
      <c r="L22" s="14">
        <f t="shared" si="0"/>
        <v>39352</v>
      </c>
    </row>
    <row r="23" spans="1:12" ht="216.6" customHeight="1" x14ac:dyDescent="0.3">
      <c r="A23" s="8">
        <v>17</v>
      </c>
      <c r="B23" s="8">
        <v>35</v>
      </c>
      <c r="C23" s="8" t="s">
        <v>60</v>
      </c>
      <c r="D23" s="33" t="s">
        <v>63</v>
      </c>
      <c r="E23" s="11" t="s">
        <v>18</v>
      </c>
      <c r="F23" s="12" t="s">
        <v>15</v>
      </c>
      <c r="G23" s="10" t="s">
        <v>216</v>
      </c>
      <c r="H23" s="8" t="s">
        <v>19</v>
      </c>
      <c r="I23" s="13">
        <f>5676+4008+4188+4136+5840</f>
        <v>23848</v>
      </c>
      <c r="J23" s="13">
        <f>7514+6509+6186+6226+5664</f>
        <v>32099</v>
      </c>
      <c r="K23" s="13">
        <v>0</v>
      </c>
      <c r="L23" s="14">
        <f t="shared" si="0"/>
        <v>55947</v>
      </c>
    </row>
    <row r="24" spans="1:12" ht="77.25" customHeight="1" x14ac:dyDescent="0.3">
      <c r="A24" s="9">
        <v>18</v>
      </c>
      <c r="B24" s="8">
        <v>80</v>
      </c>
      <c r="C24" s="8" t="s">
        <v>60</v>
      </c>
      <c r="D24" s="33" t="s">
        <v>195</v>
      </c>
      <c r="E24" s="11" t="s">
        <v>54</v>
      </c>
      <c r="F24" s="12" t="s">
        <v>55</v>
      </c>
      <c r="G24" s="10" t="s">
        <v>64</v>
      </c>
      <c r="H24" s="8" t="s">
        <v>65</v>
      </c>
      <c r="I24" s="13">
        <v>12705</v>
      </c>
      <c r="J24" s="13">
        <v>0</v>
      </c>
      <c r="K24" s="13">
        <v>0</v>
      </c>
      <c r="L24" s="14">
        <f t="shared" si="0"/>
        <v>12705</v>
      </c>
    </row>
    <row r="25" spans="1:12" ht="133.5" customHeight="1" x14ac:dyDescent="0.3">
      <c r="A25" s="8">
        <v>19</v>
      </c>
      <c r="B25" s="8" t="s">
        <v>11</v>
      </c>
      <c r="C25" s="8" t="s">
        <v>66</v>
      </c>
      <c r="D25" s="33" t="s">
        <v>67</v>
      </c>
      <c r="E25" s="11" t="s">
        <v>14</v>
      </c>
      <c r="F25" s="9" t="s">
        <v>15</v>
      </c>
      <c r="G25" s="10" t="s">
        <v>196</v>
      </c>
      <c r="H25" s="8" t="s">
        <v>16</v>
      </c>
      <c r="I25" s="13">
        <v>0</v>
      </c>
      <c r="J25" s="13">
        <f>L25-K25</f>
        <v>761159</v>
      </c>
      <c r="K25" s="13">
        <f>L25*0.3</f>
        <v>326211</v>
      </c>
      <c r="L25" s="14">
        <v>1087370</v>
      </c>
    </row>
    <row r="26" spans="1:12" ht="173.25" customHeight="1" x14ac:dyDescent="0.3">
      <c r="A26" s="8">
        <v>20</v>
      </c>
      <c r="B26" s="8">
        <v>40</v>
      </c>
      <c r="C26" s="8" t="s">
        <v>66</v>
      </c>
      <c r="D26" s="33" t="s">
        <v>68</v>
      </c>
      <c r="E26" s="11" t="s">
        <v>18</v>
      </c>
      <c r="F26" s="12" t="s">
        <v>15</v>
      </c>
      <c r="G26" s="10" t="s">
        <v>217</v>
      </c>
      <c r="H26" s="8" t="s">
        <v>19</v>
      </c>
      <c r="I26" s="13">
        <f>5023+7905</f>
        <v>12928</v>
      </c>
      <c r="J26" s="13">
        <f>7826+6947</f>
        <v>14773</v>
      </c>
      <c r="K26" s="13">
        <v>0</v>
      </c>
      <c r="L26" s="14">
        <f t="shared" si="0"/>
        <v>27701</v>
      </c>
    </row>
    <row r="27" spans="1:12" ht="146.25" customHeight="1" x14ac:dyDescent="0.3">
      <c r="A27" s="9">
        <v>21</v>
      </c>
      <c r="B27" s="8" t="s">
        <v>11</v>
      </c>
      <c r="C27" s="22" t="s">
        <v>69</v>
      </c>
      <c r="D27" s="35" t="s">
        <v>70</v>
      </c>
      <c r="E27" s="11" t="s">
        <v>14</v>
      </c>
      <c r="F27" s="12" t="s">
        <v>15</v>
      </c>
      <c r="G27" s="10" t="s">
        <v>192</v>
      </c>
      <c r="H27" s="8" t="s">
        <v>16</v>
      </c>
      <c r="I27" s="13">
        <v>0</v>
      </c>
      <c r="J27" s="13">
        <f>L27-K27</f>
        <v>299339.59999999998</v>
      </c>
      <c r="K27" s="13">
        <f>L27*0.3</f>
        <v>128288.4</v>
      </c>
      <c r="L27" s="14">
        <v>427628</v>
      </c>
    </row>
    <row r="28" spans="1:12" ht="221.25" customHeight="1" x14ac:dyDescent="0.3">
      <c r="A28" s="8">
        <v>22</v>
      </c>
      <c r="B28" s="9">
        <v>48</v>
      </c>
      <c r="C28" s="8" t="s">
        <v>71</v>
      </c>
      <c r="D28" s="33" t="s">
        <v>72</v>
      </c>
      <c r="E28" s="11" t="s">
        <v>26</v>
      </c>
      <c r="F28" s="9" t="s">
        <v>27</v>
      </c>
      <c r="G28" s="10" t="s">
        <v>197</v>
      </c>
      <c r="H28" s="8" t="s">
        <v>36</v>
      </c>
      <c r="I28" s="13">
        <v>0</v>
      </c>
      <c r="J28" s="13">
        <v>190000</v>
      </c>
      <c r="K28" s="13">
        <v>11520</v>
      </c>
      <c r="L28" s="14">
        <f t="shared" si="0"/>
        <v>201520</v>
      </c>
    </row>
    <row r="29" spans="1:12" ht="200.25" customHeight="1" x14ac:dyDescent="0.3">
      <c r="A29" s="8">
        <v>23</v>
      </c>
      <c r="B29" s="9">
        <v>49</v>
      </c>
      <c r="C29" s="8" t="s">
        <v>71</v>
      </c>
      <c r="D29" s="33" t="s">
        <v>208</v>
      </c>
      <c r="E29" s="11" t="s">
        <v>26</v>
      </c>
      <c r="F29" s="9" t="s">
        <v>27</v>
      </c>
      <c r="G29" s="10" t="s">
        <v>198</v>
      </c>
      <c r="H29" s="8" t="s">
        <v>36</v>
      </c>
      <c r="I29" s="13">
        <v>0</v>
      </c>
      <c r="J29" s="13">
        <v>190000</v>
      </c>
      <c r="K29" s="13">
        <v>10650</v>
      </c>
      <c r="L29" s="14">
        <f t="shared" si="0"/>
        <v>200650</v>
      </c>
    </row>
    <row r="30" spans="1:12" ht="196.5" customHeight="1" thickBot="1" x14ac:dyDescent="0.35">
      <c r="A30" s="9">
        <v>24</v>
      </c>
      <c r="B30" s="9">
        <v>52</v>
      </c>
      <c r="C30" s="8" t="s">
        <v>71</v>
      </c>
      <c r="D30" s="33" t="s">
        <v>73</v>
      </c>
      <c r="E30" s="11" t="s">
        <v>44</v>
      </c>
      <c r="F30" s="8" t="s">
        <v>45</v>
      </c>
      <c r="G30" s="10" t="s">
        <v>74</v>
      </c>
      <c r="H30" s="8" t="s">
        <v>75</v>
      </c>
      <c r="I30" s="13">
        <v>0</v>
      </c>
      <c r="J30" s="13">
        <v>0</v>
      </c>
      <c r="K30" s="13">
        <v>0</v>
      </c>
      <c r="L30" s="14">
        <f t="shared" si="0"/>
        <v>0</v>
      </c>
    </row>
    <row r="31" spans="1:12" ht="63" customHeight="1" thickBot="1" x14ac:dyDescent="0.35">
      <c r="A31" s="8">
        <v>25</v>
      </c>
      <c r="B31" s="9">
        <v>80</v>
      </c>
      <c r="C31" s="8" t="s">
        <v>71</v>
      </c>
      <c r="D31" s="36" t="s">
        <v>76</v>
      </c>
      <c r="E31" s="11" t="s">
        <v>54</v>
      </c>
      <c r="F31" s="9" t="s">
        <v>55</v>
      </c>
      <c r="G31" s="10" t="s">
        <v>180</v>
      </c>
      <c r="H31" s="8" t="s">
        <v>56</v>
      </c>
      <c r="I31" s="13">
        <v>40112</v>
      </c>
      <c r="J31" s="13">
        <v>0</v>
      </c>
      <c r="K31" s="13">
        <v>0</v>
      </c>
      <c r="L31" s="14">
        <f t="shared" si="0"/>
        <v>40112</v>
      </c>
    </row>
    <row r="32" spans="1:12" ht="77.25" customHeight="1" x14ac:dyDescent="0.3">
      <c r="A32" s="8">
        <v>26</v>
      </c>
      <c r="B32" s="9">
        <v>79</v>
      </c>
      <c r="C32" s="8" t="s">
        <v>71</v>
      </c>
      <c r="D32" s="37" t="s">
        <v>77</v>
      </c>
      <c r="E32" s="11" t="s">
        <v>54</v>
      </c>
      <c r="F32" s="9" t="s">
        <v>55</v>
      </c>
      <c r="G32" s="10" t="s">
        <v>64</v>
      </c>
      <c r="H32" s="8" t="s">
        <v>56</v>
      </c>
      <c r="I32" s="13">
        <v>2299</v>
      </c>
      <c r="J32" s="13">
        <v>0</v>
      </c>
      <c r="K32" s="13">
        <v>0</v>
      </c>
      <c r="L32" s="14">
        <f t="shared" si="0"/>
        <v>2299</v>
      </c>
    </row>
    <row r="33" spans="1:12" ht="64.5" customHeight="1" x14ac:dyDescent="0.3">
      <c r="A33" s="9">
        <v>27</v>
      </c>
      <c r="B33" s="9">
        <v>56</v>
      </c>
      <c r="C33" s="8" t="s">
        <v>71</v>
      </c>
      <c r="D33" s="38" t="s">
        <v>78</v>
      </c>
      <c r="E33" s="11" t="s">
        <v>18</v>
      </c>
      <c r="F33" s="9" t="s">
        <v>27</v>
      </c>
      <c r="G33" s="10" t="s">
        <v>218</v>
      </c>
      <c r="H33" s="8" t="s">
        <v>19</v>
      </c>
      <c r="I33" s="13">
        <v>20000</v>
      </c>
      <c r="J33" s="13">
        <v>0</v>
      </c>
      <c r="K33" s="13">
        <v>0</v>
      </c>
      <c r="L33" s="14">
        <f t="shared" si="0"/>
        <v>20000</v>
      </c>
    </row>
    <row r="34" spans="1:12" ht="113.25" customHeight="1" x14ac:dyDescent="0.3">
      <c r="A34" s="8">
        <v>28</v>
      </c>
      <c r="B34" s="8">
        <v>147</v>
      </c>
      <c r="C34" s="9" t="s">
        <v>79</v>
      </c>
      <c r="D34" s="33" t="s">
        <v>199</v>
      </c>
      <c r="E34" s="11" t="s">
        <v>26</v>
      </c>
      <c r="F34" s="9" t="s">
        <v>27</v>
      </c>
      <c r="G34" s="10" t="s">
        <v>80</v>
      </c>
      <c r="H34" s="22" t="s">
        <v>46</v>
      </c>
      <c r="I34" s="13">
        <v>96800</v>
      </c>
      <c r="J34" s="13">
        <v>0</v>
      </c>
      <c r="K34" s="13">
        <v>0</v>
      </c>
      <c r="L34" s="14">
        <f t="shared" si="0"/>
        <v>96800</v>
      </c>
    </row>
    <row r="35" spans="1:12" ht="204" customHeight="1" x14ac:dyDescent="0.3">
      <c r="A35" s="8">
        <v>29</v>
      </c>
      <c r="B35" s="8">
        <v>152</v>
      </c>
      <c r="C35" s="9" t="s">
        <v>79</v>
      </c>
      <c r="D35" s="33" t="s">
        <v>81</v>
      </c>
      <c r="E35" s="11" t="s">
        <v>44</v>
      </c>
      <c r="F35" s="8" t="s">
        <v>45</v>
      </c>
      <c r="G35" s="19" t="s">
        <v>219</v>
      </c>
      <c r="H35" s="22" t="s">
        <v>46</v>
      </c>
      <c r="I35" s="13">
        <f>50941-13830+847</f>
        <v>37958</v>
      </c>
      <c r="J35" s="13">
        <v>0</v>
      </c>
      <c r="K35" s="13">
        <v>0</v>
      </c>
      <c r="L35" s="14">
        <f t="shared" si="0"/>
        <v>37958</v>
      </c>
    </row>
    <row r="36" spans="1:12" ht="179.25" customHeight="1" x14ac:dyDescent="0.3">
      <c r="A36" s="9">
        <v>30</v>
      </c>
      <c r="B36" s="9">
        <v>156</v>
      </c>
      <c r="C36" s="9" t="s">
        <v>79</v>
      </c>
      <c r="D36" s="33" t="s">
        <v>82</v>
      </c>
      <c r="E36" s="11" t="s">
        <v>44</v>
      </c>
      <c r="F36" s="8" t="s">
        <v>45</v>
      </c>
      <c r="G36" s="10" t="s">
        <v>83</v>
      </c>
      <c r="H36" s="8" t="s">
        <v>84</v>
      </c>
      <c r="I36" s="13">
        <v>0</v>
      </c>
      <c r="J36" s="13">
        <v>0</v>
      </c>
      <c r="K36" s="13">
        <v>0</v>
      </c>
      <c r="L36" s="14">
        <f t="shared" si="0"/>
        <v>0</v>
      </c>
    </row>
    <row r="37" spans="1:12" ht="67.5" customHeight="1" x14ac:dyDescent="0.3">
      <c r="A37" s="39">
        <v>31</v>
      </c>
      <c r="B37" s="40">
        <v>158</v>
      </c>
      <c r="C37" s="40" t="s">
        <v>79</v>
      </c>
      <c r="D37" s="41" t="s">
        <v>85</v>
      </c>
      <c r="E37" s="42" t="s">
        <v>44</v>
      </c>
      <c r="F37" s="39" t="s">
        <v>45</v>
      </c>
      <c r="G37" s="43" t="s">
        <v>86</v>
      </c>
      <c r="H37" s="39" t="s">
        <v>87</v>
      </c>
      <c r="I37" s="13">
        <v>0</v>
      </c>
      <c r="J37" s="13">
        <v>0</v>
      </c>
      <c r="K37" s="13">
        <v>0</v>
      </c>
      <c r="L37" s="14">
        <v>0</v>
      </c>
    </row>
    <row r="38" spans="1:12" ht="332.25" customHeight="1" x14ac:dyDescent="0.3">
      <c r="A38" s="8">
        <v>32</v>
      </c>
      <c r="B38" s="8">
        <v>173</v>
      </c>
      <c r="C38" s="9" t="s">
        <v>79</v>
      </c>
      <c r="D38" s="33" t="s">
        <v>88</v>
      </c>
      <c r="E38" s="11" t="s">
        <v>50</v>
      </c>
      <c r="F38" s="8" t="s">
        <v>51</v>
      </c>
      <c r="G38" s="10" t="s">
        <v>200</v>
      </c>
      <c r="H38" s="8" t="s">
        <v>89</v>
      </c>
      <c r="I38" s="13">
        <v>0</v>
      </c>
      <c r="J38" s="13">
        <v>0</v>
      </c>
      <c r="K38" s="13">
        <v>0</v>
      </c>
      <c r="L38" s="14">
        <f t="shared" si="0"/>
        <v>0</v>
      </c>
    </row>
    <row r="39" spans="1:12" ht="66" x14ac:dyDescent="0.3">
      <c r="A39" s="9">
        <v>33</v>
      </c>
      <c r="B39" s="9">
        <v>80</v>
      </c>
      <c r="C39" s="9" t="s">
        <v>79</v>
      </c>
      <c r="D39" s="33" t="s">
        <v>90</v>
      </c>
      <c r="E39" s="11" t="s">
        <v>54</v>
      </c>
      <c r="F39" s="8" t="s">
        <v>55</v>
      </c>
      <c r="G39" s="10" t="s">
        <v>181</v>
      </c>
      <c r="H39" s="8" t="s">
        <v>56</v>
      </c>
      <c r="I39" s="13">
        <v>4235</v>
      </c>
      <c r="J39" s="13">
        <v>0</v>
      </c>
      <c r="K39" s="13">
        <v>0</v>
      </c>
      <c r="L39" s="14">
        <f t="shared" si="0"/>
        <v>4235</v>
      </c>
    </row>
    <row r="40" spans="1:12" ht="66" x14ac:dyDescent="0.3">
      <c r="A40" s="8">
        <v>34</v>
      </c>
      <c r="B40" s="9">
        <v>79</v>
      </c>
      <c r="C40" s="9" t="s">
        <v>79</v>
      </c>
      <c r="D40" s="33" t="s">
        <v>91</v>
      </c>
      <c r="E40" s="11" t="s">
        <v>54</v>
      </c>
      <c r="F40" s="8" t="s">
        <v>55</v>
      </c>
      <c r="G40" s="10" t="s">
        <v>64</v>
      </c>
      <c r="H40" s="8" t="s">
        <v>56</v>
      </c>
      <c r="I40" s="13">
        <v>3025</v>
      </c>
      <c r="J40" s="13">
        <v>0</v>
      </c>
      <c r="K40" s="13">
        <v>0</v>
      </c>
      <c r="L40" s="14">
        <f t="shared" si="0"/>
        <v>3025</v>
      </c>
    </row>
    <row r="41" spans="1:12" ht="74.25" customHeight="1" x14ac:dyDescent="0.3">
      <c r="A41" s="9">
        <v>35</v>
      </c>
      <c r="B41" s="9">
        <v>104</v>
      </c>
      <c r="C41" s="9" t="s">
        <v>79</v>
      </c>
      <c r="D41" s="33" t="s">
        <v>92</v>
      </c>
      <c r="E41" s="8" t="s">
        <v>22</v>
      </c>
      <c r="F41" s="20" t="s">
        <v>58</v>
      </c>
      <c r="G41" s="10" t="s">
        <v>93</v>
      </c>
      <c r="H41" s="8" t="s">
        <v>56</v>
      </c>
      <c r="I41" s="13">
        <v>15000</v>
      </c>
      <c r="J41" s="13">
        <v>0</v>
      </c>
      <c r="K41" s="13">
        <v>0</v>
      </c>
      <c r="L41" s="14">
        <f t="shared" si="0"/>
        <v>15000</v>
      </c>
    </row>
    <row r="42" spans="1:12" ht="52.8" x14ac:dyDescent="0.3">
      <c r="A42" s="9">
        <v>36</v>
      </c>
      <c r="B42" s="8">
        <v>179</v>
      </c>
      <c r="C42" s="8" t="s">
        <v>94</v>
      </c>
      <c r="D42" s="33" t="s">
        <v>95</v>
      </c>
      <c r="E42" s="11" t="s">
        <v>18</v>
      </c>
      <c r="F42" s="9" t="s">
        <v>15</v>
      </c>
      <c r="G42" s="10" t="s">
        <v>96</v>
      </c>
      <c r="H42" s="8" t="s">
        <v>97</v>
      </c>
      <c r="I42" s="13">
        <v>18376</v>
      </c>
      <c r="J42" s="13">
        <v>104133</v>
      </c>
      <c r="K42" s="13">
        <v>0</v>
      </c>
      <c r="L42" s="14">
        <f t="shared" si="0"/>
        <v>122509</v>
      </c>
    </row>
    <row r="43" spans="1:12" ht="132" customHeight="1" x14ac:dyDescent="0.3">
      <c r="A43" s="8">
        <v>37</v>
      </c>
      <c r="B43" s="8" t="s">
        <v>11</v>
      </c>
      <c r="C43" s="8" t="s">
        <v>94</v>
      </c>
      <c r="D43" s="33" t="s">
        <v>98</v>
      </c>
      <c r="E43" s="11" t="s">
        <v>14</v>
      </c>
      <c r="F43" s="9" t="s">
        <v>15</v>
      </c>
      <c r="G43" s="10" t="s">
        <v>192</v>
      </c>
      <c r="H43" s="8" t="s">
        <v>16</v>
      </c>
      <c r="I43" s="13">
        <v>0</v>
      </c>
      <c r="J43" s="13">
        <f>L43-K43</f>
        <v>586188.4</v>
      </c>
      <c r="K43" s="13">
        <f>L43*0.3</f>
        <v>251223.59999999998</v>
      </c>
      <c r="L43" s="14">
        <v>837412</v>
      </c>
    </row>
    <row r="44" spans="1:12" ht="201" customHeight="1" x14ac:dyDescent="0.3">
      <c r="A44" s="9">
        <v>38</v>
      </c>
      <c r="B44" s="8">
        <v>181</v>
      </c>
      <c r="C44" s="8" t="s">
        <v>94</v>
      </c>
      <c r="D44" s="33" t="s">
        <v>95</v>
      </c>
      <c r="E44" s="11" t="s">
        <v>18</v>
      </c>
      <c r="F44" s="12" t="s">
        <v>15</v>
      </c>
      <c r="G44" s="10" t="s">
        <v>228</v>
      </c>
      <c r="H44" s="8" t="s">
        <v>19</v>
      </c>
      <c r="I44" s="13">
        <f>40148+3200+3342</f>
        <v>46690</v>
      </c>
      <c r="J44" s="13">
        <f>49891+1884+2275</f>
        <v>54050</v>
      </c>
      <c r="K44" s="13">
        <v>0</v>
      </c>
      <c r="L44" s="14">
        <f t="shared" si="0"/>
        <v>100740</v>
      </c>
    </row>
    <row r="45" spans="1:12" ht="201" customHeight="1" x14ac:dyDescent="0.3">
      <c r="A45" s="9">
        <v>39</v>
      </c>
      <c r="B45" s="9">
        <v>63</v>
      </c>
      <c r="C45" s="8" t="s">
        <v>94</v>
      </c>
      <c r="D45" s="34" t="s">
        <v>99</v>
      </c>
      <c r="E45" s="11" t="s">
        <v>100</v>
      </c>
      <c r="F45" s="44" t="s">
        <v>35</v>
      </c>
      <c r="G45" s="21" t="s">
        <v>220</v>
      </c>
      <c r="H45" s="8" t="s">
        <v>19</v>
      </c>
      <c r="I45" s="13">
        <v>10000</v>
      </c>
      <c r="J45" s="13">
        <v>0</v>
      </c>
      <c r="K45" s="13">
        <v>0</v>
      </c>
      <c r="L45" s="14">
        <f t="shared" si="0"/>
        <v>10000</v>
      </c>
    </row>
    <row r="46" spans="1:12" ht="129" customHeight="1" x14ac:dyDescent="0.3">
      <c r="A46" s="8">
        <v>40</v>
      </c>
      <c r="B46" s="9">
        <v>184</v>
      </c>
      <c r="C46" s="9" t="s">
        <v>101</v>
      </c>
      <c r="D46" s="33" t="s">
        <v>102</v>
      </c>
      <c r="E46" s="11" t="s">
        <v>100</v>
      </c>
      <c r="F46" s="9" t="s">
        <v>35</v>
      </c>
      <c r="G46" s="10" t="s">
        <v>221</v>
      </c>
      <c r="H46" s="8" t="s">
        <v>19</v>
      </c>
      <c r="I46" s="13">
        <f>8410+60000+85000</f>
        <v>153410</v>
      </c>
      <c r="J46" s="13">
        <v>0</v>
      </c>
      <c r="K46" s="13">
        <v>0</v>
      </c>
      <c r="L46" s="14">
        <f t="shared" si="0"/>
        <v>153410</v>
      </c>
    </row>
    <row r="47" spans="1:12" ht="72.599999999999994" customHeight="1" x14ac:dyDescent="0.3">
      <c r="A47" s="9">
        <v>41</v>
      </c>
      <c r="B47" s="8">
        <v>189</v>
      </c>
      <c r="C47" s="9" t="s">
        <v>101</v>
      </c>
      <c r="D47" s="33" t="s">
        <v>103</v>
      </c>
      <c r="E47" s="11" t="s">
        <v>44</v>
      </c>
      <c r="F47" s="8" t="s">
        <v>55</v>
      </c>
      <c r="G47" s="10" t="s">
        <v>104</v>
      </c>
      <c r="H47" s="22" t="s">
        <v>19</v>
      </c>
      <c r="I47" s="13">
        <v>3872</v>
      </c>
      <c r="J47" s="13">
        <v>0</v>
      </c>
      <c r="K47" s="13">
        <v>0</v>
      </c>
      <c r="L47" s="14">
        <f t="shared" si="0"/>
        <v>3872</v>
      </c>
    </row>
    <row r="48" spans="1:12" ht="195" customHeight="1" x14ac:dyDescent="0.3">
      <c r="A48" s="9">
        <v>42</v>
      </c>
      <c r="B48" s="8">
        <v>191</v>
      </c>
      <c r="C48" s="9" t="s">
        <v>101</v>
      </c>
      <c r="D48" s="33" t="s">
        <v>105</v>
      </c>
      <c r="E48" s="11" t="s">
        <v>18</v>
      </c>
      <c r="F48" s="12" t="s">
        <v>15</v>
      </c>
      <c r="G48" s="10" t="s">
        <v>229</v>
      </c>
      <c r="H48" s="8" t="s">
        <v>19</v>
      </c>
      <c r="I48" s="13">
        <f>5492+13359</f>
        <v>18851</v>
      </c>
      <c r="J48" s="13">
        <f>7053+12274</f>
        <v>19327</v>
      </c>
      <c r="K48" s="13">
        <v>0</v>
      </c>
      <c r="L48" s="14">
        <f t="shared" si="0"/>
        <v>38178</v>
      </c>
    </row>
    <row r="49" spans="1:12" ht="135.75" customHeight="1" x14ac:dyDescent="0.3">
      <c r="A49" s="8">
        <v>43</v>
      </c>
      <c r="B49" s="8" t="s">
        <v>11</v>
      </c>
      <c r="C49" s="9" t="s">
        <v>101</v>
      </c>
      <c r="D49" s="33" t="s">
        <v>106</v>
      </c>
      <c r="E49" s="11" t="s">
        <v>14</v>
      </c>
      <c r="F49" s="9" t="s">
        <v>15</v>
      </c>
      <c r="G49" s="10" t="s">
        <v>192</v>
      </c>
      <c r="H49" s="8" t="s">
        <v>16</v>
      </c>
      <c r="I49" s="13">
        <v>0</v>
      </c>
      <c r="J49" s="13">
        <f>L49-K49</f>
        <v>306565.7</v>
      </c>
      <c r="K49" s="13">
        <f>L49*0.3</f>
        <v>131385.29999999999</v>
      </c>
      <c r="L49" s="14">
        <v>437951</v>
      </c>
    </row>
    <row r="50" spans="1:12" ht="71.400000000000006" customHeight="1" x14ac:dyDescent="0.3">
      <c r="A50" s="9">
        <v>44</v>
      </c>
      <c r="B50" s="9">
        <v>195</v>
      </c>
      <c r="C50" s="9" t="s">
        <v>107</v>
      </c>
      <c r="D50" s="33" t="s">
        <v>108</v>
      </c>
      <c r="E50" s="11" t="s">
        <v>30</v>
      </c>
      <c r="F50" s="9" t="s">
        <v>109</v>
      </c>
      <c r="G50" s="10" t="s">
        <v>110</v>
      </c>
      <c r="H50" s="8" t="s">
        <v>111</v>
      </c>
      <c r="I50" s="13">
        <v>45554</v>
      </c>
      <c r="J50" s="13">
        <v>0</v>
      </c>
      <c r="K50" s="13">
        <v>0</v>
      </c>
      <c r="L50" s="14">
        <f t="shared" si="0"/>
        <v>45554</v>
      </c>
    </row>
    <row r="51" spans="1:12" ht="135.75" customHeight="1" x14ac:dyDescent="0.3">
      <c r="A51" s="9">
        <v>45</v>
      </c>
      <c r="B51" s="8" t="s">
        <v>11</v>
      </c>
      <c r="C51" s="22" t="s">
        <v>107</v>
      </c>
      <c r="D51" s="33" t="s">
        <v>112</v>
      </c>
      <c r="E51" s="11" t="s">
        <v>14</v>
      </c>
      <c r="F51" s="12" t="s">
        <v>15</v>
      </c>
      <c r="G51" s="10" t="s">
        <v>192</v>
      </c>
      <c r="H51" s="8" t="s">
        <v>16</v>
      </c>
      <c r="I51" s="13">
        <v>0</v>
      </c>
      <c r="J51" s="13">
        <f>L51-K51</f>
        <v>355572.7</v>
      </c>
      <c r="K51" s="13">
        <f>L51*0.3</f>
        <v>152388.29999999999</v>
      </c>
      <c r="L51" s="14">
        <v>507961</v>
      </c>
    </row>
    <row r="52" spans="1:12" ht="132.75" customHeight="1" x14ac:dyDescent="0.3">
      <c r="A52" s="8">
        <v>46</v>
      </c>
      <c r="B52" s="8" t="s">
        <v>11</v>
      </c>
      <c r="C52" s="22" t="s">
        <v>107</v>
      </c>
      <c r="D52" s="33" t="s">
        <v>113</v>
      </c>
      <c r="E52" s="11" t="s">
        <v>14</v>
      </c>
      <c r="F52" s="12" t="s">
        <v>15</v>
      </c>
      <c r="G52" s="10" t="s">
        <v>192</v>
      </c>
      <c r="H52" s="8" t="s">
        <v>16</v>
      </c>
      <c r="I52" s="13">
        <v>0</v>
      </c>
      <c r="J52" s="13">
        <f>L52-K52</f>
        <v>404273.1</v>
      </c>
      <c r="K52" s="13">
        <f>L52*0.3</f>
        <v>173259.9</v>
      </c>
      <c r="L52" s="14">
        <v>577533</v>
      </c>
    </row>
    <row r="53" spans="1:12" ht="133.5" customHeight="1" x14ac:dyDescent="0.3">
      <c r="A53" s="9">
        <v>47</v>
      </c>
      <c r="B53" s="8" t="s">
        <v>11</v>
      </c>
      <c r="C53" s="22" t="s">
        <v>107</v>
      </c>
      <c r="D53" s="33" t="s">
        <v>114</v>
      </c>
      <c r="E53" s="11" t="s">
        <v>14</v>
      </c>
      <c r="F53" s="12" t="s">
        <v>15</v>
      </c>
      <c r="G53" s="10" t="s">
        <v>192</v>
      </c>
      <c r="H53" s="8" t="s">
        <v>16</v>
      </c>
      <c r="I53" s="13">
        <v>0</v>
      </c>
      <c r="J53" s="13">
        <f>L53-K53</f>
        <v>335323.80000000005</v>
      </c>
      <c r="K53" s="13">
        <f>L53*0.3</f>
        <v>143710.19999999998</v>
      </c>
      <c r="L53" s="14">
        <v>479034</v>
      </c>
    </row>
    <row r="54" spans="1:12" ht="138" customHeight="1" x14ac:dyDescent="0.3">
      <c r="A54" s="9">
        <v>48</v>
      </c>
      <c r="B54" s="8" t="s">
        <v>11</v>
      </c>
      <c r="C54" s="22" t="s">
        <v>107</v>
      </c>
      <c r="D54" s="33" t="s">
        <v>115</v>
      </c>
      <c r="E54" s="11" t="s">
        <v>14</v>
      </c>
      <c r="F54" s="12" t="s">
        <v>15</v>
      </c>
      <c r="G54" s="10" t="s">
        <v>192</v>
      </c>
      <c r="H54" s="8" t="s">
        <v>16</v>
      </c>
      <c r="I54" s="13">
        <v>0</v>
      </c>
      <c r="J54" s="13">
        <f>L54-K54</f>
        <v>259726.6</v>
      </c>
      <c r="K54" s="13">
        <f>L54*0.3</f>
        <v>111311.4</v>
      </c>
      <c r="L54" s="14">
        <v>371038</v>
      </c>
    </row>
    <row r="55" spans="1:12" ht="130.5" customHeight="1" x14ac:dyDescent="0.3">
      <c r="A55" s="8">
        <v>49</v>
      </c>
      <c r="B55" s="8" t="s">
        <v>11</v>
      </c>
      <c r="C55" s="22" t="s">
        <v>107</v>
      </c>
      <c r="D55" s="35" t="s">
        <v>116</v>
      </c>
      <c r="E55" s="11" t="s">
        <v>14</v>
      </c>
      <c r="F55" s="12" t="s">
        <v>15</v>
      </c>
      <c r="G55" s="10" t="s">
        <v>192</v>
      </c>
      <c r="H55" s="8" t="s">
        <v>16</v>
      </c>
      <c r="I55" s="13">
        <v>0</v>
      </c>
      <c r="J55" s="13">
        <f>L55-K55</f>
        <v>130505.9</v>
      </c>
      <c r="K55" s="13">
        <f>L55*0.3</f>
        <v>55931.1</v>
      </c>
      <c r="L55" s="14">
        <v>186437</v>
      </c>
    </row>
    <row r="56" spans="1:12" ht="171.75" customHeight="1" x14ac:dyDescent="0.3">
      <c r="A56" s="9">
        <v>50</v>
      </c>
      <c r="B56" s="9">
        <v>200</v>
      </c>
      <c r="C56" s="9" t="s">
        <v>107</v>
      </c>
      <c r="D56" s="33" t="s">
        <v>117</v>
      </c>
      <c r="E56" s="11" t="s">
        <v>18</v>
      </c>
      <c r="F56" s="12" t="s">
        <v>15</v>
      </c>
      <c r="G56" s="10" t="s">
        <v>230</v>
      </c>
      <c r="H56" s="8" t="s">
        <v>19</v>
      </c>
      <c r="I56" s="13">
        <f>32297+17564</f>
        <v>49861</v>
      </c>
      <c r="J56" s="13">
        <f>9221+22778</f>
        <v>31999</v>
      </c>
      <c r="K56" s="13">
        <v>0</v>
      </c>
      <c r="L56" s="14">
        <f t="shared" si="0"/>
        <v>81860</v>
      </c>
    </row>
    <row r="57" spans="1:12" ht="113.4" customHeight="1" x14ac:dyDescent="0.3">
      <c r="A57" s="9">
        <v>51</v>
      </c>
      <c r="B57" s="8">
        <v>201</v>
      </c>
      <c r="C57" s="8" t="s">
        <v>118</v>
      </c>
      <c r="D57" s="33" t="s">
        <v>119</v>
      </c>
      <c r="E57" s="11" t="s">
        <v>44</v>
      </c>
      <c r="F57" s="12" t="s">
        <v>45</v>
      </c>
      <c r="G57" s="10" t="s">
        <v>201</v>
      </c>
      <c r="H57" s="8" t="s">
        <v>120</v>
      </c>
      <c r="I57" s="13">
        <f>106722+7638</f>
        <v>114360</v>
      </c>
      <c r="J57" s="13">
        <v>0</v>
      </c>
      <c r="K57" s="13">
        <v>0</v>
      </c>
      <c r="L57" s="14">
        <f t="shared" si="0"/>
        <v>114360</v>
      </c>
    </row>
    <row r="58" spans="1:12" ht="102" customHeight="1" x14ac:dyDescent="0.3">
      <c r="A58" s="8">
        <v>52</v>
      </c>
      <c r="B58" s="8">
        <v>206</v>
      </c>
      <c r="C58" s="8" t="s">
        <v>118</v>
      </c>
      <c r="D58" s="33" t="s">
        <v>121</v>
      </c>
      <c r="E58" s="11" t="s">
        <v>18</v>
      </c>
      <c r="F58" s="12" t="s">
        <v>15</v>
      </c>
      <c r="G58" s="10" t="s">
        <v>231</v>
      </c>
      <c r="H58" s="8" t="s">
        <v>19</v>
      </c>
      <c r="I58" s="13">
        <v>6198</v>
      </c>
      <c r="J58" s="13">
        <v>6497</v>
      </c>
      <c r="K58" s="13">
        <v>0</v>
      </c>
      <c r="L58" s="14">
        <f t="shared" si="0"/>
        <v>12695</v>
      </c>
    </row>
    <row r="59" spans="1:12" ht="147" customHeight="1" x14ac:dyDescent="0.3">
      <c r="A59" s="9">
        <v>53</v>
      </c>
      <c r="B59" s="18">
        <v>118</v>
      </c>
      <c r="C59" s="18" t="s">
        <v>118</v>
      </c>
      <c r="D59" s="34" t="s">
        <v>122</v>
      </c>
      <c r="E59" s="22" t="s">
        <v>62</v>
      </c>
      <c r="F59" s="20" t="s">
        <v>123</v>
      </c>
      <c r="G59" s="21" t="s">
        <v>124</v>
      </c>
      <c r="H59" s="8" t="s">
        <v>16</v>
      </c>
      <c r="I59" s="13">
        <v>0</v>
      </c>
      <c r="J59" s="13">
        <v>38720</v>
      </c>
      <c r="K59" s="13">
        <v>0</v>
      </c>
      <c r="L59" s="14">
        <f>SUM(I59:K59)</f>
        <v>38720</v>
      </c>
    </row>
    <row r="60" spans="1:12" ht="156" customHeight="1" x14ac:dyDescent="0.3">
      <c r="A60" s="9">
        <v>54</v>
      </c>
      <c r="B60" s="9">
        <v>207</v>
      </c>
      <c r="C60" s="8" t="s">
        <v>125</v>
      </c>
      <c r="D60" s="33" t="s">
        <v>126</v>
      </c>
      <c r="E60" s="24" t="s">
        <v>26</v>
      </c>
      <c r="F60" s="9" t="s">
        <v>27</v>
      </c>
      <c r="G60" s="10" t="s">
        <v>202</v>
      </c>
      <c r="H60" s="8" t="s">
        <v>97</v>
      </c>
      <c r="I60" s="13">
        <v>0</v>
      </c>
      <c r="J60" s="13">
        <v>230000</v>
      </c>
      <c r="K60" s="13">
        <v>13900</v>
      </c>
      <c r="L60" s="14">
        <f t="shared" si="0"/>
        <v>243900</v>
      </c>
    </row>
    <row r="61" spans="1:12" ht="52.8" x14ac:dyDescent="0.3">
      <c r="A61" s="8">
        <v>55</v>
      </c>
      <c r="B61" s="8">
        <v>212</v>
      </c>
      <c r="C61" s="8" t="s">
        <v>125</v>
      </c>
      <c r="D61" s="33" t="s">
        <v>127</v>
      </c>
      <c r="E61" s="11" t="s">
        <v>18</v>
      </c>
      <c r="F61" s="9" t="s">
        <v>15</v>
      </c>
      <c r="G61" s="10" t="s">
        <v>128</v>
      </c>
      <c r="H61" s="8" t="s">
        <v>97</v>
      </c>
      <c r="I61" s="13">
        <v>30458</v>
      </c>
      <c r="J61" s="13">
        <v>172595</v>
      </c>
      <c r="K61" s="13">
        <v>0</v>
      </c>
      <c r="L61" s="14">
        <f t="shared" si="0"/>
        <v>203053</v>
      </c>
    </row>
    <row r="62" spans="1:12" ht="112.5" customHeight="1" x14ac:dyDescent="0.3">
      <c r="A62" s="9">
        <v>56</v>
      </c>
      <c r="B62" s="8">
        <v>213</v>
      </c>
      <c r="C62" s="8" t="s">
        <v>125</v>
      </c>
      <c r="D62" s="33" t="s">
        <v>127</v>
      </c>
      <c r="E62" s="11" t="s">
        <v>18</v>
      </c>
      <c r="F62" s="12" t="s">
        <v>15</v>
      </c>
      <c r="G62" s="10" t="s">
        <v>232</v>
      </c>
      <c r="H62" s="8" t="s">
        <v>19</v>
      </c>
      <c r="I62" s="13">
        <v>6847</v>
      </c>
      <c r="J62" s="13">
        <v>5335</v>
      </c>
      <c r="K62" s="13">
        <v>0</v>
      </c>
      <c r="L62" s="14">
        <f t="shared" si="0"/>
        <v>12182</v>
      </c>
    </row>
    <row r="63" spans="1:12" ht="66" x14ac:dyDescent="0.3">
      <c r="A63" s="9">
        <v>57</v>
      </c>
      <c r="B63" s="8">
        <v>79</v>
      </c>
      <c r="C63" s="8" t="s">
        <v>125</v>
      </c>
      <c r="D63" s="33" t="s">
        <v>129</v>
      </c>
      <c r="E63" s="11" t="s">
        <v>54</v>
      </c>
      <c r="F63" s="12" t="s">
        <v>55</v>
      </c>
      <c r="G63" s="10" t="s">
        <v>64</v>
      </c>
      <c r="H63" s="8" t="s">
        <v>56</v>
      </c>
      <c r="I63" s="13">
        <v>532</v>
      </c>
      <c r="J63" s="13">
        <v>0</v>
      </c>
      <c r="K63" s="13">
        <v>0</v>
      </c>
      <c r="L63" s="14">
        <f t="shared" si="0"/>
        <v>532</v>
      </c>
    </row>
    <row r="64" spans="1:12" ht="82.5" customHeight="1" x14ac:dyDescent="0.3">
      <c r="A64" s="8">
        <v>58</v>
      </c>
      <c r="B64" s="8">
        <v>80</v>
      </c>
      <c r="C64" s="8" t="s">
        <v>125</v>
      </c>
      <c r="D64" s="33" t="s">
        <v>203</v>
      </c>
      <c r="E64" s="11" t="s">
        <v>54</v>
      </c>
      <c r="F64" s="12" t="s">
        <v>55</v>
      </c>
      <c r="G64" s="10" t="s">
        <v>222</v>
      </c>
      <c r="H64" s="8" t="s">
        <v>56</v>
      </c>
      <c r="I64" s="13">
        <v>3025</v>
      </c>
      <c r="J64" s="13">
        <v>0</v>
      </c>
      <c r="K64" s="13">
        <v>0</v>
      </c>
      <c r="L64" s="14">
        <f t="shared" si="0"/>
        <v>3025</v>
      </c>
    </row>
    <row r="65" spans="1:12" ht="52.8" x14ac:dyDescent="0.3">
      <c r="A65" s="9">
        <v>59</v>
      </c>
      <c r="B65" s="8">
        <v>118</v>
      </c>
      <c r="C65" s="8" t="s">
        <v>125</v>
      </c>
      <c r="D65" s="33" t="s">
        <v>130</v>
      </c>
      <c r="E65" s="22" t="s">
        <v>62</v>
      </c>
      <c r="F65" s="12" t="s">
        <v>55</v>
      </c>
      <c r="G65" s="10" t="s">
        <v>131</v>
      </c>
      <c r="H65" s="8" t="s">
        <v>56</v>
      </c>
      <c r="I65" s="13">
        <v>1573</v>
      </c>
      <c r="J65" s="13">
        <v>0</v>
      </c>
      <c r="K65" s="13">
        <v>0</v>
      </c>
      <c r="L65" s="14">
        <f t="shared" si="0"/>
        <v>1573</v>
      </c>
    </row>
    <row r="66" spans="1:12" ht="105.6" x14ac:dyDescent="0.3">
      <c r="A66" s="9">
        <v>60</v>
      </c>
      <c r="B66" s="9">
        <v>214</v>
      </c>
      <c r="C66" s="8" t="s">
        <v>132</v>
      </c>
      <c r="D66" s="33" t="s">
        <v>133</v>
      </c>
      <c r="E66" s="11" t="s">
        <v>26</v>
      </c>
      <c r="F66" s="44" t="s">
        <v>27</v>
      </c>
      <c r="G66" s="10" t="s">
        <v>185</v>
      </c>
      <c r="H66" s="8" t="s">
        <v>97</v>
      </c>
      <c r="I66" s="13">
        <v>0</v>
      </c>
      <c r="J66" s="13">
        <v>0</v>
      </c>
      <c r="K66" s="13">
        <v>0</v>
      </c>
      <c r="L66" s="14">
        <f t="shared" si="0"/>
        <v>0</v>
      </c>
    </row>
    <row r="67" spans="1:12" ht="87.6" customHeight="1" x14ac:dyDescent="0.3">
      <c r="A67" s="8">
        <v>61</v>
      </c>
      <c r="B67" s="9">
        <v>222</v>
      </c>
      <c r="C67" s="8" t="s">
        <v>132</v>
      </c>
      <c r="D67" s="33" t="s">
        <v>134</v>
      </c>
      <c r="E67" s="11" t="s">
        <v>100</v>
      </c>
      <c r="F67" s="9" t="s">
        <v>35</v>
      </c>
      <c r="G67" s="10" t="s">
        <v>135</v>
      </c>
      <c r="H67" s="8" t="s">
        <v>97</v>
      </c>
      <c r="I67" s="13">
        <f>20970+3993</f>
        <v>24963</v>
      </c>
      <c r="J67" s="13">
        <v>0</v>
      </c>
      <c r="K67" s="13">
        <v>0</v>
      </c>
      <c r="L67" s="14">
        <f t="shared" si="0"/>
        <v>24963</v>
      </c>
    </row>
    <row r="68" spans="1:12" ht="52.8" x14ac:dyDescent="0.3">
      <c r="A68" s="9">
        <v>62</v>
      </c>
      <c r="B68" s="8">
        <v>220</v>
      </c>
      <c r="C68" s="8" t="s">
        <v>132</v>
      </c>
      <c r="D68" s="33" t="s">
        <v>136</v>
      </c>
      <c r="E68" s="11" t="s">
        <v>18</v>
      </c>
      <c r="F68" s="9" t="s">
        <v>15</v>
      </c>
      <c r="G68" s="10" t="s">
        <v>137</v>
      </c>
      <c r="H68" s="8" t="s">
        <v>19</v>
      </c>
      <c r="I68" s="13">
        <v>15173</v>
      </c>
      <c r="J68" s="13">
        <v>85978</v>
      </c>
      <c r="K68" s="13">
        <v>0</v>
      </c>
      <c r="L68" s="14">
        <f t="shared" si="0"/>
        <v>101151</v>
      </c>
    </row>
    <row r="69" spans="1:12" ht="132.75" customHeight="1" x14ac:dyDescent="0.3">
      <c r="A69" s="9">
        <v>63</v>
      </c>
      <c r="B69" s="8" t="s">
        <v>11</v>
      </c>
      <c r="C69" s="8" t="s">
        <v>132</v>
      </c>
      <c r="D69" s="33" t="s">
        <v>138</v>
      </c>
      <c r="E69" s="11" t="s">
        <v>14</v>
      </c>
      <c r="F69" s="9" t="s">
        <v>15</v>
      </c>
      <c r="G69" s="10" t="s">
        <v>192</v>
      </c>
      <c r="H69" s="8" t="s">
        <v>16</v>
      </c>
      <c r="I69" s="13">
        <v>0</v>
      </c>
      <c r="J69" s="13">
        <f>L69-K69</f>
        <v>312099.90000000002</v>
      </c>
      <c r="K69" s="13">
        <f>L69*0.3</f>
        <v>133757.1</v>
      </c>
      <c r="L69" s="14">
        <v>445857</v>
      </c>
    </row>
    <row r="70" spans="1:12" ht="132" customHeight="1" x14ac:dyDescent="0.3">
      <c r="A70" s="8">
        <v>64</v>
      </c>
      <c r="B70" s="8" t="s">
        <v>11</v>
      </c>
      <c r="C70" s="8" t="s">
        <v>132</v>
      </c>
      <c r="D70" s="33" t="s">
        <v>139</v>
      </c>
      <c r="E70" s="11" t="s">
        <v>14</v>
      </c>
      <c r="F70" s="9" t="s">
        <v>15</v>
      </c>
      <c r="G70" s="10" t="s">
        <v>192</v>
      </c>
      <c r="H70" s="8" t="s">
        <v>16</v>
      </c>
      <c r="I70" s="13">
        <v>0</v>
      </c>
      <c r="J70" s="13">
        <f>L70-K70</f>
        <v>300840.40000000002</v>
      </c>
      <c r="K70" s="13">
        <f>L70*0.3</f>
        <v>128931.59999999999</v>
      </c>
      <c r="L70" s="14">
        <v>429772</v>
      </c>
    </row>
    <row r="71" spans="1:12" ht="136.5" customHeight="1" x14ac:dyDescent="0.3">
      <c r="A71" s="9">
        <v>65</v>
      </c>
      <c r="B71" s="8" t="s">
        <v>11</v>
      </c>
      <c r="C71" s="8" t="s">
        <v>132</v>
      </c>
      <c r="D71" s="35" t="s">
        <v>140</v>
      </c>
      <c r="E71" s="11" t="s">
        <v>14</v>
      </c>
      <c r="F71" s="9" t="s">
        <v>15</v>
      </c>
      <c r="G71" s="10" t="s">
        <v>192</v>
      </c>
      <c r="H71" s="8" t="s">
        <v>16</v>
      </c>
      <c r="I71" s="13">
        <v>0</v>
      </c>
      <c r="J71" s="13">
        <f>L71-K71</f>
        <v>449523.9</v>
      </c>
      <c r="K71" s="13">
        <f>L71*0.3</f>
        <v>192653.1</v>
      </c>
      <c r="L71" s="14">
        <v>642177</v>
      </c>
    </row>
    <row r="72" spans="1:12" ht="66" customHeight="1" x14ac:dyDescent="0.3">
      <c r="A72" s="9">
        <v>66</v>
      </c>
      <c r="B72" s="8">
        <v>118</v>
      </c>
      <c r="C72" s="8" t="s">
        <v>132</v>
      </c>
      <c r="D72" s="33" t="s">
        <v>141</v>
      </c>
      <c r="E72" s="22" t="s">
        <v>62</v>
      </c>
      <c r="F72" s="9" t="s">
        <v>55</v>
      </c>
      <c r="G72" s="10" t="s">
        <v>131</v>
      </c>
      <c r="H72" s="8" t="s">
        <v>56</v>
      </c>
      <c r="I72" s="13">
        <v>1634</v>
      </c>
      <c r="J72" s="13">
        <v>0</v>
      </c>
      <c r="K72" s="13">
        <v>0</v>
      </c>
      <c r="L72" s="14">
        <f t="shared" si="0"/>
        <v>1634</v>
      </c>
    </row>
    <row r="73" spans="1:12" ht="101.25" customHeight="1" x14ac:dyDescent="0.3">
      <c r="A73" s="8">
        <v>67</v>
      </c>
      <c r="B73" s="9">
        <v>221</v>
      </c>
      <c r="C73" s="8" t="s">
        <v>132</v>
      </c>
      <c r="D73" s="33" t="s">
        <v>136</v>
      </c>
      <c r="E73" s="11" t="s">
        <v>18</v>
      </c>
      <c r="F73" s="12" t="s">
        <v>15</v>
      </c>
      <c r="G73" s="10" t="s">
        <v>227</v>
      </c>
      <c r="H73" s="8" t="s">
        <v>19</v>
      </c>
      <c r="I73" s="13">
        <v>7276</v>
      </c>
      <c r="J73" s="13">
        <v>5307</v>
      </c>
      <c r="K73" s="13">
        <v>0</v>
      </c>
      <c r="L73" s="14">
        <f t="shared" si="0"/>
        <v>12583</v>
      </c>
    </row>
    <row r="74" spans="1:12" ht="75" customHeight="1" x14ac:dyDescent="0.3">
      <c r="A74" s="9">
        <v>68</v>
      </c>
      <c r="B74" s="8">
        <v>225</v>
      </c>
      <c r="C74" s="8" t="s">
        <v>142</v>
      </c>
      <c r="D74" s="33" t="s">
        <v>143</v>
      </c>
      <c r="E74" s="11" t="s">
        <v>26</v>
      </c>
      <c r="F74" s="15" t="s">
        <v>27</v>
      </c>
      <c r="G74" s="10" t="s">
        <v>182</v>
      </c>
      <c r="H74" s="22" t="s">
        <v>144</v>
      </c>
      <c r="I74" s="13">
        <v>73000</v>
      </c>
      <c r="J74" s="13">
        <v>0</v>
      </c>
      <c r="K74" s="13">
        <v>0</v>
      </c>
      <c r="L74" s="14">
        <f t="shared" ref="L74:L89" si="1">SUM(I74:K74)</f>
        <v>73000</v>
      </c>
    </row>
    <row r="75" spans="1:12" ht="95.25" customHeight="1" x14ac:dyDescent="0.3">
      <c r="A75" s="9">
        <v>69</v>
      </c>
      <c r="B75" s="8">
        <v>228</v>
      </c>
      <c r="C75" s="8" t="s">
        <v>142</v>
      </c>
      <c r="D75" s="33" t="s">
        <v>145</v>
      </c>
      <c r="E75" s="11" t="s">
        <v>44</v>
      </c>
      <c r="F75" s="9" t="s">
        <v>45</v>
      </c>
      <c r="G75" s="10" t="s">
        <v>146</v>
      </c>
      <c r="H75" s="8" t="s">
        <v>147</v>
      </c>
      <c r="I75" s="13">
        <f>84700-7638-847</f>
        <v>76215</v>
      </c>
      <c r="J75" s="13">
        <v>0</v>
      </c>
      <c r="K75" s="13">
        <v>0</v>
      </c>
      <c r="L75" s="14">
        <f t="shared" si="1"/>
        <v>76215</v>
      </c>
    </row>
    <row r="76" spans="1:12" ht="60" customHeight="1" x14ac:dyDescent="0.3">
      <c r="A76" s="8">
        <v>70</v>
      </c>
      <c r="B76" s="8">
        <v>118</v>
      </c>
      <c r="C76" s="8" t="s">
        <v>142</v>
      </c>
      <c r="D76" s="33" t="s">
        <v>148</v>
      </c>
      <c r="E76" s="11" t="s">
        <v>54</v>
      </c>
      <c r="F76" s="9" t="s">
        <v>55</v>
      </c>
      <c r="G76" s="10" t="s">
        <v>149</v>
      </c>
      <c r="H76" s="8" t="s">
        <v>56</v>
      </c>
      <c r="I76" s="13">
        <v>40105</v>
      </c>
      <c r="J76" s="13">
        <v>0</v>
      </c>
      <c r="K76" s="13">
        <v>0</v>
      </c>
      <c r="L76" s="14">
        <f t="shared" ref="L76" si="2">SUM(I76:K76)</f>
        <v>40105</v>
      </c>
    </row>
    <row r="77" spans="1:12" ht="52.8" x14ac:dyDescent="0.3">
      <c r="A77" s="9">
        <v>71</v>
      </c>
      <c r="B77" s="8">
        <v>118</v>
      </c>
      <c r="C77" s="8" t="s">
        <v>142</v>
      </c>
      <c r="D77" s="33" t="s">
        <v>150</v>
      </c>
      <c r="E77" s="22" t="s">
        <v>62</v>
      </c>
      <c r="F77" s="9" t="s">
        <v>55</v>
      </c>
      <c r="G77" s="10" t="s">
        <v>131</v>
      </c>
      <c r="H77" s="8" t="s">
        <v>56</v>
      </c>
      <c r="I77" s="13">
        <v>2118</v>
      </c>
      <c r="J77" s="13">
        <v>0</v>
      </c>
      <c r="K77" s="13">
        <v>0</v>
      </c>
      <c r="L77" s="14">
        <f t="shared" si="1"/>
        <v>2118</v>
      </c>
    </row>
    <row r="78" spans="1:12" ht="93.75" customHeight="1" x14ac:dyDescent="0.3">
      <c r="A78" s="9">
        <v>72</v>
      </c>
      <c r="B78" s="9">
        <v>231</v>
      </c>
      <c r="C78" s="8" t="s">
        <v>142</v>
      </c>
      <c r="D78" s="33" t="s">
        <v>151</v>
      </c>
      <c r="E78" s="11" t="s">
        <v>18</v>
      </c>
      <c r="F78" s="12" t="s">
        <v>15</v>
      </c>
      <c r="G78" s="10" t="s">
        <v>223</v>
      </c>
      <c r="H78" s="8" t="s">
        <v>19</v>
      </c>
      <c r="I78" s="13">
        <v>19721</v>
      </c>
      <c r="J78" s="13">
        <v>17070</v>
      </c>
      <c r="K78" s="13">
        <v>0</v>
      </c>
      <c r="L78" s="14">
        <f t="shared" si="1"/>
        <v>36791</v>
      </c>
    </row>
    <row r="79" spans="1:12" ht="153" customHeight="1" x14ac:dyDescent="0.3">
      <c r="A79" s="8">
        <v>73</v>
      </c>
      <c r="B79" s="8">
        <v>233</v>
      </c>
      <c r="C79" s="8" t="s">
        <v>152</v>
      </c>
      <c r="D79" s="33" t="s">
        <v>153</v>
      </c>
      <c r="E79" s="11" t="s">
        <v>26</v>
      </c>
      <c r="F79" s="8" t="s">
        <v>27</v>
      </c>
      <c r="G79" s="10" t="s">
        <v>224</v>
      </c>
      <c r="H79" s="22" t="s">
        <v>154</v>
      </c>
      <c r="I79" s="13">
        <f>806321+44638</f>
        <v>850959</v>
      </c>
      <c r="J79" s="13">
        <f>1104750+252948</f>
        <v>1357698</v>
      </c>
      <c r="K79" s="13">
        <v>0</v>
      </c>
      <c r="L79" s="14">
        <f t="shared" si="1"/>
        <v>2208657</v>
      </c>
    </row>
    <row r="80" spans="1:12" ht="98.25" customHeight="1" x14ac:dyDescent="0.3">
      <c r="A80" s="9">
        <v>74</v>
      </c>
      <c r="B80" s="9">
        <v>239</v>
      </c>
      <c r="C80" s="8" t="s">
        <v>152</v>
      </c>
      <c r="D80" s="33" t="s">
        <v>155</v>
      </c>
      <c r="E80" s="11" t="s">
        <v>18</v>
      </c>
      <c r="F80" s="12" t="s">
        <v>15</v>
      </c>
      <c r="G80" s="10" t="s">
        <v>225</v>
      </c>
      <c r="H80" s="22" t="s">
        <v>19</v>
      </c>
      <c r="I80" s="13">
        <f>23699+17108</f>
        <v>40807</v>
      </c>
      <c r="J80" s="13">
        <v>96947</v>
      </c>
      <c r="K80" s="13">
        <v>0</v>
      </c>
      <c r="L80" s="14">
        <f t="shared" si="1"/>
        <v>137754</v>
      </c>
    </row>
    <row r="81" spans="1:12" ht="86.25" customHeight="1" x14ac:dyDescent="0.3">
      <c r="A81" s="9">
        <v>75</v>
      </c>
      <c r="B81" s="9">
        <v>56</v>
      </c>
      <c r="C81" s="8" t="s">
        <v>152</v>
      </c>
      <c r="D81" s="35" t="s">
        <v>156</v>
      </c>
      <c r="E81" s="11" t="s">
        <v>18</v>
      </c>
      <c r="F81" s="9" t="s">
        <v>27</v>
      </c>
      <c r="G81" s="10" t="s">
        <v>157</v>
      </c>
      <c r="H81" s="8" t="s">
        <v>19</v>
      </c>
      <c r="I81" s="13">
        <f>1000+14000</f>
        <v>15000</v>
      </c>
      <c r="J81" s="13">
        <v>0</v>
      </c>
      <c r="K81" s="13">
        <v>0</v>
      </c>
      <c r="L81" s="14">
        <f t="shared" si="1"/>
        <v>15000</v>
      </c>
    </row>
    <row r="82" spans="1:12" ht="135.75" customHeight="1" x14ac:dyDescent="0.3">
      <c r="A82" s="8">
        <v>76</v>
      </c>
      <c r="B82" s="8" t="s">
        <v>11</v>
      </c>
      <c r="C82" s="22" t="s">
        <v>152</v>
      </c>
      <c r="D82" s="33" t="s">
        <v>158</v>
      </c>
      <c r="E82" s="11" t="s">
        <v>14</v>
      </c>
      <c r="F82" s="12" t="s">
        <v>15</v>
      </c>
      <c r="G82" s="10" t="s">
        <v>192</v>
      </c>
      <c r="H82" s="8" t="s">
        <v>16</v>
      </c>
      <c r="I82" s="13">
        <v>0</v>
      </c>
      <c r="J82" s="13">
        <f>L82-K82</f>
        <v>314516.30000000005</v>
      </c>
      <c r="K82" s="13">
        <f>L82*0.3</f>
        <v>134792.69999999998</v>
      </c>
      <c r="L82" s="14">
        <v>449309</v>
      </c>
    </row>
    <row r="83" spans="1:12" ht="130.94999999999999" customHeight="1" x14ac:dyDescent="0.3">
      <c r="A83" s="9">
        <v>77</v>
      </c>
      <c r="B83" s="8" t="s">
        <v>11</v>
      </c>
      <c r="C83" s="22" t="s">
        <v>152</v>
      </c>
      <c r="D83" s="33" t="s">
        <v>159</v>
      </c>
      <c r="E83" s="11" t="s">
        <v>14</v>
      </c>
      <c r="F83" s="12" t="s">
        <v>15</v>
      </c>
      <c r="G83" s="10" t="s">
        <v>192</v>
      </c>
      <c r="H83" s="8" t="s">
        <v>16</v>
      </c>
      <c r="I83" s="13">
        <v>0</v>
      </c>
      <c r="J83" s="13">
        <f>L83-K83</f>
        <v>383950.7</v>
      </c>
      <c r="K83" s="13">
        <f>L83*0.3</f>
        <v>164550.29999999999</v>
      </c>
      <c r="L83" s="14">
        <v>548501</v>
      </c>
    </row>
    <row r="84" spans="1:12" ht="138.75" customHeight="1" x14ac:dyDescent="0.3">
      <c r="A84" s="9">
        <v>78</v>
      </c>
      <c r="B84" s="8" t="s">
        <v>11</v>
      </c>
      <c r="C84" s="22" t="s">
        <v>152</v>
      </c>
      <c r="D84" s="33" t="s">
        <v>160</v>
      </c>
      <c r="E84" s="11" t="s">
        <v>14</v>
      </c>
      <c r="F84" s="12" t="s">
        <v>15</v>
      </c>
      <c r="G84" s="10" t="s">
        <v>192</v>
      </c>
      <c r="H84" s="8" t="s">
        <v>16</v>
      </c>
      <c r="I84" s="13">
        <v>0</v>
      </c>
      <c r="J84" s="13">
        <f>L84-K84</f>
        <v>343206.5</v>
      </c>
      <c r="K84" s="13">
        <f>L84*0.3</f>
        <v>147088.5</v>
      </c>
      <c r="L84" s="14">
        <v>490295</v>
      </c>
    </row>
    <row r="85" spans="1:12" ht="148.5" customHeight="1" x14ac:dyDescent="0.3">
      <c r="A85" s="8">
        <v>79</v>
      </c>
      <c r="B85" s="8">
        <v>93</v>
      </c>
      <c r="C85" s="8" t="s">
        <v>161</v>
      </c>
      <c r="D85" s="33" t="s">
        <v>162</v>
      </c>
      <c r="E85" s="11" t="s">
        <v>163</v>
      </c>
      <c r="F85" s="12" t="s">
        <v>164</v>
      </c>
      <c r="G85" s="10" t="s">
        <v>204</v>
      </c>
      <c r="H85" s="22" t="s">
        <v>165</v>
      </c>
      <c r="I85" s="13">
        <v>0</v>
      </c>
      <c r="J85" s="13">
        <v>0</v>
      </c>
      <c r="K85" s="13">
        <v>0</v>
      </c>
      <c r="L85" s="14">
        <f t="shared" si="1"/>
        <v>0</v>
      </c>
    </row>
    <row r="86" spans="1:12" ht="79.5" customHeight="1" x14ac:dyDescent="0.3">
      <c r="A86" s="9">
        <v>80</v>
      </c>
      <c r="B86" s="8">
        <v>93</v>
      </c>
      <c r="C86" s="8" t="s">
        <v>161</v>
      </c>
      <c r="D86" s="33" t="s">
        <v>166</v>
      </c>
      <c r="E86" s="11" t="s">
        <v>167</v>
      </c>
      <c r="F86" s="8" t="s">
        <v>45</v>
      </c>
      <c r="G86" s="10" t="s">
        <v>186</v>
      </c>
      <c r="H86" s="22" t="s">
        <v>177</v>
      </c>
      <c r="I86" s="13">
        <v>88436</v>
      </c>
      <c r="J86" s="13">
        <v>795928</v>
      </c>
      <c r="K86" s="13">
        <v>0</v>
      </c>
      <c r="L86" s="14">
        <f t="shared" si="1"/>
        <v>884364</v>
      </c>
    </row>
    <row r="87" spans="1:12" ht="252" customHeight="1" x14ac:dyDescent="0.3">
      <c r="A87" s="9">
        <v>81</v>
      </c>
      <c r="B87" s="9">
        <v>240</v>
      </c>
      <c r="C87" s="8" t="s">
        <v>161</v>
      </c>
      <c r="D87" s="34" t="s">
        <v>183</v>
      </c>
      <c r="E87" s="22" t="s">
        <v>168</v>
      </c>
      <c r="F87" s="20" t="s">
        <v>169</v>
      </c>
      <c r="G87" s="21" t="s">
        <v>210</v>
      </c>
      <c r="H87" s="8" t="s">
        <v>87</v>
      </c>
      <c r="I87" s="13">
        <v>66765</v>
      </c>
      <c r="J87" s="13">
        <v>378335</v>
      </c>
      <c r="K87" s="13">
        <v>0</v>
      </c>
      <c r="L87" s="14">
        <f t="shared" si="1"/>
        <v>445100</v>
      </c>
    </row>
    <row r="88" spans="1:12" ht="170.25" customHeight="1" x14ac:dyDescent="0.3">
      <c r="A88" s="8">
        <v>82</v>
      </c>
      <c r="B88" s="18">
        <v>106</v>
      </c>
      <c r="C88" s="18" t="s">
        <v>161</v>
      </c>
      <c r="D88" s="34" t="s">
        <v>170</v>
      </c>
      <c r="E88" s="8" t="s">
        <v>22</v>
      </c>
      <c r="F88" s="20" t="s">
        <v>171</v>
      </c>
      <c r="G88" s="21" t="s">
        <v>205</v>
      </c>
      <c r="H88" s="8" t="s">
        <v>172</v>
      </c>
      <c r="I88" s="13">
        <v>23057</v>
      </c>
      <c r="J88" s="13">
        <v>0</v>
      </c>
      <c r="K88" s="13">
        <f>78764+31030</f>
        <v>109794</v>
      </c>
      <c r="L88" s="14">
        <f t="shared" ref="L88" si="3">SUM(I88:K88)</f>
        <v>132851</v>
      </c>
    </row>
    <row r="89" spans="1:12" ht="170.25" customHeight="1" x14ac:dyDescent="0.3">
      <c r="A89" s="8">
        <v>83</v>
      </c>
      <c r="B89" s="18">
        <v>64</v>
      </c>
      <c r="C89" s="18" t="s">
        <v>161</v>
      </c>
      <c r="D89" s="34" t="s">
        <v>184</v>
      </c>
      <c r="E89" s="8" t="s">
        <v>22</v>
      </c>
      <c r="F89" s="20" t="s">
        <v>171</v>
      </c>
      <c r="G89" s="21" t="s">
        <v>211</v>
      </c>
      <c r="H89" s="8" t="s">
        <v>172</v>
      </c>
      <c r="I89" s="13">
        <v>0</v>
      </c>
      <c r="J89" s="13">
        <v>0</v>
      </c>
      <c r="K89" s="13">
        <v>151250</v>
      </c>
      <c r="L89" s="14">
        <f t="shared" si="1"/>
        <v>151250</v>
      </c>
    </row>
    <row r="90" spans="1:12" ht="25.2" customHeight="1" x14ac:dyDescent="0.3">
      <c r="A90" s="47" t="s">
        <v>173</v>
      </c>
      <c r="B90" s="48"/>
      <c r="C90" s="48"/>
      <c r="D90" s="49"/>
      <c r="E90" s="48"/>
      <c r="F90" s="48"/>
      <c r="G90" s="48"/>
      <c r="H90" s="14" t="s">
        <v>174</v>
      </c>
      <c r="I90" s="14">
        <f>SUBTOTAL(9,I7:I89)</f>
        <v>2548892.25</v>
      </c>
      <c r="J90" s="14">
        <f t="shared" ref="J90:L90" si="4">SUBTOTAL(9,J7:J89)</f>
        <v>11028983.25</v>
      </c>
      <c r="K90" s="14">
        <f t="shared" si="4"/>
        <v>2881650.5</v>
      </c>
      <c r="L90" s="14">
        <f t="shared" si="4"/>
        <v>16459526</v>
      </c>
    </row>
    <row r="91" spans="1:12" ht="10.95" customHeight="1" x14ac:dyDescent="0.3"/>
    <row r="92" spans="1:12" x14ac:dyDescent="0.3">
      <c r="A92" s="25"/>
      <c r="B92" s="25" t="s">
        <v>175</v>
      </c>
      <c r="L92" s="26"/>
    </row>
    <row r="98" spans="2:2" x14ac:dyDescent="0.3">
      <c r="B98" s="27"/>
    </row>
  </sheetData>
  <autoFilter ref="A6:L89" xr:uid="{00000000-0009-0000-0000-000000000000}"/>
  <mergeCells count="1">
    <mergeCell ref="A90:G90"/>
  </mergeCells>
  <pageMargins left="0.31496062992125984" right="0.31496062992125984" top="0.55118110236220474" bottom="0.35433070866141736" header="0.31496062992125984" footer="0.31496062992125984"/>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5_pielik_Invest_programma_2024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Dagnija Spele</dc:creator>
  <cp:lastModifiedBy>Sanita Djadela</cp:lastModifiedBy>
  <cp:lastPrinted>2024-04-11T05:36:25Z</cp:lastPrinted>
  <dcterms:created xsi:type="dcterms:W3CDTF">2024-04-09T13:31:22Z</dcterms:created>
  <dcterms:modified xsi:type="dcterms:W3CDTF">2024-06-21T06:53:44Z</dcterms:modified>
</cp:coreProperties>
</file>