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1_pielikums_2024" sheetId="1" r:id="rId1"/>
  </sheets>
  <definedNames>
    <definedName name="_08.210001" localSheetId="0">#REF!</definedName>
    <definedName name="_08.210001">#REF!</definedName>
    <definedName name="_xlnm._FilterDatabase" localSheetId="0" hidden="1">'1_pielikums_2024'!$A$1:$G$417</definedName>
    <definedName name="INDEKSI">#REF!</definedName>
    <definedName name="invsetīcijas">#REF!</definedName>
    <definedName name="olekts">#REF!</definedName>
    <definedName name="_xlnm.Print_Area" localSheetId="0">'1_pielikums_2024'!$A$1:$F$416</definedName>
    <definedName name="RICIBAS">#REF!</definedName>
    <definedName name="Summas">#REF!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24" i="1" l="1"/>
  <c r="C422" i="1"/>
  <c r="C421" i="1"/>
  <c r="C419" i="1"/>
  <c r="C416" i="1"/>
  <c r="F416" i="1" s="1"/>
  <c r="F415" i="1"/>
  <c r="F412" i="1" s="1"/>
  <c r="C415" i="1"/>
  <c r="F414" i="1"/>
  <c r="F413" i="1"/>
  <c r="E412" i="1"/>
  <c r="D412" i="1"/>
  <c r="E410" i="1"/>
  <c r="E409" i="1" s="1"/>
  <c r="D410" i="1"/>
  <c r="D409" i="1" s="1"/>
  <c r="C410" i="1"/>
  <c r="E408" i="1"/>
  <c r="C408" i="1"/>
  <c r="F408" i="1" s="1"/>
  <c r="E407" i="1"/>
  <c r="E406" i="1" s="1"/>
  <c r="D407" i="1"/>
  <c r="D406" i="1" s="1"/>
  <c r="C407" i="1"/>
  <c r="C406" i="1" s="1"/>
  <c r="E405" i="1"/>
  <c r="D405" i="1"/>
  <c r="C405" i="1"/>
  <c r="E404" i="1"/>
  <c r="D404" i="1"/>
  <c r="F404" i="1" s="1"/>
  <c r="C404" i="1"/>
  <c r="E403" i="1"/>
  <c r="D403" i="1"/>
  <c r="C403" i="1"/>
  <c r="F403" i="1" s="1"/>
  <c r="C402" i="1"/>
  <c r="E401" i="1"/>
  <c r="D401" i="1"/>
  <c r="C401" i="1"/>
  <c r="E400" i="1"/>
  <c r="D400" i="1"/>
  <c r="C400" i="1"/>
  <c r="F400" i="1" s="1"/>
  <c r="E398" i="1"/>
  <c r="E397" i="1" s="1"/>
  <c r="D398" i="1"/>
  <c r="C398" i="1"/>
  <c r="D397" i="1"/>
  <c r="E396" i="1"/>
  <c r="E395" i="1" s="1"/>
  <c r="D396" i="1"/>
  <c r="D395" i="1" s="1"/>
  <c r="C396" i="1"/>
  <c r="E394" i="1"/>
  <c r="D394" i="1"/>
  <c r="C394" i="1"/>
  <c r="E393" i="1"/>
  <c r="D393" i="1"/>
  <c r="D389" i="1" s="1"/>
  <c r="C393" i="1"/>
  <c r="E392" i="1"/>
  <c r="D392" i="1"/>
  <c r="C392" i="1"/>
  <c r="F392" i="1" s="1"/>
  <c r="E391" i="1"/>
  <c r="D391" i="1"/>
  <c r="C391" i="1"/>
  <c r="F391" i="1" s="1"/>
  <c r="E390" i="1"/>
  <c r="D390" i="1"/>
  <c r="C390" i="1"/>
  <c r="C389" i="1" s="1"/>
  <c r="E388" i="1"/>
  <c r="D388" i="1"/>
  <c r="C388" i="1"/>
  <c r="C386" i="1" s="1"/>
  <c r="E387" i="1"/>
  <c r="D387" i="1"/>
  <c r="C387" i="1"/>
  <c r="B384" i="1"/>
  <c r="B383" i="1"/>
  <c r="B382" i="1"/>
  <c r="B381" i="1"/>
  <c r="B380" i="1"/>
  <c r="B379" i="1"/>
  <c r="B378" i="1"/>
  <c r="B377" i="1"/>
  <c r="B376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E362" i="1"/>
  <c r="D362" i="1"/>
  <c r="C362" i="1"/>
  <c r="F361" i="1"/>
  <c r="F360" i="1"/>
  <c r="F359" i="1"/>
  <c r="F358" i="1"/>
  <c r="F357" i="1"/>
  <c r="F356" i="1"/>
  <c r="F355" i="1"/>
  <c r="F354" i="1"/>
  <c r="F353" i="1"/>
  <c r="F352" i="1"/>
  <c r="F351" i="1"/>
  <c r="E350" i="1"/>
  <c r="F350" i="1" s="1"/>
  <c r="D350" i="1"/>
  <c r="C350" i="1"/>
  <c r="F349" i="1"/>
  <c r="F348" i="1"/>
  <c r="E347" i="1"/>
  <c r="D347" i="1"/>
  <c r="C347" i="1"/>
  <c r="F347" i="1" s="1"/>
  <c r="F346" i="1"/>
  <c r="F345" i="1"/>
  <c r="F344" i="1"/>
  <c r="F343" i="1"/>
  <c r="F342" i="1"/>
  <c r="F341" i="1"/>
  <c r="F340" i="1"/>
  <c r="F339" i="1"/>
  <c r="F338" i="1"/>
  <c r="F337" i="1"/>
  <c r="E336" i="1"/>
  <c r="D336" i="1"/>
  <c r="C336" i="1"/>
  <c r="F336" i="1" s="1"/>
  <c r="F335" i="1"/>
  <c r="E334" i="1"/>
  <c r="F334" i="1" s="1"/>
  <c r="D334" i="1"/>
  <c r="C334" i="1"/>
  <c r="F333" i="1"/>
  <c r="F332" i="1"/>
  <c r="F331" i="1"/>
  <c r="F330" i="1"/>
  <c r="F329" i="1"/>
  <c r="F328" i="1"/>
  <c r="F327" i="1"/>
  <c r="F326" i="1"/>
  <c r="F325" i="1"/>
  <c r="F324" i="1"/>
  <c r="F323" i="1"/>
  <c r="E322" i="1"/>
  <c r="D322" i="1"/>
  <c r="F322" i="1" s="1"/>
  <c r="C322" i="1"/>
  <c r="F321" i="1"/>
  <c r="F320" i="1"/>
  <c r="F319" i="1"/>
  <c r="F318" i="1"/>
  <c r="F317" i="1"/>
  <c r="F316" i="1"/>
  <c r="F315" i="1"/>
  <c r="F314" i="1"/>
  <c r="F313" i="1"/>
  <c r="F312" i="1"/>
  <c r="F311" i="1"/>
  <c r="E310" i="1"/>
  <c r="D310" i="1"/>
  <c r="C310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E296" i="1"/>
  <c r="D296" i="1"/>
  <c r="C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E283" i="1"/>
  <c r="D283" i="1"/>
  <c r="C283" i="1"/>
  <c r="F282" i="1"/>
  <c r="F281" i="1"/>
  <c r="F280" i="1"/>
  <c r="F279" i="1"/>
  <c r="F278" i="1"/>
  <c r="F277" i="1"/>
  <c r="E276" i="1"/>
  <c r="D276" i="1"/>
  <c r="C276" i="1"/>
  <c r="F275" i="1"/>
  <c r="F274" i="1"/>
  <c r="F273" i="1"/>
  <c r="F272" i="1"/>
  <c r="F271" i="1"/>
  <c r="F270" i="1"/>
  <c r="F269" i="1"/>
  <c r="F268" i="1"/>
  <c r="F267" i="1"/>
  <c r="F266" i="1"/>
  <c r="E266" i="1"/>
  <c r="D266" i="1"/>
  <c r="C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E251" i="1"/>
  <c r="D251" i="1"/>
  <c r="C251" i="1"/>
  <c r="F251" i="1" s="1"/>
  <c r="F250" i="1"/>
  <c r="F249" i="1"/>
  <c r="F248" i="1"/>
  <c r="F247" i="1"/>
  <c r="F246" i="1"/>
  <c r="F245" i="1"/>
  <c r="F244" i="1"/>
  <c r="E243" i="1"/>
  <c r="D243" i="1"/>
  <c r="C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E227" i="1"/>
  <c r="E226" i="1" s="1"/>
  <c r="D227" i="1"/>
  <c r="C227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E213" i="1"/>
  <c r="D213" i="1"/>
  <c r="C213" i="1"/>
  <c r="E212" i="1"/>
  <c r="E383" i="1" s="1"/>
  <c r="F211" i="1"/>
  <c r="F210" i="1"/>
  <c r="F209" i="1"/>
  <c r="F208" i="1"/>
  <c r="F207" i="1"/>
  <c r="F206" i="1"/>
  <c r="F205" i="1"/>
  <c r="F204" i="1"/>
  <c r="F203" i="1"/>
  <c r="F202" i="1"/>
  <c r="E201" i="1"/>
  <c r="D201" i="1"/>
  <c r="C201" i="1"/>
  <c r="F200" i="1"/>
  <c r="F199" i="1"/>
  <c r="F198" i="1"/>
  <c r="F197" i="1"/>
  <c r="F196" i="1"/>
  <c r="F195" i="1"/>
  <c r="F194" i="1"/>
  <c r="F193" i="1"/>
  <c r="F192" i="1"/>
  <c r="F191" i="1"/>
  <c r="F190" i="1"/>
  <c r="E189" i="1"/>
  <c r="D189" i="1"/>
  <c r="C189" i="1"/>
  <c r="F188" i="1"/>
  <c r="F187" i="1"/>
  <c r="F186" i="1"/>
  <c r="F185" i="1"/>
  <c r="F184" i="1"/>
  <c r="F183" i="1"/>
  <c r="F182" i="1"/>
  <c r="F181" i="1"/>
  <c r="F180" i="1"/>
  <c r="E179" i="1"/>
  <c r="D179" i="1"/>
  <c r="C179" i="1"/>
  <c r="F179" i="1" s="1"/>
  <c r="D178" i="1"/>
  <c r="D382" i="1" s="1"/>
  <c r="F177" i="1"/>
  <c r="E176" i="1"/>
  <c r="E175" i="1" s="1"/>
  <c r="D176" i="1"/>
  <c r="C176" i="1"/>
  <c r="F176" i="1" s="1"/>
  <c r="D175" i="1"/>
  <c r="F174" i="1"/>
  <c r="F173" i="1"/>
  <c r="F172" i="1"/>
  <c r="F171" i="1"/>
  <c r="F170" i="1"/>
  <c r="F169" i="1"/>
  <c r="F168" i="1"/>
  <c r="F167" i="1"/>
  <c r="F166" i="1"/>
  <c r="F165" i="1"/>
  <c r="E164" i="1"/>
  <c r="D164" i="1"/>
  <c r="C164" i="1"/>
  <c r="F163" i="1"/>
  <c r="F162" i="1"/>
  <c r="F161" i="1"/>
  <c r="E160" i="1"/>
  <c r="D160" i="1"/>
  <c r="C160" i="1"/>
  <c r="F160" i="1" s="1"/>
  <c r="F159" i="1"/>
  <c r="F158" i="1"/>
  <c r="F157" i="1"/>
  <c r="F156" i="1"/>
  <c r="F155" i="1"/>
  <c r="F154" i="1"/>
  <c r="F153" i="1"/>
  <c r="E152" i="1"/>
  <c r="D152" i="1"/>
  <c r="C152" i="1"/>
  <c r="F151" i="1"/>
  <c r="F150" i="1"/>
  <c r="F149" i="1"/>
  <c r="E148" i="1"/>
  <c r="E147" i="1" s="1"/>
  <c r="E380" i="1" s="1"/>
  <c r="D148" i="1"/>
  <c r="C148" i="1"/>
  <c r="F146" i="1"/>
  <c r="F145" i="1"/>
  <c r="F144" i="1"/>
  <c r="F143" i="1"/>
  <c r="F142" i="1"/>
  <c r="F141" i="1"/>
  <c r="F140" i="1"/>
  <c r="F139" i="1"/>
  <c r="F138" i="1"/>
  <c r="E137" i="1"/>
  <c r="D137" i="1"/>
  <c r="C137" i="1"/>
  <c r="F137" i="1" s="1"/>
  <c r="F136" i="1"/>
  <c r="F135" i="1"/>
  <c r="F134" i="1"/>
  <c r="F133" i="1"/>
  <c r="F132" i="1"/>
  <c r="E131" i="1"/>
  <c r="D131" i="1"/>
  <c r="C131" i="1"/>
  <c r="F130" i="1"/>
  <c r="F129" i="1"/>
  <c r="F128" i="1"/>
  <c r="F127" i="1"/>
  <c r="F126" i="1"/>
  <c r="E125" i="1"/>
  <c r="D125" i="1"/>
  <c r="D121" i="1" s="1"/>
  <c r="D379" i="1" s="1"/>
  <c r="C125" i="1"/>
  <c r="F125" i="1" s="1"/>
  <c r="F124" i="1"/>
  <c r="F123" i="1"/>
  <c r="E122" i="1"/>
  <c r="D122" i="1"/>
  <c r="C122" i="1"/>
  <c r="F120" i="1"/>
  <c r="F119" i="1"/>
  <c r="F118" i="1"/>
  <c r="F117" i="1"/>
  <c r="F116" i="1"/>
  <c r="F115" i="1"/>
  <c r="F114" i="1"/>
  <c r="F113" i="1"/>
  <c r="F112" i="1"/>
  <c r="F111" i="1"/>
  <c r="F110" i="1"/>
  <c r="E109" i="1"/>
  <c r="D109" i="1"/>
  <c r="C109" i="1"/>
  <c r="F108" i="1"/>
  <c r="F107" i="1"/>
  <c r="F106" i="1"/>
  <c r="F105" i="1"/>
  <c r="F104" i="1"/>
  <c r="F103" i="1"/>
  <c r="F102" i="1"/>
  <c r="F101" i="1"/>
  <c r="E100" i="1"/>
  <c r="D100" i="1"/>
  <c r="C100" i="1"/>
  <c r="F99" i="1"/>
  <c r="F98" i="1"/>
  <c r="F97" i="1"/>
  <c r="F96" i="1"/>
  <c r="E95" i="1"/>
  <c r="D95" i="1"/>
  <c r="C95" i="1"/>
  <c r="F95" i="1" s="1"/>
  <c r="F94" i="1"/>
  <c r="F93" i="1"/>
  <c r="F92" i="1"/>
  <c r="F91" i="1"/>
  <c r="F90" i="1"/>
  <c r="F89" i="1"/>
  <c r="F88" i="1"/>
  <c r="E87" i="1"/>
  <c r="D87" i="1"/>
  <c r="C87" i="1"/>
  <c r="F86" i="1"/>
  <c r="F85" i="1"/>
  <c r="F84" i="1"/>
  <c r="F83" i="1"/>
  <c r="F82" i="1"/>
  <c r="F81" i="1"/>
  <c r="F80" i="1"/>
  <c r="E79" i="1"/>
  <c r="E68" i="1" s="1"/>
  <c r="E378" i="1" s="1"/>
  <c r="D79" i="1"/>
  <c r="D68" i="1" s="1"/>
  <c r="D378" i="1" s="1"/>
  <c r="C79" i="1"/>
  <c r="F78" i="1"/>
  <c r="F77" i="1"/>
  <c r="F76" i="1"/>
  <c r="F75" i="1"/>
  <c r="F74" i="1"/>
  <c r="F73" i="1"/>
  <c r="F72" i="1"/>
  <c r="F71" i="1"/>
  <c r="F70" i="1"/>
  <c r="E69" i="1"/>
  <c r="D69" i="1"/>
  <c r="C69" i="1"/>
  <c r="F69" i="1" s="1"/>
  <c r="C68" i="1"/>
  <c r="F67" i="1"/>
  <c r="F66" i="1"/>
  <c r="F65" i="1"/>
  <c r="F64" i="1"/>
  <c r="E63" i="1"/>
  <c r="D63" i="1"/>
  <c r="C63" i="1"/>
  <c r="F62" i="1"/>
  <c r="F61" i="1"/>
  <c r="F60" i="1"/>
  <c r="F59" i="1"/>
  <c r="F58" i="1"/>
  <c r="F57" i="1"/>
  <c r="F56" i="1"/>
  <c r="E55" i="1"/>
  <c r="E54" i="1" s="1"/>
  <c r="E377" i="1" s="1"/>
  <c r="D55" i="1"/>
  <c r="D54" i="1" s="1"/>
  <c r="D377" i="1" s="1"/>
  <c r="C55" i="1"/>
  <c r="F53" i="1"/>
  <c r="F52" i="1"/>
  <c r="E51" i="1"/>
  <c r="D51" i="1"/>
  <c r="C51" i="1"/>
  <c r="F51" i="1" s="1"/>
  <c r="F50" i="1"/>
  <c r="F49" i="1"/>
  <c r="F48" i="1"/>
  <c r="E47" i="1"/>
  <c r="D47" i="1"/>
  <c r="C47" i="1"/>
  <c r="F47" i="1" s="1"/>
  <c r="F46" i="1"/>
  <c r="F45" i="1"/>
  <c r="F44" i="1"/>
  <c r="F43" i="1"/>
  <c r="F42" i="1"/>
  <c r="F41" i="1"/>
  <c r="F40" i="1"/>
  <c r="E39" i="1"/>
  <c r="D39" i="1"/>
  <c r="C39" i="1"/>
  <c r="F38" i="1"/>
  <c r="F37" i="1"/>
  <c r="F36" i="1"/>
  <c r="F35" i="1"/>
  <c r="F34" i="1"/>
  <c r="F33" i="1"/>
  <c r="F32" i="1"/>
  <c r="F31" i="1"/>
  <c r="F30" i="1"/>
  <c r="E29" i="1"/>
  <c r="D29" i="1"/>
  <c r="C29" i="1"/>
  <c r="F26" i="1"/>
  <c r="F25" i="1"/>
  <c r="F24" i="1"/>
  <c r="E23" i="1"/>
  <c r="D23" i="1"/>
  <c r="C23" i="1"/>
  <c r="F22" i="1"/>
  <c r="E21" i="1"/>
  <c r="D21" i="1"/>
  <c r="C21" i="1"/>
  <c r="F21" i="1" s="1"/>
  <c r="C20" i="1"/>
  <c r="F19" i="1"/>
  <c r="E18" i="1"/>
  <c r="D18" i="1"/>
  <c r="F17" i="1"/>
  <c r="F16" i="1"/>
  <c r="F15" i="1"/>
  <c r="F14" i="1"/>
  <c r="F13" i="1"/>
  <c r="E12" i="1"/>
  <c r="D12" i="1"/>
  <c r="D7" i="1" s="1"/>
  <c r="C12" i="1"/>
  <c r="F11" i="1"/>
  <c r="F10" i="1"/>
  <c r="F9" i="1"/>
  <c r="E8" i="1"/>
  <c r="D8" i="1"/>
  <c r="C8" i="1"/>
  <c r="F8" i="1" s="1"/>
  <c r="F406" i="1" l="1"/>
  <c r="E386" i="1"/>
  <c r="F390" i="1"/>
  <c r="F410" i="1"/>
  <c r="C412" i="1"/>
  <c r="F394" i="1"/>
  <c r="F402" i="1"/>
  <c r="F405" i="1"/>
  <c r="F407" i="1"/>
  <c r="D309" i="1"/>
  <c r="D384" i="1" s="1"/>
  <c r="F87" i="1"/>
  <c r="E309" i="1"/>
  <c r="E384" i="1" s="1"/>
  <c r="E28" i="1"/>
  <c r="F63" i="1"/>
  <c r="F296" i="1"/>
  <c r="F100" i="1"/>
  <c r="D402" i="1"/>
  <c r="F396" i="1"/>
  <c r="E402" i="1"/>
  <c r="E7" i="1"/>
  <c r="F29" i="1"/>
  <c r="F164" i="1"/>
  <c r="E121" i="1"/>
  <c r="E379" i="1" s="1"/>
  <c r="F362" i="1"/>
  <c r="D386" i="1"/>
  <c r="F386" i="1" s="1"/>
  <c r="E399" i="1"/>
  <c r="F23" i="1"/>
  <c r="D28" i="1"/>
  <c r="C28" i="1"/>
  <c r="E376" i="1"/>
  <c r="F55" i="1"/>
  <c r="C54" i="1"/>
  <c r="F152" i="1"/>
  <c r="C147" i="1"/>
  <c r="F68" i="1"/>
  <c r="C378" i="1"/>
  <c r="F378" i="1" s="1"/>
  <c r="F20" i="1"/>
  <c r="C18" i="1"/>
  <c r="F18" i="1" s="1"/>
  <c r="F227" i="1"/>
  <c r="C226" i="1"/>
  <c r="F12" i="1"/>
  <c r="D147" i="1"/>
  <c r="D380" i="1" s="1"/>
  <c r="F148" i="1"/>
  <c r="C175" i="1"/>
  <c r="F39" i="1"/>
  <c r="F79" i="1"/>
  <c r="F189" i="1"/>
  <c r="F213" i="1"/>
  <c r="D226" i="1"/>
  <c r="D212" i="1" s="1"/>
  <c r="D383" i="1" s="1"/>
  <c r="F243" i="1"/>
  <c r="F109" i="1"/>
  <c r="E178" i="1"/>
  <c r="E382" i="1" s="1"/>
  <c r="F122" i="1"/>
  <c r="C121" i="1"/>
  <c r="F131" i="1"/>
  <c r="C178" i="1"/>
  <c r="F201" i="1"/>
  <c r="F276" i="1"/>
  <c r="F283" i="1"/>
  <c r="D385" i="1"/>
  <c r="F387" i="1"/>
  <c r="F389" i="1"/>
  <c r="F310" i="1"/>
  <c r="C309" i="1"/>
  <c r="F388" i="1"/>
  <c r="E389" i="1"/>
  <c r="E385" i="1" s="1"/>
  <c r="D399" i="1"/>
  <c r="F393" i="1"/>
  <c r="F398" i="1"/>
  <c r="C397" i="1"/>
  <c r="F397" i="1" s="1"/>
  <c r="F401" i="1"/>
  <c r="C395" i="1"/>
  <c r="F395" i="1" s="1"/>
  <c r="C399" i="1"/>
  <c r="C409" i="1"/>
  <c r="F409" i="1" s="1"/>
  <c r="F399" i="1" l="1"/>
  <c r="C7" i="1"/>
  <c r="F7" i="1"/>
  <c r="G12" i="1" s="1"/>
  <c r="C379" i="1"/>
  <c r="F379" i="1" s="1"/>
  <c r="F121" i="1"/>
  <c r="F226" i="1"/>
  <c r="F212" i="1" s="1"/>
  <c r="G18" i="1"/>
  <c r="C377" i="1"/>
  <c r="F377" i="1" s="1"/>
  <c r="F54" i="1"/>
  <c r="F28" i="1"/>
  <c r="C376" i="1"/>
  <c r="C382" i="1"/>
  <c r="F382" i="1" s="1"/>
  <c r="F178" i="1"/>
  <c r="C384" i="1"/>
  <c r="F384" i="1" s="1"/>
  <c r="F309" i="1"/>
  <c r="C385" i="1"/>
  <c r="F385" i="1" s="1"/>
  <c r="G393" i="1" s="1"/>
  <c r="D376" i="1"/>
  <c r="D375" i="1" s="1"/>
  <c r="D27" i="1"/>
  <c r="D411" i="1" s="1"/>
  <c r="C381" i="1"/>
  <c r="F381" i="1" s="1"/>
  <c r="F175" i="1"/>
  <c r="E375" i="1"/>
  <c r="C212" i="1"/>
  <c r="C383" i="1" s="1"/>
  <c r="F383" i="1" s="1"/>
  <c r="C380" i="1"/>
  <c r="F380" i="1" s="1"/>
  <c r="F147" i="1"/>
  <c r="E27" i="1"/>
  <c r="E411" i="1" s="1"/>
  <c r="E417" i="1" s="1"/>
  <c r="G388" i="1" l="1"/>
  <c r="G398" i="1"/>
  <c r="G399" i="1"/>
  <c r="G397" i="1"/>
  <c r="G409" i="1"/>
  <c r="G25" i="1"/>
  <c r="G7" i="1"/>
  <c r="G17" i="1"/>
  <c r="G15" i="1"/>
  <c r="G13" i="1"/>
  <c r="G16" i="1"/>
  <c r="G14" i="1"/>
  <c r="G8" i="1"/>
  <c r="G21" i="1"/>
  <c r="G19" i="1"/>
  <c r="G9" i="1"/>
  <c r="G26" i="1"/>
  <c r="G11" i="1"/>
  <c r="G24" i="1"/>
  <c r="G22" i="1"/>
  <c r="G10" i="1"/>
  <c r="G380" i="1"/>
  <c r="G385" i="1"/>
  <c r="G394" i="1"/>
  <c r="G392" i="1"/>
  <c r="G408" i="1"/>
  <c r="G405" i="1"/>
  <c r="G390" i="1"/>
  <c r="G402" i="1"/>
  <c r="G400" i="1"/>
  <c r="G391" i="1"/>
  <c r="G407" i="1"/>
  <c r="G410" i="1"/>
  <c r="G396" i="1"/>
  <c r="G404" i="1"/>
  <c r="G406" i="1"/>
  <c r="G403" i="1"/>
  <c r="G379" i="1"/>
  <c r="G383" i="1"/>
  <c r="G20" i="1"/>
  <c r="C375" i="1"/>
  <c r="F375" i="1" s="1"/>
  <c r="G377" i="1" s="1"/>
  <c r="F376" i="1"/>
  <c r="G386" i="1"/>
  <c r="G23" i="1"/>
  <c r="G387" i="1"/>
  <c r="G389" i="1"/>
  <c r="G395" i="1"/>
  <c r="C27" i="1"/>
  <c r="G401" i="1"/>
  <c r="G376" i="1" l="1"/>
  <c r="G384" i="1"/>
  <c r="F27" i="1"/>
  <c r="C411" i="1"/>
  <c r="C417" i="1" s="1"/>
  <c r="F417" i="1" s="1"/>
  <c r="G375" i="1"/>
  <c r="G378" i="1"/>
  <c r="G382" i="1"/>
  <c r="G381" i="1"/>
  <c r="G348" i="1" l="1"/>
  <c r="G282" i="1"/>
  <c r="G280" i="1"/>
  <c r="G278" i="1"/>
  <c r="G225" i="1"/>
  <c r="G223" i="1"/>
  <c r="G221" i="1"/>
  <c r="G219" i="1"/>
  <c r="G217" i="1"/>
  <c r="G215" i="1"/>
  <c r="G27" i="1"/>
  <c r="G320" i="1"/>
  <c r="G318" i="1"/>
  <c r="G316" i="1"/>
  <c r="G314" i="1"/>
  <c r="G312" i="1"/>
  <c r="G369" i="1"/>
  <c r="G319" i="1"/>
  <c r="G311" i="1"/>
  <c r="G307" i="1"/>
  <c r="G299" i="1"/>
  <c r="G287" i="1"/>
  <c r="G277" i="1"/>
  <c r="G261" i="1"/>
  <c r="G253" i="1"/>
  <c r="G249" i="1"/>
  <c r="G218" i="1"/>
  <c r="G174" i="1"/>
  <c r="G172" i="1"/>
  <c r="G170" i="1"/>
  <c r="G168" i="1"/>
  <c r="G166" i="1"/>
  <c r="G120" i="1"/>
  <c r="G118" i="1"/>
  <c r="G116" i="1"/>
  <c r="G114" i="1"/>
  <c r="G112" i="1"/>
  <c r="G110" i="1"/>
  <c r="G101" i="1"/>
  <c r="G98" i="1"/>
  <c r="G96" i="1"/>
  <c r="G88" i="1"/>
  <c r="G85" i="1"/>
  <c r="G83" i="1"/>
  <c r="G81" i="1"/>
  <c r="G371" i="1"/>
  <c r="G363" i="1"/>
  <c r="G338" i="1"/>
  <c r="G335" i="1"/>
  <c r="G321" i="1"/>
  <c r="G313" i="1"/>
  <c r="G301" i="1"/>
  <c r="G263" i="1"/>
  <c r="G255" i="1"/>
  <c r="G242" i="1"/>
  <c r="G240" i="1"/>
  <c r="G238" i="1"/>
  <c r="G236" i="1"/>
  <c r="G234" i="1"/>
  <c r="G232" i="1"/>
  <c r="G230" i="1"/>
  <c r="G228" i="1"/>
  <c r="G211" i="1"/>
  <c r="G209" i="1"/>
  <c r="G207" i="1"/>
  <c r="G205" i="1"/>
  <c r="G203" i="1"/>
  <c r="G177" i="1"/>
  <c r="G159" i="1"/>
  <c r="G157" i="1"/>
  <c r="G155" i="1"/>
  <c r="G153" i="1"/>
  <c r="G135" i="1"/>
  <c r="G133" i="1"/>
  <c r="G124" i="1"/>
  <c r="G373" i="1"/>
  <c r="G365" i="1"/>
  <c r="G357" i="1"/>
  <c r="G327" i="1"/>
  <c r="G315" i="1"/>
  <c r="G303" i="1"/>
  <c r="G291" i="1"/>
  <c r="G265" i="1"/>
  <c r="G257" i="1"/>
  <c r="G297" i="1"/>
  <c r="G235" i="1"/>
  <c r="G216" i="1"/>
  <c r="G206" i="1"/>
  <c r="G185" i="1"/>
  <c r="G136" i="1"/>
  <c r="G117" i="1"/>
  <c r="G75" i="1"/>
  <c r="G247" i="1"/>
  <c r="G237" i="1"/>
  <c r="G229" i="1"/>
  <c r="G222" i="1"/>
  <c r="G208" i="1"/>
  <c r="G198" i="1"/>
  <c r="G187" i="1"/>
  <c r="G179" i="1"/>
  <c r="G169" i="1"/>
  <c r="G154" i="1"/>
  <c r="G142" i="1"/>
  <c r="G123" i="1"/>
  <c r="G119" i="1"/>
  <c r="G111" i="1"/>
  <c r="G107" i="1"/>
  <c r="G97" i="1"/>
  <c r="G333" i="1"/>
  <c r="G317" i="1"/>
  <c r="G259" i="1"/>
  <c r="G346" i="1"/>
  <c r="G270" i="1"/>
  <c r="G239" i="1"/>
  <c r="G231" i="1"/>
  <c r="G224" i="1"/>
  <c r="G210" i="1"/>
  <c r="G202" i="1"/>
  <c r="G181" i="1"/>
  <c r="G156" i="1"/>
  <c r="G149" i="1"/>
  <c r="G132" i="1"/>
  <c r="G113" i="1"/>
  <c r="G61" i="1"/>
  <c r="G59" i="1"/>
  <c r="G57" i="1"/>
  <c r="G367" i="1"/>
  <c r="G349" i="1"/>
  <c r="G305" i="1"/>
  <c r="G241" i="1"/>
  <c r="G233" i="1"/>
  <c r="G214" i="1"/>
  <c r="G204" i="1"/>
  <c r="G190" i="1"/>
  <c r="G183" i="1"/>
  <c r="G173" i="1"/>
  <c r="G165" i="1"/>
  <c r="G158" i="1"/>
  <c r="G94" i="1"/>
  <c r="G53" i="1"/>
  <c r="G46" i="1"/>
  <c r="G44" i="1"/>
  <c r="G42" i="1"/>
  <c r="G40" i="1"/>
  <c r="G115" i="1"/>
  <c r="G134" i="1"/>
  <c r="G84" i="1"/>
  <c r="G73" i="1"/>
  <c r="G66" i="1"/>
  <c r="G35" i="1"/>
  <c r="G80" i="1"/>
  <c r="G52" i="1"/>
  <c r="G48" i="1"/>
  <c r="G45" i="1"/>
  <c r="G43" i="1"/>
  <c r="G41" i="1"/>
  <c r="G31" i="1"/>
  <c r="G65" i="1"/>
  <c r="G60" i="1"/>
  <c r="G86" i="1"/>
  <c r="G90" i="1"/>
  <c r="G34" i="1"/>
  <c r="G33" i="1"/>
  <c r="G62" i="1"/>
  <c r="G82" i="1"/>
  <c r="G105" i="1"/>
  <c r="G171" i="1"/>
  <c r="G266" i="1"/>
  <c r="G336" i="1"/>
  <c r="G74" i="1"/>
  <c r="G184" i="1"/>
  <c r="G294" i="1"/>
  <c r="G355" i="1"/>
  <c r="G281" i="1"/>
  <c r="G334" i="1"/>
  <c r="G362" i="1"/>
  <c r="G150" i="1"/>
  <c r="G182" i="1"/>
  <c r="G89" i="1"/>
  <c r="G137" i="1"/>
  <c r="G188" i="1"/>
  <c r="G248" i="1"/>
  <c r="G271" i="1"/>
  <c r="G331" i="1"/>
  <c r="G368" i="1"/>
  <c r="G191" i="1"/>
  <c r="G269" i="1"/>
  <c r="G322" i="1"/>
  <c r="G358" i="1"/>
  <c r="G104" i="1"/>
  <c r="G192" i="1"/>
  <c r="G264" i="1"/>
  <c r="G284" i="1"/>
  <c r="G323" i="1"/>
  <c r="G359" i="1"/>
  <c r="G345" i="1"/>
  <c r="G195" i="1"/>
  <c r="G288" i="1"/>
  <c r="G332" i="1"/>
  <c r="G51" i="1"/>
  <c r="G138" i="1"/>
  <c r="G78" i="1"/>
  <c r="G194" i="1"/>
  <c r="G274" i="1"/>
  <c r="G330" i="1"/>
  <c r="G260" i="1"/>
  <c r="G361" i="1"/>
  <c r="G304" i="1"/>
  <c r="G352" i="1"/>
  <c r="G128" i="1"/>
  <c r="G69" i="1"/>
  <c r="G125" i="1"/>
  <c r="G76" i="1"/>
  <c r="G127" i="1"/>
  <c r="G100" i="1"/>
  <c r="G196" i="1"/>
  <c r="G47" i="1"/>
  <c r="G64" i="1"/>
  <c r="G87" i="1"/>
  <c r="G140" i="1"/>
  <c r="G164" i="1"/>
  <c r="G279" i="1"/>
  <c r="G350" i="1"/>
  <c r="G77" i="1"/>
  <c r="G250" i="1"/>
  <c r="G296" i="1"/>
  <c r="G295" i="1"/>
  <c r="G340" i="1"/>
  <c r="G146" i="1"/>
  <c r="G160" i="1"/>
  <c r="G252" i="1"/>
  <c r="G49" i="1"/>
  <c r="G102" i="1"/>
  <c r="G143" i="1"/>
  <c r="G193" i="1"/>
  <c r="G220" i="1"/>
  <c r="G308" i="1"/>
  <c r="G286" i="1"/>
  <c r="G341" i="1"/>
  <c r="G72" i="1"/>
  <c r="G130" i="1"/>
  <c r="G197" i="1"/>
  <c r="G272" i="1"/>
  <c r="G328" i="1"/>
  <c r="G366" i="1"/>
  <c r="G139" i="1"/>
  <c r="G273" i="1"/>
  <c r="G290" i="1"/>
  <c r="G329" i="1"/>
  <c r="G364" i="1"/>
  <c r="G356" i="1"/>
  <c r="G246" i="1"/>
  <c r="G343" i="1"/>
  <c r="G293" i="1"/>
  <c r="G372" i="1"/>
  <c r="G30" i="1"/>
  <c r="G99" i="1"/>
  <c r="G254" i="1"/>
  <c r="G67" i="1"/>
  <c r="G347" i="1"/>
  <c r="G360" i="1"/>
  <c r="G36" i="1"/>
  <c r="G126" i="1"/>
  <c r="G199" i="1"/>
  <c r="G306" i="1"/>
  <c r="G106" i="1"/>
  <c r="G258" i="1"/>
  <c r="G91" i="1"/>
  <c r="G324" i="1"/>
  <c r="G29" i="1"/>
  <c r="G251" i="1"/>
  <c r="G38" i="1"/>
  <c r="G103" i="1"/>
  <c r="G176" i="1"/>
  <c r="G129" i="1"/>
  <c r="G245" i="1"/>
  <c r="G50" i="1"/>
  <c r="G71" i="1"/>
  <c r="G95" i="1"/>
  <c r="G144" i="1"/>
  <c r="G186" i="1"/>
  <c r="G285" i="1"/>
  <c r="G32" i="1"/>
  <c r="G145" i="1"/>
  <c r="G262" i="1"/>
  <c r="G325" i="1"/>
  <c r="G300" i="1"/>
  <c r="G344" i="1"/>
  <c r="G162" i="1"/>
  <c r="G70" i="1"/>
  <c r="G108" i="1"/>
  <c r="G151" i="1"/>
  <c r="G370" i="1"/>
  <c r="G298" i="1"/>
  <c r="G351" i="1"/>
  <c r="G93" i="1"/>
  <c r="G141" i="1"/>
  <c r="G200" i="1"/>
  <c r="G292" i="1"/>
  <c r="G342" i="1"/>
  <c r="G374" i="1"/>
  <c r="G163" i="1"/>
  <c r="G244" i="1"/>
  <c r="G339" i="1"/>
  <c r="G326" i="1"/>
  <c r="G267" i="1"/>
  <c r="G354" i="1"/>
  <c r="G37" i="1"/>
  <c r="G56" i="1"/>
  <c r="G63" i="1"/>
  <c r="G92" i="1"/>
  <c r="G58" i="1"/>
  <c r="G167" i="1"/>
  <c r="G289" i="1"/>
  <c r="G161" i="1"/>
  <c r="G268" i="1"/>
  <c r="G180" i="1"/>
  <c r="G256" i="1"/>
  <c r="G302" i="1"/>
  <c r="G353" i="1"/>
  <c r="G337" i="1"/>
  <c r="G275" i="1"/>
  <c r="G243" i="1"/>
  <c r="G189" i="1"/>
  <c r="G201" i="1"/>
  <c r="G227" i="1"/>
  <c r="G131" i="1"/>
  <c r="G39" i="1"/>
  <c r="G109" i="1"/>
  <c r="G310" i="1"/>
  <c r="G148" i="1"/>
  <c r="G276" i="1"/>
  <c r="G122" i="1"/>
  <c r="G283" i="1"/>
  <c r="G152" i="1"/>
  <c r="G68" i="1"/>
  <c r="G79" i="1"/>
  <c r="G213" i="1"/>
  <c r="G55" i="1"/>
  <c r="G212" i="1"/>
  <c r="G147" i="1"/>
  <c r="G309" i="1"/>
  <c r="G178" i="1"/>
  <c r="G54" i="1"/>
  <c r="G28" i="1"/>
  <c r="G175" i="1"/>
  <c r="F411" i="1"/>
  <c r="G226" i="1"/>
  <c r="G121" i="1"/>
</calcChain>
</file>

<file path=xl/sharedStrings.xml><?xml version="1.0" encoding="utf-8"?>
<sst xmlns="http://schemas.openxmlformats.org/spreadsheetml/2006/main" count="830" uniqueCount="224">
  <si>
    <t xml:space="preserve">Jelgavas novada pašvaldības </t>
  </si>
  <si>
    <t>Klasifikācijas nosaukums</t>
  </si>
  <si>
    <t>Pašvaldības budžets (11;14)</t>
  </si>
  <si>
    <t>Valsts budžets (12)</t>
  </si>
  <si>
    <t>Projektu budžets (13)</t>
  </si>
  <si>
    <t>KOPĀ</t>
  </si>
  <si>
    <t>Īpatsvars, %</t>
  </si>
  <si>
    <t>I.</t>
  </si>
  <si>
    <t>Ieņēmumi</t>
  </si>
  <si>
    <t>1.0.</t>
  </si>
  <si>
    <t>Nodokļu ieņēmumi</t>
  </si>
  <si>
    <t>1.0.0.0.</t>
  </si>
  <si>
    <t>Ienākuma nodokļi</t>
  </si>
  <si>
    <t>4.0.0.0.</t>
  </si>
  <si>
    <t>Īpašuma nodokļi</t>
  </si>
  <si>
    <t>5.0.0.0.</t>
  </si>
  <si>
    <t>Dabas resursu nodoklis</t>
  </si>
  <si>
    <t>2.0.</t>
  </si>
  <si>
    <t>Nenodokļu ieņēmumi</t>
  </si>
  <si>
    <t>8.0.0.0.</t>
  </si>
  <si>
    <t>Ieņēmumi no uzņēmējdarbības un īpašuma</t>
  </si>
  <si>
    <t>9.0.0.0.</t>
  </si>
  <si>
    <t>Valsts (pašvaldību) nodevas un kancelejas nodevas</t>
  </si>
  <si>
    <t>10.0.0.0.</t>
  </si>
  <si>
    <t>Naudas sodi un sankcijas</t>
  </si>
  <si>
    <t>12.0.0.0.</t>
  </si>
  <si>
    <t>Pārējie nenodokļu ieņēmumi</t>
  </si>
  <si>
    <t>13.0.0.0.</t>
  </si>
  <si>
    <t>Ieņēmumi no valsts (pašvaldību) īpašuma iznomāšanas, pārdošanas un no nodokļu pamatparāda kapitalizācijas</t>
  </si>
  <si>
    <t>3.0.</t>
  </si>
  <si>
    <t>Maksas pakalpojumi un citi pašu ieņēmumi</t>
  </si>
  <si>
    <t>21.3.0.0.</t>
  </si>
  <si>
    <t>Ieņēmumi no budžeta iestāžu sniegtajiem maksas pakalpojumiem un citi pašu ieņēmumi</t>
  </si>
  <si>
    <t>21.4.0.0.</t>
  </si>
  <si>
    <t>4.0.</t>
  </si>
  <si>
    <t>Ārvalstu finanšu palīdzība</t>
  </si>
  <si>
    <t>21.1.0.0.</t>
  </si>
  <si>
    <t>Budžeta iestādes ieņēmumi no ārvalstu finanšu palīdzības</t>
  </si>
  <si>
    <t>5.0.</t>
  </si>
  <si>
    <t>Transferti</t>
  </si>
  <si>
    <t>17.0.0.0.</t>
  </si>
  <si>
    <t>No valsts budžeta daļēji finansēto atvasināto publisko personu un budžeta nefinansēto iestāžu transferti</t>
  </si>
  <si>
    <t>18.0.0.0.</t>
  </si>
  <si>
    <t>Valsts budžeta transferti</t>
  </si>
  <si>
    <t>19.0.0.0.</t>
  </si>
  <si>
    <t>Pašvaldību budžetu transferti</t>
  </si>
  <si>
    <t>II.</t>
  </si>
  <si>
    <t>IZDEVUMI KOPĀ</t>
  </si>
  <si>
    <t>01.000</t>
  </si>
  <si>
    <t>Vispārējie valdības dienesti</t>
  </si>
  <si>
    <t>01.100</t>
  </si>
  <si>
    <t>Izpildvara, likumdošanas vara, finanšu un fiskālā darbība, ārlietas (Dome, Administrācija, Administratīvā komisija, Pastāvīgās komisijas, Finanšu nodaļa, Iekšējais audits)</t>
  </si>
  <si>
    <t xml:space="preserve">1100  </t>
  </si>
  <si>
    <t>Darba samaksa</t>
  </si>
  <si>
    <t xml:space="preserve">1200  </t>
  </si>
  <si>
    <t>Darba devēja valsts sociālās apdrošināšanas obligātās iemaksas, sociāla rakstura pabalsti un kompensācijas</t>
  </si>
  <si>
    <t>2100</t>
  </si>
  <si>
    <t>Komandējumu un dienestu braucieni</t>
  </si>
  <si>
    <t xml:space="preserve">2200 </t>
  </si>
  <si>
    <t>Pakalpojumi</t>
  </si>
  <si>
    <t xml:space="preserve">2300 </t>
  </si>
  <si>
    <t>Krājumi, materiāli, energoresursi, preces, biroja preces un inventārs</t>
  </si>
  <si>
    <t>2500</t>
  </si>
  <si>
    <t>Budžeta iestāžu nodokļu maksājumi</t>
  </si>
  <si>
    <t>5200</t>
  </si>
  <si>
    <t>Pamatlīdzekļi, ieguldījumu īpašumi un bioloģiskie aktīvi</t>
  </si>
  <si>
    <t>6200</t>
  </si>
  <si>
    <t>Sociālie pabalsti naudā</t>
  </si>
  <si>
    <t>7200</t>
  </si>
  <si>
    <t>Pašvaldību uzturēšanas izdevumu transferti</t>
  </si>
  <si>
    <t>01.300</t>
  </si>
  <si>
    <t>Vispārējas nozīmes dienesti (Personāla daļa, Budžeta plānošanas nodaļa, Kanceleja, Juridiskā nodaļa, Iepirkumu nodaļa)</t>
  </si>
  <si>
    <t>01.600</t>
  </si>
  <si>
    <t>Vēlēšanu komisija</t>
  </si>
  <si>
    <t>01.700</t>
  </si>
  <si>
    <t>Vispārējās valdības sektora (valsts un pašvaldības) parāda darījumi (aizņēmumi)</t>
  </si>
  <si>
    <t>4300</t>
  </si>
  <si>
    <t>Pārējie procentu maksājumi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</si>
  <si>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</si>
  <si>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</si>
  <si>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</si>
  <si>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</si>
  <si>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</si>
  <si>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</si>
  <si>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04.000</t>
  </si>
  <si>
    <t>Ekonomiskā darbība</t>
  </si>
  <si>
    <t>04.100</t>
  </si>
  <si>
    <t>Vispārēja ekonomiska, komerciāla un nodarbinātības darbība (Sabiedriskās attiecības, Uzņēmējdarbības atbalsts, Darba aizsardzības, ugunsdrošības un civilās aizsardzības nodaļa,  algotie pagaidu sabiedriskie darbi, skolēnu nodarbinātība)</t>
  </si>
  <si>
    <t>3200</t>
  </si>
  <si>
    <t>Subsīdijas un dotācijas komersantiem, biedrībām un nodibinājumiem un fiziskām personām</t>
  </si>
  <si>
    <t xml:space="preserve">6400 </t>
  </si>
  <si>
    <t>Pārējie klasifikācijā neminētie maksājumi iedzīvotājiem natūrā un kompensācijas</t>
  </si>
  <si>
    <t>04.200</t>
  </si>
  <si>
    <t>Lauksaimniecība, mežsaimniecība, zivsaimniecība un medniecība (Meliorācijas sistēmu uzturēšana, E-loms)</t>
  </si>
  <si>
    <t>04.400</t>
  </si>
  <si>
    <t>Kalnrūpniecība, rūpniecība un būvniecība (Būvvalde)</t>
  </si>
  <si>
    <t>04.500</t>
  </si>
  <si>
    <t>Transports (Autoceļu fonds )</t>
  </si>
  <si>
    <t xml:space="preserve">9200 </t>
  </si>
  <si>
    <t>Pašvaldību kapitālo izdevumu transferti</t>
  </si>
  <si>
    <t>04.600</t>
  </si>
  <si>
    <t>Sakari (Informācijas tehnoloģiju nodaļa)</t>
  </si>
  <si>
    <t>5100</t>
  </si>
  <si>
    <t>Nemateriālie ieguldījumi</t>
  </si>
  <si>
    <t>04.700</t>
  </si>
  <si>
    <t>Citas nozares (Tūrisms, Projektu nodaļa, Projektu līdzfinansējumi (vairāki mērķi), Rezerves fonds)</t>
  </si>
  <si>
    <t>7700</t>
  </si>
  <si>
    <t>Starptautiskā sadarbība</t>
  </si>
  <si>
    <t>05.000</t>
  </si>
  <si>
    <t>Vides aizsardzība</t>
  </si>
  <si>
    <t>05.100</t>
  </si>
  <si>
    <t>Atkritumu apsaimniekošana (t.sk. DRN, fin.14)</t>
  </si>
  <si>
    <t>05.300</t>
  </si>
  <si>
    <t>Vides piesārņojuma novēršana un samazināšana</t>
  </si>
  <si>
    <t>05.400</t>
  </si>
  <si>
    <t>Bioloģiskās daudzveidības un ainavas aizsardzība</t>
  </si>
  <si>
    <t>05.600</t>
  </si>
  <si>
    <t>Pārējā citur neklasificētā vides aizsardzība (Īpašuma pārvalde-vides aizsardzība, t.sk. DRN, fin.14)</t>
  </si>
  <si>
    <t>06.000</t>
  </si>
  <si>
    <t>Pašvaldības teritoriju un mājokļa apsaimniekošana</t>
  </si>
  <si>
    <t>06.100</t>
  </si>
  <si>
    <t>Mājokļu attīstība (Dzīvojamā fonda apsaimniekošana)</t>
  </si>
  <si>
    <t>06.200</t>
  </si>
  <si>
    <t>Teritoriju attīstība (Stratēģiskās plānošanas nodaļa-teritorijas plānošana)</t>
  </si>
  <si>
    <t>06.400</t>
  </si>
  <si>
    <t>Ielu apgaismošana</t>
  </si>
  <si>
    <t>06.600</t>
  </si>
  <si>
    <t>Pārējā citur neklasificētā pašvaldību teritoriju un mājokļu apsaimniekošanas darbība (Saimnieciskā nodrošinājuma nodaļa, Teritoriju un ēku apsaimniekošana pagastos, Kapsētu apsaimniekošana, Īpašuma pārvaldības nodaļa, Kapitālsabiedrības)</t>
  </si>
  <si>
    <t>07.000</t>
  </si>
  <si>
    <t>Veselība</t>
  </si>
  <si>
    <t>07.200</t>
  </si>
  <si>
    <t>Ambulatorās ārstniecības iestādes</t>
  </si>
  <si>
    <t>08.000</t>
  </si>
  <si>
    <t>Atpūta, kultūra un sports</t>
  </si>
  <si>
    <t>08.100</t>
  </si>
  <si>
    <t>Atpūtas un sporta pasākumi (Sporta centrs)</t>
  </si>
  <si>
    <t>08.200</t>
  </si>
  <si>
    <t>Kultūra (Kultūras pārvalde, Bibliotēkas, Muzeji, Kultūras/Saieta/tautas nami, amatierteātri, kori, deju kolektīvi, vokālie ansambļi, interešu pulciņi)</t>
  </si>
  <si>
    <t>2400</t>
  </si>
  <si>
    <t>Izdevumi periodikas iegādei bibliotēku krājumiem</t>
  </si>
  <si>
    <t>08.600</t>
  </si>
  <si>
    <t>Pārējie citur neklasificētie sporta, atpūtas, kultūras un reliģijas pakalpojumi (Projekti kultūras un sporta attīstībai, dažādi svētki)</t>
  </si>
  <si>
    <t>09.000</t>
  </si>
  <si>
    <t>Izglītība</t>
  </si>
  <si>
    <t>09.100</t>
  </si>
  <si>
    <t xml:space="preserve">Pirmsskolas izglītība </t>
  </si>
  <si>
    <t>09.210</t>
  </si>
  <si>
    <t>Vispārējā izglītība. Pamatizglītība</t>
  </si>
  <si>
    <t>09.2101</t>
  </si>
  <si>
    <t>Vispārējā izglītība. Pamatizglītība - Skolas</t>
  </si>
  <si>
    <t>6300</t>
  </si>
  <si>
    <t>Sociālie pabalsti natūrā</t>
  </si>
  <si>
    <t>09.2102</t>
  </si>
  <si>
    <t>Izglītības sporta bāzes</t>
  </si>
  <si>
    <t>09.220</t>
  </si>
  <si>
    <t xml:space="preserve">Profesionālā izglītība </t>
  </si>
  <si>
    <t>09.510</t>
  </si>
  <si>
    <t>Interešu un profesionālās ievirzes izglītība</t>
  </si>
  <si>
    <t>09.530</t>
  </si>
  <si>
    <t xml:space="preserve">Līmeņos nedefinēta izglītība pieaugušajiem (Mūžizglītība) </t>
  </si>
  <si>
    <t>09.600</t>
  </si>
  <si>
    <t>Izglītības papildu pakalpojumi (Projekti izglītības attīstībai, Skolēnu pārvadājumi un braukšanas maksas kompensācijas)</t>
  </si>
  <si>
    <t>09.800</t>
  </si>
  <si>
    <t>Pārējā citur neklasificētā izglītība (Izglītības pārvalde)</t>
  </si>
  <si>
    <t>10.000</t>
  </si>
  <si>
    <t>Sociālā aizsardzība</t>
  </si>
  <si>
    <t>10.100</t>
  </si>
  <si>
    <t xml:space="preserve">Sociālā aizsardzība darbnespējas gadījumā (Sociālā aizsardzība invaliditātes gadījumā, Sociālo pakalpojumu centri) </t>
  </si>
  <si>
    <t>10.200</t>
  </si>
  <si>
    <t>10.300</t>
  </si>
  <si>
    <t>Atbalsts apgādnieka zaudējuma gadījumā (Apbedīšanas pabalsti)</t>
  </si>
  <si>
    <t>10.400</t>
  </si>
  <si>
    <t>10.500</t>
  </si>
  <si>
    <t>10.700</t>
  </si>
  <si>
    <t>Pārējais citur neklasificēts atbalsts sociāli atstumtām personām (SARC Eleja Bērnu māja,dzīvoklis Kalnciemā, Krīzes centrs; Norēķini ar pašvaldībām par soc/iestāžu pakalpojumiem, Pārējais atbalsts sociāli atstumtām personām, Higiēnas centrs)</t>
  </si>
  <si>
    <t>10.900</t>
  </si>
  <si>
    <t>II.1</t>
  </si>
  <si>
    <t>Izdevumi atbilstoši funkcionālajām kategorijām</t>
  </si>
  <si>
    <t>II.2</t>
  </si>
  <si>
    <t>Izdevumi atbilstoši ekonomiskajām kategorijām</t>
  </si>
  <si>
    <t>1000</t>
  </si>
  <si>
    <t>Atlīdzība</t>
  </si>
  <si>
    <t>2000</t>
  </si>
  <si>
    <t>Preces un pakalpojumi</t>
  </si>
  <si>
    <t>3000</t>
  </si>
  <si>
    <t>Subsīdijas un dotācijas</t>
  </si>
  <si>
    <t>4000</t>
  </si>
  <si>
    <t>Procentu izdevumi</t>
  </si>
  <si>
    <t>5000</t>
  </si>
  <si>
    <t>Pamatkapitāla veidošana</t>
  </si>
  <si>
    <t>6000</t>
  </si>
  <si>
    <t>Sociālie pabalsti (t.skaitā maksājumi iedzīvotājiem un kompensācijas)</t>
  </si>
  <si>
    <t>7000</t>
  </si>
  <si>
    <t>Uzturēšanas izdevumu transferti, pašu resursu maksājumi, starptautiskā sadarbība</t>
  </si>
  <si>
    <t>9000</t>
  </si>
  <si>
    <t>Kapitālo izdevumu transferti</t>
  </si>
  <si>
    <t>III.</t>
  </si>
  <si>
    <t>Ieņēmumu pārsniegums (+)
vai deficīts(-)</t>
  </si>
  <si>
    <t>IV.</t>
  </si>
  <si>
    <t>Finansēšana</t>
  </si>
  <si>
    <t>F40020000</t>
  </si>
  <si>
    <t>Aizņēmumi (Saņemtie)</t>
  </si>
  <si>
    <t>Aizņēmumi (Saņemto aizņēmumu atmaksa)</t>
  </si>
  <si>
    <t>F20010000 AS</t>
  </si>
  <si>
    <t>Naudas līdzekļu un noguldījumu atlikums gada sākumā</t>
  </si>
  <si>
    <t>F20010000 AB</t>
  </si>
  <si>
    <t>Naudas līdzekļu un noguldījumu atlikums perioda beigās</t>
  </si>
  <si>
    <t>F22010010/
F22010020</t>
  </si>
  <si>
    <t>Pieprasījuma noguldījumu veikšana/izņemšana starp finansējumiem (t.sk.Projektu līdzfinansējums)</t>
  </si>
  <si>
    <t xml:space="preserve">Naudas līdzekļu un noguldījumu atlikums perioda sākumā, t.sk. </t>
  </si>
  <si>
    <t xml:space="preserve">Pamatbudžeta kontu atlikums
 </t>
  </si>
  <si>
    <t>Dabas resursu nodoklis - poligona rekultivācijas uzkrājuma veidošanai 469434EUR un 220550EUR DRN konts</t>
  </si>
  <si>
    <t xml:space="preserve">Naudas līdzekļu un noguldījumu atlikums perioda beigās, t.sk. </t>
  </si>
  <si>
    <t xml:space="preserve">Dabas resursu nodoklis - poligona rekultivācijas uzkrājuma veidošanai 444434EUR un 264715EUR nesadalītais atlikums </t>
  </si>
  <si>
    <t>1. pielikums</t>
  </si>
  <si>
    <t>Jelgavas novada pašvaldības 2024. gada 22. janvāra</t>
  </si>
  <si>
    <t>saistošajiem noteikumiem Nr. 1</t>
  </si>
  <si>
    <t>Pamatbudžeta ieņēmumu un izdevumu kopsavilkums 2024. gadam, EUR</t>
  </si>
  <si>
    <t>Nesadalītais konta atlikums - līdzfinansējums investīciju projektu īstenošanai, iestāžu remontdabiem, IT atjaunošanas plāna izpildei utml. (virzāms uz grozījumiem pēc nepieciešamības)</t>
  </si>
  <si>
    <t>Atbalsts gados veciem cilvēkiem (Atbalsts gados veciem cilvēkiem - pabalsti, Sociālās mājas, Palīdzība mājās, Dažādi pasākumi)</t>
  </si>
  <si>
    <t>Atbalsts ģimenēm ar bērniem (Bāriņtiesa, Atbalsts ģimenēm ar bērniem - pabalsti, Dienas un aktivitāšu centri, Dažādi pasākumi ģimenēm ar bērniem, Bērna piedzimšanas pabalsts, Pabalsts daudzbērnu ģimeņu bērniem)</t>
  </si>
  <si>
    <t>Atbalsts bezdarba gadījumā (Atbalsts bezdarba gadījumā - pabalsti)</t>
  </si>
  <si>
    <t>Pārējā citur neklasificētā sociālā aizsardzība (Labklājības pārvalde, Sociālais dienests, Atbalsts ārkārtas gadījumos (stihiskās nelaimēs cietušajiem, Atbalsts Ukrainas krīzē cietušajiem, Atbalsts energoresursu sadārdzinājumam,  Projekti sociālās jomas attīstībai)</t>
  </si>
  <si>
    <t>Pārējie 21.3.0.0. grupā neklasificētie budžeta iestāžu ieņēmumi par budžeta iestāžu sniegtajiem maksas pakalpojumiem un citi pašu ieņēmumi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</si>
</sst>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_ ;[Red]\-#,##0\ "/>
    <numFmt numFmtId="165" formatCode="#,##0.00_ ;[Red]\-#,##0.00\ "/>
    <numFmt numFmtId="166" formatCode="#,##0.000_ ;[Red]\-#,##0.000\ 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Calibri"/>
      <family val="2"/>
      <scheme val="minor"/>
    </font>
    <font>
      <b/>
      <sz val="14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b/>
      <i/>
      <sz val="10"/>
      <name val="Times New Roman"/>
      <family val="1"/>
      <charset val="186"/>
    </font>
    <font>
      <b/>
      <i/>
      <sz val="11"/>
      <name val="Times New Roman"/>
      <family val="1"/>
      <charset val="186"/>
    </font>
    <font>
      <i/>
      <sz val="10"/>
      <name val="Times New Roman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1" fillId="0" borderId="0"/>
    <xf numFmtId="0" fontId="1" fillId="0" borderId="0"/>
  </cellStyleXfs>
  <cellXfs count="72">
    <xf numFmtId="0" fontId="0" fillId="0" borderId="0" xfId="0"/>
    <xf numFmtId="49" fontId="2" fillId="0" borderId="0" xfId="1" applyNumberFormat="1" applyFont="1"/>
    <xf numFmtId="0" fontId="2" fillId="0" borderId="0" xfId="1" applyFont="1"/>
    <xf numFmtId="0" fontId="2" fillId="0" borderId="0" xfId="2" applyFont="1" applyAlignment="1">
      <alignment horizontal="right"/>
    </xf>
    <xf numFmtId="0" fontId="4" fillId="0" borderId="0" xfId="1" applyFont="1"/>
    <xf numFmtId="0" fontId="5" fillId="0" borderId="0" xfId="1" applyFont="1"/>
    <xf numFmtId="0" fontId="6" fillId="0" borderId="3" xfId="1" applyFont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49" fontId="7" fillId="4" borderId="1" xfId="1" applyNumberFormat="1" applyFont="1" applyFill="1" applyBorder="1" applyAlignment="1">
      <alignment horizontal="left"/>
    </xf>
    <xf numFmtId="0" fontId="7" fillId="4" borderId="1" xfId="1" applyFont="1" applyFill="1" applyBorder="1"/>
    <xf numFmtId="164" fontId="7" fillId="4" borderId="3" xfId="1" applyNumberFormat="1" applyFont="1" applyFill="1" applyBorder="1"/>
    <xf numFmtId="49" fontId="7" fillId="5" borderId="3" xfId="4" applyNumberFormat="1" applyFont="1" applyFill="1" applyBorder="1" applyAlignment="1">
      <alignment horizontal="center" wrapText="1"/>
    </xf>
    <xf numFmtId="0" fontId="7" fillId="6" borderId="3" xfId="4" applyFont="1" applyFill="1" applyBorder="1" applyAlignment="1">
      <alignment wrapText="1"/>
    </xf>
    <xf numFmtId="164" fontId="6" fillId="6" borderId="3" xfId="1" applyNumberFormat="1" applyFont="1" applyFill="1" applyBorder="1"/>
    <xf numFmtId="165" fontId="6" fillId="6" borderId="3" xfId="1" applyNumberFormat="1" applyFont="1" applyFill="1" applyBorder="1"/>
    <xf numFmtId="49" fontId="2" fillId="0" borderId="3" xfId="3" applyNumberFormat="1" applyFont="1" applyBorder="1" applyAlignment="1">
      <alignment horizontal="left" wrapText="1"/>
    </xf>
    <xf numFmtId="0" fontId="2" fillId="0" borderId="3" xfId="3" applyFont="1" applyBorder="1" applyAlignment="1">
      <alignment horizontal="left" wrapText="1"/>
    </xf>
    <xf numFmtId="164" fontId="2" fillId="0" borderId="3" xfId="1" applyNumberFormat="1" applyFont="1" applyBorder="1"/>
    <xf numFmtId="164" fontId="6" fillId="3" borderId="3" xfId="1" applyNumberFormat="1" applyFont="1" applyFill="1" applyBorder="1"/>
    <xf numFmtId="165" fontId="6" fillId="3" borderId="3" xfId="1" applyNumberFormat="1" applyFont="1" applyFill="1" applyBorder="1"/>
    <xf numFmtId="0" fontId="7" fillId="5" borderId="3" xfId="4" applyFont="1" applyFill="1" applyBorder="1" applyAlignment="1">
      <alignment wrapText="1"/>
    </xf>
    <xf numFmtId="49" fontId="7" fillId="2" borderId="3" xfId="3" applyNumberFormat="1" applyFont="1" applyFill="1" applyBorder="1" applyAlignment="1">
      <alignment horizontal="left" wrapText="1"/>
    </xf>
    <xf numFmtId="0" fontId="7" fillId="2" borderId="3" xfId="3" applyFont="1" applyFill="1" applyBorder="1" applyAlignment="1">
      <alignment horizontal="left" wrapText="1"/>
    </xf>
    <xf numFmtId="164" fontId="7" fillId="2" borderId="3" xfId="1" applyNumberFormat="1" applyFont="1" applyFill="1" applyBorder="1"/>
    <xf numFmtId="165" fontId="7" fillId="2" borderId="3" xfId="1" applyNumberFormat="1" applyFont="1" applyFill="1" applyBorder="1"/>
    <xf numFmtId="49" fontId="6" fillId="7" borderId="3" xfId="1" applyNumberFormat="1" applyFont="1" applyFill="1" applyBorder="1" applyAlignment="1">
      <alignment horizontal="left"/>
    </xf>
    <xf numFmtId="0" fontId="7" fillId="7" borderId="4" xfId="1" applyFont="1" applyFill="1" applyBorder="1" applyAlignment="1">
      <alignment wrapText="1"/>
    </xf>
    <xf numFmtId="164" fontId="7" fillId="7" borderId="3" xfId="1" applyNumberFormat="1" applyFont="1" applyFill="1" applyBorder="1"/>
    <xf numFmtId="165" fontId="7" fillId="7" borderId="3" xfId="1" applyNumberFormat="1" applyFont="1" applyFill="1" applyBorder="1"/>
    <xf numFmtId="166" fontId="6" fillId="3" borderId="3" xfId="1" applyNumberFormat="1" applyFont="1" applyFill="1" applyBorder="1"/>
    <xf numFmtId="0" fontId="7" fillId="7" borderId="3" xfId="1" applyFont="1" applyFill="1" applyBorder="1" applyAlignment="1">
      <alignment wrapText="1"/>
    </xf>
    <xf numFmtId="0" fontId="7" fillId="7" borderId="3" xfId="1" applyFont="1" applyFill="1" applyBorder="1"/>
    <xf numFmtId="49" fontId="6" fillId="7" borderId="3" xfId="1" applyNumberFormat="1" applyFont="1" applyFill="1" applyBorder="1" applyAlignment="1">
      <alignment horizontal="left" wrapText="1"/>
    </xf>
    <xf numFmtId="0" fontId="7" fillId="7" borderId="5" xfId="1" applyFont="1" applyFill="1" applyBorder="1" applyAlignment="1">
      <alignment wrapText="1"/>
    </xf>
    <xf numFmtId="0" fontId="7" fillId="7" borderId="5" xfId="1" applyFont="1" applyFill="1" applyBorder="1" applyAlignment="1">
      <alignment horizontal="left" vertical="top" wrapText="1"/>
    </xf>
    <xf numFmtId="49" fontId="8" fillId="7" borderId="3" xfId="1" applyNumberFormat="1" applyFont="1" applyFill="1" applyBorder="1" applyAlignment="1">
      <alignment horizontal="left" wrapText="1"/>
    </xf>
    <xf numFmtId="0" fontId="9" fillId="7" borderId="5" xfId="1" applyFont="1" applyFill="1" applyBorder="1" applyAlignment="1">
      <alignment wrapText="1"/>
    </xf>
    <xf numFmtId="164" fontId="9" fillId="7" borderId="3" xfId="1" applyNumberFormat="1" applyFont="1" applyFill="1" applyBorder="1"/>
    <xf numFmtId="49" fontId="6" fillId="7" borderId="3" xfId="3" applyNumberFormat="1" applyFont="1" applyFill="1" applyBorder="1" applyAlignment="1">
      <alignment horizontal="left" wrapText="1"/>
    </xf>
    <xf numFmtId="0" fontId="2" fillId="0" borderId="3" xfId="3" applyFont="1" applyBorder="1" applyAlignment="1">
      <alignment vertical="top" wrapText="1"/>
    </xf>
    <xf numFmtId="0" fontId="7" fillId="4" borderId="3" xfId="1" applyFont="1" applyFill="1" applyBorder="1" applyAlignment="1">
      <alignment vertical="top"/>
    </xf>
    <xf numFmtId="2" fontId="2" fillId="0" borderId="0" xfId="1" applyNumberFormat="1" applyFont="1"/>
    <xf numFmtId="49" fontId="6" fillId="0" borderId="3" xfId="3" applyNumberFormat="1" applyFont="1" applyBorder="1" applyAlignment="1">
      <alignment horizontal="left" wrapText="1"/>
    </xf>
    <xf numFmtId="0" fontId="6" fillId="0" borderId="3" xfId="3" applyFont="1" applyBorder="1" applyAlignment="1">
      <alignment vertical="top" wrapText="1"/>
    </xf>
    <xf numFmtId="164" fontId="6" fillId="0" borderId="3" xfId="1" applyNumberFormat="1" applyFont="1" applyBorder="1"/>
    <xf numFmtId="0" fontId="6" fillId="0" borderId="0" xfId="1" applyFont="1"/>
    <xf numFmtId="49" fontId="10" fillId="0" borderId="3" xfId="3" applyNumberFormat="1" applyFont="1" applyBorder="1" applyAlignment="1">
      <alignment horizontal="left" wrapText="1"/>
    </xf>
    <xf numFmtId="0" fontId="10" fillId="0" borderId="3" xfId="3" applyFont="1" applyBorder="1" applyAlignment="1">
      <alignment vertical="top" wrapText="1"/>
    </xf>
    <xf numFmtId="164" fontId="10" fillId="0" borderId="3" xfId="1" applyNumberFormat="1" applyFont="1" applyBorder="1"/>
    <xf numFmtId="164" fontId="8" fillId="3" borderId="3" xfId="1" applyNumberFormat="1" applyFont="1" applyFill="1" applyBorder="1"/>
    <xf numFmtId="165" fontId="8" fillId="3" borderId="3" xfId="1" applyNumberFormat="1" applyFont="1" applyFill="1" applyBorder="1"/>
    <xf numFmtId="0" fontId="10" fillId="0" borderId="0" xfId="1" applyFont="1"/>
    <xf numFmtId="166" fontId="8" fillId="3" borderId="3" xfId="1" applyNumberFormat="1" applyFont="1" applyFill="1" applyBorder="1"/>
    <xf numFmtId="0" fontId="7" fillId="4" borderId="1" xfId="1" applyFont="1" applyFill="1" applyBorder="1" applyAlignment="1">
      <alignment wrapText="1"/>
    </xf>
    <xf numFmtId="164" fontId="7" fillId="0" borderId="0" xfId="1" applyNumberFormat="1" applyFont="1"/>
    <xf numFmtId="49" fontId="2" fillId="0" borderId="1" xfId="1" applyNumberFormat="1" applyFont="1" applyBorder="1" applyAlignment="1">
      <alignment horizontal="left"/>
    </xf>
    <xf numFmtId="0" fontId="2" fillId="0" borderId="1" xfId="1" applyFont="1" applyBorder="1"/>
    <xf numFmtId="164" fontId="6" fillId="0" borderId="0" xfId="1" applyNumberFormat="1" applyFont="1"/>
    <xf numFmtId="49" fontId="10" fillId="0" borderId="1" xfId="1" applyNumberFormat="1" applyFont="1" applyBorder="1" applyAlignment="1">
      <alignment horizontal="left" wrapText="1"/>
    </xf>
    <xf numFmtId="0" fontId="10" fillId="0" borderId="1" xfId="1" applyFont="1" applyBorder="1" applyAlignment="1">
      <alignment wrapText="1"/>
    </xf>
    <xf numFmtId="164" fontId="8" fillId="0" borderId="3" xfId="1" applyNumberFormat="1" applyFont="1" applyBorder="1"/>
    <xf numFmtId="164" fontId="8" fillId="0" borderId="0" xfId="1" applyNumberFormat="1" applyFont="1"/>
    <xf numFmtId="164" fontId="2" fillId="0" borderId="0" xfId="1" applyNumberFormat="1" applyFont="1"/>
    <xf numFmtId="0" fontId="6" fillId="0" borderId="0" xfId="1" applyFont="1" applyAlignment="1">
      <alignment horizontal="right"/>
    </xf>
    <xf numFmtId="0" fontId="2" fillId="3" borderId="0" xfId="1" applyFont="1" applyFill="1" applyAlignment="1">
      <alignment horizontal="right" vertical="top" wrapText="1"/>
    </xf>
    <xf numFmtId="164" fontId="2" fillId="3" borderId="0" xfId="1" applyNumberFormat="1" applyFont="1" applyFill="1"/>
    <xf numFmtId="0" fontId="2" fillId="8" borderId="0" xfId="1" applyFont="1" applyFill="1" applyAlignment="1">
      <alignment horizontal="right" vertical="top" wrapText="1"/>
    </xf>
    <xf numFmtId="164" fontId="2" fillId="8" borderId="0" xfId="1" applyNumberFormat="1" applyFont="1" applyFill="1"/>
    <xf numFmtId="0" fontId="6" fillId="0" borderId="0" xfId="1" applyFont="1" applyAlignment="1">
      <alignment horizontal="right" vertical="top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2" fillId="0" borderId="0" xfId="3" applyFont="1" applyFill="1" applyAlignment="1">
      <alignment horizontal="right"/>
    </xf>
  </cellXfs>
  <cellStyles count="5">
    <cellStyle name="Normal" xfId="0" builtinId="0"/>
    <cellStyle name="Normal 10" xfId="4"/>
    <cellStyle name="Normal 2 2 2" xfId="1"/>
    <cellStyle name="Normal 3 4" xfId="3"/>
    <cellStyle name="Normal 3 4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24"/>
  <sheetViews>
    <sheetView tabSelected="1" zoomScaleNormal="100" zoomScaleSheetLayoutView="100" workbookViewId="0">
      <pane ySplit="7" topLeftCell="A8" activePane="bottomLeft" state="frozen"/>
      <selection pane="bottomLeft" activeCell="B20" sqref="B20"/>
    </sheetView>
  </sheetViews>
  <sheetFormatPr defaultColWidth="9.140625" defaultRowHeight="12.75" x14ac:dyDescent="0.2"/>
  <cols>
    <col min="1" max="1" width="15.5703125" style="1" customWidth="1"/>
    <col min="2" max="2" width="50.42578125" style="2" customWidth="1"/>
    <col min="3" max="3" width="15.85546875" style="2" customWidth="1"/>
    <col min="4" max="5" width="12.28515625" style="2" customWidth="1"/>
    <col min="6" max="7" width="13.28515625" style="2" customWidth="1"/>
    <col min="8" max="8" width="9.42578125" style="2" bestFit="1" customWidth="1"/>
    <col min="9" max="16384" width="9.140625" style="2"/>
  </cols>
  <sheetData>
    <row r="1" spans="1:7" ht="12.75" customHeight="1" x14ac:dyDescent="0.2">
      <c r="G1" s="3" t="s">
        <v>214</v>
      </c>
    </row>
    <row r="2" spans="1:7" ht="12.75" customHeight="1" x14ac:dyDescent="0.2">
      <c r="C2" s="71" t="s">
        <v>215</v>
      </c>
      <c r="D2" s="71"/>
      <c r="E2" s="71"/>
      <c r="F2" s="71"/>
      <c r="G2" s="71"/>
    </row>
    <row r="3" spans="1:7" ht="12.75" customHeight="1" x14ac:dyDescent="0.2">
      <c r="E3" s="71" t="s">
        <v>216</v>
      </c>
      <c r="F3" s="71"/>
      <c r="G3" s="71"/>
    </row>
    <row r="4" spans="1:7" ht="18.75" x14ac:dyDescent="0.3">
      <c r="B4" s="4" t="s">
        <v>0</v>
      </c>
      <c r="C4" s="5"/>
      <c r="D4" s="5"/>
      <c r="E4" s="5"/>
    </row>
    <row r="5" spans="1:7" ht="15.75" x14ac:dyDescent="0.25">
      <c r="B5" s="5" t="s">
        <v>217</v>
      </c>
      <c r="C5" s="5"/>
      <c r="D5" s="5"/>
      <c r="E5" s="5"/>
    </row>
    <row r="6" spans="1:7" ht="40.5" customHeight="1" x14ac:dyDescent="0.2">
      <c r="A6" s="69" t="s">
        <v>1</v>
      </c>
      <c r="B6" s="70"/>
      <c r="C6" s="6" t="s">
        <v>2</v>
      </c>
      <c r="D6" s="6" t="s">
        <v>3</v>
      </c>
      <c r="E6" s="6" t="s">
        <v>4</v>
      </c>
      <c r="F6" s="7" t="s">
        <v>5</v>
      </c>
      <c r="G6" s="7" t="s">
        <v>6</v>
      </c>
    </row>
    <row r="7" spans="1:7" ht="14.25" x14ac:dyDescent="0.2">
      <c r="A7" s="8" t="s">
        <v>7</v>
      </c>
      <c r="B7" s="9" t="s">
        <v>8</v>
      </c>
      <c r="C7" s="10">
        <f>C8+C12+C18+C21+C23</f>
        <v>48813018</v>
      </c>
      <c r="D7" s="10">
        <f t="shared" ref="D7:E7" si="0">D8+D12+D18+D21+D23</f>
        <v>14767659</v>
      </c>
      <c r="E7" s="10">
        <f t="shared" si="0"/>
        <v>3496327</v>
      </c>
      <c r="F7" s="10">
        <f>C7+D7+E7</f>
        <v>67077004</v>
      </c>
      <c r="G7" s="10">
        <f>F7*100/$F$7</f>
        <v>100</v>
      </c>
    </row>
    <row r="8" spans="1:7" ht="14.25" x14ac:dyDescent="0.2">
      <c r="A8" s="11" t="s">
        <v>9</v>
      </c>
      <c r="B8" s="12" t="s">
        <v>10</v>
      </c>
      <c r="C8" s="13">
        <f>SUM(C9:C11)</f>
        <v>34470084</v>
      </c>
      <c r="D8" s="13">
        <f t="shared" ref="D8:E8" si="1">SUM(D9:D10)</f>
        <v>0</v>
      </c>
      <c r="E8" s="13">
        <f t="shared" si="1"/>
        <v>0</v>
      </c>
      <c r="F8" s="13">
        <f t="shared" ref="F8:F78" si="2">C8+D8+E8</f>
        <v>34470084</v>
      </c>
      <c r="G8" s="14">
        <f t="shared" ref="G8:G26" si="3">F8*100/$F$7</f>
        <v>51.388824700638089</v>
      </c>
    </row>
    <row r="9" spans="1:7" x14ac:dyDescent="0.2">
      <c r="A9" s="15" t="s">
        <v>11</v>
      </c>
      <c r="B9" s="16" t="s">
        <v>12</v>
      </c>
      <c r="C9" s="17">
        <v>29856972</v>
      </c>
      <c r="D9" s="17">
        <v>0</v>
      </c>
      <c r="E9" s="17">
        <v>0</v>
      </c>
      <c r="F9" s="18">
        <f t="shared" si="2"/>
        <v>29856972</v>
      </c>
      <c r="G9" s="19">
        <f t="shared" si="3"/>
        <v>44.511487126049936</v>
      </c>
    </row>
    <row r="10" spans="1:7" x14ac:dyDescent="0.2">
      <c r="A10" s="15" t="s">
        <v>13</v>
      </c>
      <c r="B10" s="16" t="s">
        <v>14</v>
      </c>
      <c r="C10" s="17">
        <v>4123112</v>
      </c>
      <c r="D10" s="17">
        <v>0</v>
      </c>
      <c r="E10" s="17">
        <v>0</v>
      </c>
      <c r="F10" s="18">
        <f t="shared" si="2"/>
        <v>4123112</v>
      </c>
      <c r="G10" s="19">
        <f t="shared" si="3"/>
        <v>6.1468338687279473</v>
      </c>
    </row>
    <row r="11" spans="1:7" x14ac:dyDescent="0.2">
      <c r="A11" s="15" t="s">
        <v>15</v>
      </c>
      <c r="B11" s="16" t="s">
        <v>16</v>
      </c>
      <c r="C11" s="17">
        <v>490000</v>
      </c>
      <c r="D11" s="17">
        <v>0</v>
      </c>
      <c r="E11" s="17">
        <v>0</v>
      </c>
      <c r="F11" s="18">
        <f t="shared" si="2"/>
        <v>490000</v>
      </c>
      <c r="G11" s="19">
        <f t="shared" si="3"/>
        <v>0.73050370586020807</v>
      </c>
    </row>
    <row r="12" spans="1:7" ht="14.25" x14ac:dyDescent="0.2">
      <c r="A12" s="11" t="s">
        <v>17</v>
      </c>
      <c r="B12" s="20" t="s">
        <v>18</v>
      </c>
      <c r="C12" s="13">
        <f>SUM(C13:C17)</f>
        <v>5281567</v>
      </c>
      <c r="D12" s="13">
        <f t="shared" ref="D12:E12" si="4">SUM(D13:D17)</f>
        <v>0</v>
      </c>
      <c r="E12" s="13">
        <f t="shared" si="4"/>
        <v>0</v>
      </c>
      <c r="F12" s="13">
        <f t="shared" si="2"/>
        <v>5281567</v>
      </c>
      <c r="G12" s="14">
        <f t="shared" si="3"/>
        <v>7.8738862576509829</v>
      </c>
    </row>
    <row r="13" spans="1:7" x14ac:dyDescent="0.2">
      <c r="A13" s="15" t="s">
        <v>19</v>
      </c>
      <c r="B13" s="16" t="s">
        <v>20</v>
      </c>
      <c r="C13" s="17">
        <v>9171</v>
      </c>
      <c r="D13" s="17">
        <v>0</v>
      </c>
      <c r="E13" s="17">
        <v>0</v>
      </c>
      <c r="F13" s="18">
        <f t="shared" si="2"/>
        <v>9171</v>
      </c>
      <c r="G13" s="19">
        <f t="shared" si="3"/>
        <v>1.3672345890701976E-2</v>
      </c>
    </row>
    <row r="14" spans="1:7" x14ac:dyDescent="0.2">
      <c r="A14" s="15" t="s">
        <v>21</v>
      </c>
      <c r="B14" s="16" t="s">
        <v>22</v>
      </c>
      <c r="C14" s="17">
        <v>32250</v>
      </c>
      <c r="D14" s="17">
        <v>0</v>
      </c>
      <c r="E14" s="17">
        <v>0</v>
      </c>
      <c r="F14" s="18">
        <f t="shared" si="2"/>
        <v>32250</v>
      </c>
      <c r="G14" s="19">
        <f t="shared" si="3"/>
        <v>4.8079070436717775E-2</v>
      </c>
    </row>
    <row r="15" spans="1:7" x14ac:dyDescent="0.2">
      <c r="A15" s="15" t="s">
        <v>23</v>
      </c>
      <c r="B15" s="16" t="s">
        <v>24</v>
      </c>
      <c r="C15" s="17">
        <v>13000</v>
      </c>
      <c r="D15" s="17">
        <v>0</v>
      </c>
      <c r="E15" s="17">
        <v>0</v>
      </c>
      <c r="F15" s="18">
        <f t="shared" si="2"/>
        <v>13000</v>
      </c>
      <c r="G15" s="19">
        <f t="shared" si="3"/>
        <v>1.9380710563638173E-2</v>
      </c>
    </row>
    <row r="16" spans="1:7" x14ac:dyDescent="0.2">
      <c r="A16" s="15" t="s">
        <v>25</v>
      </c>
      <c r="B16" s="16" t="s">
        <v>26</v>
      </c>
      <c r="C16" s="17">
        <v>14630</v>
      </c>
      <c r="D16" s="17">
        <v>0</v>
      </c>
      <c r="E16" s="17">
        <v>0</v>
      </c>
      <c r="F16" s="18">
        <f t="shared" si="2"/>
        <v>14630</v>
      </c>
      <c r="G16" s="19">
        <f t="shared" si="3"/>
        <v>2.18107535035405E-2</v>
      </c>
    </row>
    <row r="17" spans="1:7" ht="25.5" x14ac:dyDescent="0.2">
      <c r="A17" s="15" t="s">
        <v>27</v>
      </c>
      <c r="B17" s="16" t="s">
        <v>28</v>
      </c>
      <c r="C17" s="17">
        <v>5212516</v>
      </c>
      <c r="D17" s="17">
        <v>0</v>
      </c>
      <c r="E17" s="17">
        <v>0</v>
      </c>
      <c r="F17" s="18">
        <f t="shared" si="2"/>
        <v>5212516</v>
      </c>
      <c r="G17" s="19">
        <f t="shared" si="3"/>
        <v>7.7709433772563843</v>
      </c>
    </row>
    <row r="18" spans="1:7" ht="14.25" x14ac:dyDescent="0.2">
      <c r="A18" s="11" t="s">
        <v>29</v>
      </c>
      <c r="B18" s="20" t="s">
        <v>30</v>
      </c>
      <c r="C18" s="13">
        <f>SUM(C19:C20)</f>
        <v>4742353</v>
      </c>
      <c r="D18" s="13">
        <f t="shared" ref="D18:E18" si="5">SUM(D19:D20)</f>
        <v>18645</v>
      </c>
      <c r="E18" s="13">
        <f t="shared" si="5"/>
        <v>1780</v>
      </c>
      <c r="F18" s="13">
        <f t="shared" si="2"/>
        <v>4762778</v>
      </c>
      <c r="G18" s="14">
        <f t="shared" si="3"/>
        <v>7.1004632228356535</v>
      </c>
    </row>
    <row r="19" spans="1:7" ht="25.5" x14ac:dyDescent="0.2">
      <c r="A19" s="15" t="s">
        <v>31</v>
      </c>
      <c r="B19" s="16" t="s">
        <v>32</v>
      </c>
      <c r="C19" s="17">
        <v>4701135</v>
      </c>
      <c r="D19" s="17">
        <v>18645</v>
      </c>
      <c r="E19" s="17">
        <v>0</v>
      </c>
      <c r="F19" s="18">
        <f t="shared" si="2"/>
        <v>4719780</v>
      </c>
      <c r="G19" s="19">
        <f t="shared" si="3"/>
        <v>7.0363607772344752</v>
      </c>
    </row>
    <row r="20" spans="1:7" ht="38.25" x14ac:dyDescent="0.2">
      <c r="A20" s="15" t="s">
        <v>33</v>
      </c>
      <c r="B20" s="16" t="s">
        <v>223</v>
      </c>
      <c r="C20" s="17">
        <f>6218+35000</f>
        <v>41218</v>
      </c>
      <c r="D20" s="17">
        <v>0</v>
      </c>
      <c r="E20" s="17">
        <v>1780</v>
      </c>
      <c r="F20" s="18">
        <f t="shared" si="2"/>
        <v>42998</v>
      </c>
      <c r="G20" s="19">
        <f t="shared" si="3"/>
        <v>6.4102445601178018E-2</v>
      </c>
    </row>
    <row r="21" spans="1:7" ht="14.25" x14ac:dyDescent="0.2">
      <c r="A21" s="11" t="s">
        <v>34</v>
      </c>
      <c r="B21" s="20" t="s">
        <v>35</v>
      </c>
      <c r="C21" s="13">
        <f>SUM(C22)</f>
        <v>0</v>
      </c>
      <c r="D21" s="13">
        <f t="shared" ref="D21:E21" si="6">SUM(D22)</f>
        <v>0</v>
      </c>
      <c r="E21" s="13">
        <f t="shared" si="6"/>
        <v>183483</v>
      </c>
      <c r="F21" s="13">
        <f t="shared" si="2"/>
        <v>183483</v>
      </c>
      <c r="G21" s="14">
        <f t="shared" si="3"/>
        <v>0.27354083971907867</v>
      </c>
    </row>
    <row r="22" spans="1:7" x14ac:dyDescent="0.2">
      <c r="A22" s="15" t="s">
        <v>36</v>
      </c>
      <c r="B22" s="16" t="s">
        <v>37</v>
      </c>
      <c r="C22" s="17">
        <v>0</v>
      </c>
      <c r="D22" s="17">
        <v>0</v>
      </c>
      <c r="E22" s="17">
        <v>183483</v>
      </c>
      <c r="F22" s="18">
        <f t="shared" si="2"/>
        <v>183483</v>
      </c>
      <c r="G22" s="19">
        <f t="shared" si="3"/>
        <v>0.27354083971907867</v>
      </c>
    </row>
    <row r="23" spans="1:7" ht="14.25" x14ac:dyDescent="0.2">
      <c r="A23" s="11" t="s">
        <v>38</v>
      </c>
      <c r="B23" s="20" t="s">
        <v>39</v>
      </c>
      <c r="C23" s="13">
        <f>SUM(C24:C26)</f>
        <v>4319014</v>
      </c>
      <c r="D23" s="13">
        <f t="shared" ref="D23:E23" si="7">SUM(D24:D26)</f>
        <v>14749014</v>
      </c>
      <c r="E23" s="13">
        <f t="shared" si="7"/>
        <v>3311064</v>
      </c>
      <c r="F23" s="13">
        <f t="shared" si="2"/>
        <v>22379092</v>
      </c>
      <c r="G23" s="14">
        <f t="shared" si="3"/>
        <v>33.363284979156198</v>
      </c>
    </row>
    <row r="24" spans="1:7" ht="25.5" x14ac:dyDescent="0.2">
      <c r="A24" s="15" t="s">
        <v>40</v>
      </c>
      <c r="B24" s="16" t="s">
        <v>41</v>
      </c>
      <c r="C24" s="17">
        <v>0</v>
      </c>
      <c r="D24" s="17">
        <v>0</v>
      </c>
      <c r="E24" s="17">
        <v>39262</v>
      </c>
      <c r="F24" s="18">
        <f t="shared" si="2"/>
        <v>39262</v>
      </c>
      <c r="G24" s="19">
        <f t="shared" si="3"/>
        <v>5.8532727549966301E-2</v>
      </c>
    </row>
    <row r="25" spans="1:7" x14ac:dyDescent="0.2">
      <c r="A25" s="15" t="s">
        <v>42</v>
      </c>
      <c r="B25" s="16" t="s">
        <v>43</v>
      </c>
      <c r="C25" s="17">
        <v>3199709</v>
      </c>
      <c r="D25" s="17">
        <v>14749014</v>
      </c>
      <c r="E25" s="17">
        <v>3271802</v>
      </c>
      <c r="F25" s="18">
        <f t="shared" si="2"/>
        <v>21220525</v>
      </c>
      <c r="G25" s="19">
        <f t="shared" si="3"/>
        <v>31.636065617957534</v>
      </c>
    </row>
    <row r="26" spans="1:7" x14ac:dyDescent="0.2">
      <c r="A26" s="15" t="s">
        <v>44</v>
      </c>
      <c r="B26" s="16" t="s">
        <v>45</v>
      </c>
      <c r="C26" s="17">
        <v>1119305</v>
      </c>
      <c r="D26" s="17">
        <v>0</v>
      </c>
      <c r="E26" s="17">
        <v>0</v>
      </c>
      <c r="F26" s="18">
        <f t="shared" si="2"/>
        <v>1119305</v>
      </c>
      <c r="G26" s="19">
        <f t="shared" si="3"/>
        <v>1.6686866336486943</v>
      </c>
    </row>
    <row r="27" spans="1:7" ht="14.25" x14ac:dyDescent="0.2">
      <c r="A27" s="8" t="s">
        <v>46</v>
      </c>
      <c r="B27" s="9" t="s">
        <v>47</v>
      </c>
      <c r="C27" s="10">
        <f>C28+C54+C68+C121+C147+C178+C212+C309+C175</f>
        <v>55842310</v>
      </c>
      <c r="D27" s="10">
        <f>D28+D54+D68+D121+D147+D178+D212+D309+D175</f>
        <v>16049709</v>
      </c>
      <c r="E27" s="10">
        <f>E28+E54+E68+E121+E147+E178+E212+E309+E175</f>
        <v>11475328</v>
      </c>
      <c r="F27" s="10">
        <f t="shared" si="2"/>
        <v>83367347</v>
      </c>
      <c r="G27" s="10">
        <f>F27*100/$F$27</f>
        <v>100</v>
      </c>
    </row>
    <row r="28" spans="1:7" ht="14.25" x14ac:dyDescent="0.2">
      <c r="A28" s="21" t="s">
        <v>48</v>
      </c>
      <c r="B28" s="22" t="s">
        <v>49</v>
      </c>
      <c r="C28" s="23">
        <f>C29+C39+C51+C47</f>
        <v>4321932</v>
      </c>
      <c r="D28" s="23">
        <f t="shared" ref="D28:E28" si="8">D29+D39+D51+D47</f>
        <v>34321</v>
      </c>
      <c r="E28" s="23">
        <f t="shared" si="8"/>
        <v>0</v>
      </c>
      <c r="F28" s="23">
        <f t="shared" si="2"/>
        <v>4356253</v>
      </c>
      <c r="G28" s="24">
        <f t="shared" ref="G28:G92" si="9">F28*100/$F$27</f>
        <v>5.2253707917561538</v>
      </c>
    </row>
    <row r="29" spans="1:7" ht="57" x14ac:dyDescent="0.2">
      <c r="A29" s="25" t="s">
        <v>50</v>
      </c>
      <c r="B29" s="26" t="s">
        <v>51</v>
      </c>
      <c r="C29" s="27">
        <f>SUM(C30:C38)</f>
        <v>2055215</v>
      </c>
      <c r="D29" s="27">
        <f t="shared" ref="D29:E29" si="10">SUM(D30:D38)</f>
        <v>0</v>
      </c>
      <c r="E29" s="27">
        <f t="shared" si="10"/>
        <v>0</v>
      </c>
      <c r="F29" s="27">
        <f t="shared" si="2"/>
        <v>2055215</v>
      </c>
      <c r="G29" s="28">
        <f t="shared" si="9"/>
        <v>2.4652517729753352</v>
      </c>
    </row>
    <row r="30" spans="1:7" x14ac:dyDescent="0.2">
      <c r="A30" s="15" t="s">
        <v>52</v>
      </c>
      <c r="B30" s="16" t="s">
        <v>53</v>
      </c>
      <c r="C30" s="17">
        <v>1374514</v>
      </c>
      <c r="D30" s="17">
        <v>0</v>
      </c>
      <c r="E30" s="17">
        <v>0</v>
      </c>
      <c r="F30" s="18">
        <f t="shared" si="2"/>
        <v>1374514</v>
      </c>
      <c r="G30" s="29">
        <f t="shared" si="9"/>
        <v>1.6487438421184255</v>
      </c>
    </row>
    <row r="31" spans="1:7" ht="25.5" x14ac:dyDescent="0.2">
      <c r="A31" s="15" t="s">
        <v>54</v>
      </c>
      <c r="B31" s="16" t="s">
        <v>55</v>
      </c>
      <c r="C31" s="17">
        <v>402677</v>
      </c>
      <c r="D31" s="17">
        <v>0</v>
      </c>
      <c r="E31" s="17">
        <v>0</v>
      </c>
      <c r="F31" s="18">
        <f t="shared" si="2"/>
        <v>402677</v>
      </c>
      <c r="G31" s="29">
        <f t="shared" si="9"/>
        <v>0.48301525056326911</v>
      </c>
    </row>
    <row r="32" spans="1:7" x14ac:dyDescent="0.2">
      <c r="A32" s="15" t="s">
        <v>56</v>
      </c>
      <c r="B32" s="16" t="s">
        <v>57</v>
      </c>
      <c r="C32" s="17">
        <v>12550</v>
      </c>
      <c r="D32" s="17">
        <v>0</v>
      </c>
      <c r="E32" s="17">
        <v>0</v>
      </c>
      <c r="F32" s="18">
        <f t="shared" si="2"/>
        <v>12550</v>
      </c>
      <c r="G32" s="29">
        <f t="shared" si="9"/>
        <v>1.5053855558099984E-2</v>
      </c>
    </row>
    <row r="33" spans="1:7" x14ac:dyDescent="0.2">
      <c r="A33" s="15" t="s">
        <v>58</v>
      </c>
      <c r="B33" s="16" t="s">
        <v>59</v>
      </c>
      <c r="C33" s="17">
        <v>96563</v>
      </c>
      <c r="D33" s="17">
        <v>0</v>
      </c>
      <c r="E33" s="17">
        <v>0</v>
      </c>
      <c r="F33" s="18">
        <f t="shared" si="2"/>
        <v>96563</v>
      </c>
      <c r="G33" s="29">
        <f t="shared" si="9"/>
        <v>0.11582832304835129</v>
      </c>
    </row>
    <row r="34" spans="1:7" ht="25.5" x14ac:dyDescent="0.2">
      <c r="A34" s="15" t="s">
        <v>60</v>
      </c>
      <c r="B34" s="16" t="s">
        <v>61</v>
      </c>
      <c r="C34" s="17">
        <v>13129</v>
      </c>
      <c r="D34" s="17">
        <v>0</v>
      </c>
      <c r="E34" s="17">
        <v>0</v>
      </c>
      <c r="F34" s="18">
        <f t="shared" si="2"/>
        <v>13129</v>
      </c>
      <c r="G34" s="29">
        <f t="shared" si="9"/>
        <v>1.5748372081457743E-2</v>
      </c>
    </row>
    <row r="35" spans="1:7" x14ac:dyDescent="0.2">
      <c r="A35" s="15" t="s">
        <v>62</v>
      </c>
      <c r="B35" s="16" t="s">
        <v>63</v>
      </c>
      <c r="C35" s="17">
        <v>1470</v>
      </c>
      <c r="D35" s="17">
        <v>0</v>
      </c>
      <c r="E35" s="17">
        <v>0</v>
      </c>
      <c r="F35" s="18">
        <f t="shared" si="2"/>
        <v>1470</v>
      </c>
      <c r="G35" s="29">
        <f t="shared" si="9"/>
        <v>1.7632802924627071E-3</v>
      </c>
    </row>
    <row r="36" spans="1:7" x14ac:dyDescent="0.2">
      <c r="A36" s="15" t="s">
        <v>64</v>
      </c>
      <c r="B36" s="16" t="s">
        <v>65</v>
      </c>
      <c r="C36" s="17">
        <v>5960</v>
      </c>
      <c r="D36" s="17">
        <v>0</v>
      </c>
      <c r="E36" s="17">
        <v>0</v>
      </c>
      <c r="F36" s="18">
        <f t="shared" si="2"/>
        <v>5960</v>
      </c>
      <c r="G36" s="29">
        <f t="shared" si="9"/>
        <v>7.1490820020936978E-3</v>
      </c>
    </row>
    <row r="37" spans="1:7" x14ac:dyDescent="0.2">
      <c r="A37" s="15" t="s">
        <v>66</v>
      </c>
      <c r="B37" s="16" t="s">
        <v>67</v>
      </c>
      <c r="C37" s="17">
        <v>36828</v>
      </c>
      <c r="D37" s="17">
        <v>0</v>
      </c>
      <c r="E37" s="17">
        <v>0</v>
      </c>
      <c r="F37" s="18">
        <f t="shared" si="2"/>
        <v>36828</v>
      </c>
      <c r="G37" s="29">
        <f t="shared" si="9"/>
        <v>4.4175569123004479E-2</v>
      </c>
    </row>
    <row r="38" spans="1:7" x14ac:dyDescent="0.2">
      <c r="A38" s="15" t="s">
        <v>68</v>
      </c>
      <c r="B38" s="16" t="s">
        <v>69</v>
      </c>
      <c r="C38" s="17">
        <v>111524</v>
      </c>
      <c r="D38" s="17">
        <v>0</v>
      </c>
      <c r="E38" s="17">
        <v>0</v>
      </c>
      <c r="F38" s="18">
        <f t="shared" si="2"/>
        <v>111524</v>
      </c>
      <c r="G38" s="29">
        <f t="shared" si="9"/>
        <v>0.13377419818817071</v>
      </c>
    </row>
    <row r="39" spans="1:7" ht="42.75" x14ac:dyDescent="0.2">
      <c r="A39" s="25" t="s">
        <v>70</v>
      </c>
      <c r="B39" s="30" t="s">
        <v>71</v>
      </c>
      <c r="C39" s="27">
        <f>SUM(C40:C46)</f>
        <v>1094122</v>
      </c>
      <c r="D39" s="27">
        <f t="shared" ref="D39:E39" si="11">SUM(D40:D46)</f>
        <v>28316</v>
      </c>
      <c r="E39" s="27">
        <f t="shared" si="11"/>
        <v>0</v>
      </c>
      <c r="F39" s="27">
        <f t="shared" si="2"/>
        <v>1122438</v>
      </c>
      <c r="G39" s="28">
        <f t="shared" si="9"/>
        <v>1.3463760577627593</v>
      </c>
    </row>
    <row r="40" spans="1:7" x14ac:dyDescent="0.2">
      <c r="A40" s="15" t="s">
        <v>52</v>
      </c>
      <c r="B40" s="16" t="s">
        <v>53</v>
      </c>
      <c r="C40" s="17">
        <v>788765</v>
      </c>
      <c r="D40" s="17">
        <v>18737</v>
      </c>
      <c r="E40" s="17">
        <v>0</v>
      </c>
      <c r="F40" s="18">
        <f t="shared" si="2"/>
        <v>807502</v>
      </c>
      <c r="G40" s="29">
        <f t="shared" si="9"/>
        <v>0.96860704947225917</v>
      </c>
    </row>
    <row r="41" spans="1:7" ht="25.5" x14ac:dyDescent="0.2">
      <c r="A41" s="15" t="s">
        <v>54</v>
      </c>
      <c r="B41" s="16" t="s">
        <v>55</v>
      </c>
      <c r="C41" s="17">
        <v>236545</v>
      </c>
      <c r="D41" s="17">
        <v>4573</v>
      </c>
      <c r="E41" s="17">
        <v>0</v>
      </c>
      <c r="F41" s="18">
        <f t="shared" si="2"/>
        <v>241118</v>
      </c>
      <c r="G41" s="29">
        <f t="shared" si="9"/>
        <v>0.28922354935919936</v>
      </c>
    </row>
    <row r="42" spans="1:7" x14ac:dyDescent="0.2">
      <c r="A42" s="15" t="s">
        <v>56</v>
      </c>
      <c r="B42" s="16" t="s">
        <v>57</v>
      </c>
      <c r="C42" s="17">
        <v>1900</v>
      </c>
      <c r="D42" s="17">
        <v>0</v>
      </c>
      <c r="E42" s="17">
        <v>0</v>
      </c>
      <c r="F42" s="18">
        <f t="shared" si="2"/>
        <v>1900</v>
      </c>
      <c r="G42" s="29">
        <f t="shared" si="9"/>
        <v>2.279069765768125E-3</v>
      </c>
    </row>
    <row r="43" spans="1:7" x14ac:dyDescent="0.2">
      <c r="A43" s="15" t="s">
        <v>58</v>
      </c>
      <c r="B43" s="16" t="s">
        <v>59</v>
      </c>
      <c r="C43" s="17">
        <v>50570</v>
      </c>
      <c r="D43" s="17">
        <v>0</v>
      </c>
      <c r="E43" s="17">
        <v>0</v>
      </c>
      <c r="F43" s="18">
        <f t="shared" si="2"/>
        <v>50570</v>
      </c>
      <c r="G43" s="29">
        <f t="shared" si="9"/>
        <v>6.0659241081523201E-2</v>
      </c>
    </row>
    <row r="44" spans="1:7" ht="25.5" x14ac:dyDescent="0.2">
      <c r="A44" s="15" t="s">
        <v>60</v>
      </c>
      <c r="B44" s="16" t="s">
        <v>61</v>
      </c>
      <c r="C44" s="17">
        <v>9542</v>
      </c>
      <c r="D44" s="17">
        <v>5006</v>
      </c>
      <c r="E44" s="17">
        <v>0</v>
      </c>
      <c r="F44" s="18">
        <f t="shared" si="2"/>
        <v>14548</v>
      </c>
      <c r="G44" s="29">
        <f t="shared" si="9"/>
        <v>1.7450477343365623E-2</v>
      </c>
    </row>
    <row r="45" spans="1:7" x14ac:dyDescent="0.2">
      <c r="A45" s="15" t="s">
        <v>62</v>
      </c>
      <c r="B45" s="16" t="s">
        <v>63</v>
      </c>
      <c r="C45" s="17">
        <v>700</v>
      </c>
      <c r="D45" s="17">
        <v>0</v>
      </c>
      <c r="E45" s="17">
        <v>0</v>
      </c>
      <c r="F45" s="18">
        <f t="shared" si="2"/>
        <v>700</v>
      </c>
      <c r="G45" s="29">
        <f t="shared" si="9"/>
        <v>8.3965728212509873E-4</v>
      </c>
    </row>
    <row r="46" spans="1:7" x14ac:dyDescent="0.2">
      <c r="A46" s="15" t="s">
        <v>64</v>
      </c>
      <c r="B46" s="16" t="s">
        <v>65</v>
      </c>
      <c r="C46" s="17">
        <v>6100</v>
      </c>
      <c r="D46" s="17">
        <v>0</v>
      </c>
      <c r="E46" s="17">
        <v>0</v>
      </c>
      <c r="F46" s="18">
        <f t="shared" si="2"/>
        <v>6100</v>
      </c>
      <c r="G46" s="29">
        <f t="shared" si="9"/>
        <v>7.3170134585187167E-3</v>
      </c>
    </row>
    <row r="47" spans="1:7" ht="14.25" x14ac:dyDescent="0.2">
      <c r="A47" s="25" t="s">
        <v>72</v>
      </c>
      <c r="B47" s="30" t="s">
        <v>73</v>
      </c>
      <c r="C47" s="27">
        <f>SUM(C48:C50)</f>
        <v>0</v>
      </c>
      <c r="D47" s="27">
        <f>SUM(D48:D50)</f>
        <v>6005</v>
      </c>
      <c r="E47" s="27">
        <f>SUM(E48:E50)</f>
        <v>0</v>
      </c>
      <c r="F47" s="27">
        <f t="shared" si="2"/>
        <v>6005</v>
      </c>
      <c r="G47" s="28">
        <f t="shared" si="9"/>
        <v>7.2030599702303105E-3</v>
      </c>
    </row>
    <row r="48" spans="1:7" x14ac:dyDescent="0.2">
      <c r="A48" s="15" t="s">
        <v>52</v>
      </c>
      <c r="B48" s="16" t="s">
        <v>53</v>
      </c>
      <c r="C48" s="17">
        <v>0</v>
      </c>
      <c r="D48" s="17">
        <v>4050</v>
      </c>
      <c r="E48" s="17">
        <v>0</v>
      </c>
      <c r="F48" s="18">
        <f t="shared" si="2"/>
        <v>4050</v>
      </c>
      <c r="G48" s="29">
        <f t="shared" si="9"/>
        <v>4.8580171322952139E-3</v>
      </c>
    </row>
    <row r="49" spans="1:7" ht="25.5" x14ac:dyDescent="0.2">
      <c r="A49" s="15" t="s">
        <v>54</v>
      </c>
      <c r="B49" s="16" t="s">
        <v>55</v>
      </c>
      <c r="C49" s="17">
        <v>0</v>
      </c>
      <c r="D49" s="17">
        <v>955</v>
      </c>
      <c r="E49" s="17">
        <v>0</v>
      </c>
      <c r="F49" s="18">
        <f t="shared" si="2"/>
        <v>955</v>
      </c>
      <c r="G49" s="29">
        <f t="shared" si="9"/>
        <v>1.1455324348992417E-3</v>
      </c>
    </row>
    <row r="50" spans="1:7" ht="25.5" x14ac:dyDescent="0.2">
      <c r="A50" s="15" t="s">
        <v>60</v>
      </c>
      <c r="B50" s="16" t="s">
        <v>61</v>
      </c>
      <c r="C50" s="17">
        <v>0</v>
      </c>
      <c r="D50" s="17">
        <v>1000</v>
      </c>
      <c r="E50" s="17">
        <v>0</v>
      </c>
      <c r="F50" s="18">
        <f t="shared" si="2"/>
        <v>1000</v>
      </c>
      <c r="G50" s="29">
        <f t="shared" si="9"/>
        <v>1.1995104030358553E-3</v>
      </c>
    </row>
    <row r="51" spans="1:7" ht="28.5" x14ac:dyDescent="0.2">
      <c r="A51" s="25" t="s">
        <v>74</v>
      </c>
      <c r="B51" s="30" t="s">
        <v>75</v>
      </c>
      <c r="C51" s="27">
        <f>C52+C53</f>
        <v>1172595</v>
      </c>
      <c r="D51" s="27">
        <f t="shared" ref="D51:E51" si="12">D52+D53</f>
        <v>0</v>
      </c>
      <c r="E51" s="27">
        <f t="shared" si="12"/>
        <v>0</v>
      </c>
      <c r="F51" s="27">
        <f t="shared" si="2"/>
        <v>1172595</v>
      </c>
      <c r="G51" s="28">
        <f t="shared" si="9"/>
        <v>1.4065399010478288</v>
      </c>
    </row>
    <row r="52" spans="1:7" x14ac:dyDescent="0.2">
      <c r="A52" s="15" t="s">
        <v>58</v>
      </c>
      <c r="B52" s="16" t="s">
        <v>59</v>
      </c>
      <c r="C52" s="17">
        <v>34475</v>
      </c>
      <c r="D52" s="17">
        <v>0</v>
      </c>
      <c r="E52" s="17">
        <v>0</v>
      </c>
      <c r="F52" s="18">
        <f t="shared" si="2"/>
        <v>34475</v>
      </c>
      <c r="G52" s="29">
        <f t="shared" si="9"/>
        <v>4.1353121144661109E-2</v>
      </c>
    </row>
    <row r="53" spans="1:7" x14ac:dyDescent="0.2">
      <c r="A53" s="15" t="s">
        <v>76</v>
      </c>
      <c r="B53" s="16" t="s">
        <v>77</v>
      </c>
      <c r="C53" s="17">
        <v>1138120</v>
      </c>
      <c r="D53" s="17">
        <v>0</v>
      </c>
      <c r="E53" s="17">
        <v>0</v>
      </c>
      <c r="F53" s="18">
        <f t="shared" si="2"/>
        <v>1138120</v>
      </c>
      <c r="G53" s="29">
        <f t="shared" si="9"/>
        <v>1.3651867799031676</v>
      </c>
    </row>
    <row r="54" spans="1:7" ht="14.25" x14ac:dyDescent="0.2">
      <c r="A54" s="21" t="s">
        <v>78</v>
      </c>
      <c r="B54" s="22" t="s">
        <v>79</v>
      </c>
      <c r="C54" s="23">
        <f>C55+C63</f>
        <v>714525</v>
      </c>
      <c r="D54" s="23">
        <f t="shared" ref="D54:E54" si="13">D55+D63</f>
        <v>0</v>
      </c>
      <c r="E54" s="23">
        <f t="shared" si="13"/>
        <v>15000</v>
      </c>
      <c r="F54" s="23">
        <f t="shared" si="2"/>
        <v>729525</v>
      </c>
      <c r="G54" s="24">
        <f t="shared" si="9"/>
        <v>0.8750728267747323</v>
      </c>
    </row>
    <row r="55" spans="1:7" ht="14.25" x14ac:dyDescent="0.2">
      <c r="A55" s="25" t="s">
        <v>80</v>
      </c>
      <c r="B55" s="31" t="s">
        <v>81</v>
      </c>
      <c r="C55" s="27">
        <f>SUM(C56:C62)</f>
        <v>626050</v>
      </c>
      <c r="D55" s="27">
        <f t="shared" ref="D55:E55" si="14">SUM(D56:D62)</f>
        <v>0</v>
      </c>
      <c r="E55" s="27">
        <f t="shared" si="14"/>
        <v>15000</v>
      </c>
      <c r="F55" s="27">
        <f t="shared" si="2"/>
        <v>641050</v>
      </c>
      <c r="G55" s="28">
        <f t="shared" si="9"/>
        <v>0.76894614386613502</v>
      </c>
    </row>
    <row r="56" spans="1:7" x14ac:dyDescent="0.2">
      <c r="A56" s="15" t="s">
        <v>52</v>
      </c>
      <c r="B56" s="16" t="s">
        <v>53</v>
      </c>
      <c r="C56" s="17">
        <v>360793</v>
      </c>
      <c r="D56" s="17">
        <v>0</v>
      </c>
      <c r="E56" s="17">
        <v>0</v>
      </c>
      <c r="F56" s="18">
        <f t="shared" si="2"/>
        <v>360793</v>
      </c>
      <c r="G56" s="29">
        <f t="shared" si="9"/>
        <v>0.43277495684251532</v>
      </c>
    </row>
    <row r="57" spans="1:7" ht="25.5" x14ac:dyDescent="0.2">
      <c r="A57" s="15" t="s">
        <v>54</v>
      </c>
      <c r="B57" s="16" t="s">
        <v>55</v>
      </c>
      <c r="C57" s="17">
        <v>135080</v>
      </c>
      <c r="D57" s="17">
        <v>0</v>
      </c>
      <c r="E57" s="17">
        <v>0</v>
      </c>
      <c r="F57" s="18">
        <f t="shared" si="2"/>
        <v>135080</v>
      </c>
      <c r="G57" s="29">
        <f t="shared" si="9"/>
        <v>0.16202986524208332</v>
      </c>
    </row>
    <row r="58" spans="1:7" x14ac:dyDescent="0.2">
      <c r="A58" s="15" t="s">
        <v>56</v>
      </c>
      <c r="B58" s="16" t="s">
        <v>57</v>
      </c>
      <c r="C58" s="17">
        <v>680</v>
      </c>
      <c r="D58" s="17">
        <v>0</v>
      </c>
      <c r="E58" s="17">
        <v>0</v>
      </c>
      <c r="F58" s="18">
        <f t="shared" si="2"/>
        <v>680</v>
      </c>
      <c r="G58" s="29">
        <f t="shared" si="9"/>
        <v>8.1566707406438154E-4</v>
      </c>
    </row>
    <row r="59" spans="1:7" x14ac:dyDescent="0.2">
      <c r="A59" s="15" t="s">
        <v>58</v>
      </c>
      <c r="B59" s="16" t="s">
        <v>59</v>
      </c>
      <c r="C59" s="17">
        <v>50201</v>
      </c>
      <c r="D59" s="17">
        <v>0</v>
      </c>
      <c r="E59" s="17">
        <v>0</v>
      </c>
      <c r="F59" s="18">
        <f t="shared" si="2"/>
        <v>50201</v>
      </c>
      <c r="G59" s="29">
        <f t="shared" si="9"/>
        <v>6.021662174280297E-2</v>
      </c>
    </row>
    <row r="60" spans="1:7" ht="25.5" x14ac:dyDescent="0.2">
      <c r="A60" s="15" t="s">
        <v>60</v>
      </c>
      <c r="B60" s="16" t="s">
        <v>61</v>
      </c>
      <c r="C60" s="17">
        <v>75386</v>
      </c>
      <c r="D60" s="17">
        <v>0</v>
      </c>
      <c r="E60" s="17">
        <v>0</v>
      </c>
      <c r="F60" s="18">
        <f t="shared" si="2"/>
        <v>75386</v>
      </c>
      <c r="G60" s="29">
        <f t="shared" si="9"/>
        <v>9.0426291243260987E-2</v>
      </c>
    </row>
    <row r="61" spans="1:7" x14ac:dyDescent="0.2">
      <c r="A61" s="15" t="s">
        <v>62</v>
      </c>
      <c r="B61" s="16" t="s">
        <v>63</v>
      </c>
      <c r="C61" s="17">
        <v>1450</v>
      </c>
      <c r="D61" s="17">
        <v>0</v>
      </c>
      <c r="E61" s="17">
        <v>0</v>
      </c>
      <c r="F61" s="18">
        <f t="shared" si="2"/>
        <v>1450</v>
      </c>
      <c r="G61" s="29">
        <f t="shared" si="9"/>
        <v>1.7392900844019901E-3</v>
      </c>
    </row>
    <row r="62" spans="1:7" x14ac:dyDescent="0.2">
      <c r="A62" s="15" t="s">
        <v>64</v>
      </c>
      <c r="B62" s="16" t="s">
        <v>65</v>
      </c>
      <c r="C62" s="17">
        <v>2460</v>
      </c>
      <c r="D62" s="17">
        <v>0</v>
      </c>
      <c r="E62" s="17">
        <v>15000</v>
      </c>
      <c r="F62" s="18">
        <f t="shared" si="2"/>
        <v>17460</v>
      </c>
      <c r="G62" s="29">
        <f t="shared" si="9"/>
        <v>2.0943451637006033E-2</v>
      </c>
    </row>
    <row r="63" spans="1:7" ht="28.5" customHeight="1" x14ac:dyDescent="0.2">
      <c r="A63" s="25" t="s">
        <v>82</v>
      </c>
      <c r="B63" s="30" t="s">
        <v>83</v>
      </c>
      <c r="C63" s="27">
        <f>SUM(C64:C67)</f>
        <v>88475</v>
      </c>
      <c r="D63" s="27">
        <f t="shared" ref="D63:E63" si="15">SUM(D64:D67)</f>
        <v>0</v>
      </c>
      <c r="E63" s="27">
        <f t="shared" si="15"/>
        <v>0</v>
      </c>
      <c r="F63" s="27">
        <f t="shared" si="2"/>
        <v>88475</v>
      </c>
      <c r="G63" s="28">
        <f t="shared" si="9"/>
        <v>0.10612668290859729</v>
      </c>
    </row>
    <row r="64" spans="1:7" x14ac:dyDescent="0.2">
      <c r="A64" s="15" t="s">
        <v>58</v>
      </c>
      <c r="B64" s="16" t="s">
        <v>59</v>
      </c>
      <c r="C64" s="17">
        <v>0</v>
      </c>
      <c r="D64" s="17">
        <v>0</v>
      </c>
      <c r="E64" s="17">
        <v>0</v>
      </c>
      <c r="F64" s="18">
        <f t="shared" si="2"/>
        <v>0</v>
      </c>
      <c r="G64" s="29">
        <f t="shared" si="9"/>
        <v>0</v>
      </c>
    </row>
    <row r="65" spans="1:7" ht="25.5" x14ac:dyDescent="0.2">
      <c r="A65" s="15" t="s">
        <v>60</v>
      </c>
      <c r="B65" s="16" t="s">
        <v>61</v>
      </c>
      <c r="C65" s="17">
        <v>2525</v>
      </c>
      <c r="D65" s="17">
        <v>0</v>
      </c>
      <c r="E65" s="17">
        <v>0</v>
      </c>
      <c r="F65" s="18">
        <f t="shared" si="2"/>
        <v>2525</v>
      </c>
      <c r="G65" s="29">
        <f t="shared" si="9"/>
        <v>3.0287637676655347E-3</v>
      </c>
    </row>
    <row r="66" spans="1:7" x14ac:dyDescent="0.2">
      <c r="A66" s="15" t="s">
        <v>64</v>
      </c>
      <c r="B66" s="16" t="s">
        <v>65</v>
      </c>
      <c r="C66" s="17">
        <v>70450</v>
      </c>
      <c r="D66" s="17">
        <v>0</v>
      </c>
      <c r="E66" s="17">
        <v>0</v>
      </c>
      <c r="F66" s="18">
        <f t="shared" si="2"/>
        <v>70450</v>
      </c>
      <c r="G66" s="29">
        <f t="shared" si="9"/>
        <v>8.4505507893876008E-2</v>
      </c>
    </row>
    <row r="67" spans="1:7" x14ac:dyDescent="0.2">
      <c r="A67" s="15" t="s">
        <v>68</v>
      </c>
      <c r="B67" s="16" t="s">
        <v>69</v>
      </c>
      <c r="C67" s="17">
        <v>15500</v>
      </c>
      <c r="D67" s="17">
        <v>0</v>
      </c>
      <c r="E67" s="17">
        <v>0</v>
      </c>
      <c r="F67" s="18">
        <f t="shared" si="2"/>
        <v>15500</v>
      </c>
      <c r="G67" s="29">
        <f t="shared" si="9"/>
        <v>1.8592411247055757E-2</v>
      </c>
    </row>
    <row r="68" spans="1:7" ht="14.25" x14ac:dyDescent="0.2">
      <c r="A68" s="21" t="s">
        <v>84</v>
      </c>
      <c r="B68" s="22" t="s">
        <v>85</v>
      </c>
      <c r="C68" s="23">
        <f>C69+C79+C87+C95+C100+C109</f>
        <v>4934045</v>
      </c>
      <c r="D68" s="23">
        <f t="shared" ref="D68:E68" si="16">D69+D79+D87+D95+D100+D109</f>
        <v>1393940</v>
      </c>
      <c r="E68" s="23">
        <f t="shared" si="16"/>
        <v>8703827</v>
      </c>
      <c r="F68" s="23">
        <f t="shared" si="2"/>
        <v>15031812</v>
      </c>
      <c r="G68" s="24">
        <f t="shared" si="9"/>
        <v>18.030814870479205</v>
      </c>
    </row>
    <row r="69" spans="1:7" ht="85.5" x14ac:dyDescent="0.2">
      <c r="A69" s="32" t="s">
        <v>86</v>
      </c>
      <c r="B69" s="30" t="s">
        <v>87</v>
      </c>
      <c r="C69" s="27">
        <f>SUM(C70:C78)</f>
        <v>709249</v>
      </c>
      <c r="D69" s="27">
        <f t="shared" ref="D69:E69" si="17">SUM(D70:D78)</f>
        <v>0</v>
      </c>
      <c r="E69" s="27">
        <f t="shared" si="17"/>
        <v>198028</v>
      </c>
      <c r="F69" s="27">
        <f t="shared" si="2"/>
        <v>907277</v>
      </c>
      <c r="G69" s="28">
        <f t="shared" si="9"/>
        <v>1.0882881999351617</v>
      </c>
    </row>
    <row r="70" spans="1:7" x14ac:dyDescent="0.2">
      <c r="A70" s="15" t="s">
        <v>52</v>
      </c>
      <c r="B70" s="16" t="s">
        <v>53</v>
      </c>
      <c r="C70" s="17">
        <v>318249</v>
      </c>
      <c r="D70" s="17">
        <v>0</v>
      </c>
      <c r="E70" s="17">
        <v>158898</v>
      </c>
      <c r="F70" s="18">
        <f t="shared" si="2"/>
        <v>477147</v>
      </c>
      <c r="G70" s="29">
        <f t="shared" si="9"/>
        <v>0.57234279027734924</v>
      </c>
    </row>
    <row r="71" spans="1:7" ht="25.5" x14ac:dyDescent="0.2">
      <c r="A71" s="15" t="s">
        <v>54</v>
      </c>
      <c r="B71" s="16" t="s">
        <v>55</v>
      </c>
      <c r="C71" s="17">
        <v>115003</v>
      </c>
      <c r="D71" s="17">
        <v>0</v>
      </c>
      <c r="E71" s="17">
        <v>37481</v>
      </c>
      <c r="F71" s="18">
        <f t="shared" si="2"/>
        <v>152484</v>
      </c>
      <c r="G71" s="29">
        <f t="shared" si="9"/>
        <v>0.18290614429651936</v>
      </c>
    </row>
    <row r="72" spans="1:7" x14ac:dyDescent="0.2">
      <c r="A72" s="15" t="s">
        <v>56</v>
      </c>
      <c r="B72" s="16" t="s">
        <v>57</v>
      </c>
      <c r="C72" s="17">
        <v>96</v>
      </c>
      <c r="D72" s="17">
        <v>0</v>
      </c>
      <c r="E72" s="17">
        <v>0</v>
      </c>
      <c r="F72" s="18">
        <f t="shared" si="2"/>
        <v>96</v>
      </c>
      <c r="G72" s="29">
        <f t="shared" si="9"/>
        <v>1.1515299869144211E-4</v>
      </c>
    </row>
    <row r="73" spans="1:7" x14ac:dyDescent="0.2">
      <c r="A73" s="15" t="s">
        <v>58</v>
      </c>
      <c r="B73" s="16" t="s">
        <v>59</v>
      </c>
      <c r="C73" s="17">
        <v>169837</v>
      </c>
      <c r="D73" s="17">
        <v>0</v>
      </c>
      <c r="E73" s="17">
        <v>149</v>
      </c>
      <c r="F73" s="18">
        <f t="shared" si="2"/>
        <v>169986</v>
      </c>
      <c r="G73" s="29">
        <f t="shared" si="9"/>
        <v>0.2038999753704529</v>
      </c>
    </row>
    <row r="74" spans="1:7" ht="25.5" x14ac:dyDescent="0.2">
      <c r="A74" s="15" t="s">
        <v>60</v>
      </c>
      <c r="B74" s="16" t="s">
        <v>61</v>
      </c>
      <c r="C74" s="17">
        <v>77554</v>
      </c>
      <c r="D74" s="17">
        <v>0</v>
      </c>
      <c r="E74" s="17">
        <v>0</v>
      </c>
      <c r="F74" s="18">
        <f t="shared" si="2"/>
        <v>77554</v>
      </c>
      <c r="G74" s="29">
        <f t="shared" si="9"/>
        <v>9.3026829797042715E-2</v>
      </c>
    </row>
    <row r="75" spans="1:7" ht="25.5" x14ac:dyDescent="0.2">
      <c r="A75" s="15" t="s">
        <v>88</v>
      </c>
      <c r="B75" s="16" t="s">
        <v>89</v>
      </c>
      <c r="C75" s="17">
        <v>18000</v>
      </c>
      <c r="D75" s="17">
        <v>0</v>
      </c>
      <c r="E75" s="17">
        <v>0</v>
      </c>
      <c r="F75" s="18">
        <f t="shared" si="2"/>
        <v>18000</v>
      </c>
      <c r="G75" s="29">
        <f t="shared" si="9"/>
        <v>2.1591187254645396E-2</v>
      </c>
    </row>
    <row r="76" spans="1:7" x14ac:dyDescent="0.2">
      <c r="A76" s="15" t="s">
        <v>64</v>
      </c>
      <c r="B76" s="16" t="s">
        <v>65</v>
      </c>
      <c r="C76" s="17">
        <v>1820</v>
      </c>
      <c r="D76" s="17">
        <v>0</v>
      </c>
      <c r="E76" s="17">
        <v>0</v>
      </c>
      <c r="F76" s="18">
        <f t="shared" si="2"/>
        <v>1820</v>
      </c>
      <c r="G76" s="29">
        <f t="shared" si="9"/>
        <v>2.1831089335252567E-3</v>
      </c>
    </row>
    <row r="77" spans="1:7" x14ac:dyDescent="0.2">
      <c r="A77" s="15" t="s">
        <v>66</v>
      </c>
      <c r="B77" s="16" t="s">
        <v>67</v>
      </c>
      <c r="C77" s="17">
        <v>0</v>
      </c>
      <c r="D77" s="17">
        <v>0</v>
      </c>
      <c r="E77" s="17">
        <v>1500</v>
      </c>
      <c r="F77" s="18">
        <f t="shared" si="2"/>
        <v>1500</v>
      </c>
      <c r="G77" s="29">
        <f t="shared" si="9"/>
        <v>1.7992656045537829E-3</v>
      </c>
    </row>
    <row r="78" spans="1:7" ht="25.5" x14ac:dyDescent="0.2">
      <c r="A78" s="15" t="s">
        <v>90</v>
      </c>
      <c r="B78" s="16" t="s">
        <v>91</v>
      </c>
      <c r="C78" s="17">
        <v>8690</v>
      </c>
      <c r="D78" s="17">
        <v>0</v>
      </c>
      <c r="E78" s="17">
        <v>0</v>
      </c>
      <c r="F78" s="18">
        <f t="shared" si="2"/>
        <v>8690</v>
      </c>
      <c r="G78" s="29">
        <f t="shared" si="9"/>
        <v>1.0423745402381583E-2</v>
      </c>
    </row>
    <row r="79" spans="1:7" ht="42.75" x14ac:dyDescent="0.2">
      <c r="A79" s="32" t="s">
        <v>92</v>
      </c>
      <c r="B79" s="30" t="s">
        <v>93</v>
      </c>
      <c r="C79" s="27">
        <f>SUM(C80:C86)</f>
        <v>300687</v>
      </c>
      <c r="D79" s="27">
        <f t="shared" ref="D79:E79" si="18">SUM(D80:D86)</f>
        <v>0</v>
      </c>
      <c r="E79" s="27">
        <f t="shared" si="18"/>
        <v>0</v>
      </c>
      <c r="F79" s="27">
        <f t="shared" ref="F79:F150" si="19">C79+D79+E79</f>
        <v>300687</v>
      </c>
      <c r="G79" s="28">
        <f t="shared" si="9"/>
        <v>0.36067718455764219</v>
      </c>
    </row>
    <row r="80" spans="1:7" x14ac:dyDescent="0.2">
      <c r="A80" s="15" t="s">
        <v>52</v>
      </c>
      <c r="B80" s="16" t="s">
        <v>53</v>
      </c>
      <c r="C80" s="17">
        <v>23825</v>
      </c>
      <c r="D80" s="17">
        <v>0</v>
      </c>
      <c r="E80" s="17">
        <v>0</v>
      </c>
      <c r="F80" s="18">
        <f t="shared" si="19"/>
        <v>23825</v>
      </c>
      <c r="G80" s="29">
        <f t="shared" si="9"/>
        <v>2.8578335352329252E-2</v>
      </c>
    </row>
    <row r="81" spans="1:7" ht="25.5" x14ac:dyDescent="0.2">
      <c r="A81" s="15" t="s">
        <v>54</v>
      </c>
      <c r="B81" s="16" t="s">
        <v>55</v>
      </c>
      <c r="C81" s="17">
        <v>6732</v>
      </c>
      <c r="D81" s="17">
        <v>0</v>
      </c>
      <c r="E81" s="17">
        <v>0</v>
      </c>
      <c r="F81" s="18">
        <f t="shared" si="19"/>
        <v>6732</v>
      </c>
      <c r="G81" s="29">
        <f t="shared" si="9"/>
        <v>8.0751040332373777E-3</v>
      </c>
    </row>
    <row r="82" spans="1:7" x14ac:dyDescent="0.2">
      <c r="A82" s="15" t="s">
        <v>56</v>
      </c>
      <c r="B82" s="16" t="s">
        <v>57</v>
      </c>
      <c r="C82" s="17">
        <v>0</v>
      </c>
      <c r="D82" s="17">
        <v>0</v>
      </c>
      <c r="E82" s="17">
        <v>0</v>
      </c>
      <c r="F82" s="18">
        <f t="shared" si="19"/>
        <v>0</v>
      </c>
      <c r="G82" s="29">
        <f t="shared" si="9"/>
        <v>0</v>
      </c>
    </row>
    <row r="83" spans="1:7" x14ac:dyDescent="0.2">
      <c r="A83" s="15" t="s">
        <v>58</v>
      </c>
      <c r="B83" s="16" t="s">
        <v>59</v>
      </c>
      <c r="C83" s="17">
        <v>153681</v>
      </c>
      <c r="D83" s="17">
        <v>0</v>
      </c>
      <c r="E83" s="17">
        <v>0</v>
      </c>
      <c r="F83" s="18">
        <f t="shared" si="19"/>
        <v>153681</v>
      </c>
      <c r="G83" s="29">
        <f t="shared" si="9"/>
        <v>0.18434195824895327</v>
      </c>
    </row>
    <row r="84" spans="1:7" ht="25.5" x14ac:dyDescent="0.2">
      <c r="A84" s="15" t="s">
        <v>60</v>
      </c>
      <c r="B84" s="16" t="s">
        <v>61</v>
      </c>
      <c r="C84" s="17">
        <v>2777</v>
      </c>
      <c r="D84" s="17">
        <v>0</v>
      </c>
      <c r="E84" s="17">
        <v>0</v>
      </c>
      <c r="F84" s="18">
        <f t="shared" si="19"/>
        <v>2777</v>
      </c>
      <c r="G84" s="29">
        <f t="shared" si="9"/>
        <v>3.33104038923057E-3</v>
      </c>
    </row>
    <row r="85" spans="1:7" x14ac:dyDescent="0.2">
      <c r="A85" s="15" t="s">
        <v>62</v>
      </c>
      <c r="B85" s="16" t="s">
        <v>63</v>
      </c>
      <c r="C85" s="17">
        <v>2500</v>
      </c>
      <c r="D85" s="17">
        <v>0</v>
      </c>
      <c r="E85" s="17">
        <v>0</v>
      </c>
      <c r="F85" s="18">
        <f t="shared" si="19"/>
        <v>2500</v>
      </c>
      <c r="G85" s="29">
        <f t="shared" si="9"/>
        <v>2.998776007589638E-3</v>
      </c>
    </row>
    <row r="86" spans="1:7" x14ac:dyDescent="0.2">
      <c r="A86" s="15" t="s">
        <v>64</v>
      </c>
      <c r="B86" s="16" t="s">
        <v>65</v>
      </c>
      <c r="C86" s="17">
        <v>111172</v>
      </c>
      <c r="D86" s="17">
        <v>0</v>
      </c>
      <c r="E86" s="17">
        <v>0</v>
      </c>
      <c r="F86" s="18">
        <f t="shared" si="19"/>
        <v>111172</v>
      </c>
      <c r="G86" s="29">
        <f t="shared" si="9"/>
        <v>0.1333519705263021</v>
      </c>
    </row>
    <row r="87" spans="1:7" ht="28.5" x14ac:dyDescent="0.2">
      <c r="A87" s="32" t="s">
        <v>94</v>
      </c>
      <c r="B87" s="30" t="s">
        <v>95</v>
      </c>
      <c r="C87" s="27">
        <f>SUM(C88:C94)</f>
        <v>293500</v>
      </c>
      <c r="D87" s="27">
        <f t="shared" ref="D87:E87" si="20">SUM(D88:D94)</f>
        <v>0</v>
      </c>
      <c r="E87" s="27">
        <f t="shared" si="20"/>
        <v>0</v>
      </c>
      <c r="F87" s="27">
        <f t="shared" si="19"/>
        <v>293500</v>
      </c>
      <c r="G87" s="28">
        <f t="shared" si="9"/>
        <v>0.3520563032910235</v>
      </c>
    </row>
    <row r="88" spans="1:7" x14ac:dyDescent="0.2">
      <c r="A88" s="15" t="s">
        <v>52</v>
      </c>
      <c r="B88" s="16" t="s">
        <v>53</v>
      </c>
      <c r="C88" s="17">
        <v>206988</v>
      </c>
      <c r="D88" s="17">
        <v>0</v>
      </c>
      <c r="E88" s="17">
        <v>0</v>
      </c>
      <c r="F88" s="18">
        <f t="shared" si="19"/>
        <v>206988</v>
      </c>
      <c r="G88" s="29">
        <f t="shared" si="9"/>
        <v>0.24828425930358561</v>
      </c>
    </row>
    <row r="89" spans="1:7" ht="25.5" x14ac:dyDescent="0.2">
      <c r="A89" s="15" t="s">
        <v>54</v>
      </c>
      <c r="B89" s="16" t="s">
        <v>55</v>
      </c>
      <c r="C89" s="17">
        <v>61927</v>
      </c>
      <c r="D89" s="17">
        <v>0</v>
      </c>
      <c r="E89" s="17">
        <v>0</v>
      </c>
      <c r="F89" s="18">
        <f t="shared" si="19"/>
        <v>61927</v>
      </c>
      <c r="G89" s="29">
        <f t="shared" si="9"/>
        <v>7.4282080728801408E-2</v>
      </c>
    </row>
    <row r="90" spans="1:7" x14ac:dyDescent="0.2">
      <c r="A90" s="15" t="s">
        <v>56</v>
      </c>
      <c r="B90" s="16" t="s">
        <v>57</v>
      </c>
      <c r="C90" s="17">
        <v>510</v>
      </c>
      <c r="D90" s="17">
        <v>0</v>
      </c>
      <c r="E90" s="17">
        <v>0</v>
      </c>
      <c r="F90" s="18">
        <f t="shared" si="19"/>
        <v>510</v>
      </c>
      <c r="G90" s="29">
        <f t="shared" si="9"/>
        <v>6.1175030554828621E-4</v>
      </c>
    </row>
    <row r="91" spans="1:7" x14ac:dyDescent="0.2">
      <c r="A91" s="15" t="s">
        <v>58</v>
      </c>
      <c r="B91" s="16" t="s">
        <v>59</v>
      </c>
      <c r="C91" s="17">
        <v>6112</v>
      </c>
      <c r="D91" s="17">
        <v>0</v>
      </c>
      <c r="E91" s="17">
        <v>0</v>
      </c>
      <c r="F91" s="18">
        <f t="shared" si="19"/>
        <v>6112</v>
      </c>
      <c r="G91" s="29">
        <f t="shared" si="9"/>
        <v>7.331407583355147E-3</v>
      </c>
    </row>
    <row r="92" spans="1:7" ht="25.5" x14ac:dyDescent="0.2">
      <c r="A92" s="15" t="s">
        <v>60</v>
      </c>
      <c r="B92" s="16" t="s">
        <v>61</v>
      </c>
      <c r="C92" s="17">
        <v>13333</v>
      </c>
      <c r="D92" s="17">
        <v>0</v>
      </c>
      <c r="E92" s="17">
        <v>0</v>
      </c>
      <c r="F92" s="18">
        <f t="shared" si="19"/>
        <v>13333</v>
      </c>
      <c r="G92" s="29">
        <f t="shared" si="9"/>
        <v>1.5993072203677058E-2</v>
      </c>
    </row>
    <row r="93" spans="1:7" x14ac:dyDescent="0.2">
      <c r="A93" s="15" t="s">
        <v>62</v>
      </c>
      <c r="B93" s="16" t="s">
        <v>63</v>
      </c>
      <c r="C93" s="17">
        <v>250</v>
      </c>
      <c r="D93" s="17">
        <v>0</v>
      </c>
      <c r="E93" s="17">
        <v>0</v>
      </c>
      <c r="F93" s="18">
        <f t="shared" si="19"/>
        <v>250</v>
      </c>
      <c r="G93" s="29">
        <f t="shared" ref="G93:G156" si="21">F93*100/$F$27</f>
        <v>2.9987760075896383E-4</v>
      </c>
    </row>
    <row r="94" spans="1:7" x14ac:dyDescent="0.2">
      <c r="A94" s="15" t="s">
        <v>64</v>
      </c>
      <c r="B94" s="16" t="s">
        <v>65</v>
      </c>
      <c r="C94" s="17">
        <v>4380</v>
      </c>
      <c r="D94" s="17">
        <v>0</v>
      </c>
      <c r="E94" s="17">
        <v>0</v>
      </c>
      <c r="F94" s="18">
        <f t="shared" si="19"/>
        <v>4380</v>
      </c>
      <c r="G94" s="29">
        <f t="shared" si="21"/>
        <v>5.2538555652970461E-3</v>
      </c>
    </row>
    <row r="95" spans="1:7" ht="46.5" customHeight="1" x14ac:dyDescent="0.2">
      <c r="A95" s="32" t="s">
        <v>96</v>
      </c>
      <c r="B95" s="33" t="s">
        <v>97</v>
      </c>
      <c r="C95" s="27">
        <f>SUM(C96:C99)</f>
        <v>1681412</v>
      </c>
      <c r="D95" s="27">
        <f t="shared" ref="D95:E95" si="22">SUM(D96:D99)</f>
        <v>1393940</v>
      </c>
      <c r="E95" s="27">
        <f t="shared" si="22"/>
        <v>8130375</v>
      </c>
      <c r="F95" s="27">
        <f t="shared" si="19"/>
        <v>11205727</v>
      </c>
      <c r="G95" s="28">
        <f t="shared" si="21"/>
        <v>13.441386110079765</v>
      </c>
    </row>
    <row r="96" spans="1:7" x14ac:dyDescent="0.2">
      <c r="A96" s="15" t="s">
        <v>58</v>
      </c>
      <c r="B96" s="16" t="s">
        <v>59</v>
      </c>
      <c r="C96" s="17">
        <v>732084</v>
      </c>
      <c r="D96" s="17">
        <v>1070245</v>
      </c>
      <c r="E96" s="17">
        <v>0</v>
      </c>
      <c r="F96" s="18">
        <f t="shared" si="19"/>
        <v>1802329</v>
      </c>
      <c r="G96" s="29">
        <f t="shared" si="21"/>
        <v>2.1619123851932098</v>
      </c>
    </row>
    <row r="97" spans="1:7" ht="25.5" x14ac:dyDescent="0.2">
      <c r="A97" s="15" t="s">
        <v>60</v>
      </c>
      <c r="B97" s="16" t="s">
        <v>61</v>
      </c>
      <c r="C97" s="17">
        <v>575</v>
      </c>
      <c r="D97" s="17">
        <v>21000</v>
      </c>
      <c r="E97" s="17">
        <v>0</v>
      </c>
      <c r="F97" s="18">
        <f t="shared" si="19"/>
        <v>21575</v>
      </c>
      <c r="G97" s="29">
        <f t="shared" si="21"/>
        <v>2.5879436945498577E-2</v>
      </c>
    </row>
    <row r="98" spans="1:7" x14ac:dyDescent="0.2">
      <c r="A98" s="15" t="s">
        <v>64</v>
      </c>
      <c r="B98" s="16" t="s">
        <v>65</v>
      </c>
      <c r="C98" s="17">
        <v>948753</v>
      </c>
      <c r="D98" s="17">
        <v>302695</v>
      </c>
      <c r="E98" s="17">
        <v>8130375</v>
      </c>
      <c r="F98" s="18">
        <f t="shared" si="19"/>
        <v>9381823</v>
      </c>
      <c r="G98" s="29">
        <f t="shared" si="21"/>
        <v>11.253594287941057</v>
      </c>
    </row>
    <row r="99" spans="1:7" x14ac:dyDescent="0.2">
      <c r="A99" s="15" t="s">
        <v>98</v>
      </c>
      <c r="B99" s="16" t="s">
        <v>99</v>
      </c>
      <c r="C99" s="17">
        <v>0</v>
      </c>
      <c r="D99" s="17">
        <v>0</v>
      </c>
      <c r="E99" s="17">
        <v>0</v>
      </c>
      <c r="F99" s="18">
        <f t="shared" si="19"/>
        <v>0</v>
      </c>
      <c r="G99" s="29">
        <f t="shared" si="21"/>
        <v>0</v>
      </c>
    </row>
    <row r="100" spans="1:7" ht="14.25" x14ac:dyDescent="0.2">
      <c r="A100" s="32" t="s">
        <v>100</v>
      </c>
      <c r="B100" s="33" t="s">
        <v>101</v>
      </c>
      <c r="C100" s="27">
        <f>SUM(C101:C108)</f>
        <v>1126839</v>
      </c>
      <c r="D100" s="27">
        <f t="shared" ref="D100:E100" si="23">SUM(D101:D108)</f>
        <v>0</v>
      </c>
      <c r="E100" s="27">
        <f t="shared" si="23"/>
        <v>0</v>
      </c>
      <c r="F100" s="27">
        <f t="shared" si="19"/>
        <v>1126839</v>
      </c>
      <c r="G100" s="28">
        <f t="shared" si="21"/>
        <v>1.35165510304652</v>
      </c>
    </row>
    <row r="101" spans="1:7" x14ac:dyDescent="0.2">
      <c r="A101" s="15" t="s">
        <v>52</v>
      </c>
      <c r="B101" s="16" t="s">
        <v>53</v>
      </c>
      <c r="C101" s="17">
        <v>330449</v>
      </c>
      <c r="D101" s="17">
        <v>0</v>
      </c>
      <c r="E101" s="17">
        <v>0</v>
      </c>
      <c r="F101" s="18">
        <f t="shared" si="19"/>
        <v>330449</v>
      </c>
      <c r="G101" s="29">
        <f t="shared" si="21"/>
        <v>0.39637701317279533</v>
      </c>
    </row>
    <row r="102" spans="1:7" ht="25.5" x14ac:dyDescent="0.2">
      <c r="A102" s="15" t="s">
        <v>54</v>
      </c>
      <c r="B102" s="16" t="s">
        <v>55</v>
      </c>
      <c r="C102" s="17">
        <v>97624</v>
      </c>
      <c r="D102" s="17">
        <v>0</v>
      </c>
      <c r="E102" s="17">
        <v>0</v>
      </c>
      <c r="F102" s="18">
        <f t="shared" si="19"/>
        <v>97624</v>
      </c>
      <c r="G102" s="29">
        <f t="shared" si="21"/>
        <v>0.11710100358597234</v>
      </c>
    </row>
    <row r="103" spans="1:7" x14ac:dyDescent="0.2">
      <c r="A103" s="15" t="s">
        <v>56</v>
      </c>
      <c r="B103" s="16" t="s">
        <v>57</v>
      </c>
      <c r="C103" s="17">
        <v>2548</v>
      </c>
      <c r="D103" s="17">
        <v>0</v>
      </c>
      <c r="E103" s="17">
        <v>0</v>
      </c>
      <c r="F103" s="18">
        <f t="shared" si="19"/>
        <v>2548</v>
      </c>
      <c r="G103" s="29">
        <f t="shared" si="21"/>
        <v>3.0563525069353592E-3</v>
      </c>
    </row>
    <row r="104" spans="1:7" x14ac:dyDescent="0.2">
      <c r="A104" s="15" t="s">
        <v>58</v>
      </c>
      <c r="B104" s="16" t="s">
        <v>59</v>
      </c>
      <c r="C104" s="17">
        <v>574233</v>
      </c>
      <c r="D104" s="17">
        <v>0</v>
      </c>
      <c r="E104" s="17">
        <v>0</v>
      </c>
      <c r="F104" s="18">
        <f t="shared" si="19"/>
        <v>574233</v>
      </c>
      <c r="G104" s="29">
        <f t="shared" si="21"/>
        <v>0.68879845726648825</v>
      </c>
    </row>
    <row r="105" spans="1:7" ht="25.5" x14ac:dyDescent="0.2">
      <c r="A105" s="15" t="s">
        <v>60</v>
      </c>
      <c r="B105" s="16" t="s">
        <v>61</v>
      </c>
      <c r="C105" s="17">
        <v>17963</v>
      </c>
      <c r="D105" s="17">
        <v>0</v>
      </c>
      <c r="E105" s="17">
        <v>0</v>
      </c>
      <c r="F105" s="18">
        <f t="shared" si="19"/>
        <v>17963</v>
      </c>
      <c r="G105" s="29">
        <f t="shared" si="21"/>
        <v>2.1546805369733069E-2</v>
      </c>
    </row>
    <row r="106" spans="1:7" x14ac:dyDescent="0.2">
      <c r="A106" s="15" t="s">
        <v>62</v>
      </c>
      <c r="B106" s="16" t="s">
        <v>63</v>
      </c>
      <c r="C106" s="17">
        <v>282</v>
      </c>
      <c r="D106" s="17">
        <v>0</v>
      </c>
      <c r="E106" s="17">
        <v>0</v>
      </c>
      <c r="F106" s="18">
        <f t="shared" si="19"/>
        <v>282</v>
      </c>
      <c r="G106" s="29">
        <f t="shared" si="21"/>
        <v>3.3826193365611121E-4</v>
      </c>
    </row>
    <row r="107" spans="1:7" x14ac:dyDescent="0.2">
      <c r="A107" s="15" t="s">
        <v>102</v>
      </c>
      <c r="B107" s="16" t="s">
        <v>103</v>
      </c>
      <c r="C107" s="17">
        <v>34580</v>
      </c>
      <c r="D107" s="17">
        <v>0</v>
      </c>
      <c r="E107" s="17">
        <v>0</v>
      </c>
      <c r="F107" s="18">
        <f t="shared" si="19"/>
        <v>34580</v>
      </c>
      <c r="G107" s="29">
        <f t="shared" si="21"/>
        <v>4.1479069736979873E-2</v>
      </c>
    </row>
    <row r="108" spans="1:7" x14ac:dyDescent="0.2">
      <c r="A108" s="15" t="s">
        <v>64</v>
      </c>
      <c r="B108" s="16" t="s">
        <v>65</v>
      </c>
      <c r="C108" s="17">
        <v>69160</v>
      </c>
      <c r="D108" s="17">
        <v>0</v>
      </c>
      <c r="E108" s="17">
        <v>0</v>
      </c>
      <c r="F108" s="18">
        <f t="shared" si="19"/>
        <v>69160</v>
      </c>
      <c r="G108" s="29">
        <f t="shared" si="21"/>
        <v>8.2958139473959747E-2</v>
      </c>
    </row>
    <row r="109" spans="1:7" ht="28.5" x14ac:dyDescent="0.2">
      <c r="A109" s="32" t="s">
        <v>104</v>
      </c>
      <c r="B109" s="33" t="s">
        <v>105</v>
      </c>
      <c r="C109" s="27">
        <f>SUM(C110:C120)</f>
        <v>822358</v>
      </c>
      <c r="D109" s="27">
        <f t="shared" ref="D109:E109" si="24">SUM(D110:D120)</f>
        <v>0</v>
      </c>
      <c r="E109" s="27">
        <f t="shared" si="24"/>
        <v>375424</v>
      </c>
      <c r="F109" s="27">
        <f t="shared" si="19"/>
        <v>1197782</v>
      </c>
      <c r="G109" s="28">
        <f t="shared" si="21"/>
        <v>1.4367519695690929</v>
      </c>
    </row>
    <row r="110" spans="1:7" x14ac:dyDescent="0.2">
      <c r="A110" s="15" t="s">
        <v>52</v>
      </c>
      <c r="B110" s="16" t="s">
        <v>53</v>
      </c>
      <c r="C110" s="17">
        <v>283926</v>
      </c>
      <c r="D110" s="17">
        <v>0</v>
      </c>
      <c r="E110" s="17">
        <v>48335</v>
      </c>
      <c r="F110" s="18">
        <f t="shared" si="19"/>
        <v>332261</v>
      </c>
      <c r="G110" s="29">
        <f t="shared" si="21"/>
        <v>0.39855052602309632</v>
      </c>
    </row>
    <row r="111" spans="1:7" ht="25.5" x14ac:dyDescent="0.2">
      <c r="A111" s="15" t="s">
        <v>54</v>
      </c>
      <c r="B111" s="16" t="s">
        <v>55</v>
      </c>
      <c r="C111" s="17">
        <v>84776</v>
      </c>
      <c r="D111" s="17">
        <v>0</v>
      </c>
      <c r="E111" s="17">
        <v>12495</v>
      </c>
      <c r="F111" s="18">
        <f t="shared" si="19"/>
        <v>97271</v>
      </c>
      <c r="G111" s="29">
        <f t="shared" si="21"/>
        <v>0.11667757641370068</v>
      </c>
    </row>
    <row r="112" spans="1:7" x14ac:dyDescent="0.2">
      <c r="A112" s="15" t="s">
        <v>56</v>
      </c>
      <c r="B112" s="16" t="s">
        <v>57</v>
      </c>
      <c r="C112" s="17">
        <v>22776</v>
      </c>
      <c r="D112" s="17">
        <v>0</v>
      </c>
      <c r="E112" s="17">
        <v>49867</v>
      </c>
      <c r="F112" s="18">
        <f t="shared" si="19"/>
        <v>72643</v>
      </c>
      <c r="G112" s="29">
        <f t="shared" si="21"/>
        <v>8.7136034207733637E-2</v>
      </c>
    </row>
    <row r="113" spans="1:7" x14ac:dyDescent="0.2">
      <c r="A113" s="15" t="s">
        <v>58</v>
      </c>
      <c r="B113" s="16" t="s">
        <v>59</v>
      </c>
      <c r="C113" s="17">
        <v>339099</v>
      </c>
      <c r="D113" s="17">
        <v>0</v>
      </c>
      <c r="E113" s="17">
        <v>89257</v>
      </c>
      <c r="F113" s="18">
        <f t="shared" si="19"/>
        <v>428356</v>
      </c>
      <c r="G113" s="29">
        <f t="shared" si="21"/>
        <v>0.51381747820282686</v>
      </c>
    </row>
    <row r="114" spans="1:7" ht="25.5" x14ac:dyDescent="0.2">
      <c r="A114" s="15" t="s">
        <v>60</v>
      </c>
      <c r="B114" s="16" t="s">
        <v>61</v>
      </c>
      <c r="C114" s="17">
        <v>29781</v>
      </c>
      <c r="D114" s="17">
        <v>0</v>
      </c>
      <c r="E114" s="17">
        <v>28634</v>
      </c>
      <c r="F114" s="18">
        <f t="shared" si="19"/>
        <v>58415</v>
      </c>
      <c r="G114" s="29">
        <f t="shared" si="21"/>
        <v>7.0069400193339487E-2</v>
      </c>
    </row>
    <row r="115" spans="1:7" x14ac:dyDescent="0.2">
      <c r="A115" s="15" t="s">
        <v>62</v>
      </c>
      <c r="B115" s="16" t="s">
        <v>63</v>
      </c>
      <c r="C115" s="17">
        <v>638</v>
      </c>
      <c r="D115" s="17">
        <v>0</v>
      </c>
      <c r="E115" s="17">
        <v>0</v>
      </c>
      <c r="F115" s="18">
        <f t="shared" si="19"/>
        <v>638</v>
      </c>
      <c r="G115" s="29">
        <f t="shared" si="21"/>
        <v>7.6528763713687561E-4</v>
      </c>
    </row>
    <row r="116" spans="1:7" ht="25.5" x14ac:dyDescent="0.2">
      <c r="A116" s="15" t="s">
        <v>88</v>
      </c>
      <c r="B116" s="16" t="s">
        <v>89</v>
      </c>
      <c r="C116" s="17">
        <v>0</v>
      </c>
      <c r="D116" s="17">
        <v>0</v>
      </c>
      <c r="E116" s="17">
        <v>30000</v>
      </c>
      <c r="F116" s="18">
        <f t="shared" si="19"/>
        <v>30000</v>
      </c>
      <c r="G116" s="29">
        <f t="shared" si="21"/>
        <v>3.5985312091075659E-2</v>
      </c>
    </row>
    <row r="117" spans="1:7" x14ac:dyDescent="0.2">
      <c r="A117" s="15" t="s">
        <v>102</v>
      </c>
      <c r="B117" s="16" t="s">
        <v>103</v>
      </c>
      <c r="C117" s="17">
        <v>8712</v>
      </c>
      <c r="D117" s="17">
        <v>0</v>
      </c>
      <c r="E117" s="17">
        <v>20000</v>
      </c>
      <c r="F117" s="18">
        <f t="shared" si="19"/>
        <v>28712</v>
      </c>
      <c r="G117" s="29">
        <f t="shared" si="21"/>
        <v>3.4440342691965477E-2</v>
      </c>
    </row>
    <row r="118" spans="1:7" x14ac:dyDescent="0.2">
      <c r="A118" s="15" t="s">
        <v>64</v>
      </c>
      <c r="B118" s="16" t="s">
        <v>65</v>
      </c>
      <c r="C118" s="17">
        <v>17650</v>
      </c>
      <c r="D118" s="17">
        <v>0</v>
      </c>
      <c r="E118" s="17">
        <v>96836</v>
      </c>
      <c r="F118" s="18">
        <f t="shared" si="19"/>
        <v>114486</v>
      </c>
      <c r="G118" s="29">
        <f t="shared" si="21"/>
        <v>0.13732714800196294</v>
      </c>
    </row>
    <row r="119" spans="1:7" x14ac:dyDescent="0.2">
      <c r="A119" s="15" t="s">
        <v>68</v>
      </c>
      <c r="B119" s="16" t="s">
        <v>69</v>
      </c>
      <c r="C119" s="17">
        <v>35000</v>
      </c>
      <c r="D119" s="17">
        <v>0</v>
      </c>
      <c r="E119" s="17">
        <v>0</v>
      </c>
      <c r="F119" s="18">
        <f t="shared" si="19"/>
        <v>35000</v>
      </c>
      <c r="G119" s="29">
        <f t="shared" si="21"/>
        <v>4.1982864106254937E-2</v>
      </c>
    </row>
    <row r="120" spans="1:7" x14ac:dyDescent="0.2">
      <c r="A120" s="15" t="s">
        <v>106</v>
      </c>
      <c r="B120" s="16" t="s">
        <v>107</v>
      </c>
      <c r="C120" s="17">
        <v>0</v>
      </c>
      <c r="D120" s="17">
        <v>0</v>
      </c>
      <c r="E120" s="17">
        <v>0</v>
      </c>
      <c r="F120" s="18">
        <f t="shared" si="19"/>
        <v>0</v>
      </c>
      <c r="G120" s="29">
        <f t="shared" si="21"/>
        <v>0</v>
      </c>
    </row>
    <row r="121" spans="1:7" ht="14.25" x14ac:dyDescent="0.2">
      <c r="A121" s="21" t="s">
        <v>108</v>
      </c>
      <c r="B121" s="22" t="s">
        <v>109</v>
      </c>
      <c r="C121" s="23">
        <f t="shared" ref="C121:D121" si="25">C122+C125+C137+C131</f>
        <v>707206</v>
      </c>
      <c r="D121" s="23">
        <f t="shared" si="25"/>
        <v>0</v>
      </c>
      <c r="E121" s="23">
        <f>E122+E125+E137+E131</f>
        <v>507085</v>
      </c>
      <c r="F121" s="23">
        <f t="shared" si="19"/>
        <v>1214291</v>
      </c>
      <c r="G121" s="24">
        <f t="shared" si="21"/>
        <v>1.4565546868128116</v>
      </c>
    </row>
    <row r="122" spans="1:7" ht="14.25" x14ac:dyDescent="0.2">
      <c r="A122" s="32" t="s">
        <v>110</v>
      </c>
      <c r="B122" s="30" t="s">
        <v>111</v>
      </c>
      <c r="C122" s="27">
        <f>C123+C124</f>
        <v>60000</v>
      </c>
      <c r="D122" s="27">
        <f t="shared" ref="D122:E122" si="26">D123+D124</f>
        <v>0</v>
      </c>
      <c r="E122" s="27">
        <f t="shared" si="26"/>
        <v>0</v>
      </c>
      <c r="F122" s="27">
        <f t="shared" si="19"/>
        <v>60000</v>
      </c>
      <c r="G122" s="28">
        <f t="shared" si="21"/>
        <v>7.1970624182151319E-2</v>
      </c>
    </row>
    <row r="123" spans="1:7" ht="25.5" x14ac:dyDescent="0.2">
      <c r="A123" s="15" t="s">
        <v>88</v>
      </c>
      <c r="B123" s="16" t="s">
        <v>89</v>
      </c>
      <c r="C123" s="17">
        <v>30000</v>
      </c>
      <c r="D123" s="17">
        <v>0</v>
      </c>
      <c r="E123" s="17">
        <v>0</v>
      </c>
      <c r="F123" s="18">
        <f t="shared" si="19"/>
        <v>30000</v>
      </c>
      <c r="G123" s="29">
        <f t="shared" si="21"/>
        <v>3.5985312091075659E-2</v>
      </c>
    </row>
    <row r="124" spans="1:7" x14ac:dyDescent="0.2">
      <c r="A124" s="15" t="s">
        <v>68</v>
      </c>
      <c r="B124" s="16" t="s">
        <v>69</v>
      </c>
      <c r="C124" s="17">
        <v>30000</v>
      </c>
      <c r="D124" s="17">
        <v>0</v>
      </c>
      <c r="E124" s="17">
        <v>0</v>
      </c>
      <c r="F124" s="18">
        <f t="shared" si="19"/>
        <v>30000</v>
      </c>
      <c r="G124" s="29">
        <f t="shared" si="21"/>
        <v>3.5985312091075659E-2</v>
      </c>
    </row>
    <row r="125" spans="1:7" ht="28.5" customHeight="1" x14ac:dyDescent="0.2">
      <c r="A125" s="32" t="s">
        <v>112</v>
      </c>
      <c r="B125" s="34" t="s">
        <v>113</v>
      </c>
      <c r="C125" s="27">
        <f>SUM(C126:C130)</f>
        <v>0</v>
      </c>
      <c r="D125" s="27">
        <f t="shared" ref="D125:E125" si="27">SUM(D126:D130)</f>
        <v>0</v>
      </c>
      <c r="E125" s="27">
        <f t="shared" si="27"/>
        <v>439349</v>
      </c>
      <c r="F125" s="27">
        <f t="shared" si="19"/>
        <v>439349</v>
      </c>
      <c r="G125" s="28">
        <f t="shared" si="21"/>
        <v>0.52700369606340003</v>
      </c>
    </row>
    <row r="126" spans="1:7" x14ac:dyDescent="0.2">
      <c r="A126" s="15" t="s">
        <v>52</v>
      </c>
      <c r="B126" s="16" t="s">
        <v>53</v>
      </c>
      <c r="C126" s="17">
        <v>0</v>
      </c>
      <c r="D126" s="17">
        <v>0</v>
      </c>
      <c r="E126" s="17">
        <v>3449</v>
      </c>
      <c r="F126" s="18">
        <f t="shared" si="19"/>
        <v>3449</v>
      </c>
      <c r="G126" s="29">
        <f t="shared" si="21"/>
        <v>4.1371113800706648E-3</v>
      </c>
    </row>
    <row r="127" spans="1:7" ht="25.5" x14ac:dyDescent="0.2">
      <c r="A127" s="15" t="s">
        <v>54</v>
      </c>
      <c r="B127" s="16" t="s">
        <v>55</v>
      </c>
      <c r="C127" s="17">
        <v>0</v>
      </c>
      <c r="D127" s="17">
        <v>0</v>
      </c>
      <c r="E127" s="17">
        <v>814</v>
      </c>
      <c r="F127" s="18">
        <f t="shared" si="19"/>
        <v>814</v>
      </c>
      <c r="G127" s="29">
        <f t="shared" si="21"/>
        <v>9.764014680711862E-4</v>
      </c>
    </row>
    <row r="128" spans="1:7" x14ac:dyDescent="0.2">
      <c r="A128" s="15" t="s">
        <v>58</v>
      </c>
      <c r="B128" s="16" t="s">
        <v>59</v>
      </c>
      <c r="C128" s="17">
        <v>0</v>
      </c>
      <c r="D128" s="17">
        <v>0</v>
      </c>
      <c r="E128" s="17">
        <v>4000</v>
      </c>
      <c r="F128" s="18">
        <f t="shared" si="19"/>
        <v>4000</v>
      </c>
      <c r="G128" s="29">
        <f t="shared" si="21"/>
        <v>4.7980416121434213E-3</v>
      </c>
    </row>
    <row r="129" spans="1:7" ht="25.5" x14ac:dyDescent="0.2">
      <c r="A129" s="15" t="s">
        <v>60</v>
      </c>
      <c r="B129" s="16" t="s">
        <v>61</v>
      </c>
      <c r="C129" s="17">
        <v>0</v>
      </c>
      <c r="D129" s="17">
        <v>0</v>
      </c>
      <c r="E129" s="17">
        <v>0</v>
      </c>
      <c r="F129" s="18">
        <f t="shared" si="19"/>
        <v>0</v>
      </c>
      <c r="G129" s="29">
        <f t="shared" si="21"/>
        <v>0</v>
      </c>
    </row>
    <row r="130" spans="1:7" x14ac:dyDescent="0.2">
      <c r="A130" s="15" t="s">
        <v>64</v>
      </c>
      <c r="B130" s="16" t="s">
        <v>65</v>
      </c>
      <c r="C130" s="17">
        <v>0</v>
      </c>
      <c r="D130" s="17">
        <v>0</v>
      </c>
      <c r="E130" s="17">
        <v>431086</v>
      </c>
      <c r="F130" s="18">
        <f t="shared" si="19"/>
        <v>431086</v>
      </c>
      <c r="G130" s="29">
        <f t="shared" si="21"/>
        <v>0.51709214160311467</v>
      </c>
    </row>
    <row r="131" spans="1:7" ht="28.5" customHeight="1" x14ac:dyDescent="0.2">
      <c r="A131" s="32" t="s">
        <v>114</v>
      </c>
      <c r="B131" s="34" t="s">
        <v>115</v>
      </c>
      <c r="C131" s="27">
        <f t="shared" ref="C131:E131" si="28">SUM(C132:C136)</f>
        <v>0</v>
      </c>
      <c r="D131" s="27">
        <f t="shared" si="28"/>
        <v>0</v>
      </c>
      <c r="E131" s="27">
        <f t="shared" si="28"/>
        <v>67736</v>
      </c>
      <c r="F131" s="27">
        <f t="shared" si="19"/>
        <v>67736</v>
      </c>
      <c r="G131" s="28">
        <f t="shared" si="21"/>
        <v>8.125003666003669E-2</v>
      </c>
    </row>
    <row r="132" spans="1:7" x14ac:dyDescent="0.2">
      <c r="A132" s="15" t="s">
        <v>52</v>
      </c>
      <c r="B132" s="16" t="s">
        <v>53</v>
      </c>
      <c r="C132" s="17">
        <v>0</v>
      </c>
      <c r="D132" s="17">
        <v>0</v>
      </c>
      <c r="E132" s="17">
        <v>500</v>
      </c>
      <c r="F132" s="18">
        <f t="shared" si="19"/>
        <v>500</v>
      </c>
      <c r="G132" s="29">
        <f t="shared" si="21"/>
        <v>5.9975520151792766E-4</v>
      </c>
    </row>
    <row r="133" spans="1:7" ht="25.5" x14ac:dyDescent="0.2">
      <c r="A133" s="15" t="s">
        <v>54</v>
      </c>
      <c r="B133" s="16" t="s">
        <v>55</v>
      </c>
      <c r="C133" s="17">
        <v>0</v>
      </c>
      <c r="D133" s="17">
        <v>0</v>
      </c>
      <c r="E133" s="17">
        <v>118</v>
      </c>
      <c r="F133" s="18">
        <f t="shared" si="19"/>
        <v>118</v>
      </c>
      <c r="G133" s="29">
        <f t="shared" si="21"/>
        <v>1.4154222755823092E-4</v>
      </c>
    </row>
    <row r="134" spans="1:7" x14ac:dyDescent="0.2">
      <c r="A134" s="15" t="s">
        <v>58</v>
      </c>
      <c r="B134" s="16" t="s">
        <v>59</v>
      </c>
      <c r="C134" s="17">
        <v>0</v>
      </c>
      <c r="D134" s="17">
        <v>0</v>
      </c>
      <c r="E134" s="17">
        <v>0</v>
      </c>
      <c r="F134" s="18">
        <f t="shared" si="19"/>
        <v>0</v>
      </c>
      <c r="G134" s="29">
        <f t="shared" si="21"/>
        <v>0</v>
      </c>
    </row>
    <row r="135" spans="1:7" ht="25.5" x14ac:dyDescent="0.2">
      <c r="A135" s="15" t="s">
        <v>60</v>
      </c>
      <c r="B135" s="16" t="s">
        <v>61</v>
      </c>
      <c r="C135" s="17">
        <v>0</v>
      </c>
      <c r="D135" s="17">
        <v>0</v>
      </c>
      <c r="E135" s="17">
        <v>0</v>
      </c>
      <c r="F135" s="18">
        <f t="shared" si="19"/>
        <v>0</v>
      </c>
      <c r="G135" s="29">
        <f t="shared" si="21"/>
        <v>0</v>
      </c>
    </row>
    <row r="136" spans="1:7" x14ac:dyDescent="0.2">
      <c r="A136" s="15" t="s">
        <v>64</v>
      </c>
      <c r="B136" s="16" t="s">
        <v>65</v>
      </c>
      <c r="C136" s="17">
        <v>0</v>
      </c>
      <c r="D136" s="17">
        <v>0</v>
      </c>
      <c r="E136" s="17">
        <v>67118</v>
      </c>
      <c r="F136" s="18">
        <f t="shared" si="19"/>
        <v>67118</v>
      </c>
      <c r="G136" s="29">
        <f t="shared" si="21"/>
        <v>8.0508739230960538E-2</v>
      </c>
    </row>
    <row r="137" spans="1:7" ht="45.75" customHeight="1" x14ac:dyDescent="0.2">
      <c r="A137" s="32" t="s">
        <v>116</v>
      </c>
      <c r="B137" s="34" t="s">
        <v>117</v>
      </c>
      <c r="C137" s="27">
        <f>SUM(C138:C146)</f>
        <v>647206</v>
      </c>
      <c r="D137" s="27">
        <f t="shared" ref="D137:E137" si="29">SUM(D138:D146)</f>
        <v>0</v>
      </c>
      <c r="E137" s="27">
        <f t="shared" si="29"/>
        <v>0</v>
      </c>
      <c r="F137" s="27">
        <f t="shared" si="19"/>
        <v>647206</v>
      </c>
      <c r="G137" s="28">
        <f t="shared" si="21"/>
        <v>0.77633032990722373</v>
      </c>
    </row>
    <row r="138" spans="1:7" x14ac:dyDescent="0.2">
      <c r="A138" s="15" t="s">
        <v>52</v>
      </c>
      <c r="B138" s="16" t="s">
        <v>53</v>
      </c>
      <c r="C138" s="17">
        <v>78426</v>
      </c>
      <c r="D138" s="17">
        <v>0</v>
      </c>
      <c r="E138" s="17">
        <v>0</v>
      </c>
      <c r="F138" s="18">
        <f t="shared" si="19"/>
        <v>78426</v>
      </c>
      <c r="G138" s="29">
        <f t="shared" si="21"/>
        <v>9.4072802868489985E-2</v>
      </c>
    </row>
    <row r="139" spans="1:7" ht="25.5" x14ac:dyDescent="0.2">
      <c r="A139" s="15" t="s">
        <v>54</v>
      </c>
      <c r="B139" s="16" t="s">
        <v>55</v>
      </c>
      <c r="C139" s="17">
        <v>23736</v>
      </c>
      <c r="D139" s="17">
        <v>0</v>
      </c>
      <c r="E139" s="17">
        <v>0</v>
      </c>
      <c r="F139" s="18">
        <f t="shared" si="19"/>
        <v>23736</v>
      </c>
      <c r="G139" s="29">
        <f t="shared" si="21"/>
        <v>2.847157892645906E-2</v>
      </c>
    </row>
    <row r="140" spans="1:7" x14ac:dyDescent="0.2">
      <c r="A140" s="15" t="s">
        <v>56</v>
      </c>
      <c r="B140" s="16" t="s">
        <v>57</v>
      </c>
      <c r="C140" s="17">
        <v>200</v>
      </c>
      <c r="D140" s="17">
        <v>0</v>
      </c>
      <c r="E140" s="17">
        <v>0</v>
      </c>
      <c r="F140" s="18">
        <f t="shared" si="19"/>
        <v>200</v>
      </c>
      <c r="G140" s="29">
        <f t="shared" si="21"/>
        <v>2.3990208060717107E-4</v>
      </c>
    </row>
    <row r="141" spans="1:7" x14ac:dyDescent="0.2">
      <c r="A141" s="15" t="s">
        <v>58</v>
      </c>
      <c r="B141" s="16" t="s">
        <v>59</v>
      </c>
      <c r="C141" s="17">
        <v>268044</v>
      </c>
      <c r="D141" s="17">
        <v>0</v>
      </c>
      <c r="E141" s="17">
        <v>0</v>
      </c>
      <c r="F141" s="18">
        <f t="shared" si="19"/>
        <v>268044</v>
      </c>
      <c r="G141" s="29">
        <f t="shared" si="21"/>
        <v>0.32152156647134278</v>
      </c>
    </row>
    <row r="142" spans="1:7" ht="25.5" x14ac:dyDescent="0.2">
      <c r="A142" s="15" t="s">
        <v>60</v>
      </c>
      <c r="B142" s="16" t="s">
        <v>61</v>
      </c>
      <c r="C142" s="17">
        <v>10245</v>
      </c>
      <c r="D142" s="17">
        <v>0</v>
      </c>
      <c r="E142" s="17">
        <v>0</v>
      </c>
      <c r="F142" s="18">
        <f t="shared" si="19"/>
        <v>10245</v>
      </c>
      <c r="G142" s="29">
        <f t="shared" si="21"/>
        <v>1.2288984079102337E-2</v>
      </c>
    </row>
    <row r="143" spans="1:7" x14ac:dyDescent="0.2">
      <c r="A143" s="15" t="s">
        <v>62</v>
      </c>
      <c r="B143" s="16" t="s">
        <v>63</v>
      </c>
      <c r="C143" s="17">
        <v>2220</v>
      </c>
      <c r="D143" s="17">
        <v>0</v>
      </c>
      <c r="E143" s="17">
        <v>0</v>
      </c>
      <c r="F143" s="18">
        <f t="shared" si="19"/>
        <v>2220</v>
      </c>
      <c r="G143" s="29">
        <f t="shared" si="21"/>
        <v>2.6629130947395988E-3</v>
      </c>
    </row>
    <row r="144" spans="1:7" ht="25.5" x14ac:dyDescent="0.2">
      <c r="A144" s="15" t="s">
        <v>88</v>
      </c>
      <c r="B144" s="16" t="s">
        <v>89</v>
      </c>
      <c r="C144" s="17">
        <v>259835</v>
      </c>
      <c r="D144" s="17">
        <v>0</v>
      </c>
      <c r="E144" s="17">
        <v>0</v>
      </c>
      <c r="F144" s="18">
        <f t="shared" si="19"/>
        <v>259835</v>
      </c>
      <c r="G144" s="29">
        <f t="shared" si="21"/>
        <v>0.31167478557282147</v>
      </c>
    </row>
    <row r="145" spans="1:7" x14ac:dyDescent="0.2">
      <c r="A145" s="15" t="s">
        <v>102</v>
      </c>
      <c r="B145" s="16" t="s">
        <v>103</v>
      </c>
      <c r="C145" s="17">
        <v>0</v>
      </c>
      <c r="D145" s="17">
        <v>0</v>
      </c>
      <c r="E145" s="17">
        <v>0</v>
      </c>
      <c r="F145" s="18">
        <f t="shared" si="19"/>
        <v>0</v>
      </c>
      <c r="G145" s="29">
        <f t="shared" si="21"/>
        <v>0</v>
      </c>
    </row>
    <row r="146" spans="1:7" x14ac:dyDescent="0.2">
      <c r="A146" s="15" t="s">
        <v>64</v>
      </c>
      <c r="B146" s="16" t="s">
        <v>65</v>
      </c>
      <c r="C146" s="17">
        <v>4500</v>
      </c>
      <c r="D146" s="17">
        <v>0</v>
      </c>
      <c r="E146" s="17">
        <v>0</v>
      </c>
      <c r="F146" s="18">
        <f t="shared" si="19"/>
        <v>4500</v>
      </c>
      <c r="G146" s="29">
        <f t="shared" si="21"/>
        <v>5.3977968136613491E-3</v>
      </c>
    </row>
    <row r="147" spans="1:7" ht="14.25" x14ac:dyDescent="0.2">
      <c r="A147" s="21" t="s">
        <v>118</v>
      </c>
      <c r="B147" s="22" t="s">
        <v>119</v>
      </c>
      <c r="C147" s="23">
        <f>C148+C152+C160+C164</f>
        <v>8746166</v>
      </c>
      <c r="D147" s="23">
        <f t="shared" ref="D147:E147" si="30">D148+D152+D160+D164</f>
        <v>0</v>
      </c>
      <c r="E147" s="23">
        <f t="shared" si="30"/>
        <v>948500</v>
      </c>
      <c r="F147" s="23">
        <f t="shared" si="19"/>
        <v>9694666</v>
      </c>
      <c r="G147" s="24">
        <f t="shared" si="21"/>
        <v>11.628852720958003</v>
      </c>
    </row>
    <row r="148" spans="1:7" ht="28.5" x14ac:dyDescent="0.2">
      <c r="A148" s="32" t="s">
        <v>120</v>
      </c>
      <c r="B148" s="33" t="s">
        <v>121</v>
      </c>
      <c r="C148" s="27">
        <f>SUM(C149:C151)</f>
        <v>101157</v>
      </c>
      <c r="D148" s="27">
        <f t="shared" ref="D148:E148" si="31">SUM(D149:D151)</f>
        <v>0</v>
      </c>
      <c r="E148" s="27">
        <f t="shared" si="31"/>
        <v>0</v>
      </c>
      <c r="F148" s="27">
        <f t="shared" si="19"/>
        <v>101157</v>
      </c>
      <c r="G148" s="28">
        <f t="shared" si="21"/>
        <v>0.12133887383989801</v>
      </c>
    </row>
    <row r="149" spans="1:7" x14ac:dyDescent="0.2">
      <c r="A149" s="15" t="s">
        <v>58</v>
      </c>
      <c r="B149" s="16" t="s">
        <v>59</v>
      </c>
      <c r="C149" s="17">
        <v>94774</v>
      </c>
      <c r="D149" s="17">
        <v>0</v>
      </c>
      <c r="E149" s="17">
        <v>0</v>
      </c>
      <c r="F149" s="18">
        <f t="shared" si="19"/>
        <v>94774</v>
      </c>
      <c r="G149" s="29">
        <f t="shared" si="21"/>
        <v>0.11368239893732014</v>
      </c>
    </row>
    <row r="150" spans="1:7" ht="25.5" x14ac:dyDescent="0.2">
      <c r="A150" s="15" t="s">
        <v>60</v>
      </c>
      <c r="B150" s="16" t="s">
        <v>61</v>
      </c>
      <c r="C150" s="17">
        <v>383</v>
      </c>
      <c r="D150" s="17">
        <v>0</v>
      </c>
      <c r="E150" s="17">
        <v>0</v>
      </c>
      <c r="F150" s="18">
        <f t="shared" si="19"/>
        <v>383</v>
      </c>
      <c r="G150" s="29">
        <f t="shared" si="21"/>
        <v>4.5941248436273257E-4</v>
      </c>
    </row>
    <row r="151" spans="1:7" ht="25.5" x14ac:dyDescent="0.2">
      <c r="A151" s="15" t="s">
        <v>88</v>
      </c>
      <c r="B151" s="16" t="s">
        <v>89</v>
      </c>
      <c r="C151" s="17">
        <v>6000</v>
      </c>
      <c r="D151" s="17">
        <v>0</v>
      </c>
      <c r="E151" s="17">
        <v>0</v>
      </c>
      <c r="F151" s="18">
        <f t="shared" ref="F151:F223" si="32">C151+D151+E151</f>
        <v>6000</v>
      </c>
      <c r="G151" s="29">
        <f t="shared" si="21"/>
        <v>7.1970624182151315E-3</v>
      </c>
    </row>
    <row r="152" spans="1:7" ht="28.5" x14ac:dyDescent="0.2">
      <c r="A152" s="32" t="s">
        <v>122</v>
      </c>
      <c r="B152" s="33" t="s">
        <v>123</v>
      </c>
      <c r="C152" s="27">
        <f>SUM(C153:C159)</f>
        <v>235522</v>
      </c>
      <c r="D152" s="27">
        <f t="shared" ref="D152:E152" si="33">D156+D158</f>
        <v>0</v>
      </c>
      <c r="E152" s="27">
        <f t="shared" si="33"/>
        <v>0</v>
      </c>
      <c r="F152" s="27">
        <f t="shared" si="32"/>
        <v>235522</v>
      </c>
      <c r="G152" s="28">
        <f t="shared" si="21"/>
        <v>0.28251108914381068</v>
      </c>
    </row>
    <row r="153" spans="1:7" x14ac:dyDescent="0.2">
      <c r="A153" s="15" t="s">
        <v>52</v>
      </c>
      <c r="B153" s="16" t="s">
        <v>53</v>
      </c>
      <c r="C153" s="17">
        <v>81864</v>
      </c>
      <c r="D153" s="17">
        <v>0</v>
      </c>
      <c r="E153" s="17">
        <v>0</v>
      </c>
      <c r="F153" s="18">
        <f t="shared" si="32"/>
        <v>81864</v>
      </c>
      <c r="G153" s="29">
        <f t="shared" si="21"/>
        <v>9.8196719634127252E-2</v>
      </c>
    </row>
    <row r="154" spans="1:7" ht="25.5" x14ac:dyDescent="0.2">
      <c r="A154" s="15" t="s">
        <v>54</v>
      </c>
      <c r="B154" s="16" t="s">
        <v>55</v>
      </c>
      <c r="C154" s="17">
        <v>24241</v>
      </c>
      <c r="D154" s="17">
        <v>0</v>
      </c>
      <c r="E154" s="17">
        <v>0</v>
      </c>
      <c r="F154" s="18">
        <f t="shared" si="32"/>
        <v>24241</v>
      </c>
      <c r="G154" s="29">
        <f t="shared" si="21"/>
        <v>2.9077331679992168E-2</v>
      </c>
    </row>
    <row r="155" spans="1:7" x14ac:dyDescent="0.2">
      <c r="A155" s="15" t="s">
        <v>56</v>
      </c>
      <c r="B155" s="16" t="s">
        <v>57</v>
      </c>
      <c r="C155" s="17">
        <v>320</v>
      </c>
      <c r="D155" s="17">
        <v>0</v>
      </c>
      <c r="E155" s="17">
        <v>0</v>
      </c>
      <c r="F155" s="18">
        <f t="shared" si="32"/>
        <v>320</v>
      </c>
      <c r="G155" s="29">
        <f t="shared" si="21"/>
        <v>3.8384332897147368E-4</v>
      </c>
    </row>
    <row r="156" spans="1:7" x14ac:dyDescent="0.2">
      <c r="A156" s="15" t="s">
        <v>58</v>
      </c>
      <c r="B156" s="16" t="s">
        <v>59</v>
      </c>
      <c r="C156" s="17">
        <v>1446</v>
      </c>
      <c r="D156" s="17">
        <v>0</v>
      </c>
      <c r="E156" s="17">
        <v>0</v>
      </c>
      <c r="F156" s="18">
        <f t="shared" si="32"/>
        <v>1446</v>
      </c>
      <c r="G156" s="29">
        <f t="shared" si="21"/>
        <v>1.7344920427898468E-3</v>
      </c>
    </row>
    <row r="157" spans="1:7" ht="25.5" x14ac:dyDescent="0.2">
      <c r="A157" s="15" t="s">
        <v>60</v>
      </c>
      <c r="B157" s="16" t="s">
        <v>61</v>
      </c>
      <c r="C157" s="17">
        <v>287</v>
      </c>
      <c r="D157" s="17">
        <v>0</v>
      </c>
      <c r="E157" s="17">
        <v>0</v>
      </c>
      <c r="F157" s="18">
        <f t="shared" si="32"/>
        <v>287</v>
      </c>
      <c r="G157" s="29">
        <f t="shared" ref="G157:G220" si="34">F157*100/$F$27</f>
        <v>3.4425948567129048E-4</v>
      </c>
    </row>
    <row r="158" spans="1:7" x14ac:dyDescent="0.2">
      <c r="A158" s="15" t="s">
        <v>102</v>
      </c>
      <c r="B158" s="16" t="s">
        <v>103</v>
      </c>
      <c r="C158" s="17">
        <v>124724</v>
      </c>
      <c r="D158" s="17">
        <v>0</v>
      </c>
      <c r="E158" s="17">
        <v>0</v>
      </c>
      <c r="F158" s="18">
        <f t="shared" si="32"/>
        <v>124724</v>
      </c>
      <c r="G158" s="29">
        <f t="shared" si="34"/>
        <v>0.14960773550824402</v>
      </c>
    </row>
    <row r="159" spans="1:7" x14ac:dyDescent="0.2">
      <c r="A159" s="15" t="s">
        <v>64</v>
      </c>
      <c r="B159" s="16" t="s">
        <v>65</v>
      </c>
      <c r="C159" s="17">
        <v>2640</v>
      </c>
      <c r="D159" s="17">
        <v>0</v>
      </c>
      <c r="E159" s="17">
        <v>0</v>
      </c>
      <c r="F159" s="18">
        <f t="shared" si="32"/>
        <v>2640</v>
      </c>
      <c r="G159" s="29">
        <f t="shared" si="34"/>
        <v>3.1667074640146578E-3</v>
      </c>
    </row>
    <row r="160" spans="1:7" ht="14.25" x14ac:dyDescent="0.2">
      <c r="A160" s="32" t="s">
        <v>124</v>
      </c>
      <c r="B160" s="33" t="s">
        <v>125</v>
      </c>
      <c r="C160" s="27">
        <f>SUM(C161:C163)</f>
        <v>357538</v>
      </c>
      <c r="D160" s="27">
        <f t="shared" ref="D160:E160" si="35">SUM(D161:D163)</f>
        <v>0</v>
      </c>
      <c r="E160" s="27">
        <f t="shared" si="35"/>
        <v>0</v>
      </c>
      <c r="F160" s="27">
        <f t="shared" si="32"/>
        <v>357538</v>
      </c>
      <c r="G160" s="28">
        <f t="shared" si="34"/>
        <v>0.42887055048063361</v>
      </c>
    </row>
    <row r="161" spans="1:7" x14ac:dyDescent="0.2">
      <c r="A161" s="15" t="s">
        <v>58</v>
      </c>
      <c r="B161" s="16" t="s">
        <v>59</v>
      </c>
      <c r="C161" s="17">
        <v>331758</v>
      </c>
      <c r="D161" s="17">
        <v>0</v>
      </c>
      <c r="E161" s="17">
        <v>0</v>
      </c>
      <c r="F161" s="18">
        <f t="shared" si="32"/>
        <v>331758</v>
      </c>
      <c r="G161" s="29">
        <f t="shared" si="34"/>
        <v>0.3979471722903693</v>
      </c>
    </row>
    <row r="162" spans="1:7" ht="25.5" x14ac:dyDescent="0.2">
      <c r="A162" s="15" t="s">
        <v>60</v>
      </c>
      <c r="B162" s="16" t="s">
        <v>61</v>
      </c>
      <c r="C162" s="17">
        <v>2150</v>
      </c>
      <c r="D162" s="17">
        <v>0</v>
      </c>
      <c r="E162" s="17">
        <v>0</v>
      </c>
      <c r="F162" s="18">
        <f t="shared" si="32"/>
        <v>2150</v>
      </c>
      <c r="G162" s="29">
        <f t="shared" si="34"/>
        <v>2.5789473665270889E-3</v>
      </c>
    </row>
    <row r="163" spans="1:7" x14ac:dyDescent="0.2">
      <c r="A163" s="15" t="s">
        <v>64</v>
      </c>
      <c r="B163" s="16" t="s">
        <v>65</v>
      </c>
      <c r="C163" s="17">
        <v>23630</v>
      </c>
      <c r="D163" s="17">
        <v>0</v>
      </c>
      <c r="E163" s="17">
        <v>0</v>
      </c>
      <c r="F163" s="18">
        <f t="shared" si="32"/>
        <v>23630</v>
      </c>
      <c r="G163" s="29">
        <f t="shared" si="34"/>
        <v>2.8344430823737259E-2</v>
      </c>
    </row>
    <row r="164" spans="1:7" ht="85.5" x14ac:dyDescent="0.2">
      <c r="A164" s="32" t="s">
        <v>126</v>
      </c>
      <c r="B164" s="33" t="s">
        <v>127</v>
      </c>
      <c r="C164" s="27">
        <f>SUM(C165:C174)</f>
        <v>8051949</v>
      </c>
      <c r="D164" s="27">
        <f t="shared" ref="D164:E164" si="36">SUM(D165:D174)</f>
        <v>0</v>
      </c>
      <c r="E164" s="27">
        <f t="shared" si="36"/>
        <v>948500</v>
      </c>
      <c r="F164" s="27">
        <f t="shared" si="32"/>
        <v>9000449</v>
      </c>
      <c r="G164" s="28">
        <f t="shared" si="34"/>
        <v>10.796132207493661</v>
      </c>
    </row>
    <row r="165" spans="1:7" x14ac:dyDescent="0.2">
      <c r="A165" s="15" t="s">
        <v>52</v>
      </c>
      <c r="B165" s="16" t="s">
        <v>53</v>
      </c>
      <c r="C165" s="17">
        <v>2310555</v>
      </c>
      <c r="D165" s="17">
        <v>0</v>
      </c>
      <c r="E165" s="17">
        <v>0</v>
      </c>
      <c r="F165" s="18">
        <f t="shared" si="32"/>
        <v>2310555</v>
      </c>
      <c r="G165" s="29">
        <f t="shared" si="34"/>
        <v>2.7715347592865105</v>
      </c>
    </row>
    <row r="166" spans="1:7" ht="25.5" x14ac:dyDescent="0.2">
      <c r="A166" s="15" t="s">
        <v>54</v>
      </c>
      <c r="B166" s="16" t="s">
        <v>55</v>
      </c>
      <c r="C166" s="17">
        <v>699032</v>
      </c>
      <c r="D166" s="17">
        <v>0</v>
      </c>
      <c r="E166" s="17">
        <v>0</v>
      </c>
      <c r="F166" s="18">
        <f t="shared" si="32"/>
        <v>699032</v>
      </c>
      <c r="G166" s="29">
        <f t="shared" si="34"/>
        <v>0.83849615605495997</v>
      </c>
    </row>
    <row r="167" spans="1:7" x14ac:dyDescent="0.2">
      <c r="A167" s="15" t="s">
        <v>56</v>
      </c>
      <c r="B167" s="16" t="s">
        <v>57</v>
      </c>
      <c r="C167" s="17">
        <v>825</v>
      </c>
      <c r="D167" s="17">
        <v>0</v>
      </c>
      <c r="E167" s="17">
        <v>0</v>
      </c>
      <c r="F167" s="18">
        <f t="shared" si="32"/>
        <v>825</v>
      </c>
      <c r="G167" s="29">
        <f t="shared" si="34"/>
        <v>9.8959608250458056E-4</v>
      </c>
    </row>
    <row r="168" spans="1:7" x14ac:dyDescent="0.2">
      <c r="A168" s="15" t="s">
        <v>58</v>
      </c>
      <c r="B168" s="16" t="s">
        <v>59</v>
      </c>
      <c r="C168" s="17">
        <v>2207875</v>
      </c>
      <c r="D168" s="17">
        <v>0</v>
      </c>
      <c r="E168" s="17">
        <v>0</v>
      </c>
      <c r="F168" s="18">
        <f t="shared" si="32"/>
        <v>2207875</v>
      </c>
      <c r="G168" s="29">
        <f t="shared" si="34"/>
        <v>2.648369031102789</v>
      </c>
    </row>
    <row r="169" spans="1:7" ht="25.5" x14ac:dyDescent="0.2">
      <c r="A169" s="15" t="s">
        <v>60</v>
      </c>
      <c r="B169" s="16" t="s">
        <v>61</v>
      </c>
      <c r="C169" s="17">
        <v>443840</v>
      </c>
      <c r="D169" s="17">
        <v>0</v>
      </c>
      <c r="E169" s="17">
        <v>0</v>
      </c>
      <c r="F169" s="18">
        <f t="shared" si="32"/>
        <v>443840</v>
      </c>
      <c r="G169" s="29">
        <f t="shared" si="34"/>
        <v>0.53239069728343402</v>
      </c>
    </row>
    <row r="170" spans="1:7" x14ac:dyDescent="0.2">
      <c r="A170" s="15" t="s">
        <v>62</v>
      </c>
      <c r="B170" s="16" t="s">
        <v>63</v>
      </c>
      <c r="C170" s="17">
        <v>120898</v>
      </c>
      <c r="D170" s="17">
        <v>0</v>
      </c>
      <c r="E170" s="17">
        <v>0</v>
      </c>
      <c r="F170" s="18">
        <f t="shared" si="32"/>
        <v>120898</v>
      </c>
      <c r="G170" s="29">
        <f t="shared" si="34"/>
        <v>0.14501840870622884</v>
      </c>
    </row>
    <row r="171" spans="1:7" ht="25.5" x14ac:dyDescent="0.2">
      <c r="A171" s="15" t="s">
        <v>88</v>
      </c>
      <c r="B171" s="16" t="s">
        <v>89</v>
      </c>
      <c r="C171" s="17">
        <v>625587</v>
      </c>
      <c r="D171" s="17">
        <v>0</v>
      </c>
      <c r="E171" s="17">
        <v>80000</v>
      </c>
      <c r="F171" s="18">
        <f t="shared" si="32"/>
        <v>705587</v>
      </c>
      <c r="G171" s="29">
        <f t="shared" si="34"/>
        <v>0.84635894674685996</v>
      </c>
    </row>
    <row r="172" spans="1:7" x14ac:dyDescent="0.2">
      <c r="A172" s="15" t="s">
        <v>102</v>
      </c>
      <c r="B172" s="16" t="s">
        <v>103</v>
      </c>
      <c r="C172" s="17">
        <v>800</v>
      </c>
      <c r="D172" s="17">
        <v>0</v>
      </c>
      <c r="E172" s="17">
        <v>0</v>
      </c>
      <c r="F172" s="18">
        <f t="shared" si="32"/>
        <v>800</v>
      </c>
      <c r="G172" s="29">
        <f t="shared" si="34"/>
        <v>9.5960832242868426E-4</v>
      </c>
    </row>
    <row r="173" spans="1:7" x14ac:dyDescent="0.2">
      <c r="A173" s="15" t="s">
        <v>64</v>
      </c>
      <c r="B173" s="16" t="s">
        <v>65</v>
      </c>
      <c r="C173" s="17">
        <v>1642537</v>
      </c>
      <c r="D173" s="17">
        <v>0</v>
      </c>
      <c r="E173" s="17">
        <v>868500</v>
      </c>
      <c r="F173" s="18">
        <f t="shared" si="32"/>
        <v>2511037</v>
      </c>
      <c r="G173" s="29">
        <f t="shared" si="34"/>
        <v>3.012015003907945</v>
      </c>
    </row>
    <row r="174" spans="1:7" ht="25.5" x14ac:dyDescent="0.2">
      <c r="A174" s="15" t="s">
        <v>90</v>
      </c>
      <c r="B174" s="16" t="s">
        <v>91</v>
      </c>
      <c r="C174" s="17">
        <v>0</v>
      </c>
      <c r="D174" s="17">
        <v>0</v>
      </c>
      <c r="E174" s="17">
        <v>0</v>
      </c>
      <c r="F174" s="18">
        <f t="shared" si="32"/>
        <v>0</v>
      </c>
      <c r="G174" s="29">
        <f t="shared" si="34"/>
        <v>0</v>
      </c>
    </row>
    <row r="175" spans="1:7" ht="14.25" x14ac:dyDescent="0.2">
      <c r="A175" s="21" t="s">
        <v>128</v>
      </c>
      <c r="B175" s="22" t="s">
        <v>129</v>
      </c>
      <c r="C175" s="23">
        <f>C176</f>
        <v>59400</v>
      </c>
      <c r="D175" s="23">
        <f>D176</f>
        <v>0</v>
      </c>
      <c r="E175" s="23">
        <f t="shared" ref="E175" si="37">E176+E186+E198</f>
        <v>0</v>
      </c>
      <c r="F175" s="23">
        <f t="shared" si="32"/>
        <v>59400</v>
      </c>
      <c r="G175" s="24">
        <f t="shared" si="34"/>
        <v>7.1250917940329797E-2</v>
      </c>
    </row>
    <row r="176" spans="1:7" ht="14.25" x14ac:dyDescent="0.2">
      <c r="A176" s="32" t="s">
        <v>130</v>
      </c>
      <c r="B176" s="30" t="s">
        <v>131</v>
      </c>
      <c r="C176" s="27">
        <f>C177</f>
        <v>59400</v>
      </c>
      <c r="D176" s="27">
        <f>D177</f>
        <v>0</v>
      </c>
      <c r="E176" s="27">
        <f>E177</f>
        <v>0</v>
      </c>
      <c r="F176" s="27">
        <f t="shared" si="32"/>
        <v>59400</v>
      </c>
      <c r="G176" s="28">
        <f t="shared" si="34"/>
        <v>7.1250917940329797E-2</v>
      </c>
    </row>
    <row r="177" spans="1:7" ht="25.5" x14ac:dyDescent="0.2">
      <c r="A177" s="15" t="s">
        <v>88</v>
      </c>
      <c r="B177" s="16" t="s">
        <v>89</v>
      </c>
      <c r="C177" s="17">
        <v>59400</v>
      </c>
      <c r="D177" s="17">
        <v>0</v>
      </c>
      <c r="E177" s="17">
        <v>0</v>
      </c>
      <c r="F177" s="18">
        <f t="shared" si="32"/>
        <v>59400</v>
      </c>
      <c r="G177" s="29">
        <f t="shared" si="34"/>
        <v>7.1250917940329797E-2</v>
      </c>
    </row>
    <row r="178" spans="1:7" ht="14.25" x14ac:dyDescent="0.2">
      <c r="A178" s="21" t="s">
        <v>132</v>
      </c>
      <c r="B178" s="22" t="s">
        <v>133</v>
      </c>
      <c r="C178" s="23">
        <f>C179+C189+C201</f>
        <v>5491807</v>
      </c>
      <c r="D178" s="23">
        <f>D179+D189+D201</f>
        <v>29109</v>
      </c>
      <c r="E178" s="23">
        <f t="shared" ref="E178" si="38">E179+E189+E201</f>
        <v>454865</v>
      </c>
      <c r="F178" s="23">
        <f t="shared" si="32"/>
        <v>5975781</v>
      </c>
      <c r="G178" s="24">
        <f t="shared" si="34"/>
        <v>7.1680114757640059</v>
      </c>
    </row>
    <row r="179" spans="1:7" ht="15.75" customHeight="1" x14ac:dyDescent="0.2">
      <c r="A179" s="32" t="s">
        <v>134</v>
      </c>
      <c r="B179" s="33" t="s">
        <v>135</v>
      </c>
      <c r="C179" s="27">
        <f>SUM(C180:C188)</f>
        <v>421340</v>
      </c>
      <c r="D179" s="27">
        <f t="shared" ref="D179:E179" si="39">SUM(D180:D188)</f>
        <v>0</v>
      </c>
      <c r="E179" s="27">
        <f t="shared" si="39"/>
        <v>0</v>
      </c>
      <c r="F179" s="27">
        <f t="shared" si="32"/>
        <v>421340</v>
      </c>
      <c r="G179" s="28">
        <f t="shared" si="34"/>
        <v>0.50540171321512728</v>
      </c>
    </row>
    <row r="180" spans="1:7" x14ac:dyDescent="0.2">
      <c r="A180" s="15" t="s">
        <v>52</v>
      </c>
      <c r="B180" s="16" t="s">
        <v>53</v>
      </c>
      <c r="C180" s="17">
        <v>83109</v>
      </c>
      <c r="D180" s="17">
        <v>0</v>
      </c>
      <c r="E180" s="17">
        <v>0</v>
      </c>
      <c r="F180" s="18">
        <f t="shared" si="32"/>
        <v>83109</v>
      </c>
      <c r="G180" s="29">
        <f t="shared" si="34"/>
        <v>9.9690110085906891E-2</v>
      </c>
    </row>
    <row r="181" spans="1:7" ht="25.5" x14ac:dyDescent="0.2">
      <c r="A181" s="15" t="s">
        <v>54</v>
      </c>
      <c r="B181" s="16" t="s">
        <v>55</v>
      </c>
      <c r="C181" s="17">
        <v>25628</v>
      </c>
      <c r="D181" s="17">
        <v>0</v>
      </c>
      <c r="E181" s="17">
        <v>0</v>
      </c>
      <c r="F181" s="18">
        <f t="shared" si="32"/>
        <v>25628</v>
      </c>
      <c r="G181" s="29">
        <f t="shared" si="34"/>
        <v>3.0741052609002898E-2</v>
      </c>
    </row>
    <row r="182" spans="1:7" x14ac:dyDescent="0.2">
      <c r="A182" s="15" t="s">
        <v>56</v>
      </c>
      <c r="B182" s="16" t="s">
        <v>57</v>
      </c>
      <c r="C182" s="17">
        <v>13060</v>
      </c>
      <c r="D182" s="17">
        <v>0</v>
      </c>
      <c r="E182" s="17">
        <v>0</v>
      </c>
      <c r="F182" s="18">
        <f t="shared" si="32"/>
        <v>13060</v>
      </c>
      <c r="G182" s="29">
        <f t="shared" si="34"/>
        <v>1.566560586364827E-2</v>
      </c>
    </row>
    <row r="183" spans="1:7" x14ac:dyDescent="0.2">
      <c r="A183" s="15" t="s">
        <v>58</v>
      </c>
      <c r="B183" s="16" t="s">
        <v>59</v>
      </c>
      <c r="C183" s="17">
        <v>138413</v>
      </c>
      <c r="D183" s="17">
        <v>0</v>
      </c>
      <c r="E183" s="17">
        <v>0</v>
      </c>
      <c r="F183" s="18">
        <f t="shared" si="32"/>
        <v>138413</v>
      </c>
      <c r="G183" s="29">
        <f t="shared" si="34"/>
        <v>0.16602783341540184</v>
      </c>
    </row>
    <row r="184" spans="1:7" ht="25.5" x14ac:dyDescent="0.2">
      <c r="A184" s="15" t="s">
        <v>60</v>
      </c>
      <c r="B184" s="16" t="s">
        <v>61</v>
      </c>
      <c r="C184" s="17">
        <v>55574</v>
      </c>
      <c r="D184" s="17">
        <v>0</v>
      </c>
      <c r="E184" s="17">
        <v>0</v>
      </c>
      <c r="F184" s="18">
        <f t="shared" si="32"/>
        <v>55574</v>
      </c>
      <c r="G184" s="29">
        <f t="shared" si="34"/>
        <v>6.6661591138314616E-2</v>
      </c>
    </row>
    <row r="185" spans="1:7" x14ac:dyDescent="0.2">
      <c r="A185" s="15" t="s">
        <v>62</v>
      </c>
      <c r="B185" s="16" t="s">
        <v>63</v>
      </c>
      <c r="C185" s="17">
        <v>1925</v>
      </c>
      <c r="D185" s="17">
        <v>0</v>
      </c>
      <c r="E185" s="17">
        <v>0</v>
      </c>
      <c r="F185" s="18">
        <f t="shared" si="32"/>
        <v>1925</v>
      </c>
      <c r="G185" s="29">
        <f t="shared" si="34"/>
        <v>2.3090575258440213E-3</v>
      </c>
    </row>
    <row r="186" spans="1:7" ht="25.5" x14ac:dyDescent="0.2">
      <c r="A186" s="15" t="s">
        <v>88</v>
      </c>
      <c r="B186" s="16" t="s">
        <v>89</v>
      </c>
      <c r="C186" s="17">
        <v>100000</v>
      </c>
      <c r="D186" s="17">
        <v>0</v>
      </c>
      <c r="E186" s="17">
        <v>0</v>
      </c>
      <c r="F186" s="18">
        <f t="shared" si="32"/>
        <v>100000</v>
      </c>
      <c r="G186" s="29">
        <f t="shared" si="34"/>
        <v>0.11995104030358553</v>
      </c>
    </row>
    <row r="187" spans="1:7" x14ac:dyDescent="0.2">
      <c r="A187" s="15" t="s">
        <v>102</v>
      </c>
      <c r="B187" s="16" t="s">
        <v>103</v>
      </c>
      <c r="C187" s="17">
        <v>0</v>
      </c>
      <c r="D187" s="17">
        <v>0</v>
      </c>
      <c r="E187" s="17">
        <v>0</v>
      </c>
      <c r="F187" s="18">
        <f t="shared" si="32"/>
        <v>0</v>
      </c>
      <c r="G187" s="29">
        <f t="shared" si="34"/>
        <v>0</v>
      </c>
    </row>
    <row r="188" spans="1:7" x14ac:dyDescent="0.2">
      <c r="A188" s="15" t="s">
        <v>64</v>
      </c>
      <c r="B188" s="16" t="s">
        <v>65</v>
      </c>
      <c r="C188" s="17">
        <v>3631</v>
      </c>
      <c r="D188" s="17">
        <v>0</v>
      </c>
      <c r="E188" s="17">
        <v>0</v>
      </c>
      <c r="F188" s="18">
        <f t="shared" si="32"/>
        <v>3631</v>
      </c>
      <c r="G188" s="29">
        <f t="shared" si="34"/>
        <v>4.3554222734231906E-3</v>
      </c>
    </row>
    <row r="189" spans="1:7" ht="42.75" x14ac:dyDescent="0.2">
      <c r="A189" s="32" t="s">
        <v>136</v>
      </c>
      <c r="B189" s="33" t="s">
        <v>137</v>
      </c>
      <c r="C189" s="27">
        <f>SUM(C190:C200)</f>
        <v>4984282</v>
      </c>
      <c r="D189" s="27">
        <f t="shared" ref="D189:F189" si="40">SUM(D190:D200)</f>
        <v>29109</v>
      </c>
      <c r="E189" s="27">
        <f t="shared" si="40"/>
        <v>0</v>
      </c>
      <c r="F189" s="27">
        <f t="shared" si="40"/>
        <v>5013391</v>
      </c>
      <c r="G189" s="28">
        <f t="shared" si="34"/>
        <v>6.0136146589863291</v>
      </c>
    </row>
    <row r="190" spans="1:7" x14ac:dyDescent="0.2">
      <c r="A190" s="15" t="s">
        <v>52</v>
      </c>
      <c r="B190" s="16" t="s">
        <v>53</v>
      </c>
      <c r="C190" s="17">
        <v>1546607</v>
      </c>
      <c r="D190" s="17">
        <v>20217</v>
      </c>
      <c r="E190" s="17">
        <v>0</v>
      </c>
      <c r="F190" s="18">
        <f t="shared" si="32"/>
        <v>1566824</v>
      </c>
      <c r="G190" s="29">
        <f t="shared" si="34"/>
        <v>1.8794216877262508</v>
      </c>
    </row>
    <row r="191" spans="1:7" ht="25.5" x14ac:dyDescent="0.2">
      <c r="A191" s="15" t="s">
        <v>54</v>
      </c>
      <c r="B191" s="16" t="s">
        <v>55</v>
      </c>
      <c r="C191" s="17">
        <v>438014</v>
      </c>
      <c r="D191" s="17">
        <v>4769</v>
      </c>
      <c r="E191" s="17">
        <v>0</v>
      </c>
      <c r="F191" s="18">
        <f t="shared" si="32"/>
        <v>442783</v>
      </c>
      <c r="G191" s="29">
        <f t="shared" si="34"/>
        <v>0.53112281478742507</v>
      </c>
    </row>
    <row r="192" spans="1:7" x14ac:dyDescent="0.2">
      <c r="A192" s="15" t="s">
        <v>56</v>
      </c>
      <c r="B192" s="16" t="s">
        <v>57</v>
      </c>
      <c r="C192" s="17">
        <v>2034</v>
      </c>
      <c r="D192" s="17">
        <v>0</v>
      </c>
      <c r="E192" s="17">
        <v>0</v>
      </c>
      <c r="F192" s="18">
        <f t="shared" si="32"/>
        <v>2034</v>
      </c>
      <c r="G192" s="29">
        <f t="shared" si="34"/>
        <v>2.4398041597749297E-3</v>
      </c>
    </row>
    <row r="193" spans="1:7" x14ac:dyDescent="0.2">
      <c r="A193" s="15" t="s">
        <v>58</v>
      </c>
      <c r="B193" s="16" t="s">
        <v>59</v>
      </c>
      <c r="C193" s="17">
        <v>652325</v>
      </c>
      <c r="D193" s="17">
        <v>0</v>
      </c>
      <c r="E193" s="17">
        <v>0</v>
      </c>
      <c r="F193" s="18">
        <f t="shared" si="32"/>
        <v>652325</v>
      </c>
      <c r="G193" s="29">
        <f t="shared" si="34"/>
        <v>0.78247062366036424</v>
      </c>
    </row>
    <row r="194" spans="1:7" ht="25.5" x14ac:dyDescent="0.2">
      <c r="A194" s="15" t="s">
        <v>60</v>
      </c>
      <c r="B194" s="16" t="s">
        <v>61</v>
      </c>
      <c r="C194" s="17">
        <v>247662</v>
      </c>
      <c r="D194" s="17">
        <v>0</v>
      </c>
      <c r="E194" s="17">
        <v>0</v>
      </c>
      <c r="F194" s="18">
        <f t="shared" si="32"/>
        <v>247662</v>
      </c>
      <c r="G194" s="29">
        <f t="shared" si="34"/>
        <v>0.29707314543666596</v>
      </c>
    </row>
    <row r="195" spans="1:7" x14ac:dyDescent="0.2">
      <c r="A195" s="15" t="s">
        <v>138</v>
      </c>
      <c r="B195" s="16" t="s">
        <v>139</v>
      </c>
      <c r="C195" s="17">
        <v>23500</v>
      </c>
      <c r="D195" s="17">
        <v>0</v>
      </c>
      <c r="E195" s="17">
        <v>0</v>
      </c>
      <c r="F195" s="18">
        <f t="shared" si="32"/>
        <v>23500</v>
      </c>
      <c r="G195" s="29">
        <f t="shared" si="34"/>
        <v>2.8188494471342598E-2</v>
      </c>
    </row>
    <row r="196" spans="1:7" x14ac:dyDescent="0.2">
      <c r="A196" s="15" t="s">
        <v>62</v>
      </c>
      <c r="B196" s="16" t="s">
        <v>63</v>
      </c>
      <c r="C196" s="17">
        <v>13926</v>
      </c>
      <c r="D196" s="17">
        <v>0</v>
      </c>
      <c r="E196" s="17">
        <v>0</v>
      </c>
      <c r="F196" s="18">
        <f t="shared" si="32"/>
        <v>13926</v>
      </c>
      <c r="G196" s="29">
        <f t="shared" si="34"/>
        <v>1.670438187267732E-2</v>
      </c>
    </row>
    <row r="197" spans="1:7" ht="25.5" x14ac:dyDescent="0.2">
      <c r="A197" s="15" t="s">
        <v>88</v>
      </c>
      <c r="B197" s="16" t="s">
        <v>89</v>
      </c>
      <c r="C197" s="17">
        <v>5000</v>
      </c>
      <c r="D197" s="17">
        <v>0</v>
      </c>
      <c r="E197" s="17">
        <v>0</v>
      </c>
      <c r="F197" s="18">
        <f t="shared" si="32"/>
        <v>5000</v>
      </c>
      <c r="G197" s="29">
        <f t="shared" si="34"/>
        <v>5.997552015179276E-3</v>
      </c>
    </row>
    <row r="198" spans="1:7" x14ac:dyDescent="0.2">
      <c r="A198" s="15" t="s">
        <v>64</v>
      </c>
      <c r="B198" s="16" t="s">
        <v>65</v>
      </c>
      <c r="C198" s="17">
        <v>2055014</v>
      </c>
      <c r="D198" s="17">
        <v>0</v>
      </c>
      <c r="E198" s="17">
        <v>0</v>
      </c>
      <c r="F198" s="18">
        <f t="shared" si="32"/>
        <v>2055014</v>
      </c>
      <c r="G198" s="29">
        <f t="shared" si="34"/>
        <v>2.4650106713843249</v>
      </c>
    </row>
    <row r="199" spans="1:7" ht="25.5" x14ac:dyDescent="0.2">
      <c r="A199" s="15" t="s">
        <v>90</v>
      </c>
      <c r="B199" s="16" t="s">
        <v>91</v>
      </c>
      <c r="C199" s="17">
        <v>0</v>
      </c>
      <c r="D199" s="17">
        <v>0</v>
      </c>
      <c r="E199" s="17">
        <v>0</v>
      </c>
      <c r="F199" s="18">
        <f t="shared" si="32"/>
        <v>0</v>
      </c>
      <c r="G199" s="29">
        <f t="shared" si="34"/>
        <v>0</v>
      </c>
    </row>
    <row r="200" spans="1:7" x14ac:dyDescent="0.2">
      <c r="A200" s="15" t="s">
        <v>68</v>
      </c>
      <c r="B200" s="16" t="s">
        <v>69</v>
      </c>
      <c r="C200" s="17">
        <v>200</v>
      </c>
      <c r="D200" s="17">
        <v>4123</v>
      </c>
      <c r="E200" s="17">
        <v>0</v>
      </c>
      <c r="F200" s="18">
        <f t="shared" si="32"/>
        <v>4323</v>
      </c>
      <c r="G200" s="29">
        <f t="shared" si="34"/>
        <v>5.1854834723240022E-3</v>
      </c>
    </row>
    <row r="201" spans="1:7" ht="42.75" x14ac:dyDescent="0.2">
      <c r="A201" s="32" t="s">
        <v>140</v>
      </c>
      <c r="B201" s="33" t="s">
        <v>141</v>
      </c>
      <c r="C201" s="27">
        <f>SUM(C202:C211)</f>
        <v>86185</v>
      </c>
      <c r="D201" s="27">
        <f t="shared" ref="D201:E201" si="41">SUM(D202:D211)</f>
        <v>0</v>
      </c>
      <c r="E201" s="27">
        <f t="shared" si="41"/>
        <v>454865</v>
      </c>
      <c r="F201" s="27">
        <f t="shared" si="32"/>
        <v>541050</v>
      </c>
      <c r="G201" s="28">
        <f t="shared" si="34"/>
        <v>0.64899510356254952</v>
      </c>
    </row>
    <row r="202" spans="1:7" x14ac:dyDescent="0.2">
      <c r="A202" s="15" t="s">
        <v>52</v>
      </c>
      <c r="B202" s="16" t="s">
        <v>53</v>
      </c>
      <c r="C202" s="17">
        <v>5293</v>
      </c>
      <c r="D202" s="17">
        <v>0</v>
      </c>
      <c r="E202" s="17">
        <v>19693</v>
      </c>
      <c r="F202" s="18">
        <f t="shared" si="32"/>
        <v>24986</v>
      </c>
      <c r="G202" s="29">
        <f t="shared" si="34"/>
        <v>2.9970966930253879E-2</v>
      </c>
    </row>
    <row r="203" spans="1:7" ht="25.5" x14ac:dyDescent="0.2">
      <c r="A203" s="15" t="s">
        <v>54</v>
      </c>
      <c r="B203" s="16" t="s">
        <v>55</v>
      </c>
      <c r="C203" s="17">
        <v>1250</v>
      </c>
      <c r="D203" s="17">
        <v>0</v>
      </c>
      <c r="E203" s="17">
        <v>3760</v>
      </c>
      <c r="F203" s="18">
        <f t="shared" si="32"/>
        <v>5010</v>
      </c>
      <c r="G203" s="29">
        <f t="shared" si="34"/>
        <v>6.0095471192096349E-3</v>
      </c>
    </row>
    <row r="204" spans="1:7" x14ac:dyDescent="0.2">
      <c r="A204" s="15" t="s">
        <v>56</v>
      </c>
      <c r="B204" s="16" t="s">
        <v>57</v>
      </c>
      <c r="C204" s="17">
        <v>0</v>
      </c>
      <c r="D204" s="17">
        <v>0</v>
      </c>
      <c r="E204" s="17">
        <v>1970</v>
      </c>
      <c r="F204" s="18">
        <f t="shared" si="32"/>
        <v>1970</v>
      </c>
      <c r="G204" s="29">
        <f t="shared" si="34"/>
        <v>2.3630354939806349E-3</v>
      </c>
    </row>
    <row r="205" spans="1:7" x14ac:dyDescent="0.2">
      <c r="A205" s="15" t="s">
        <v>58</v>
      </c>
      <c r="B205" s="16" t="s">
        <v>59</v>
      </c>
      <c r="C205" s="17">
        <v>46253</v>
      </c>
      <c r="D205" s="17">
        <v>0</v>
      </c>
      <c r="E205" s="17">
        <v>40360</v>
      </c>
      <c r="F205" s="18">
        <f t="shared" si="32"/>
        <v>86613</v>
      </c>
      <c r="G205" s="29">
        <f t="shared" si="34"/>
        <v>0.10389319453814454</v>
      </c>
    </row>
    <row r="206" spans="1:7" ht="25.5" x14ac:dyDescent="0.2">
      <c r="A206" s="15" t="s">
        <v>60</v>
      </c>
      <c r="B206" s="16" t="s">
        <v>61</v>
      </c>
      <c r="C206" s="17">
        <v>4600</v>
      </c>
      <c r="D206" s="17">
        <v>0</v>
      </c>
      <c r="E206" s="17">
        <v>26380</v>
      </c>
      <c r="F206" s="18">
        <f t="shared" si="32"/>
        <v>30980</v>
      </c>
      <c r="G206" s="29">
        <f t="shared" si="34"/>
        <v>3.7160832286050799E-2</v>
      </c>
    </row>
    <row r="207" spans="1:7" ht="25.5" x14ac:dyDescent="0.2">
      <c r="A207" s="15" t="s">
        <v>88</v>
      </c>
      <c r="B207" s="16" t="s">
        <v>89</v>
      </c>
      <c r="C207" s="17">
        <v>0</v>
      </c>
      <c r="D207" s="17">
        <v>0</v>
      </c>
      <c r="E207" s="17">
        <v>0</v>
      </c>
      <c r="F207" s="18">
        <f t="shared" si="32"/>
        <v>0</v>
      </c>
      <c r="G207" s="29">
        <f t="shared" si="34"/>
        <v>0</v>
      </c>
    </row>
    <row r="208" spans="1:7" x14ac:dyDescent="0.2">
      <c r="A208" s="15" t="s">
        <v>64</v>
      </c>
      <c r="B208" s="16" t="s">
        <v>65</v>
      </c>
      <c r="C208" s="17">
        <v>0</v>
      </c>
      <c r="D208" s="17">
        <v>0</v>
      </c>
      <c r="E208" s="17">
        <v>362702</v>
      </c>
      <c r="F208" s="18">
        <f t="shared" si="32"/>
        <v>362702</v>
      </c>
      <c r="G208" s="29">
        <f t="shared" si="34"/>
        <v>0.43506482220191078</v>
      </c>
    </row>
    <row r="209" spans="1:7" ht="25.5" x14ac:dyDescent="0.2">
      <c r="A209" s="15" t="s">
        <v>90</v>
      </c>
      <c r="B209" s="16" t="s">
        <v>91</v>
      </c>
      <c r="C209" s="17">
        <v>9025</v>
      </c>
      <c r="D209" s="17">
        <v>0</v>
      </c>
      <c r="E209" s="17">
        <v>0</v>
      </c>
      <c r="F209" s="18">
        <f t="shared" si="32"/>
        <v>9025</v>
      </c>
      <c r="G209" s="29">
        <f t="shared" si="34"/>
        <v>1.0825581387398593E-2</v>
      </c>
    </row>
    <row r="210" spans="1:7" x14ac:dyDescent="0.2">
      <c r="A210" s="15" t="s">
        <v>68</v>
      </c>
      <c r="B210" s="16" t="s">
        <v>69</v>
      </c>
      <c r="C210" s="17">
        <v>19764</v>
      </c>
      <c r="D210" s="17">
        <v>0</v>
      </c>
      <c r="E210" s="17">
        <v>0</v>
      </c>
      <c r="F210" s="18">
        <f t="shared" si="32"/>
        <v>19764</v>
      </c>
      <c r="G210" s="29">
        <f t="shared" si="34"/>
        <v>2.3707123605600643E-2</v>
      </c>
    </row>
    <row r="211" spans="1:7" x14ac:dyDescent="0.2">
      <c r="A211" s="15" t="s">
        <v>106</v>
      </c>
      <c r="B211" s="16" t="s">
        <v>107</v>
      </c>
      <c r="C211" s="17">
        <v>0</v>
      </c>
      <c r="D211" s="17">
        <v>0</v>
      </c>
      <c r="E211" s="17">
        <v>0</v>
      </c>
      <c r="F211" s="18">
        <f t="shared" si="32"/>
        <v>0</v>
      </c>
      <c r="G211" s="29">
        <f t="shared" si="34"/>
        <v>0</v>
      </c>
    </row>
    <row r="212" spans="1:7" ht="14.25" x14ac:dyDescent="0.2">
      <c r="A212" s="21" t="s">
        <v>142</v>
      </c>
      <c r="B212" s="22" t="s">
        <v>143</v>
      </c>
      <c r="C212" s="23">
        <f>C213+C226+C251+C266+C276+C283+C296</f>
        <v>20207602</v>
      </c>
      <c r="D212" s="23">
        <f>D213+D226+D251+D266+D276+D283+D296</f>
        <v>13817939</v>
      </c>
      <c r="E212" s="23">
        <f t="shared" ref="E212:F212" si="42">E213+E226+E251+E266+E276+E283+E296</f>
        <v>568425</v>
      </c>
      <c r="F212" s="23">
        <f t="shared" si="42"/>
        <v>34437817</v>
      </c>
      <c r="G212" s="24">
        <f t="shared" si="34"/>
        <v>41.308519749345031</v>
      </c>
    </row>
    <row r="213" spans="1:7" ht="15" customHeight="1" x14ac:dyDescent="0.2">
      <c r="A213" s="32" t="s">
        <v>144</v>
      </c>
      <c r="B213" s="33" t="s">
        <v>145</v>
      </c>
      <c r="C213" s="27">
        <f t="shared" ref="C213:F213" si="43">SUM(C214:C225)</f>
        <v>7664141</v>
      </c>
      <c r="D213" s="27">
        <f t="shared" si="43"/>
        <v>1733239</v>
      </c>
      <c r="E213" s="27">
        <f t="shared" si="43"/>
        <v>0</v>
      </c>
      <c r="F213" s="27">
        <f t="shared" si="43"/>
        <v>9241231</v>
      </c>
      <c r="G213" s="28">
        <f t="shared" si="34"/>
        <v>11.084952721357439</v>
      </c>
    </row>
    <row r="214" spans="1:7" x14ac:dyDescent="0.2">
      <c r="A214" s="15" t="s">
        <v>52</v>
      </c>
      <c r="B214" s="16" t="s">
        <v>53</v>
      </c>
      <c r="C214" s="17">
        <v>4847832</v>
      </c>
      <c r="D214" s="17">
        <v>1402411</v>
      </c>
      <c r="E214" s="17">
        <v>0</v>
      </c>
      <c r="F214" s="18">
        <f t="shared" si="32"/>
        <v>6250243</v>
      </c>
      <c r="G214" s="29">
        <f t="shared" si="34"/>
        <v>7.4972315000020329</v>
      </c>
    </row>
    <row r="215" spans="1:7" ht="25.5" x14ac:dyDescent="0.2">
      <c r="A215" s="15" t="s">
        <v>54</v>
      </c>
      <c r="B215" s="16" t="s">
        <v>55</v>
      </c>
      <c r="C215" s="17">
        <v>1260408</v>
      </c>
      <c r="D215" s="17">
        <v>330828</v>
      </c>
      <c r="E215" s="17">
        <v>0</v>
      </c>
      <c r="F215" s="18">
        <f t="shared" si="32"/>
        <v>1591236</v>
      </c>
      <c r="G215" s="29">
        <f t="shared" si="34"/>
        <v>1.9087041356851622</v>
      </c>
    </row>
    <row r="216" spans="1:7" x14ac:dyDescent="0.2">
      <c r="A216" s="15" t="s">
        <v>56</v>
      </c>
      <c r="B216" s="16" t="s">
        <v>57</v>
      </c>
      <c r="C216" s="17">
        <v>6927</v>
      </c>
      <c r="D216" s="17">
        <v>0</v>
      </c>
      <c r="E216" s="17">
        <v>0</v>
      </c>
      <c r="F216" s="18">
        <f t="shared" si="32"/>
        <v>6927</v>
      </c>
      <c r="G216" s="29">
        <f t="shared" si="34"/>
        <v>8.3090085618293692E-3</v>
      </c>
    </row>
    <row r="217" spans="1:7" x14ac:dyDescent="0.2">
      <c r="A217" s="15" t="s">
        <v>58</v>
      </c>
      <c r="B217" s="16" t="s">
        <v>59</v>
      </c>
      <c r="C217" s="17">
        <v>527998</v>
      </c>
      <c r="D217" s="17">
        <v>0</v>
      </c>
      <c r="E217" s="17">
        <v>0</v>
      </c>
      <c r="F217" s="18">
        <f t="shared" si="32"/>
        <v>527998</v>
      </c>
      <c r="G217" s="29">
        <f t="shared" si="34"/>
        <v>0.6333390937821255</v>
      </c>
    </row>
    <row r="218" spans="1:7" ht="25.5" x14ac:dyDescent="0.2">
      <c r="A218" s="15" t="s">
        <v>60</v>
      </c>
      <c r="B218" s="16" t="s">
        <v>61</v>
      </c>
      <c r="C218" s="17">
        <v>306013</v>
      </c>
      <c r="D218" s="17">
        <v>0</v>
      </c>
      <c r="E218" s="17">
        <v>0</v>
      </c>
      <c r="F218" s="18">
        <f t="shared" si="32"/>
        <v>306013</v>
      </c>
      <c r="G218" s="29">
        <f t="shared" si="34"/>
        <v>0.36706577696421117</v>
      </c>
    </row>
    <row r="219" spans="1:7" x14ac:dyDescent="0.2">
      <c r="A219" s="15" t="s">
        <v>138</v>
      </c>
      <c r="B219" s="16" t="s">
        <v>139</v>
      </c>
      <c r="C219" s="17">
        <v>519</v>
      </c>
      <c r="D219" s="17">
        <v>0</v>
      </c>
      <c r="E219" s="17">
        <v>0</v>
      </c>
      <c r="F219" s="18">
        <f t="shared" si="32"/>
        <v>519</v>
      </c>
      <c r="G219" s="29">
        <f t="shared" si="34"/>
        <v>6.2254589917560893E-4</v>
      </c>
    </row>
    <row r="220" spans="1:7" x14ac:dyDescent="0.2">
      <c r="A220" s="15" t="s">
        <v>62</v>
      </c>
      <c r="B220" s="16" t="s">
        <v>63</v>
      </c>
      <c r="C220" s="17">
        <v>5182</v>
      </c>
      <c r="D220" s="17">
        <v>0</v>
      </c>
      <c r="E220" s="17">
        <v>0</v>
      </c>
      <c r="F220" s="18">
        <f t="shared" si="32"/>
        <v>5182</v>
      </c>
      <c r="G220" s="29">
        <f t="shared" si="34"/>
        <v>6.2158629085318018E-3</v>
      </c>
    </row>
    <row r="221" spans="1:7" ht="25.5" x14ac:dyDescent="0.2">
      <c r="A221" s="15" t="s">
        <v>88</v>
      </c>
      <c r="B221" s="16" t="s">
        <v>89</v>
      </c>
      <c r="C221" s="2">
        <v>156149</v>
      </c>
      <c r="D221" s="17">
        <v>0</v>
      </c>
      <c r="E221" s="17">
        <v>0</v>
      </c>
      <c r="F221" s="18">
        <f>C222+D221+E221</f>
        <v>0</v>
      </c>
      <c r="G221" s="29">
        <f t="shared" ref="G221:G284" si="44">F221*100/$F$27</f>
        <v>0</v>
      </c>
    </row>
    <row r="222" spans="1:7" x14ac:dyDescent="0.2">
      <c r="A222" s="15" t="s">
        <v>102</v>
      </c>
      <c r="B222" s="16" t="s">
        <v>103</v>
      </c>
      <c r="C222" s="17">
        <v>0</v>
      </c>
      <c r="D222" s="17">
        <v>0</v>
      </c>
      <c r="E222" s="17">
        <v>0</v>
      </c>
      <c r="F222" s="18">
        <f>C222+D222+E222</f>
        <v>0</v>
      </c>
      <c r="G222" s="29">
        <f t="shared" si="44"/>
        <v>0</v>
      </c>
    </row>
    <row r="223" spans="1:7" x14ac:dyDescent="0.2">
      <c r="A223" s="15" t="s">
        <v>64</v>
      </c>
      <c r="B223" s="16" t="s">
        <v>65</v>
      </c>
      <c r="C223" s="17">
        <v>213656</v>
      </c>
      <c r="D223" s="17">
        <v>0</v>
      </c>
      <c r="E223" s="17">
        <v>0</v>
      </c>
      <c r="F223" s="18">
        <f t="shared" si="32"/>
        <v>213656</v>
      </c>
      <c r="G223" s="29">
        <f t="shared" si="44"/>
        <v>0.25628259467102871</v>
      </c>
    </row>
    <row r="224" spans="1:7" ht="25.5" x14ac:dyDescent="0.2">
      <c r="A224" s="15" t="s">
        <v>90</v>
      </c>
      <c r="B224" s="16" t="s">
        <v>91</v>
      </c>
      <c r="C224" s="17">
        <v>10000</v>
      </c>
      <c r="D224" s="17">
        <v>0</v>
      </c>
      <c r="E224" s="17">
        <v>0</v>
      </c>
      <c r="F224" s="18">
        <f t="shared" ref="F224:F298" si="45">C224+D224+E224</f>
        <v>10000</v>
      </c>
      <c r="G224" s="29">
        <f t="shared" si="44"/>
        <v>1.1995104030358552E-2</v>
      </c>
    </row>
    <row r="225" spans="1:7" x14ac:dyDescent="0.2">
      <c r="A225" s="15" t="s">
        <v>68</v>
      </c>
      <c r="B225" s="16" t="s">
        <v>69</v>
      </c>
      <c r="C225" s="17">
        <v>329457</v>
      </c>
      <c r="D225" s="17">
        <v>0</v>
      </c>
      <c r="E225" s="17">
        <v>0</v>
      </c>
      <c r="F225" s="18">
        <f t="shared" si="45"/>
        <v>329457</v>
      </c>
      <c r="G225" s="29">
        <f t="shared" si="44"/>
        <v>0.39518709885298375</v>
      </c>
    </row>
    <row r="226" spans="1:7" ht="14.25" x14ac:dyDescent="0.2">
      <c r="A226" s="32" t="s">
        <v>146</v>
      </c>
      <c r="B226" s="33" t="s">
        <v>147</v>
      </c>
      <c r="C226" s="27">
        <f>C227+C243</f>
        <v>7194931</v>
      </c>
      <c r="D226" s="27">
        <f t="shared" ref="D226:E226" si="46">D227+D243</f>
        <v>10436080</v>
      </c>
      <c r="E226" s="27">
        <f t="shared" si="46"/>
        <v>153927</v>
      </c>
      <c r="F226" s="27">
        <f t="shared" si="45"/>
        <v>17784938</v>
      </c>
      <c r="G226" s="28">
        <f t="shared" si="44"/>
        <v>21.333218148347697</v>
      </c>
    </row>
    <row r="227" spans="1:7" ht="15" x14ac:dyDescent="0.25">
      <c r="A227" s="35" t="s">
        <v>148</v>
      </c>
      <c r="B227" s="36" t="s">
        <v>149</v>
      </c>
      <c r="C227" s="37">
        <f>SUM(C228:C242)</f>
        <v>4951499</v>
      </c>
      <c r="D227" s="37">
        <f t="shared" ref="D227:E227" si="47">SUM(D228:D242)</f>
        <v>10101131</v>
      </c>
      <c r="E227" s="37">
        <f t="shared" si="47"/>
        <v>153927</v>
      </c>
      <c r="F227" s="27">
        <f t="shared" si="45"/>
        <v>15206557</v>
      </c>
      <c r="G227" s="28">
        <f t="shared" si="44"/>
        <v>18.240423315857708</v>
      </c>
    </row>
    <row r="228" spans="1:7" x14ac:dyDescent="0.2">
      <c r="A228" s="15" t="s">
        <v>52</v>
      </c>
      <c r="B228" s="16" t="s">
        <v>53</v>
      </c>
      <c r="C228" s="17">
        <v>1994943</v>
      </c>
      <c r="D228" s="17">
        <v>7963986</v>
      </c>
      <c r="E228" s="17">
        <v>9500</v>
      </c>
      <c r="F228" s="18">
        <f t="shared" si="45"/>
        <v>9968429</v>
      </c>
      <c r="G228" s="29">
        <f t="shared" si="44"/>
        <v>11.957234287424308</v>
      </c>
    </row>
    <row r="229" spans="1:7" ht="25.5" x14ac:dyDescent="0.2">
      <c r="A229" s="15" t="s">
        <v>54</v>
      </c>
      <c r="B229" s="16" t="s">
        <v>55</v>
      </c>
      <c r="C229" s="17">
        <v>543459</v>
      </c>
      <c r="D229" s="17">
        <v>1885842</v>
      </c>
      <c r="E229" s="17">
        <v>2242</v>
      </c>
      <c r="F229" s="18">
        <f t="shared" si="45"/>
        <v>2431543</v>
      </c>
      <c r="G229" s="29">
        <f t="shared" si="44"/>
        <v>2.9166611239290128</v>
      </c>
    </row>
    <row r="230" spans="1:7" x14ac:dyDescent="0.2">
      <c r="A230" s="15" t="s">
        <v>56</v>
      </c>
      <c r="B230" s="16" t="s">
        <v>57</v>
      </c>
      <c r="C230" s="17">
        <v>18309</v>
      </c>
      <c r="D230" s="17">
        <v>800</v>
      </c>
      <c r="E230" s="17">
        <v>61035</v>
      </c>
      <c r="F230" s="18">
        <f t="shared" si="45"/>
        <v>80144</v>
      </c>
      <c r="G230" s="29">
        <f t="shared" si="44"/>
        <v>9.6133561740905579E-2</v>
      </c>
    </row>
    <row r="231" spans="1:7" x14ac:dyDescent="0.2">
      <c r="A231" s="15" t="s">
        <v>58</v>
      </c>
      <c r="B231" s="16" t="s">
        <v>59</v>
      </c>
      <c r="C231" s="17">
        <v>799606</v>
      </c>
      <c r="D231" s="17">
        <v>39712</v>
      </c>
      <c r="E231" s="17">
        <v>34435</v>
      </c>
      <c r="F231" s="18">
        <f t="shared" si="45"/>
        <v>873753</v>
      </c>
      <c r="G231" s="29">
        <f t="shared" si="44"/>
        <v>1.0480758131837877</v>
      </c>
    </row>
    <row r="232" spans="1:7" ht="25.5" x14ac:dyDescent="0.2">
      <c r="A232" s="15" t="s">
        <v>60</v>
      </c>
      <c r="B232" s="16" t="s">
        <v>61</v>
      </c>
      <c r="C232" s="17">
        <v>561226</v>
      </c>
      <c r="D232" s="17">
        <v>141301</v>
      </c>
      <c r="E232" s="17">
        <v>10769</v>
      </c>
      <c r="F232" s="18">
        <f t="shared" si="45"/>
        <v>713296</v>
      </c>
      <c r="G232" s="29">
        <f t="shared" si="44"/>
        <v>0.85560597244386338</v>
      </c>
    </row>
    <row r="233" spans="1:7" x14ac:dyDescent="0.2">
      <c r="A233" s="15" t="s">
        <v>138</v>
      </c>
      <c r="B233" s="16" t="s">
        <v>139</v>
      </c>
      <c r="C233" s="17">
        <v>2670</v>
      </c>
      <c r="D233" s="17">
        <v>60</v>
      </c>
      <c r="E233" s="17">
        <v>0</v>
      </c>
      <c r="F233" s="18">
        <f t="shared" si="45"/>
        <v>2730</v>
      </c>
      <c r="G233" s="29">
        <f t="shared" si="44"/>
        <v>3.274663400287885E-3</v>
      </c>
    </row>
    <row r="234" spans="1:7" x14ac:dyDescent="0.2">
      <c r="A234" s="15" t="s">
        <v>62</v>
      </c>
      <c r="B234" s="16" t="s">
        <v>63</v>
      </c>
      <c r="C234" s="17">
        <v>20232</v>
      </c>
      <c r="D234" s="17">
        <v>749</v>
      </c>
      <c r="E234" s="17">
        <v>0</v>
      </c>
      <c r="F234" s="18">
        <f t="shared" si="45"/>
        <v>20981</v>
      </c>
      <c r="G234" s="29">
        <f t="shared" si="44"/>
        <v>2.516692776609528E-2</v>
      </c>
    </row>
    <row r="235" spans="1:7" ht="25.5" x14ac:dyDescent="0.2">
      <c r="A235" s="15" t="s">
        <v>88</v>
      </c>
      <c r="B235" s="16" t="s">
        <v>89</v>
      </c>
      <c r="C235" s="17">
        <v>0</v>
      </c>
      <c r="D235" s="17">
        <v>0</v>
      </c>
      <c r="E235" s="17">
        <v>0</v>
      </c>
      <c r="F235" s="18">
        <f t="shared" si="45"/>
        <v>0</v>
      </c>
      <c r="G235" s="29">
        <f t="shared" si="44"/>
        <v>0</v>
      </c>
    </row>
    <row r="236" spans="1:7" x14ac:dyDescent="0.2">
      <c r="A236" s="15" t="s">
        <v>102</v>
      </c>
      <c r="B236" s="16" t="s">
        <v>103</v>
      </c>
      <c r="C236" s="17">
        <v>1600</v>
      </c>
      <c r="D236" s="17">
        <v>307</v>
      </c>
      <c r="E236" s="17">
        <v>0</v>
      </c>
      <c r="F236" s="18">
        <f t="shared" si="45"/>
        <v>1907</v>
      </c>
      <c r="G236" s="29">
        <f t="shared" si="44"/>
        <v>2.2874663385893759E-3</v>
      </c>
    </row>
    <row r="237" spans="1:7" x14ac:dyDescent="0.2">
      <c r="A237" s="15" t="s">
        <v>64</v>
      </c>
      <c r="B237" s="16" t="s">
        <v>65</v>
      </c>
      <c r="C237" s="17">
        <v>273430</v>
      </c>
      <c r="D237" s="17">
        <v>66674</v>
      </c>
      <c r="E237" s="17">
        <v>0</v>
      </c>
      <c r="F237" s="18">
        <f t="shared" si="45"/>
        <v>340104</v>
      </c>
      <c r="G237" s="29">
        <f t="shared" si="44"/>
        <v>0.40795828611410651</v>
      </c>
    </row>
    <row r="238" spans="1:7" x14ac:dyDescent="0.2">
      <c r="A238" s="15" t="s">
        <v>66</v>
      </c>
      <c r="B238" s="16" t="s">
        <v>67</v>
      </c>
      <c r="C238" s="17">
        <v>0</v>
      </c>
      <c r="D238" s="17">
        <v>1700</v>
      </c>
      <c r="E238" s="17">
        <v>0</v>
      </c>
      <c r="F238" s="18">
        <f t="shared" si="45"/>
        <v>1700</v>
      </c>
      <c r="G238" s="29">
        <f t="shared" si="44"/>
        <v>2.0391676851609542E-3</v>
      </c>
    </row>
    <row r="239" spans="1:7" x14ac:dyDescent="0.2">
      <c r="A239" s="15" t="s">
        <v>150</v>
      </c>
      <c r="B239" s="16" t="s">
        <v>151</v>
      </c>
      <c r="C239" s="17">
        <v>0</v>
      </c>
      <c r="D239" s="17">
        <v>0</v>
      </c>
      <c r="E239" s="17">
        <v>0</v>
      </c>
      <c r="F239" s="18">
        <f t="shared" si="45"/>
        <v>0</v>
      </c>
      <c r="G239" s="29">
        <f t="shared" si="44"/>
        <v>0</v>
      </c>
    </row>
    <row r="240" spans="1:7" ht="25.5" x14ac:dyDescent="0.2">
      <c r="A240" s="15" t="s">
        <v>90</v>
      </c>
      <c r="B240" s="16" t="s">
        <v>91</v>
      </c>
      <c r="C240" s="17">
        <v>11083</v>
      </c>
      <c r="D240" s="17">
        <v>0</v>
      </c>
      <c r="E240" s="17">
        <v>0</v>
      </c>
      <c r="F240" s="18">
        <f t="shared" si="45"/>
        <v>11083</v>
      </c>
      <c r="G240" s="29">
        <f t="shared" si="44"/>
        <v>1.3294173796846383E-2</v>
      </c>
    </row>
    <row r="241" spans="1:7" x14ac:dyDescent="0.2">
      <c r="A241" s="15" t="s">
        <v>68</v>
      </c>
      <c r="B241" s="16" t="s">
        <v>69</v>
      </c>
      <c r="C241" s="17">
        <v>724941</v>
      </c>
      <c r="D241" s="17">
        <v>0</v>
      </c>
      <c r="E241" s="17">
        <v>0</v>
      </c>
      <c r="F241" s="18">
        <f t="shared" si="45"/>
        <v>724941</v>
      </c>
      <c r="G241" s="29">
        <f t="shared" si="44"/>
        <v>0.86957427108721597</v>
      </c>
    </row>
    <row r="242" spans="1:7" x14ac:dyDescent="0.2">
      <c r="A242" s="15" t="s">
        <v>106</v>
      </c>
      <c r="B242" s="16" t="s">
        <v>107</v>
      </c>
      <c r="C242" s="17">
        <v>0</v>
      </c>
      <c r="D242" s="17">
        <v>0</v>
      </c>
      <c r="E242" s="17">
        <v>35946</v>
      </c>
      <c r="F242" s="18">
        <f t="shared" si="45"/>
        <v>35946</v>
      </c>
      <c r="G242" s="29">
        <f t="shared" si="44"/>
        <v>4.3117600947526855E-2</v>
      </c>
    </row>
    <row r="243" spans="1:7" ht="15" x14ac:dyDescent="0.25">
      <c r="A243" s="35" t="s">
        <v>152</v>
      </c>
      <c r="B243" s="36" t="s">
        <v>153</v>
      </c>
      <c r="C243" s="37">
        <f>SUM(C244:C250)</f>
        <v>2243432</v>
      </c>
      <c r="D243" s="37">
        <f>SUM(D244:D250)</f>
        <v>334949</v>
      </c>
      <c r="E243" s="37">
        <f>SUM(E244:E250)</f>
        <v>0</v>
      </c>
      <c r="F243" s="27">
        <f t="shared" si="45"/>
        <v>2578381</v>
      </c>
      <c r="G243" s="28">
        <f t="shared" si="44"/>
        <v>3.0927948324899917</v>
      </c>
    </row>
    <row r="244" spans="1:7" x14ac:dyDescent="0.2">
      <c r="A244" s="15" t="s">
        <v>52</v>
      </c>
      <c r="B244" s="16" t="s">
        <v>53</v>
      </c>
      <c r="C244" s="17">
        <v>939637</v>
      </c>
      <c r="D244" s="17">
        <v>270779</v>
      </c>
      <c r="E244" s="17">
        <v>0</v>
      </c>
      <c r="F244" s="18">
        <f t="shared" si="45"/>
        <v>1210416</v>
      </c>
      <c r="G244" s="29">
        <f t="shared" si="44"/>
        <v>1.4519065840010479</v>
      </c>
    </row>
    <row r="245" spans="1:7" ht="25.5" x14ac:dyDescent="0.2">
      <c r="A245" s="15" t="s">
        <v>54</v>
      </c>
      <c r="B245" s="16" t="s">
        <v>55</v>
      </c>
      <c r="C245" s="17">
        <v>377780</v>
      </c>
      <c r="D245" s="17">
        <v>64170</v>
      </c>
      <c r="E245" s="17">
        <v>0</v>
      </c>
      <c r="F245" s="18">
        <f t="shared" si="45"/>
        <v>441950</v>
      </c>
      <c r="G245" s="29">
        <f t="shared" si="44"/>
        <v>0.53012362262169621</v>
      </c>
    </row>
    <row r="246" spans="1:7" x14ac:dyDescent="0.2">
      <c r="A246" s="15" t="s">
        <v>56</v>
      </c>
      <c r="B246" s="16" t="s">
        <v>57</v>
      </c>
      <c r="C246" s="17">
        <v>68783</v>
      </c>
      <c r="D246" s="17">
        <v>0</v>
      </c>
      <c r="E246" s="17">
        <v>0</v>
      </c>
      <c r="F246" s="18">
        <f t="shared" si="45"/>
        <v>68783</v>
      </c>
      <c r="G246" s="29">
        <f t="shared" si="44"/>
        <v>8.2505924052015234E-2</v>
      </c>
    </row>
    <row r="247" spans="1:7" x14ac:dyDescent="0.2">
      <c r="A247" s="15" t="s">
        <v>58</v>
      </c>
      <c r="B247" s="16" t="s">
        <v>59</v>
      </c>
      <c r="C247" s="17">
        <v>476894</v>
      </c>
      <c r="D247" s="17">
        <v>0</v>
      </c>
      <c r="E247" s="17">
        <v>0</v>
      </c>
      <c r="F247" s="18">
        <f t="shared" si="45"/>
        <v>476894</v>
      </c>
      <c r="G247" s="29">
        <f t="shared" si="44"/>
        <v>0.57203931414538112</v>
      </c>
    </row>
    <row r="248" spans="1:7" ht="25.5" x14ac:dyDescent="0.2">
      <c r="A248" s="15" t="s">
        <v>60</v>
      </c>
      <c r="B248" s="16" t="s">
        <v>61</v>
      </c>
      <c r="C248" s="17">
        <v>215226</v>
      </c>
      <c r="D248" s="17">
        <v>0</v>
      </c>
      <c r="E248" s="17">
        <v>0</v>
      </c>
      <c r="F248" s="18">
        <f t="shared" si="45"/>
        <v>215226</v>
      </c>
      <c r="G248" s="29">
        <f t="shared" si="44"/>
        <v>0.25816582600379501</v>
      </c>
    </row>
    <row r="249" spans="1:7" x14ac:dyDescent="0.2">
      <c r="A249" s="15" t="s">
        <v>62</v>
      </c>
      <c r="B249" s="16" t="s">
        <v>63</v>
      </c>
      <c r="C249" s="17">
        <v>12732</v>
      </c>
      <c r="D249" s="17">
        <v>0</v>
      </c>
      <c r="E249" s="17">
        <v>0</v>
      </c>
      <c r="F249" s="18">
        <f t="shared" si="45"/>
        <v>12732</v>
      </c>
      <c r="G249" s="29">
        <f t="shared" si="44"/>
        <v>1.5272166451452509E-2</v>
      </c>
    </row>
    <row r="250" spans="1:7" x14ac:dyDescent="0.2">
      <c r="A250" s="15" t="s">
        <v>64</v>
      </c>
      <c r="B250" s="16" t="s">
        <v>65</v>
      </c>
      <c r="C250" s="17">
        <v>152380</v>
      </c>
      <c r="D250" s="17">
        <v>0</v>
      </c>
      <c r="E250" s="17">
        <v>0</v>
      </c>
      <c r="F250" s="18">
        <f t="shared" si="45"/>
        <v>152380</v>
      </c>
      <c r="G250" s="29">
        <f t="shared" si="44"/>
        <v>0.18278139521460363</v>
      </c>
    </row>
    <row r="251" spans="1:7" ht="14.25" x14ac:dyDescent="0.2">
      <c r="A251" s="25" t="s">
        <v>154</v>
      </c>
      <c r="B251" s="31" t="s">
        <v>155</v>
      </c>
      <c r="C251" s="27">
        <f>SUM(C252:C265)</f>
        <v>484145</v>
      </c>
      <c r="D251" s="27">
        <f t="shared" ref="D251:E251" si="48">SUM(D252:D265)</f>
        <v>235349</v>
      </c>
      <c r="E251" s="27">
        <f t="shared" si="48"/>
        <v>48224</v>
      </c>
      <c r="F251" s="27">
        <f t="shared" si="45"/>
        <v>767718</v>
      </c>
      <c r="G251" s="28">
        <f t="shared" si="44"/>
        <v>0.92088572759788079</v>
      </c>
    </row>
    <row r="252" spans="1:7" x14ac:dyDescent="0.2">
      <c r="A252" s="15" t="s">
        <v>52</v>
      </c>
      <c r="B252" s="16" t="s">
        <v>53</v>
      </c>
      <c r="C252" s="17">
        <v>160106</v>
      </c>
      <c r="D252" s="17">
        <v>190428</v>
      </c>
      <c r="E252" s="17">
        <v>0</v>
      </c>
      <c r="F252" s="18">
        <f t="shared" si="45"/>
        <v>350534</v>
      </c>
      <c r="G252" s="29">
        <f t="shared" si="44"/>
        <v>0.42046917961777047</v>
      </c>
    </row>
    <row r="253" spans="1:7" ht="25.5" x14ac:dyDescent="0.2">
      <c r="A253" s="15" t="s">
        <v>54</v>
      </c>
      <c r="B253" s="16" t="s">
        <v>55</v>
      </c>
      <c r="C253" s="17">
        <v>46164</v>
      </c>
      <c r="D253" s="17">
        <v>44921</v>
      </c>
      <c r="E253" s="17">
        <v>0</v>
      </c>
      <c r="F253" s="18">
        <f t="shared" si="45"/>
        <v>91085</v>
      </c>
      <c r="G253" s="29">
        <f t="shared" si="44"/>
        <v>0.10925740506052088</v>
      </c>
    </row>
    <row r="254" spans="1:7" x14ac:dyDescent="0.2">
      <c r="A254" s="15" t="s">
        <v>56</v>
      </c>
      <c r="B254" s="16" t="s">
        <v>57</v>
      </c>
      <c r="C254" s="17">
        <v>1000</v>
      </c>
      <c r="D254" s="17">
        <v>0</v>
      </c>
      <c r="E254" s="17">
        <v>35514</v>
      </c>
      <c r="F254" s="18">
        <f t="shared" si="45"/>
        <v>36514</v>
      </c>
      <c r="G254" s="29">
        <f t="shared" si="44"/>
        <v>4.379892285645122E-2</v>
      </c>
    </row>
    <row r="255" spans="1:7" x14ac:dyDescent="0.2">
      <c r="A255" s="15" t="s">
        <v>58</v>
      </c>
      <c r="B255" s="16" t="s">
        <v>59</v>
      </c>
      <c r="C255" s="17">
        <v>100680</v>
      </c>
      <c r="D255" s="17">
        <v>0</v>
      </c>
      <c r="E255" s="17">
        <v>12060</v>
      </c>
      <c r="F255" s="18">
        <f t="shared" si="45"/>
        <v>112740</v>
      </c>
      <c r="G255" s="29">
        <f t="shared" si="44"/>
        <v>0.13523280283826233</v>
      </c>
    </row>
    <row r="256" spans="1:7" ht="25.5" x14ac:dyDescent="0.2">
      <c r="A256" s="15" t="s">
        <v>60</v>
      </c>
      <c r="B256" s="16" t="s">
        <v>61</v>
      </c>
      <c r="C256" s="17">
        <v>111665</v>
      </c>
      <c r="D256" s="17">
        <v>0</v>
      </c>
      <c r="E256" s="17">
        <v>650</v>
      </c>
      <c r="F256" s="18">
        <f t="shared" si="45"/>
        <v>112315</v>
      </c>
      <c r="G256" s="29">
        <f t="shared" si="44"/>
        <v>0.13472301091697209</v>
      </c>
    </row>
    <row r="257" spans="1:7" x14ac:dyDescent="0.2">
      <c r="A257" s="15" t="s">
        <v>138</v>
      </c>
      <c r="B257" s="16" t="s">
        <v>139</v>
      </c>
      <c r="C257" s="17">
        <v>120</v>
      </c>
      <c r="D257" s="17">
        <v>0</v>
      </c>
      <c r="E257" s="17">
        <v>0</v>
      </c>
      <c r="F257" s="18">
        <f t="shared" si="45"/>
        <v>120</v>
      </c>
      <c r="G257" s="29">
        <f t="shared" si="44"/>
        <v>1.4394124836430264E-4</v>
      </c>
    </row>
    <row r="258" spans="1:7" x14ac:dyDescent="0.2">
      <c r="A258" s="15" t="s">
        <v>62</v>
      </c>
      <c r="B258" s="16" t="s">
        <v>63</v>
      </c>
      <c r="C258" s="17">
        <v>3610</v>
      </c>
      <c r="D258" s="17">
        <v>0</v>
      </c>
      <c r="E258" s="17">
        <v>0</v>
      </c>
      <c r="F258" s="18">
        <f t="shared" si="45"/>
        <v>3610</v>
      </c>
      <c r="G258" s="29">
        <f t="shared" si="44"/>
        <v>4.3302325549594376E-3</v>
      </c>
    </row>
    <row r="259" spans="1:7" ht="25.5" x14ac:dyDescent="0.2">
      <c r="A259" s="15" t="s">
        <v>88</v>
      </c>
      <c r="B259" s="16" t="s">
        <v>89</v>
      </c>
      <c r="C259" s="17">
        <v>0</v>
      </c>
      <c r="D259" s="17">
        <v>0</v>
      </c>
      <c r="E259" s="17">
        <v>0</v>
      </c>
      <c r="F259" s="18">
        <f t="shared" si="45"/>
        <v>0</v>
      </c>
      <c r="G259" s="29">
        <f t="shared" si="44"/>
        <v>0</v>
      </c>
    </row>
    <row r="260" spans="1:7" x14ac:dyDescent="0.2">
      <c r="A260" s="15" t="s">
        <v>102</v>
      </c>
      <c r="B260" s="16" t="s">
        <v>103</v>
      </c>
      <c r="C260" s="17">
        <v>0</v>
      </c>
      <c r="D260" s="17">
        <v>0</v>
      </c>
      <c r="E260" s="17">
        <v>0</v>
      </c>
      <c r="F260" s="18">
        <f t="shared" si="45"/>
        <v>0</v>
      </c>
      <c r="G260" s="29">
        <f t="shared" si="44"/>
        <v>0</v>
      </c>
    </row>
    <row r="261" spans="1:7" x14ac:dyDescent="0.2">
      <c r="A261" s="15" t="s">
        <v>64</v>
      </c>
      <c r="B261" s="16" t="s">
        <v>65</v>
      </c>
      <c r="C261" s="17">
        <v>8800</v>
      </c>
      <c r="D261" s="17">
        <v>0</v>
      </c>
      <c r="E261" s="17">
        <v>0</v>
      </c>
      <c r="F261" s="18">
        <f t="shared" si="45"/>
        <v>8800</v>
      </c>
      <c r="G261" s="29">
        <f t="shared" si="44"/>
        <v>1.0555691546715526E-2</v>
      </c>
    </row>
    <row r="262" spans="1:7" x14ac:dyDescent="0.2">
      <c r="A262" s="15" t="s">
        <v>66</v>
      </c>
      <c r="B262" s="16" t="s">
        <v>67</v>
      </c>
      <c r="C262" s="17">
        <v>52000</v>
      </c>
      <c r="D262" s="17">
        <v>0</v>
      </c>
      <c r="E262" s="17">
        <v>0</v>
      </c>
      <c r="F262" s="18">
        <f t="shared" si="45"/>
        <v>52000</v>
      </c>
      <c r="G262" s="29">
        <f t="shared" si="44"/>
        <v>6.2374540957864474E-2</v>
      </c>
    </row>
    <row r="263" spans="1:7" ht="25.5" x14ac:dyDescent="0.2">
      <c r="A263" s="15" t="s">
        <v>90</v>
      </c>
      <c r="B263" s="16" t="s">
        <v>91</v>
      </c>
      <c r="C263" s="17">
        <v>0</v>
      </c>
      <c r="D263" s="17">
        <v>0</v>
      </c>
      <c r="E263" s="17">
        <v>0</v>
      </c>
      <c r="F263" s="18">
        <f t="shared" si="45"/>
        <v>0</v>
      </c>
      <c r="G263" s="29">
        <f t="shared" si="44"/>
        <v>0</v>
      </c>
    </row>
    <row r="264" spans="1:7" x14ac:dyDescent="0.2">
      <c r="A264" s="15" t="s">
        <v>68</v>
      </c>
      <c r="B264" s="16" t="s">
        <v>69</v>
      </c>
      <c r="C264" s="17">
        <v>0</v>
      </c>
      <c r="D264" s="17">
        <v>0</v>
      </c>
      <c r="E264" s="17">
        <v>0</v>
      </c>
      <c r="F264" s="18">
        <f t="shared" si="45"/>
        <v>0</v>
      </c>
      <c r="G264" s="29">
        <f t="shared" si="44"/>
        <v>0</v>
      </c>
    </row>
    <row r="265" spans="1:7" x14ac:dyDescent="0.2">
      <c r="A265" s="15" t="s">
        <v>106</v>
      </c>
      <c r="B265" s="16" t="s">
        <v>107</v>
      </c>
      <c r="C265" s="17">
        <v>0</v>
      </c>
      <c r="D265" s="17">
        <v>0</v>
      </c>
      <c r="E265" s="17">
        <v>0</v>
      </c>
      <c r="F265" s="18">
        <f t="shared" si="45"/>
        <v>0</v>
      </c>
      <c r="G265" s="29">
        <f t="shared" si="44"/>
        <v>0</v>
      </c>
    </row>
    <row r="266" spans="1:7" ht="14.25" x14ac:dyDescent="0.2">
      <c r="A266" s="32" t="s">
        <v>156</v>
      </c>
      <c r="B266" s="33" t="s">
        <v>157</v>
      </c>
      <c r="C266" s="27">
        <f>SUM(C267:C275)</f>
        <v>995215</v>
      </c>
      <c r="D266" s="27">
        <f t="shared" ref="D266:E266" si="49">SUM(D267:D275)</f>
        <v>1069094</v>
      </c>
      <c r="E266" s="27">
        <f t="shared" si="49"/>
        <v>0</v>
      </c>
      <c r="F266" s="27">
        <f t="shared" si="45"/>
        <v>2064309</v>
      </c>
      <c r="G266" s="28">
        <f t="shared" si="44"/>
        <v>2.4761601205805435</v>
      </c>
    </row>
    <row r="267" spans="1:7" x14ac:dyDescent="0.2">
      <c r="A267" s="15" t="s">
        <v>52</v>
      </c>
      <c r="B267" s="16" t="s">
        <v>53</v>
      </c>
      <c r="C267" s="17">
        <v>491510</v>
      </c>
      <c r="D267" s="17">
        <v>865033</v>
      </c>
      <c r="E267" s="17">
        <v>0</v>
      </c>
      <c r="F267" s="18">
        <f t="shared" si="45"/>
        <v>1356543</v>
      </c>
      <c r="G267" s="29">
        <f t="shared" si="44"/>
        <v>1.6271874406654683</v>
      </c>
    </row>
    <row r="268" spans="1:7" ht="25.5" x14ac:dyDescent="0.2">
      <c r="A268" s="15" t="s">
        <v>54</v>
      </c>
      <c r="B268" s="16" t="s">
        <v>55</v>
      </c>
      <c r="C268" s="17">
        <v>130628</v>
      </c>
      <c r="D268" s="17">
        <v>204061</v>
      </c>
      <c r="E268" s="17">
        <v>0</v>
      </c>
      <c r="F268" s="18">
        <f t="shared" si="45"/>
        <v>334689</v>
      </c>
      <c r="G268" s="29">
        <f t="shared" si="44"/>
        <v>0.40146293728166738</v>
      </c>
    </row>
    <row r="269" spans="1:7" x14ac:dyDescent="0.2">
      <c r="A269" s="15" t="s">
        <v>56</v>
      </c>
      <c r="B269" s="16" t="s">
        <v>57</v>
      </c>
      <c r="C269" s="17">
        <v>5320</v>
      </c>
      <c r="D269" s="17">
        <v>0</v>
      </c>
      <c r="E269" s="17">
        <v>0</v>
      </c>
      <c r="F269" s="18">
        <f t="shared" si="45"/>
        <v>5320</v>
      </c>
      <c r="G269" s="29">
        <f t="shared" si="44"/>
        <v>6.3813953441507502E-3</v>
      </c>
    </row>
    <row r="270" spans="1:7" x14ac:dyDescent="0.2">
      <c r="A270" s="15" t="s">
        <v>58</v>
      </c>
      <c r="B270" s="16" t="s">
        <v>59</v>
      </c>
      <c r="C270" s="17">
        <v>166060</v>
      </c>
      <c r="D270" s="17">
        <v>0</v>
      </c>
      <c r="E270" s="17">
        <v>0</v>
      </c>
      <c r="F270" s="18">
        <f t="shared" si="45"/>
        <v>166060</v>
      </c>
      <c r="G270" s="29">
        <f t="shared" si="44"/>
        <v>0.19919069752813412</v>
      </c>
    </row>
    <row r="271" spans="1:7" ht="25.5" x14ac:dyDescent="0.2">
      <c r="A271" s="15" t="s">
        <v>60</v>
      </c>
      <c r="B271" s="16" t="s">
        <v>61</v>
      </c>
      <c r="C271" s="17">
        <v>178068</v>
      </c>
      <c r="D271" s="17">
        <v>0</v>
      </c>
      <c r="E271" s="17">
        <v>0</v>
      </c>
      <c r="F271" s="18">
        <f t="shared" si="45"/>
        <v>178068</v>
      </c>
      <c r="G271" s="29">
        <f t="shared" si="44"/>
        <v>0.21359441844778868</v>
      </c>
    </row>
    <row r="272" spans="1:7" x14ac:dyDescent="0.2">
      <c r="A272" s="15" t="s">
        <v>138</v>
      </c>
      <c r="B272" s="16" t="s">
        <v>139</v>
      </c>
      <c r="C272" s="17">
        <v>0</v>
      </c>
      <c r="D272" s="17">
        <v>0</v>
      </c>
      <c r="E272" s="17">
        <v>0</v>
      </c>
      <c r="F272" s="18">
        <f t="shared" si="45"/>
        <v>0</v>
      </c>
      <c r="G272" s="29">
        <f t="shared" si="44"/>
        <v>0</v>
      </c>
    </row>
    <row r="273" spans="1:7" x14ac:dyDescent="0.2">
      <c r="A273" s="15" t="s">
        <v>62</v>
      </c>
      <c r="B273" s="16" t="s">
        <v>63</v>
      </c>
      <c r="C273" s="17">
        <v>765</v>
      </c>
      <c r="D273" s="17">
        <v>0</v>
      </c>
      <c r="E273" s="17">
        <v>0</v>
      </c>
      <c r="F273" s="18">
        <f t="shared" si="45"/>
        <v>765</v>
      </c>
      <c r="G273" s="29">
        <f t="shared" si="44"/>
        <v>9.1762545832242931E-4</v>
      </c>
    </row>
    <row r="274" spans="1:7" x14ac:dyDescent="0.2">
      <c r="A274" s="15" t="s">
        <v>64</v>
      </c>
      <c r="B274" s="16" t="s">
        <v>65</v>
      </c>
      <c r="C274" s="17">
        <v>18064</v>
      </c>
      <c r="D274" s="17">
        <v>0</v>
      </c>
      <c r="E274" s="17">
        <v>0</v>
      </c>
      <c r="F274" s="18">
        <f t="shared" si="45"/>
        <v>18064</v>
      </c>
      <c r="G274" s="29">
        <f t="shared" si="44"/>
        <v>2.1667955920439689E-2</v>
      </c>
    </row>
    <row r="275" spans="1:7" ht="25.5" x14ac:dyDescent="0.2">
      <c r="A275" s="15" t="s">
        <v>90</v>
      </c>
      <c r="B275" s="16" t="s">
        <v>91</v>
      </c>
      <c r="C275" s="17">
        <v>4800</v>
      </c>
      <c r="D275" s="17">
        <v>0</v>
      </c>
      <c r="E275" s="17">
        <v>0</v>
      </c>
      <c r="F275" s="18">
        <f t="shared" si="45"/>
        <v>4800</v>
      </c>
      <c r="G275" s="29">
        <f t="shared" si="44"/>
        <v>5.7576499345721056E-3</v>
      </c>
    </row>
    <row r="276" spans="1:7" ht="28.5" x14ac:dyDescent="0.2">
      <c r="A276" s="32" t="s">
        <v>158</v>
      </c>
      <c r="B276" s="33" t="s">
        <v>159</v>
      </c>
      <c r="C276" s="27">
        <f>SUM(C277:C282)</f>
        <v>119048</v>
      </c>
      <c r="D276" s="27">
        <f t="shared" ref="D276:E276" si="50">SUM(D277:D282)</f>
        <v>0</v>
      </c>
      <c r="E276" s="27">
        <f t="shared" si="50"/>
        <v>0</v>
      </c>
      <c r="F276" s="27">
        <f t="shared" si="45"/>
        <v>119048</v>
      </c>
      <c r="G276" s="28">
        <f t="shared" si="44"/>
        <v>0.1427993144606125</v>
      </c>
    </row>
    <row r="277" spans="1:7" x14ac:dyDescent="0.2">
      <c r="A277" s="15" t="s">
        <v>52</v>
      </c>
      <c r="B277" s="16" t="s">
        <v>53</v>
      </c>
      <c r="C277" s="17">
        <v>70773</v>
      </c>
      <c r="D277" s="17">
        <v>0</v>
      </c>
      <c r="E277" s="17">
        <v>0</v>
      </c>
      <c r="F277" s="18">
        <f t="shared" si="45"/>
        <v>70773</v>
      </c>
      <c r="G277" s="29">
        <f t="shared" si="44"/>
        <v>8.489294975405659E-2</v>
      </c>
    </row>
    <row r="278" spans="1:7" ht="25.5" x14ac:dyDescent="0.2">
      <c r="A278" s="15" t="s">
        <v>54</v>
      </c>
      <c r="B278" s="16" t="s">
        <v>55</v>
      </c>
      <c r="C278" s="17">
        <v>19779</v>
      </c>
      <c r="D278" s="17">
        <v>0</v>
      </c>
      <c r="E278" s="17">
        <v>0</v>
      </c>
      <c r="F278" s="18">
        <f t="shared" si="45"/>
        <v>19779</v>
      </c>
      <c r="G278" s="29">
        <f t="shared" si="44"/>
        <v>2.3725116261646181E-2</v>
      </c>
    </row>
    <row r="279" spans="1:7" x14ac:dyDescent="0.2">
      <c r="A279" s="15" t="s">
        <v>56</v>
      </c>
      <c r="B279" s="16" t="s">
        <v>57</v>
      </c>
      <c r="C279" s="17">
        <v>375</v>
      </c>
      <c r="D279" s="17">
        <v>0</v>
      </c>
      <c r="E279" s="17">
        <v>0</v>
      </c>
      <c r="F279" s="18">
        <f t="shared" si="45"/>
        <v>375</v>
      </c>
      <c r="G279" s="29">
        <f t="shared" si="44"/>
        <v>4.4981640113844572E-4</v>
      </c>
    </row>
    <row r="280" spans="1:7" x14ac:dyDescent="0.2">
      <c r="A280" s="15" t="s">
        <v>58</v>
      </c>
      <c r="B280" s="16" t="s">
        <v>59</v>
      </c>
      <c r="C280" s="17">
        <v>21176</v>
      </c>
      <c r="D280" s="17">
        <v>0</v>
      </c>
      <c r="E280" s="17">
        <v>0</v>
      </c>
      <c r="F280" s="18">
        <f t="shared" si="45"/>
        <v>21176</v>
      </c>
      <c r="G280" s="29">
        <f t="shared" si="44"/>
        <v>2.5400832294687273E-2</v>
      </c>
    </row>
    <row r="281" spans="1:7" ht="25.5" x14ac:dyDescent="0.2">
      <c r="A281" s="15" t="s">
        <v>60</v>
      </c>
      <c r="B281" s="16" t="s">
        <v>61</v>
      </c>
      <c r="C281" s="17">
        <v>6945</v>
      </c>
      <c r="D281" s="17">
        <v>0</v>
      </c>
      <c r="E281" s="17">
        <v>0</v>
      </c>
      <c r="F281" s="18">
        <f t="shared" si="45"/>
        <v>6945</v>
      </c>
      <c r="G281" s="29">
        <f t="shared" si="44"/>
        <v>8.3305997490840146E-3</v>
      </c>
    </row>
    <row r="282" spans="1:7" x14ac:dyDescent="0.2">
      <c r="A282" s="15" t="s">
        <v>64</v>
      </c>
      <c r="B282" s="16" t="s">
        <v>65</v>
      </c>
      <c r="C282" s="17">
        <v>0</v>
      </c>
      <c r="D282" s="17">
        <v>0</v>
      </c>
      <c r="E282" s="17">
        <v>0</v>
      </c>
      <c r="F282" s="18">
        <f t="shared" si="45"/>
        <v>0</v>
      </c>
      <c r="G282" s="29">
        <f t="shared" si="44"/>
        <v>0</v>
      </c>
    </row>
    <row r="283" spans="1:7" ht="42.75" x14ac:dyDescent="0.2">
      <c r="A283" s="32" t="s">
        <v>160</v>
      </c>
      <c r="B283" s="33" t="s">
        <v>161</v>
      </c>
      <c r="C283" s="27">
        <f>SUM(C284:C295)</f>
        <v>1942836</v>
      </c>
      <c r="D283" s="27">
        <f t="shared" ref="D283:E283" si="51">SUM(D284:D295)</f>
        <v>297305</v>
      </c>
      <c r="E283" s="27">
        <f t="shared" si="51"/>
        <v>366274</v>
      </c>
      <c r="F283" s="27">
        <f t="shared" si="45"/>
        <v>2606415</v>
      </c>
      <c r="G283" s="28">
        <f t="shared" si="44"/>
        <v>3.1264219071286989</v>
      </c>
    </row>
    <row r="284" spans="1:7" x14ac:dyDescent="0.2">
      <c r="A284" s="15" t="s">
        <v>52</v>
      </c>
      <c r="B284" s="16" t="s">
        <v>53</v>
      </c>
      <c r="C284" s="17">
        <v>266504</v>
      </c>
      <c r="D284" s="17">
        <v>0</v>
      </c>
      <c r="E284" s="17">
        <v>25007</v>
      </c>
      <c r="F284" s="18">
        <f t="shared" si="45"/>
        <v>291511</v>
      </c>
      <c r="G284" s="29">
        <f t="shared" si="44"/>
        <v>0.3496704770993852</v>
      </c>
    </row>
    <row r="285" spans="1:7" ht="25.5" x14ac:dyDescent="0.2">
      <c r="A285" s="15" t="s">
        <v>54</v>
      </c>
      <c r="B285" s="16" t="s">
        <v>55</v>
      </c>
      <c r="C285" s="17">
        <v>77007</v>
      </c>
      <c r="D285" s="17">
        <v>0</v>
      </c>
      <c r="E285" s="17">
        <v>5900</v>
      </c>
      <c r="F285" s="18">
        <f t="shared" si="45"/>
        <v>82907</v>
      </c>
      <c r="G285" s="29">
        <f t="shared" ref="G285:G348" si="52">F285*100/$F$27</f>
        <v>9.9447808984493652E-2</v>
      </c>
    </row>
    <row r="286" spans="1:7" x14ac:dyDescent="0.2">
      <c r="A286" s="15" t="s">
        <v>56</v>
      </c>
      <c r="B286" s="16" t="s">
        <v>57</v>
      </c>
      <c r="C286" s="17">
        <v>0</v>
      </c>
      <c r="D286" s="17">
        <v>0</v>
      </c>
      <c r="E286" s="17">
        <v>158353</v>
      </c>
      <c r="F286" s="18">
        <f>C286+D286+E286</f>
        <v>158353</v>
      </c>
      <c r="G286" s="29">
        <f t="shared" si="52"/>
        <v>0.18994607085193679</v>
      </c>
    </row>
    <row r="287" spans="1:7" x14ac:dyDescent="0.2">
      <c r="A287" s="15" t="s">
        <v>58</v>
      </c>
      <c r="B287" s="16" t="s">
        <v>59</v>
      </c>
      <c r="C287" s="17">
        <v>113066</v>
      </c>
      <c r="D287" s="17">
        <v>0</v>
      </c>
      <c r="E287" s="17">
        <v>85555</v>
      </c>
      <c r="F287" s="18">
        <f>C287+D287+E287</f>
        <v>198621</v>
      </c>
      <c r="G287" s="29">
        <f t="shared" si="52"/>
        <v>0.23824795576138461</v>
      </c>
    </row>
    <row r="288" spans="1:7" ht="25.5" x14ac:dyDescent="0.2">
      <c r="A288" s="15" t="s">
        <v>60</v>
      </c>
      <c r="B288" s="16" t="s">
        <v>61</v>
      </c>
      <c r="C288" s="17">
        <v>1271607</v>
      </c>
      <c r="D288" s="17">
        <v>297305</v>
      </c>
      <c r="E288" s="17">
        <v>21180</v>
      </c>
      <c r="F288" s="18">
        <f t="shared" si="45"/>
        <v>1590092</v>
      </c>
      <c r="G288" s="29">
        <f t="shared" si="52"/>
        <v>1.9073318957840892</v>
      </c>
    </row>
    <row r="289" spans="1:7" x14ac:dyDescent="0.2">
      <c r="A289" s="15" t="s">
        <v>62</v>
      </c>
      <c r="B289" s="16" t="s">
        <v>63</v>
      </c>
      <c r="C289" s="17">
        <v>3828</v>
      </c>
      <c r="D289" s="17">
        <v>0</v>
      </c>
      <c r="E289" s="17">
        <v>0</v>
      </c>
      <c r="F289" s="18">
        <f t="shared" si="45"/>
        <v>3828</v>
      </c>
      <c r="G289" s="29">
        <f t="shared" si="52"/>
        <v>4.5917258228212543E-3</v>
      </c>
    </row>
    <row r="290" spans="1:7" ht="25.5" x14ac:dyDescent="0.2">
      <c r="A290" s="15" t="s">
        <v>88</v>
      </c>
      <c r="B290" s="16" t="s">
        <v>89</v>
      </c>
      <c r="C290" s="17">
        <v>121450</v>
      </c>
      <c r="D290" s="17">
        <v>0</v>
      </c>
      <c r="E290" s="17">
        <v>0</v>
      </c>
      <c r="F290" s="18">
        <f t="shared" si="45"/>
        <v>121450</v>
      </c>
      <c r="G290" s="29">
        <f t="shared" si="52"/>
        <v>0.14568053844870463</v>
      </c>
    </row>
    <row r="291" spans="1:7" x14ac:dyDescent="0.2">
      <c r="A291" s="15" t="s">
        <v>102</v>
      </c>
      <c r="B291" s="16" t="s">
        <v>103</v>
      </c>
      <c r="C291" s="17">
        <v>766</v>
      </c>
      <c r="D291" s="17">
        <v>0</v>
      </c>
      <c r="E291" s="17">
        <v>0</v>
      </c>
      <c r="F291" s="18">
        <f t="shared" si="45"/>
        <v>766</v>
      </c>
      <c r="G291" s="29">
        <f t="shared" si="52"/>
        <v>9.1882496872546513E-4</v>
      </c>
    </row>
    <row r="292" spans="1:7" x14ac:dyDescent="0.2">
      <c r="A292" s="15" t="s">
        <v>64</v>
      </c>
      <c r="B292" s="16" t="s">
        <v>65</v>
      </c>
      <c r="C292" s="17">
        <v>0</v>
      </c>
      <c r="D292" s="17">
        <v>0</v>
      </c>
      <c r="E292" s="17">
        <v>70279</v>
      </c>
      <c r="F292" s="18">
        <f t="shared" si="45"/>
        <v>70279</v>
      </c>
      <c r="G292" s="29">
        <f t="shared" si="52"/>
        <v>8.4300391614956879E-2</v>
      </c>
    </row>
    <row r="293" spans="1:7" x14ac:dyDescent="0.2">
      <c r="A293" s="15" t="s">
        <v>66</v>
      </c>
      <c r="B293" s="16" t="s">
        <v>67</v>
      </c>
      <c r="C293" s="17">
        <v>83193</v>
      </c>
      <c r="D293" s="17">
        <v>0</v>
      </c>
      <c r="E293" s="17">
        <v>0</v>
      </c>
      <c r="F293" s="18">
        <f t="shared" si="45"/>
        <v>83193</v>
      </c>
      <c r="G293" s="29">
        <f t="shared" si="52"/>
        <v>9.9790868959761914E-2</v>
      </c>
    </row>
    <row r="294" spans="1:7" ht="25.5" x14ac:dyDescent="0.2">
      <c r="A294" s="15" t="s">
        <v>90</v>
      </c>
      <c r="B294" s="16" t="s">
        <v>91</v>
      </c>
      <c r="C294" s="17">
        <v>5415</v>
      </c>
      <c r="D294" s="17">
        <v>0</v>
      </c>
      <c r="E294" s="17">
        <v>0</v>
      </c>
      <c r="F294" s="18">
        <f t="shared" si="45"/>
        <v>5415</v>
      </c>
      <c r="G294" s="29">
        <f t="shared" si="52"/>
        <v>6.4953488324391564E-3</v>
      </c>
    </row>
    <row r="295" spans="1:7" x14ac:dyDescent="0.2">
      <c r="A295" s="15" t="s">
        <v>68</v>
      </c>
      <c r="B295" s="16" t="s">
        <v>69</v>
      </c>
      <c r="C295" s="17">
        <v>0</v>
      </c>
      <c r="D295" s="17">
        <v>0</v>
      </c>
      <c r="E295" s="17">
        <v>0</v>
      </c>
      <c r="F295" s="18">
        <f t="shared" si="45"/>
        <v>0</v>
      </c>
      <c r="G295" s="29">
        <f t="shared" si="52"/>
        <v>0</v>
      </c>
    </row>
    <row r="296" spans="1:7" ht="28.5" x14ac:dyDescent="0.2">
      <c r="A296" s="32" t="s">
        <v>162</v>
      </c>
      <c r="B296" s="33" t="s">
        <v>163</v>
      </c>
      <c r="C296" s="27">
        <f>SUM(C297:C308)</f>
        <v>1807286</v>
      </c>
      <c r="D296" s="27">
        <f t="shared" ref="D296:E296" si="53">SUM(D297:D308)</f>
        <v>46872</v>
      </c>
      <c r="E296" s="27">
        <f t="shared" si="53"/>
        <v>0</v>
      </c>
      <c r="F296" s="27">
        <f t="shared" si="45"/>
        <v>1854158</v>
      </c>
      <c r="G296" s="28">
        <f t="shared" si="52"/>
        <v>2.2240818098721555</v>
      </c>
    </row>
    <row r="297" spans="1:7" x14ac:dyDescent="0.2">
      <c r="A297" s="15" t="s">
        <v>52</v>
      </c>
      <c r="B297" s="16" t="s">
        <v>53</v>
      </c>
      <c r="C297" s="17">
        <v>1044493</v>
      </c>
      <c r="D297" s="17">
        <v>0</v>
      </c>
      <c r="E297" s="17">
        <v>0</v>
      </c>
      <c r="F297" s="18">
        <f t="shared" si="45"/>
        <v>1044493</v>
      </c>
      <c r="G297" s="29">
        <f t="shared" si="52"/>
        <v>1.2528802193981297</v>
      </c>
    </row>
    <row r="298" spans="1:7" ht="25.5" x14ac:dyDescent="0.2">
      <c r="A298" s="15" t="s">
        <v>54</v>
      </c>
      <c r="B298" s="16" t="s">
        <v>55</v>
      </c>
      <c r="C298" s="17">
        <v>496725</v>
      </c>
      <c r="D298" s="17">
        <v>0</v>
      </c>
      <c r="E298" s="17">
        <v>0</v>
      </c>
      <c r="F298" s="18">
        <f t="shared" si="45"/>
        <v>496725</v>
      </c>
      <c r="G298" s="29">
        <f t="shared" si="52"/>
        <v>0.59582680494798523</v>
      </c>
    </row>
    <row r="299" spans="1:7" x14ac:dyDescent="0.2">
      <c r="A299" s="15" t="s">
        <v>56</v>
      </c>
      <c r="B299" s="16" t="s">
        <v>57</v>
      </c>
      <c r="C299" s="17">
        <v>7765</v>
      </c>
      <c r="D299" s="17">
        <v>0</v>
      </c>
      <c r="E299" s="17">
        <v>0</v>
      </c>
      <c r="F299" s="18">
        <f t="shared" ref="F299:F365" si="54">C299+D299+E299</f>
        <v>7765</v>
      </c>
      <c r="G299" s="29">
        <f t="shared" si="52"/>
        <v>9.3141982795734157E-3</v>
      </c>
    </row>
    <row r="300" spans="1:7" x14ac:dyDescent="0.2">
      <c r="A300" s="15" t="s">
        <v>58</v>
      </c>
      <c r="B300" s="16" t="s">
        <v>59</v>
      </c>
      <c r="C300" s="17">
        <v>130793</v>
      </c>
      <c r="D300" s="17">
        <v>46872</v>
      </c>
      <c r="E300" s="17">
        <v>0</v>
      </c>
      <c r="F300" s="18">
        <f t="shared" si="54"/>
        <v>177665</v>
      </c>
      <c r="G300" s="29">
        <f t="shared" si="52"/>
        <v>0.21311101575536523</v>
      </c>
    </row>
    <row r="301" spans="1:7" ht="25.5" x14ac:dyDescent="0.2">
      <c r="A301" s="15" t="s">
        <v>60</v>
      </c>
      <c r="B301" s="16" t="s">
        <v>61</v>
      </c>
      <c r="C301" s="17">
        <v>47710</v>
      </c>
      <c r="D301" s="17">
        <v>0</v>
      </c>
      <c r="E301" s="17">
        <v>0</v>
      </c>
      <c r="F301" s="18">
        <f t="shared" si="54"/>
        <v>47710</v>
      </c>
      <c r="G301" s="29">
        <f t="shared" si="52"/>
        <v>5.7228641328840653E-2</v>
      </c>
    </row>
    <row r="302" spans="1:7" x14ac:dyDescent="0.2">
      <c r="A302" s="15" t="s">
        <v>62</v>
      </c>
      <c r="B302" s="16" t="s">
        <v>63</v>
      </c>
      <c r="C302" s="17">
        <v>100</v>
      </c>
      <c r="D302" s="17">
        <v>0</v>
      </c>
      <c r="E302" s="17">
        <v>0</v>
      </c>
      <c r="F302" s="18">
        <f t="shared" si="54"/>
        <v>100</v>
      </c>
      <c r="G302" s="29">
        <f t="shared" si="52"/>
        <v>1.1995104030358553E-4</v>
      </c>
    </row>
    <row r="303" spans="1:7" ht="25.5" x14ac:dyDescent="0.2">
      <c r="A303" s="15" t="s">
        <v>88</v>
      </c>
      <c r="B303" s="16" t="s">
        <v>89</v>
      </c>
      <c r="C303" s="17">
        <v>0</v>
      </c>
      <c r="D303" s="17">
        <v>0</v>
      </c>
      <c r="E303" s="17">
        <v>0</v>
      </c>
      <c r="F303" s="18">
        <f t="shared" si="54"/>
        <v>0</v>
      </c>
      <c r="G303" s="29">
        <f t="shared" si="52"/>
        <v>0</v>
      </c>
    </row>
    <row r="304" spans="1:7" x14ac:dyDescent="0.2">
      <c r="A304" s="15" t="s">
        <v>102</v>
      </c>
      <c r="B304" s="16" t="s">
        <v>103</v>
      </c>
      <c r="C304" s="17">
        <v>40000</v>
      </c>
      <c r="D304" s="17">
        <v>0</v>
      </c>
      <c r="E304" s="17">
        <v>0</v>
      </c>
      <c r="F304" s="18">
        <f t="shared" si="54"/>
        <v>40000</v>
      </c>
      <c r="G304" s="29">
        <f t="shared" si="52"/>
        <v>4.7980416121434208E-2</v>
      </c>
    </row>
    <row r="305" spans="1:7" x14ac:dyDescent="0.2">
      <c r="A305" s="15" t="s">
        <v>64</v>
      </c>
      <c r="B305" s="16" t="s">
        <v>65</v>
      </c>
      <c r="C305" s="17">
        <v>0</v>
      </c>
      <c r="D305" s="17">
        <v>0</v>
      </c>
      <c r="E305" s="17">
        <v>0</v>
      </c>
      <c r="F305" s="18">
        <f t="shared" si="54"/>
        <v>0</v>
      </c>
      <c r="G305" s="29">
        <f t="shared" si="52"/>
        <v>0</v>
      </c>
    </row>
    <row r="306" spans="1:7" x14ac:dyDescent="0.2">
      <c r="A306" s="15" t="s">
        <v>66</v>
      </c>
      <c r="B306" s="16" t="s">
        <v>67</v>
      </c>
      <c r="C306" s="17">
        <v>0</v>
      </c>
      <c r="D306" s="17">
        <v>0</v>
      </c>
      <c r="E306" s="17">
        <v>0</v>
      </c>
      <c r="F306" s="18">
        <f t="shared" si="54"/>
        <v>0</v>
      </c>
      <c r="G306" s="29">
        <f t="shared" si="52"/>
        <v>0</v>
      </c>
    </row>
    <row r="307" spans="1:7" ht="25.5" x14ac:dyDescent="0.2">
      <c r="A307" s="15" t="s">
        <v>90</v>
      </c>
      <c r="B307" s="16" t="s">
        <v>91</v>
      </c>
      <c r="C307" s="17">
        <v>39700</v>
      </c>
      <c r="D307" s="17">
        <v>0</v>
      </c>
      <c r="E307" s="17">
        <v>0</v>
      </c>
      <c r="F307" s="18">
        <f t="shared" si="54"/>
        <v>39700</v>
      </c>
      <c r="G307" s="29">
        <f t="shared" si="52"/>
        <v>4.7620563000523454E-2</v>
      </c>
    </row>
    <row r="308" spans="1:7" x14ac:dyDescent="0.2">
      <c r="A308" s="15" t="s">
        <v>68</v>
      </c>
      <c r="B308" s="16" t="s">
        <v>69</v>
      </c>
      <c r="C308" s="17">
        <v>0</v>
      </c>
      <c r="D308" s="17">
        <v>0</v>
      </c>
      <c r="E308" s="17">
        <v>0</v>
      </c>
      <c r="F308" s="18">
        <f t="shared" si="54"/>
        <v>0</v>
      </c>
      <c r="G308" s="29">
        <f t="shared" si="52"/>
        <v>0</v>
      </c>
    </row>
    <row r="309" spans="1:7" ht="14.25" x14ac:dyDescent="0.2">
      <c r="A309" s="21" t="s">
        <v>164</v>
      </c>
      <c r="B309" s="22" t="s">
        <v>165</v>
      </c>
      <c r="C309" s="23">
        <f>C310+C322+C334+C336+C347+C350+C362</f>
        <v>10659627</v>
      </c>
      <c r="D309" s="23">
        <f t="shared" ref="D309:E309" si="55">D310+D322+D334+D336+D347+D350+D362</f>
        <v>774400</v>
      </c>
      <c r="E309" s="23">
        <f t="shared" si="55"/>
        <v>277626</v>
      </c>
      <c r="F309" s="23">
        <f t="shared" si="54"/>
        <v>11711653</v>
      </c>
      <c r="G309" s="24">
        <f t="shared" si="52"/>
        <v>14.048249610246083</v>
      </c>
    </row>
    <row r="310" spans="1:7" ht="57.75" customHeight="1" x14ac:dyDescent="0.2">
      <c r="A310" s="32" t="s">
        <v>166</v>
      </c>
      <c r="B310" s="33" t="s">
        <v>167</v>
      </c>
      <c r="C310" s="27">
        <f t="shared" ref="C310:D310" si="56">SUM(C311:C321)</f>
        <v>966154</v>
      </c>
      <c r="D310" s="27">
        <f t="shared" si="56"/>
        <v>738770</v>
      </c>
      <c r="E310" s="27">
        <f>SUM(E311:E321)</f>
        <v>145798</v>
      </c>
      <c r="F310" s="27">
        <f t="shared" si="54"/>
        <v>1850722</v>
      </c>
      <c r="G310" s="28">
        <f t="shared" si="52"/>
        <v>2.219960292127324</v>
      </c>
    </row>
    <row r="311" spans="1:7" x14ac:dyDescent="0.2">
      <c r="A311" s="15" t="s">
        <v>52</v>
      </c>
      <c r="B311" s="16" t="s">
        <v>53</v>
      </c>
      <c r="C311" s="17">
        <v>501356</v>
      </c>
      <c r="D311" s="17">
        <v>526256</v>
      </c>
      <c r="E311" s="17">
        <v>0</v>
      </c>
      <c r="F311" s="18">
        <f t="shared" si="54"/>
        <v>1027612</v>
      </c>
      <c r="G311" s="29">
        <f t="shared" si="52"/>
        <v>1.2326312842844813</v>
      </c>
    </row>
    <row r="312" spans="1:7" ht="25.5" x14ac:dyDescent="0.2">
      <c r="A312" s="15" t="s">
        <v>54</v>
      </c>
      <c r="B312" s="16" t="s">
        <v>55</v>
      </c>
      <c r="C312" s="17">
        <v>142856</v>
      </c>
      <c r="D312" s="17">
        <v>124144</v>
      </c>
      <c r="E312" s="17">
        <v>0</v>
      </c>
      <c r="F312" s="18">
        <f t="shared" si="54"/>
        <v>267000</v>
      </c>
      <c r="G312" s="29">
        <f t="shared" si="52"/>
        <v>0.32026927761057333</v>
      </c>
    </row>
    <row r="313" spans="1:7" x14ac:dyDescent="0.2">
      <c r="A313" s="15" t="s">
        <v>56</v>
      </c>
      <c r="B313" s="16" t="s">
        <v>57</v>
      </c>
      <c r="C313" s="17">
        <v>2046</v>
      </c>
      <c r="D313" s="17">
        <v>0</v>
      </c>
      <c r="E313" s="17">
        <v>3679</v>
      </c>
      <c r="F313" s="18">
        <f t="shared" si="54"/>
        <v>5725</v>
      </c>
      <c r="G313" s="29">
        <f t="shared" si="52"/>
        <v>6.8671970573802718E-3</v>
      </c>
    </row>
    <row r="314" spans="1:7" x14ac:dyDescent="0.2">
      <c r="A314" s="15" t="s">
        <v>58</v>
      </c>
      <c r="B314" s="16" t="s">
        <v>59</v>
      </c>
      <c r="C314" s="17">
        <v>86014</v>
      </c>
      <c r="D314" s="17">
        <v>0</v>
      </c>
      <c r="E314" s="17">
        <v>3479</v>
      </c>
      <c r="F314" s="18">
        <f t="shared" si="54"/>
        <v>89493</v>
      </c>
      <c r="G314" s="29">
        <f t="shared" si="52"/>
        <v>0.10734778449888779</v>
      </c>
    </row>
    <row r="315" spans="1:7" ht="25.5" x14ac:dyDescent="0.2">
      <c r="A315" s="15" t="s">
        <v>60</v>
      </c>
      <c r="B315" s="16" t="s">
        <v>61</v>
      </c>
      <c r="C315" s="17">
        <v>75445</v>
      </c>
      <c r="D315" s="17">
        <v>68370</v>
      </c>
      <c r="E315" s="17">
        <v>300</v>
      </c>
      <c r="F315" s="18">
        <f t="shared" si="54"/>
        <v>144115</v>
      </c>
      <c r="G315" s="29">
        <f t="shared" si="52"/>
        <v>0.17286744173351229</v>
      </c>
    </row>
    <row r="316" spans="1:7" x14ac:dyDescent="0.2">
      <c r="A316" s="15" t="s">
        <v>62</v>
      </c>
      <c r="B316" s="16" t="s">
        <v>63</v>
      </c>
      <c r="C316" s="17">
        <v>1401</v>
      </c>
      <c r="D316" s="17">
        <v>0</v>
      </c>
      <c r="E316" s="17">
        <v>0</v>
      </c>
      <c r="F316" s="18">
        <f t="shared" si="54"/>
        <v>1401</v>
      </c>
      <c r="G316" s="29">
        <f t="shared" si="52"/>
        <v>1.6805140746532332E-3</v>
      </c>
    </row>
    <row r="317" spans="1:7" x14ac:dyDescent="0.2">
      <c r="A317" s="15" t="s">
        <v>64</v>
      </c>
      <c r="B317" s="16" t="s">
        <v>65</v>
      </c>
      <c r="C317" s="17">
        <v>2000</v>
      </c>
      <c r="D317" s="17">
        <v>20000</v>
      </c>
      <c r="E317" s="17">
        <v>132900</v>
      </c>
      <c r="F317" s="18">
        <f t="shared" si="54"/>
        <v>154900</v>
      </c>
      <c r="G317" s="29">
        <f t="shared" si="52"/>
        <v>0.18580416143025399</v>
      </c>
    </row>
    <row r="318" spans="1:7" x14ac:dyDescent="0.2">
      <c r="A318" s="15" t="s">
        <v>66</v>
      </c>
      <c r="B318" s="16" t="s">
        <v>67</v>
      </c>
      <c r="C318" s="17">
        <v>90163</v>
      </c>
      <c r="D318" s="17">
        <v>0</v>
      </c>
      <c r="E318" s="17">
        <v>0</v>
      </c>
      <c r="F318" s="18">
        <f t="shared" si="54"/>
        <v>90163</v>
      </c>
      <c r="G318" s="29">
        <f t="shared" si="52"/>
        <v>0.10815145646892182</v>
      </c>
    </row>
    <row r="319" spans="1:7" x14ac:dyDescent="0.2">
      <c r="A319" s="15" t="s">
        <v>150</v>
      </c>
      <c r="B319" s="16" t="s">
        <v>151</v>
      </c>
      <c r="C319" s="17">
        <v>38113</v>
      </c>
      <c r="D319" s="17">
        <v>0</v>
      </c>
      <c r="E319" s="17">
        <v>0</v>
      </c>
      <c r="F319" s="18">
        <f t="shared" si="54"/>
        <v>38113</v>
      </c>
      <c r="G319" s="29">
        <f t="shared" si="52"/>
        <v>4.571693999090555E-2</v>
      </c>
    </row>
    <row r="320" spans="1:7" ht="25.5" x14ac:dyDescent="0.2">
      <c r="A320" s="15" t="s">
        <v>90</v>
      </c>
      <c r="B320" s="16" t="s">
        <v>91</v>
      </c>
      <c r="C320" s="17">
        <v>26760</v>
      </c>
      <c r="D320" s="17">
        <v>0</v>
      </c>
      <c r="E320" s="17">
        <v>0</v>
      </c>
      <c r="F320" s="18">
        <f t="shared" si="54"/>
        <v>26760</v>
      </c>
      <c r="G320" s="29">
        <f t="shared" si="52"/>
        <v>3.2098898385239487E-2</v>
      </c>
    </row>
    <row r="321" spans="1:7" x14ac:dyDescent="0.2">
      <c r="A321" s="15" t="s">
        <v>106</v>
      </c>
      <c r="B321" s="16" t="s">
        <v>107</v>
      </c>
      <c r="C321" s="17">
        <v>0</v>
      </c>
      <c r="D321" s="17">
        <v>0</v>
      </c>
      <c r="E321" s="17">
        <v>5440</v>
      </c>
      <c r="F321" s="18">
        <f t="shared" si="54"/>
        <v>5440</v>
      </c>
      <c r="G321" s="29">
        <f t="shared" si="52"/>
        <v>6.5253365925150523E-3</v>
      </c>
    </row>
    <row r="322" spans="1:7" ht="42.75" x14ac:dyDescent="0.2">
      <c r="A322" s="32" t="s">
        <v>168</v>
      </c>
      <c r="B322" s="33" t="s">
        <v>219</v>
      </c>
      <c r="C322" s="27">
        <f>SUM(C323:C333)</f>
        <v>6248442</v>
      </c>
      <c r="D322" s="27">
        <f t="shared" ref="D322:E322" si="57">SUM(D323:D333)</f>
        <v>0</v>
      </c>
      <c r="E322" s="27">
        <f t="shared" si="57"/>
        <v>0</v>
      </c>
      <c r="F322" s="27">
        <f t="shared" si="54"/>
        <v>6248442</v>
      </c>
      <c r="G322" s="28">
        <f t="shared" si="52"/>
        <v>7.4950711817661659</v>
      </c>
    </row>
    <row r="323" spans="1:7" x14ac:dyDescent="0.2">
      <c r="A323" s="15" t="s">
        <v>52</v>
      </c>
      <c r="B323" s="16" t="s">
        <v>53</v>
      </c>
      <c r="C323" s="17">
        <v>2455996</v>
      </c>
      <c r="D323" s="17">
        <v>0</v>
      </c>
      <c r="E323" s="17">
        <v>0</v>
      </c>
      <c r="F323" s="18">
        <f t="shared" si="54"/>
        <v>2455996</v>
      </c>
      <c r="G323" s="29">
        <f t="shared" si="52"/>
        <v>2.9459927518144484</v>
      </c>
    </row>
    <row r="324" spans="1:7" ht="25.5" x14ac:dyDescent="0.2">
      <c r="A324" s="15" t="s">
        <v>54</v>
      </c>
      <c r="B324" s="16" t="s">
        <v>55</v>
      </c>
      <c r="C324" s="17">
        <v>732111</v>
      </c>
      <c r="D324" s="17">
        <v>0</v>
      </c>
      <c r="E324" s="17">
        <v>0</v>
      </c>
      <c r="F324" s="18">
        <f t="shared" si="54"/>
        <v>732111</v>
      </c>
      <c r="G324" s="29">
        <f t="shared" si="52"/>
        <v>0.87817476067698308</v>
      </c>
    </row>
    <row r="325" spans="1:7" x14ac:dyDescent="0.2">
      <c r="A325" s="15" t="s">
        <v>56</v>
      </c>
      <c r="B325" s="16" t="s">
        <v>57</v>
      </c>
      <c r="C325" s="17">
        <v>2119</v>
      </c>
      <c r="D325" s="17">
        <v>0</v>
      </c>
      <c r="E325" s="17">
        <v>0</v>
      </c>
      <c r="F325" s="18">
        <f t="shared" si="54"/>
        <v>2119</v>
      </c>
      <c r="G325" s="29">
        <f t="shared" si="52"/>
        <v>2.5417625440329774E-3</v>
      </c>
    </row>
    <row r="326" spans="1:7" x14ac:dyDescent="0.2">
      <c r="A326" s="15" t="s">
        <v>58</v>
      </c>
      <c r="B326" s="16" t="s">
        <v>59</v>
      </c>
      <c r="C326" s="17">
        <v>481603</v>
      </c>
      <c r="D326" s="17">
        <v>0</v>
      </c>
      <c r="E326" s="17">
        <v>0</v>
      </c>
      <c r="F326" s="18">
        <f t="shared" si="54"/>
        <v>481603</v>
      </c>
      <c r="G326" s="29">
        <f t="shared" si="52"/>
        <v>0.57768780863327696</v>
      </c>
    </row>
    <row r="327" spans="1:7" ht="25.5" x14ac:dyDescent="0.2">
      <c r="A327" s="15" t="s">
        <v>60</v>
      </c>
      <c r="B327" s="16" t="s">
        <v>61</v>
      </c>
      <c r="C327" s="17">
        <v>1532431</v>
      </c>
      <c r="D327" s="17">
        <v>0</v>
      </c>
      <c r="E327" s="17">
        <v>0</v>
      </c>
      <c r="F327" s="18">
        <f t="shared" si="54"/>
        <v>1532431</v>
      </c>
      <c r="G327" s="29">
        <f t="shared" si="52"/>
        <v>1.8381669264346387</v>
      </c>
    </row>
    <row r="328" spans="1:7" x14ac:dyDescent="0.2">
      <c r="A328" s="15" t="s">
        <v>62</v>
      </c>
      <c r="B328" s="16" t="s">
        <v>63</v>
      </c>
      <c r="C328" s="17">
        <v>2673</v>
      </c>
      <c r="D328" s="17">
        <v>0</v>
      </c>
      <c r="E328" s="17">
        <v>0</v>
      </c>
      <c r="F328" s="18">
        <f t="shared" si="54"/>
        <v>2673</v>
      </c>
      <c r="G328" s="29">
        <f t="shared" si="52"/>
        <v>3.2062913073148411E-3</v>
      </c>
    </row>
    <row r="329" spans="1:7" ht="25.5" x14ac:dyDescent="0.2">
      <c r="A329" s="15" t="s">
        <v>88</v>
      </c>
      <c r="B329" s="16" t="s">
        <v>89</v>
      </c>
      <c r="C329" s="17">
        <v>17688</v>
      </c>
      <c r="D329" s="17">
        <v>0</v>
      </c>
      <c r="E329" s="17">
        <v>0</v>
      </c>
      <c r="F329" s="18">
        <f t="shared" si="54"/>
        <v>17688</v>
      </c>
      <c r="G329" s="29">
        <f t="shared" si="52"/>
        <v>2.1216940008898209E-2</v>
      </c>
    </row>
    <row r="330" spans="1:7" x14ac:dyDescent="0.2">
      <c r="A330" s="15" t="s">
        <v>64</v>
      </c>
      <c r="B330" s="16" t="s">
        <v>65</v>
      </c>
      <c r="C330" s="17">
        <v>538516</v>
      </c>
      <c r="D330" s="17">
        <v>0</v>
      </c>
      <c r="E330" s="17">
        <v>0</v>
      </c>
      <c r="F330" s="18">
        <f t="shared" si="54"/>
        <v>538516</v>
      </c>
      <c r="G330" s="29">
        <f t="shared" si="52"/>
        <v>0.64595554420125667</v>
      </c>
    </row>
    <row r="331" spans="1:7" x14ac:dyDescent="0.2">
      <c r="A331" s="15" t="s">
        <v>66</v>
      </c>
      <c r="B331" s="16" t="s">
        <v>67</v>
      </c>
      <c r="C331" s="17">
        <v>297496</v>
      </c>
      <c r="D331" s="17">
        <v>0</v>
      </c>
      <c r="E331" s="17">
        <v>0</v>
      </c>
      <c r="F331" s="18">
        <f t="shared" si="54"/>
        <v>297496</v>
      </c>
      <c r="G331" s="29">
        <f t="shared" si="52"/>
        <v>0.35684954686155479</v>
      </c>
    </row>
    <row r="332" spans="1:7" x14ac:dyDescent="0.2">
      <c r="A332" s="15" t="s">
        <v>150</v>
      </c>
      <c r="B332" s="16" t="s">
        <v>151</v>
      </c>
      <c r="C332" s="17">
        <v>75277</v>
      </c>
      <c r="D332" s="17">
        <v>0</v>
      </c>
      <c r="E332" s="17">
        <v>0</v>
      </c>
      <c r="F332" s="18">
        <f t="shared" si="54"/>
        <v>75277</v>
      </c>
      <c r="G332" s="29">
        <f t="shared" si="52"/>
        <v>9.0295544609330078E-2</v>
      </c>
    </row>
    <row r="333" spans="1:7" ht="25.5" x14ac:dyDescent="0.2">
      <c r="A333" s="15" t="s">
        <v>90</v>
      </c>
      <c r="B333" s="16" t="s">
        <v>91</v>
      </c>
      <c r="C333" s="17">
        <v>112532</v>
      </c>
      <c r="D333" s="17">
        <v>0</v>
      </c>
      <c r="E333" s="17">
        <v>0</v>
      </c>
      <c r="F333" s="18">
        <f t="shared" si="54"/>
        <v>112532</v>
      </c>
      <c r="G333" s="29">
        <f t="shared" si="52"/>
        <v>0.13498330467443087</v>
      </c>
    </row>
    <row r="334" spans="1:7" ht="28.5" x14ac:dyDescent="0.2">
      <c r="A334" s="38" t="s">
        <v>169</v>
      </c>
      <c r="B334" s="33" t="s">
        <v>170</v>
      </c>
      <c r="C334" s="27">
        <f>C335</f>
        <v>32800</v>
      </c>
      <c r="D334" s="27">
        <f t="shared" ref="D334:E334" si="58">D335</f>
        <v>0</v>
      </c>
      <c r="E334" s="27">
        <f t="shared" si="58"/>
        <v>0</v>
      </c>
      <c r="F334" s="27">
        <f t="shared" si="54"/>
        <v>32800</v>
      </c>
      <c r="G334" s="28">
        <f t="shared" si="52"/>
        <v>3.9343941219576052E-2</v>
      </c>
    </row>
    <row r="335" spans="1:7" ht="25.5" x14ac:dyDescent="0.2">
      <c r="A335" s="15" t="s">
        <v>90</v>
      </c>
      <c r="B335" s="16" t="s">
        <v>91</v>
      </c>
      <c r="C335" s="17">
        <v>32800</v>
      </c>
      <c r="D335" s="17">
        <v>0</v>
      </c>
      <c r="E335" s="17">
        <v>0</v>
      </c>
      <c r="F335" s="18">
        <f t="shared" si="54"/>
        <v>32800</v>
      </c>
      <c r="G335" s="29">
        <f t="shared" si="52"/>
        <v>3.9343941219576052E-2</v>
      </c>
    </row>
    <row r="336" spans="1:7" ht="71.25" customHeight="1" x14ac:dyDescent="0.2">
      <c r="A336" s="38" t="s">
        <v>171</v>
      </c>
      <c r="B336" s="33" t="s">
        <v>220</v>
      </c>
      <c r="C336" s="27">
        <f>SUM(C337:C346)</f>
        <v>1438533</v>
      </c>
      <c r="D336" s="27">
        <f t="shared" ref="D336:E336" si="59">SUM(D337:D346)</f>
        <v>0</v>
      </c>
      <c r="E336" s="27">
        <f t="shared" si="59"/>
        <v>0</v>
      </c>
      <c r="F336" s="27">
        <f t="shared" si="54"/>
        <v>1438533</v>
      </c>
      <c r="G336" s="28">
        <f t="shared" si="52"/>
        <v>1.725535298610378</v>
      </c>
    </row>
    <row r="337" spans="1:7" x14ac:dyDescent="0.2">
      <c r="A337" s="15" t="s">
        <v>52</v>
      </c>
      <c r="B337" s="16" t="s">
        <v>53</v>
      </c>
      <c r="C337" s="17">
        <v>403751</v>
      </c>
      <c r="D337" s="17">
        <v>0</v>
      </c>
      <c r="E337" s="17">
        <v>0</v>
      </c>
      <c r="F337" s="18">
        <f t="shared" si="54"/>
        <v>403751</v>
      </c>
      <c r="G337" s="29">
        <f t="shared" si="52"/>
        <v>0.48430352473612959</v>
      </c>
    </row>
    <row r="338" spans="1:7" ht="25.5" x14ac:dyDescent="0.2">
      <c r="A338" s="15" t="s">
        <v>54</v>
      </c>
      <c r="B338" s="16" t="s">
        <v>55</v>
      </c>
      <c r="C338" s="17">
        <v>128193</v>
      </c>
      <c r="D338" s="17">
        <v>0</v>
      </c>
      <c r="E338" s="17">
        <v>0</v>
      </c>
      <c r="F338" s="18">
        <f t="shared" si="54"/>
        <v>128193</v>
      </c>
      <c r="G338" s="29">
        <f t="shared" si="52"/>
        <v>0.1537688370963754</v>
      </c>
    </row>
    <row r="339" spans="1:7" x14ac:dyDescent="0.2">
      <c r="A339" s="15" t="s">
        <v>56</v>
      </c>
      <c r="B339" s="16" t="s">
        <v>57</v>
      </c>
      <c r="C339" s="17">
        <v>3636</v>
      </c>
      <c r="D339" s="17">
        <v>0</v>
      </c>
      <c r="E339" s="17">
        <v>0</v>
      </c>
      <c r="F339" s="18">
        <f t="shared" si="54"/>
        <v>3636</v>
      </c>
      <c r="G339" s="29">
        <f t="shared" si="52"/>
        <v>4.3614198254383696E-3</v>
      </c>
    </row>
    <row r="340" spans="1:7" x14ac:dyDescent="0.2">
      <c r="A340" s="15" t="s">
        <v>58</v>
      </c>
      <c r="B340" s="16" t="s">
        <v>59</v>
      </c>
      <c r="C340" s="17">
        <v>51559</v>
      </c>
      <c r="D340" s="17">
        <v>0</v>
      </c>
      <c r="E340" s="17">
        <v>0</v>
      </c>
      <c r="F340" s="18">
        <f t="shared" si="54"/>
        <v>51559</v>
      </c>
      <c r="G340" s="29">
        <f t="shared" si="52"/>
        <v>6.1845556870125662E-2</v>
      </c>
    </row>
    <row r="341" spans="1:7" ht="25.5" x14ac:dyDescent="0.2">
      <c r="A341" s="15" t="s">
        <v>60</v>
      </c>
      <c r="B341" s="16" t="s">
        <v>61</v>
      </c>
      <c r="C341" s="17">
        <v>45704</v>
      </c>
      <c r="D341" s="17">
        <v>0</v>
      </c>
      <c r="E341" s="17">
        <v>0</v>
      </c>
      <c r="F341" s="18">
        <f t="shared" si="54"/>
        <v>45704</v>
      </c>
      <c r="G341" s="29">
        <f t="shared" si="52"/>
        <v>5.4822423460350732E-2</v>
      </c>
    </row>
    <row r="342" spans="1:7" x14ac:dyDescent="0.2">
      <c r="A342" s="15" t="s">
        <v>62</v>
      </c>
      <c r="B342" s="16" t="s">
        <v>63</v>
      </c>
      <c r="C342" s="17">
        <v>784</v>
      </c>
      <c r="D342" s="17">
        <v>0</v>
      </c>
      <c r="E342" s="17">
        <v>0</v>
      </c>
      <c r="F342" s="18">
        <f t="shared" si="54"/>
        <v>784</v>
      </c>
      <c r="G342" s="29">
        <f t="shared" si="52"/>
        <v>9.4041615598011057E-4</v>
      </c>
    </row>
    <row r="343" spans="1:7" x14ac:dyDescent="0.2">
      <c r="A343" s="15" t="s">
        <v>64</v>
      </c>
      <c r="B343" s="16" t="s">
        <v>65</v>
      </c>
      <c r="C343" s="17">
        <v>4904</v>
      </c>
      <c r="D343" s="17">
        <v>0</v>
      </c>
      <c r="E343" s="17">
        <v>0</v>
      </c>
      <c r="F343" s="18">
        <f t="shared" si="54"/>
        <v>4904</v>
      </c>
      <c r="G343" s="29">
        <f t="shared" si="52"/>
        <v>5.8823990164878345E-3</v>
      </c>
    </row>
    <row r="344" spans="1:7" x14ac:dyDescent="0.2">
      <c r="A344" s="15" t="s">
        <v>66</v>
      </c>
      <c r="B344" s="16" t="s">
        <v>67</v>
      </c>
      <c r="C344" s="17">
        <v>517147</v>
      </c>
      <c r="D344" s="17">
        <v>0</v>
      </c>
      <c r="E344" s="17">
        <v>0</v>
      </c>
      <c r="F344" s="18">
        <f t="shared" si="54"/>
        <v>517147</v>
      </c>
      <c r="G344" s="29">
        <f t="shared" si="52"/>
        <v>0.62032320639878347</v>
      </c>
    </row>
    <row r="345" spans="1:7" x14ac:dyDescent="0.2">
      <c r="A345" s="15" t="s">
        <v>150</v>
      </c>
      <c r="B345" s="16" t="s">
        <v>151</v>
      </c>
      <c r="C345" s="17">
        <v>20032</v>
      </c>
      <c r="D345" s="17">
        <v>0</v>
      </c>
      <c r="E345" s="17">
        <v>0</v>
      </c>
      <c r="F345" s="18">
        <f t="shared" si="54"/>
        <v>20032</v>
      </c>
      <c r="G345" s="29">
        <f t="shared" si="52"/>
        <v>2.4028592393614254E-2</v>
      </c>
    </row>
    <row r="346" spans="1:7" ht="25.5" x14ac:dyDescent="0.2">
      <c r="A346" s="15" t="s">
        <v>90</v>
      </c>
      <c r="B346" s="16" t="s">
        <v>91</v>
      </c>
      <c r="C346" s="17">
        <v>262823</v>
      </c>
      <c r="D346" s="17">
        <v>0</v>
      </c>
      <c r="E346" s="17">
        <v>0</v>
      </c>
      <c r="F346" s="18">
        <f t="shared" si="54"/>
        <v>262823</v>
      </c>
      <c r="G346" s="29">
        <f t="shared" si="52"/>
        <v>0.3152589226570926</v>
      </c>
    </row>
    <row r="347" spans="1:7" ht="42" customHeight="1" x14ac:dyDescent="0.2">
      <c r="A347" s="38" t="s">
        <v>172</v>
      </c>
      <c r="B347" s="33" t="s">
        <v>221</v>
      </c>
      <c r="C347" s="27">
        <f>C348+C349</f>
        <v>106370</v>
      </c>
      <c r="D347" s="27">
        <f t="shared" ref="D347:E347" si="60">D348+D349</f>
        <v>0</v>
      </c>
      <c r="E347" s="27">
        <f t="shared" si="60"/>
        <v>0</v>
      </c>
      <c r="F347" s="27">
        <f t="shared" si="54"/>
        <v>106370</v>
      </c>
      <c r="G347" s="28">
        <f t="shared" si="52"/>
        <v>0.12759192157092392</v>
      </c>
    </row>
    <row r="348" spans="1:7" x14ac:dyDescent="0.2">
      <c r="A348" s="15" t="s">
        <v>66</v>
      </c>
      <c r="B348" s="16" t="s">
        <v>67</v>
      </c>
      <c r="C348" s="17">
        <v>92486</v>
      </c>
      <c r="D348" s="17">
        <v>0</v>
      </c>
      <c r="E348" s="17">
        <v>0</v>
      </c>
      <c r="F348" s="18">
        <f t="shared" si="54"/>
        <v>92486</v>
      </c>
      <c r="G348" s="29">
        <f t="shared" si="52"/>
        <v>0.1109379191351741</v>
      </c>
    </row>
    <row r="349" spans="1:7" x14ac:dyDescent="0.2">
      <c r="A349" s="15" t="s">
        <v>150</v>
      </c>
      <c r="B349" s="16" t="s">
        <v>151</v>
      </c>
      <c r="C349" s="17">
        <v>13884</v>
      </c>
      <c r="D349" s="17">
        <v>0</v>
      </c>
      <c r="E349" s="17">
        <v>0</v>
      </c>
      <c r="F349" s="18">
        <f t="shared" si="54"/>
        <v>13884</v>
      </c>
      <c r="G349" s="29">
        <f t="shared" ref="G349:G374" si="61">F349*100/$F$27</f>
        <v>1.6654002435749816E-2</v>
      </c>
    </row>
    <row r="350" spans="1:7" ht="85.5" x14ac:dyDescent="0.2">
      <c r="A350" s="38" t="s">
        <v>173</v>
      </c>
      <c r="B350" s="33" t="s">
        <v>174</v>
      </c>
      <c r="C350" s="27">
        <f>SUM(C351:C361)</f>
        <v>645856</v>
      </c>
      <c r="D350" s="27">
        <f t="shared" ref="D350:E350" si="62">SUM(D351:D361)</f>
        <v>154</v>
      </c>
      <c r="E350" s="27">
        <f t="shared" si="62"/>
        <v>0</v>
      </c>
      <c r="F350" s="27">
        <f t="shared" si="54"/>
        <v>646010</v>
      </c>
      <c r="G350" s="28">
        <f t="shared" si="61"/>
        <v>0.77489571546519287</v>
      </c>
    </row>
    <row r="351" spans="1:7" x14ac:dyDescent="0.2">
      <c r="A351" s="15" t="s">
        <v>52</v>
      </c>
      <c r="B351" s="16" t="s">
        <v>53</v>
      </c>
      <c r="C351" s="17">
        <v>325696</v>
      </c>
      <c r="D351" s="17">
        <v>0</v>
      </c>
      <c r="E351" s="17">
        <v>0</v>
      </c>
      <c r="F351" s="18">
        <f t="shared" si="54"/>
        <v>325696</v>
      </c>
      <c r="G351" s="29">
        <f t="shared" si="61"/>
        <v>0.39067574022716595</v>
      </c>
    </row>
    <row r="352" spans="1:7" ht="25.5" x14ac:dyDescent="0.2">
      <c r="A352" s="15" t="s">
        <v>54</v>
      </c>
      <c r="B352" s="16" t="s">
        <v>55</v>
      </c>
      <c r="C352" s="17">
        <v>95475</v>
      </c>
      <c r="D352" s="17">
        <v>0</v>
      </c>
      <c r="E352" s="17">
        <v>0</v>
      </c>
      <c r="F352" s="18">
        <f t="shared" si="54"/>
        <v>95475</v>
      </c>
      <c r="G352" s="29">
        <f t="shared" si="61"/>
        <v>0.11452325572984828</v>
      </c>
    </row>
    <row r="353" spans="1:7" x14ac:dyDescent="0.2">
      <c r="A353" s="15" t="s">
        <v>56</v>
      </c>
      <c r="B353" s="16" t="s">
        <v>57</v>
      </c>
      <c r="C353" s="17">
        <v>270</v>
      </c>
      <c r="D353" s="17">
        <v>0</v>
      </c>
      <c r="E353" s="17">
        <v>0</v>
      </c>
      <c r="F353" s="18">
        <f t="shared" si="54"/>
        <v>270</v>
      </c>
      <c r="G353" s="29">
        <f t="shared" si="61"/>
        <v>3.2386780881968092E-4</v>
      </c>
    </row>
    <row r="354" spans="1:7" x14ac:dyDescent="0.2">
      <c r="A354" s="15" t="s">
        <v>58</v>
      </c>
      <c r="B354" s="16" t="s">
        <v>59</v>
      </c>
      <c r="C354" s="17">
        <v>41825</v>
      </c>
      <c r="D354" s="17">
        <v>0</v>
      </c>
      <c r="E354" s="17">
        <v>0</v>
      </c>
      <c r="F354" s="18">
        <f t="shared" si="54"/>
        <v>41825</v>
      </c>
      <c r="G354" s="29">
        <f t="shared" si="61"/>
        <v>5.0169522606974645E-2</v>
      </c>
    </row>
    <row r="355" spans="1:7" ht="25.5" x14ac:dyDescent="0.2">
      <c r="A355" s="15" t="s">
        <v>60</v>
      </c>
      <c r="B355" s="16" t="s">
        <v>61</v>
      </c>
      <c r="C355" s="17">
        <v>76262</v>
      </c>
      <c r="D355" s="17">
        <v>154</v>
      </c>
      <c r="E355" s="17">
        <v>0</v>
      </c>
      <c r="F355" s="18">
        <f t="shared" si="54"/>
        <v>76416</v>
      </c>
      <c r="G355" s="29">
        <f t="shared" si="61"/>
        <v>9.166178695838792E-2</v>
      </c>
    </row>
    <row r="356" spans="1:7" x14ac:dyDescent="0.2">
      <c r="A356" s="15" t="s">
        <v>62</v>
      </c>
      <c r="B356" s="16" t="s">
        <v>63</v>
      </c>
      <c r="C356" s="17">
        <v>0</v>
      </c>
      <c r="D356" s="17">
        <v>0</v>
      </c>
      <c r="E356" s="17">
        <v>0</v>
      </c>
      <c r="F356" s="18">
        <f t="shared" si="54"/>
        <v>0</v>
      </c>
      <c r="G356" s="29">
        <f t="shared" si="61"/>
        <v>0</v>
      </c>
    </row>
    <row r="357" spans="1:7" ht="25.5" x14ac:dyDescent="0.2">
      <c r="A357" s="15" t="s">
        <v>88</v>
      </c>
      <c r="B357" s="16" t="s">
        <v>89</v>
      </c>
      <c r="C357" s="17">
        <v>2020</v>
      </c>
      <c r="D357" s="17">
        <v>0</v>
      </c>
      <c r="E357" s="17">
        <v>0</v>
      </c>
      <c r="F357" s="18">
        <f t="shared" si="54"/>
        <v>2020</v>
      </c>
      <c r="G357" s="29">
        <f t="shared" si="61"/>
        <v>2.4230110141324275E-3</v>
      </c>
    </row>
    <row r="358" spans="1:7" x14ac:dyDescent="0.2">
      <c r="A358" s="15" t="s">
        <v>64</v>
      </c>
      <c r="B358" s="16" t="s">
        <v>65</v>
      </c>
      <c r="C358" s="17">
        <v>2950</v>
      </c>
      <c r="D358" s="17">
        <v>0</v>
      </c>
      <c r="E358" s="17">
        <v>0</v>
      </c>
      <c r="F358" s="18">
        <f t="shared" si="54"/>
        <v>2950</v>
      </c>
      <c r="G358" s="29">
        <f t="shared" si="61"/>
        <v>3.5385556889557732E-3</v>
      </c>
    </row>
    <row r="359" spans="1:7" x14ac:dyDescent="0.2">
      <c r="A359" s="15" t="s">
        <v>66</v>
      </c>
      <c r="B359" s="16" t="s">
        <v>67</v>
      </c>
      <c r="C359" s="17">
        <v>3300</v>
      </c>
      <c r="D359" s="17">
        <v>0</v>
      </c>
      <c r="E359" s="17">
        <v>0</v>
      </c>
      <c r="F359" s="18">
        <f t="shared" si="54"/>
        <v>3300</v>
      </c>
      <c r="G359" s="29">
        <f t="shared" si="61"/>
        <v>3.9583843300183223E-3</v>
      </c>
    </row>
    <row r="360" spans="1:7" x14ac:dyDescent="0.2">
      <c r="A360" s="15" t="s">
        <v>150</v>
      </c>
      <c r="B360" s="16" t="s">
        <v>151</v>
      </c>
      <c r="C360" s="17">
        <v>0</v>
      </c>
      <c r="D360" s="17">
        <v>0</v>
      </c>
      <c r="E360" s="17">
        <v>0</v>
      </c>
      <c r="F360" s="18">
        <f t="shared" si="54"/>
        <v>0</v>
      </c>
      <c r="G360" s="29">
        <f t="shared" si="61"/>
        <v>0</v>
      </c>
    </row>
    <row r="361" spans="1:7" ht="25.5" x14ac:dyDescent="0.2">
      <c r="A361" s="15" t="s">
        <v>90</v>
      </c>
      <c r="B361" s="16" t="s">
        <v>91</v>
      </c>
      <c r="C361" s="17">
        <v>98058</v>
      </c>
      <c r="D361" s="17">
        <v>0</v>
      </c>
      <c r="E361" s="17">
        <v>0</v>
      </c>
      <c r="F361" s="18">
        <f t="shared" si="54"/>
        <v>98058</v>
      </c>
      <c r="G361" s="29">
        <f t="shared" si="61"/>
        <v>0.11762159110088989</v>
      </c>
    </row>
    <row r="362" spans="1:7" ht="85.5" x14ac:dyDescent="0.2">
      <c r="A362" s="38" t="s">
        <v>175</v>
      </c>
      <c r="B362" s="33" t="s">
        <v>222</v>
      </c>
      <c r="C362" s="27">
        <f>SUM(C363:C374)</f>
        <v>1221472</v>
      </c>
      <c r="D362" s="27">
        <f t="shared" ref="D362:E362" si="63">SUM(D363:D374)</f>
        <v>35476</v>
      </c>
      <c r="E362" s="27">
        <f t="shared" si="63"/>
        <v>131828</v>
      </c>
      <c r="F362" s="27">
        <f t="shared" si="54"/>
        <v>1388776</v>
      </c>
      <c r="G362" s="28">
        <f t="shared" si="61"/>
        <v>1.6658512594865229</v>
      </c>
    </row>
    <row r="363" spans="1:7" x14ac:dyDescent="0.2">
      <c r="A363" s="15" t="s">
        <v>52</v>
      </c>
      <c r="B363" s="16" t="s">
        <v>53</v>
      </c>
      <c r="C363" s="17">
        <v>797647</v>
      </c>
      <c r="D363" s="17">
        <v>405</v>
      </c>
      <c r="E363" s="17">
        <v>12481</v>
      </c>
      <c r="F363" s="18">
        <f t="shared" si="54"/>
        <v>810533</v>
      </c>
      <c r="G363" s="29">
        <f t="shared" si="61"/>
        <v>0.97224276550386091</v>
      </c>
    </row>
    <row r="364" spans="1:7" ht="25.5" x14ac:dyDescent="0.2">
      <c r="A364" s="15" t="s">
        <v>54</v>
      </c>
      <c r="B364" s="16" t="s">
        <v>55</v>
      </c>
      <c r="C364" s="17">
        <v>242967</v>
      </c>
      <c r="D364" s="17">
        <v>95</v>
      </c>
      <c r="E364" s="17">
        <v>3041</v>
      </c>
      <c r="F364" s="18">
        <f t="shared" si="54"/>
        <v>246103</v>
      </c>
      <c r="G364" s="29">
        <f t="shared" si="61"/>
        <v>0.29520310871833311</v>
      </c>
    </row>
    <row r="365" spans="1:7" x14ac:dyDescent="0.2">
      <c r="A365" s="15" t="s">
        <v>56</v>
      </c>
      <c r="B365" s="16" t="s">
        <v>57</v>
      </c>
      <c r="C365" s="17">
        <v>6930</v>
      </c>
      <c r="D365" s="17">
        <v>13000</v>
      </c>
      <c r="E365" s="17">
        <v>800</v>
      </c>
      <c r="F365" s="18">
        <f t="shared" si="54"/>
        <v>20730</v>
      </c>
      <c r="G365" s="29">
        <f t="shared" si="61"/>
        <v>2.486585065493328E-2</v>
      </c>
    </row>
    <row r="366" spans="1:7" x14ac:dyDescent="0.2">
      <c r="A366" s="15" t="s">
        <v>58</v>
      </c>
      <c r="B366" s="16" t="s">
        <v>59</v>
      </c>
      <c r="C366" s="17">
        <v>61113</v>
      </c>
      <c r="D366" s="17">
        <v>19650</v>
      </c>
      <c r="E366" s="17">
        <v>39606</v>
      </c>
      <c r="F366" s="18">
        <f t="shared" ref="F366:F410" si="64">C366+D366+E366</f>
        <v>120369</v>
      </c>
      <c r="G366" s="29">
        <f t="shared" si="61"/>
        <v>0.14438386770302286</v>
      </c>
    </row>
    <row r="367" spans="1:7" ht="25.5" x14ac:dyDescent="0.2">
      <c r="A367" s="15" t="s">
        <v>60</v>
      </c>
      <c r="B367" s="16" t="s">
        <v>61</v>
      </c>
      <c r="C367" s="17">
        <v>23970</v>
      </c>
      <c r="D367" s="17">
        <v>2326</v>
      </c>
      <c r="E367" s="17">
        <v>15900</v>
      </c>
      <c r="F367" s="18">
        <f t="shared" si="64"/>
        <v>42196</v>
      </c>
      <c r="G367" s="29">
        <f t="shared" si="61"/>
        <v>5.0614540966500948E-2</v>
      </c>
    </row>
    <row r="368" spans="1:7" x14ac:dyDescent="0.2">
      <c r="A368" s="15" t="s">
        <v>62</v>
      </c>
      <c r="B368" s="16" t="s">
        <v>63</v>
      </c>
      <c r="C368" s="17">
        <v>550</v>
      </c>
      <c r="D368" s="17">
        <v>0</v>
      </c>
      <c r="E368" s="17">
        <v>0</v>
      </c>
      <c r="F368" s="18">
        <f t="shared" si="64"/>
        <v>550</v>
      </c>
      <c r="G368" s="29">
        <f t="shared" si="61"/>
        <v>6.5973072166972038E-4</v>
      </c>
    </row>
    <row r="369" spans="1:7" ht="25.5" x14ac:dyDescent="0.2">
      <c r="A369" s="15" t="s">
        <v>88</v>
      </c>
      <c r="B369" s="16" t="s">
        <v>89</v>
      </c>
      <c r="C369" s="17">
        <v>8000</v>
      </c>
      <c r="D369" s="17">
        <v>0</v>
      </c>
      <c r="E369" s="17">
        <v>0</v>
      </c>
      <c r="F369" s="18">
        <f t="shared" si="64"/>
        <v>8000</v>
      </c>
      <c r="G369" s="29">
        <f t="shared" si="61"/>
        <v>9.5960832242868426E-3</v>
      </c>
    </row>
    <row r="370" spans="1:7" x14ac:dyDescent="0.2">
      <c r="A370" s="15" t="s">
        <v>64</v>
      </c>
      <c r="B370" s="16" t="s">
        <v>65</v>
      </c>
      <c r="C370" s="17">
        <v>8095</v>
      </c>
      <c r="D370" s="17">
        <v>0</v>
      </c>
      <c r="E370" s="17">
        <v>60000</v>
      </c>
      <c r="F370" s="18">
        <f t="shared" si="64"/>
        <v>68095</v>
      </c>
      <c r="G370" s="29">
        <f t="shared" si="61"/>
        <v>8.1680660894726559E-2</v>
      </c>
    </row>
    <row r="371" spans="1:7" x14ac:dyDescent="0.2">
      <c r="A371" s="15" t="s">
        <v>66</v>
      </c>
      <c r="B371" s="16" t="s">
        <v>67</v>
      </c>
      <c r="C371" s="17">
        <v>12000</v>
      </c>
      <c r="D371" s="17">
        <v>0</v>
      </c>
      <c r="E371" s="17">
        <v>0</v>
      </c>
      <c r="F371" s="18">
        <f t="shared" si="64"/>
        <v>12000</v>
      </c>
      <c r="G371" s="29">
        <f t="shared" si="61"/>
        <v>1.4394124836430263E-2</v>
      </c>
    </row>
    <row r="372" spans="1:7" x14ac:dyDescent="0.2">
      <c r="A372" s="15" t="s">
        <v>150</v>
      </c>
      <c r="B372" s="16" t="s">
        <v>151</v>
      </c>
      <c r="C372" s="17">
        <v>0</v>
      </c>
      <c r="D372" s="17">
        <v>0</v>
      </c>
      <c r="E372" s="17">
        <v>0</v>
      </c>
      <c r="F372" s="18">
        <f t="shared" si="64"/>
        <v>0</v>
      </c>
      <c r="G372" s="29">
        <f t="shared" si="61"/>
        <v>0</v>
      </c>
    </row>
    <row r="373" spans="1:7" ht="25.5" x14ac:dyDescent="0.2">
      <c r="A373" s="15" t="s">
        <v>90</v>
      </c>
      <c r="B373" s="16" t="s">
        <v>91</v>
      </c>
      <c r="C373" s="17">
        <v>60200</v>
      </c>
      <c r="D373" s="17">
        <v>0</v>
      </c>
      <c r="E373" s="17">
        <v>0</v>
      </c>
      <c r="F373" s="18">
        <f t="shared" si="64"/>
        <v>60200</v>
      </c>
      <c r="G373" s="29">
        <f t="shared" si="61"/>
        <v>7.2210526262758493E-2</v>
      </c>
    </row>
    <row r="374" spans="1:7" x14ac:dyDescent="0.2">
      <c r="A374" s="15" t="s">
        <v>68</v>
      </c>
      <c r="B374" s="16" t="s">
        <v>69</v>
      </c>
      <c r="C374" s="17">
        <v>0</v>
      </c>
      <c r="D374" s="17">
        <v>0</v>
      </c>
      <c r="E374" s="17">
        <v>0</v>
      </c>
      <c r="F374" s="18">
        <f t="shared" si="64"/>
        <v>0</v>
      </c>
      <c r="G374" s="29">
        <f t="shared" si="61"/>
        <v>0</v>
      </c>
    </row>
    <row r="375" spans="1:7" ht="14.25" x14ac:dyDescent="0.2">
      <c r="A375" s="8" t="s">
        <v>176</v>
      </c>
      <c r="B375" s="9" t="s">
        <v>177</v>
      </c>
      <c r="C375" s="10">
        <f>C376+C377+C378+C379+C380+C382+C383+C384+C381</f>
        <v>55842310</v>
      </c>
      <c r="D375" s="10">
        <f>D376+D377+D378+D379+D380+D382+D383+D384</f>
        <v>16049709</v>
      </c>
      <c r="E375" s="10">
        <f>E376+E377+E378+E379+E380+E382+E383+E384</f>
        <v>11475328</v>
      </c>
      <c r="F375" s="10">
        <f t="shared" si="64"/>
        <v>83367347</v>
      </c>
      <c r="G375" s="10">
        <f>F375*100/$F$375</f>
        <v>100</v>
      </c>
    </row>
    <row r="376" spans="1:7" x14ac:dyDescent="0.2">
      <c r="A376" s="15" t="s">
        <v>48</v>
      </c>
      <c r="B376" s="39" t="str">
        <f>B28</f>
        <v>Vispārējie valdības dienesti</v>
      </c>
      <c r="C376" s="17">
        <f>C28</f>
        <v>4321932</v>
      </c>
      <c r="D376" s="17">
        <f>D28</f>
        <v>34321</v>
      </c>
      <c r="E376" s="17">
        <f>E28</f>
        <v>0</v>
      </c>
      <c r="F376" s="18">
        <f t="shared" si="64"/>
        <v>4356253</v>
      </c>
      <c r="G376" s="19">
        <f t="shared" ref="G376:G384" si="65">F376*100/$F$375</f>
        <v>5.2253707917561538</v>
      </c>
    </row>
    <row r="377" spans="1:7" x14ac:dyDescent="0.2">
      <c r="A377" s="15" t="s">
        <v>78</v>
      </c>
      <c r="B377" s="39" t="str">
        <f>B54</f>
        <v>Sabiedriskā kārtība un drošība</v>
      </c>
      <c r="C377" s="17">
        <f>C54</f>
        <v>714525</v>
      </c>
      <c r="D377" s="17">
        <f>D54</f>
        <v>0</v>
      </c>
      <c r="E377" s="17">
        <f>E54</f>
        <v>15000</v>
      </c>
      <c r="F377" s="18">
        <f t="shared" si="64"/>
        <v>729525</v>
      </c>
      <c r="G377" s="19">
        <f t="shared" si="65"/>
        <v>0.8750728267747323</v>
      </c>
    </row>
    <row r="378" spans="1:7" x14ac:dyDescent="0.2">
      <c r="A378" s="15" t="s">
        <v>84</v>
      </c>
      <c r="B378" s="39" t="str">
        <f>B68</f>
        <v>Ekonomiskā darbība</v>
      </c>
      <c r="C378" s="17">
        <f>C68</f>
        <v>4934045</v>
      </c>
      <c r="D378" s="17">
        <f>D68</f>
        <v>1393940</v>
      </c>
      <c r="E378" s="17">
        <f>E68</f>
        <v>8703827</v>
      </c>
      <c r="F378" s="18">
        <f t="shared" si="64"/>
        <v>15031812</v>
      </c>
      <c r="G378" s="19">
        <f t="shared" si="65"/>
        <v>18.030814870479205</v>
      </c>
    </row>
    <row r="379" spans="1:7" x14ac:dyDescent="0.2">
      <c r="A379" s="15" t="s">
        <v>108</v>
      </c>
      <c r="B379" s="39" t="str">
        <f>B121</f>
        <v>Vides aizsardzība</v>
      </c>
      <c r="C379" s="17">
        <f>C121</f>
        <v>707206</v>
      </c>
      <c r="D379" s="17">
        <f>D121</f>
        <v>0</v>
      </c>
      <c r="E379" s="17">
        <f>E121</f>
        <v>507085</v>
      </c>
      <c r="F379" s="18">
        <f t="shared" si="64"/>
        <v>1214291</v>
      </c>
      <c r="G379" s="19">
        <f t="shared" si="65"/>
        <v>1.4565546868128116</v>
      </c>
    </row>
    <row r="380" spans="1:7" x14ac:dyDescent="0.2">
      <c r="A380" s="15" t="s">
        <v>118</v>
      </c>
      <c r="B380" s="39" t="str">
        <f>B147</f>
        <v>Pašvaldības teritoriju un mājokļa apsaimniekošana</v>
      </c>
      <c r="C380" s="17">
        <f>C147</f>
        <v>8746166</v>
      </c>
      <c r="D380" s="17">
        <f>D147</f>
        <v>0</v>
      </c>
      <c r="E380" s="17">
        <f>E147</f>
        <v>948500</v>
      </c>
      <c r="F380" s="18">
        <f t="shared" si="64"/>
        <v>9694666</v>
      </c>
      <c r="G380" s="19">
        <f t="shared" si="65"/>
        <v>11.628852720958003</v>
      </c>
    </row>
    <row r="381" spans="1:7" x14ac:dyDescent="0.2">
      <c r="A381" s="15" t="s">
        <v>128</v>
      </c>
      <c r="B381" s="39" t="str">
        <f>B175</f>
        <v>Veselība</v>
      </c>
      <c r="C381" s="17">
        <f>C175</f>
        <v>59400</v>
      </c>
      <c r="D381" s="17"/>
      <c r="E381" s="17"/>
      <c r="F381" s="18">
        <f t="shared" si="64"/>
        <v>59400</v>
      </c>
      <c r="G381" s="19">
        <f t="shared" si="65"/>
        <v>7.1250917940329797E-2</v>
      </c>
    </row>
    <row r="382" spans="1:7" x14ac:dyDescent="0.2">
      <c r="A382" s="15" t="s">
        <v>132</v>
      </c>
      <c r="B382" s="39" t="str">
        <f>B178</f>
        <v>Atpūta, kultūra un sports</v>
      </c>
      <c r="C382" s="17">
        <f>C178</f>
        <v>5491807</v>
      </c>
      <c r="D382" s="17">
        <f>D178</f>
        <v>29109</v>
      </c>
      <c r="E382" s="17">
        <f>E178</f>
        <v>454865</v>
      </c>
      <c r="F382" s="18">
        <f t="shared" si="64"/>
        <v>5975781</v>
      </c>
      <c r="G382" s="19">
        <f t="shared" si="65"/>
        <v>7.1680114757640059</v>
      </c>
    </row>
    <row r="383" spans="1:7" x14ac:dyDescent="0.2">
      <c r="A383" s="15" t="s">
        <v>142</v>
      </c>
      <c r="B383" s="39" t="str">
        <f>B212</f>
        <v>Izglītība</v>
      </c>
      <c r="C383" s="17">
        <f>C212</f>
        <v>20207602</v>
      </c>
      <c r="D383" s="17">
        <f>D212</f>
        <v>13817939</v>
      </c>
      <c r="E383" s="17">
        <f>E212</f>
        <v>568425</v>
      </c>
      <c r="F383" s="18">
        <f t="shared" si="64"/>
        <v>34593966</v>
      </c>
      <c r="G383" s="19">
        <f t="shared" si="65"/>
        <v>41.495822099268672</v>
      </c>
    </row>
    <row r="384" spans="1:7" x14ac:dyDescent="0.2">
      <c r="A384" s="15" t="s">
        <v>164</v>
      </c>
      <c r="B384" s="39" t="str">
        <f>B309</f>
        <v>Sociālā aizsardzība</v>
      </c>
      <c r="C384" s="17">
        <f>C309</f>
        <v>10659627</v>
      </c>
      <c r="D384" s="17">
        <f>D309</f>
        <v>774400</v>
      </c>
      <c r="E384" s="17">
        <f>E309</f>
        <v>277626</v>
      </c>
      <c r="F384" s="18">
        <f t="shared" si="64"/>
        <v>11711653</v>
      </c>
      <c r="G384" s="19">
        <f t="shared" si="65"/>
        <v>14.048249610246083</v>
      </c>
    </row>
    <row r="385" spans="1:8" ht="14.25" x14ac:dyDescent="0.2">
      <c r="A385" s="8" t="s">
        <v>178</v>
      </c>
      <c r="B385" s="40" t="s">
        <v>179</v>
      </c>
      <c r="C385" s="10">
        <f>C386+C389+C395+C399+C402+C406+C409+C397</f>
        <v>55842310</v>
      </c>
      <c r="D385" s="10">
        <f>D386+D389+D395+D399+D402+D406+D409</f>
        <v>16049709</v>
      </c>
      <c r="E385" s="10">
        <f>E386+E389+E395+E399+E402+E406+E409</f>
        <v>11475328</v>
      </c>
      <c r="F385" s="10">
        <f t="shared" si="64"/>
        <v>83367347</v>
      </c>
      <c r="G385" s="10">
        <f>F385*100/$F$385</f>
        <v>100</v>
      </c>
      <c r="H385" s="41"/>
    </row>
    <row r="386" spans="1:8" s="45" customFormat="1" x14ac:dyDescent="0.2">
      <c r="A386" s="42" t="s">
        <v>180</v>
      </c>
      <c r="B386" s="43" t="s">
        <v>181</v>
      </c>
      <c r="C386" s="44">
        <f>C387+C388</f>
        <v>28739424</v>
      </c>
      <c r="D386" s="44">
        <f t="shared" ref="D386:E386" si="66">D387+D388</f>
        <v>13926660</v>
      </c>
      <c r="E386" s="44">
        <f t="shared" si="66"/>
        <v>343714</v>
      </c>
      <c r="F386" s="18">
        <f t="shared" si="64"/>
        <v>43009798</v>
      </c>
      <c r="G386" s="19">
        <f t="shared" ref="G386:G410" si="67">F386*100/$F$385</f>
        <v>51.590700133470719</v>
      </c>
      <c r="H386" s="41"/>
    </row>
    <row r="387" spans="1:8" ht="13.5" x14ac:dyDescent="0.25">
      <c r="A387" s="46" t="s">
        <v>52</v>
      </c>
      <c r="B387" s="47" t="s">
        <v>53</v>
      </c>
      <c r="C387" s="48">
        <f>SUMIF($A$30:$A$374,A387,$C$30:$C$374)</f>
        <v>22093607</v>
      </c>
      <c r="D387" s="48">
        <f>SUMIF($A$30:$A$374,A387,$D$30:$D$374)</f>
        <v>11262302</v>
      </c>
      <c r="E387" s="48">
        <f>SUMIF($A$30:$A$374,A387,$E$30:$E$374)</f>
        <v>277863</v>
      </c>
      <c r="F387" s="49">
        <f t="shared" si="64"/>
        <v>33633772</v>
      </c>
      <c r="G387" s="50">
        <f t="shared" si="67"/>
        <v>40.344059407336061</v>
      </c>
      <c r="H387" s="41"/>
    </row>
    <row r="388" spans="1:8" ht="25.5" x14ac:dyDescent="0.25">
      <c r="A388" s="46" t="s">
        <v>54</v>
      </c>
      <c r="B388" s="47" t="s">
        <v>55</v>
      </c>
      <c r="C388" s="48">
        <f>SUMIF($A$30:$A$374,A388,$C$30:$C$374)</f>
        <v>6645817</v>
      </c>
      <c r="D388" s="48">
        <f>SUMIF($A$30:$A$374,A388,$D$30:$D$374)</f>
        <v>2664358</v>
      </c>
      <c r="E388" s="48">
        <f>SUMIF($A$30:$A$374,A388,$E$30:$E$374)</f>
        <v>65851</v>
      </c>
      <c r="F388" s="49">
        <f t="shared" si="64"/>
        <v>9376026</v>
      </c>
      <c r="G388" s="50">
        <f t="shared" si="67"/>
        <v>11.246640726134657</v>
      </c>
      <c r="H388" s="41"/>
    </row>
    <row r="389" spans="1:8" s="45" customFormat="1" x14ac:dyDescent="0.2">
      <c r="A389" s="42" t="s">
        <v>182</v>
      </c>
      <c r="B389" s="43" t="s">
        <v>183</v>
      </c>
      <c r="C389" s="44">
        <f>C390+C391+C392+C393+C394</f>
        <v>14871612</v>
      </c>
      <c r="D389" s="44">
        <f t="shared" ref="D389:E389" si="68">D390+D391+D392+D393+D394</f>
        <v>1727550</v>
      </c>
      <c r="E389" s="44">
        <f t="shared" si="68"/>
        <v>723932</v>
      </c>
      <c r="F389" s="18">
        <f t="shared" si="64"/>
        <v>17323094</v>
      </c>
      <c r="G389" s="19">
        <f t="shared" si="67"/>
        <v>20.779231465768007</v>
      </c>
      <c r="H389" s="41"/>
    </row>
    <row r="390" spans="1:8" s="51" customFormat="1" ht="13.5" x14ac:dyDescent="0.25">
      <c r="A390" s="46" t="s">
        <v>56</v>
      </c>
      <c r="B390" s="47" t="s">
        <v>57</v>
      </c>
      <c r="C390" s="48">
        <f>SUMIF($A$30:$A$374,A390,$C$30:$C$374)</f>
        <v>180979</v>
      </c>
      <c r="D390" s="48">
        <f>SUMIF($A$30:$A$374,A390,$D$30:$D$374)</f>
        <v>13800</v>
      </c>
      <c r="E390" s="48">
        <f>SUMIF($A$30:$A$374,A390,$E$30:$E$374)</f>
        <v>311218</v>
      </c>
      <c r="F390" s="49">
        <f t="shared" si="64"/>
        <v>505997</v>
      </c>
      <c r="G390" s="50">
        <f t="shared" si="67"/>
        <v>0.60694866540493364</v>
      </c>
      <c r="H390" s="41"/>
    </row>
    <row r="391" spans="1:8" s="51" customFormat="1" ht="13.5" x14ac:dyDescent="0.25">
      <c r="A391" s="46" t="s">
        <v>58</v>
      </c>
      <c r="B391" s="47" t="s">
        <v>59</v>
      </c>
      <c r="C391" s="48">
        <f>SUMIF($A$30:$A$374,A391,$C$30:$C$374)</f>
        <v>9006130</v>
      </c>
      <c r="D391" s="48">
        <f>SUMIF($A$30:$A$374,A391,$D$30:$D$374)</f>
        <v>1176479</v>
      </c>
      <c r="E391" s="48">
        <f>SUMIF($A$30:$A$374,A391,$E$30:$E$374)</f>
        <v>308901</v>
      </c>
      <c r="F391" s="49">
        <f t="shared" si="64"/>
        <v>10491510</v>
      </c>
      <c r="G391" s="50">
        <f t="shared" si="67"/>
        <v>12.584675388554706</v>
      </c>
      <c r="H391" s="41"/>
    </row>
    <row r="392" spans="1:8" s="51" customFormat="1" ht="25.5" x14ac:dyDescent="0.25">
      <c r="A392" s="46" t="s">
        <v>60</v>
      </c>
      <c r="B392" s="47" t="s">
        <v>61</v>
      </c>
      <c r="C392" s="48">
        <f>SUMIF($A$30:$A$374,A392,$C$30:$C$374)</f>
        <v>5459578</v>
      </c>
      <c r="D392" s="48">
        <f>SUMIF($A$30:$A$374,A392,$D$30:$D$374)</f>
        <v>536462</v>
      </c>
      <c r="E392" s="48">
        <f>SUMIF($A$30:$A$374,A392,$E$30:$E$374)</f>
        <v>103813</v>
      </c>
      <c r="F392" s="49">
        <f t="shared" si="64"/>
        <v>6099853</v>
      </c>
      <c r="G392" s="50">
        <f t="shared" si="67"/>
        <v>7.3168371304894713</v>
      </c>
      <c r="H392" s="41"/>
    </row>
    <row r="393" spans="1:8" s="51" customFormat="1" ht="13.5" x14ac:dyDescent="0.25">
      <c r="A393" s="46" t="s">
        <v>138</v>
      </c>
      <c r="B393" s="47" t="s">
        <v>139</v>
      </c>
      <c r="C393" s="48">
        <f>SUMIF($A$30:$A$374,A393,$C$30:$C$374)</f>
        <v>26809</v>
      </c>
      <c r="D393" s="48">
        <f>SUMIF($A$30:$A$374,A393,$D$30:$D$374)</f>
        <v>60</v>
      </c>
      <c r="E393" s="48">
        <f>SUMIF($A$30:$A$374,A393,$E$30:$E$374)</f>
        <v>0</v>
      </c>
      <c r="F393" s="49">
        <f t="shared" si="64"/>
        <v>26869</v>
      </c>
      <c r="G393" s="50">
        <f t="shared" si="67"/>
        <v>3.2229645019170396E-2</v>
      </c>
      <c r="H393" s="41"/>
    </row>
    <row r="394" spans="1:8" s="51" customFormat="1" ht="13.5" x14ac:dyDescent="0.25">
      <c r="A394" s="46" t="s">
        <v>62</v>
      </c>
      <c r="B394" s="47" t="s">
        <v>63</v>
      </c>
      <c r="C394" s="48">
        <f>SUMIF($A$30:$A$374,A394,$C$30:$C$374)</f>
        <v>198116</v>
      </c>
      <c r="D394" s="48">
        <f>SUMIF($A$30:$A$374,A394,$D$30:$D$374)</f>
        <v>749</v>
      </c>
      <c r="E394" s="48">
        <f>SUMIF($A$30:$A$374,A394,$E$30:$E$374)</f>
        <v>0</v>
      </c>
      <c r="F394" s="49">
        <f t="shared" si="64"/>
        <v>198865</v>
      </c>
      <c r="G394" s="50">
        <f t="shared" si="67"/>
        <v>0.23854063629972536</v>
      </c>
      <c r="H394" s="41"/>
    </row>
    <row r="395" spans="1:8" s="45" customFormat="1" x14ac:dyDescent="0.2">
      <c r="A395" s="42" t="s">
        <v>184</v>
      </c>
      <c r="B395" s="43" t="s">
        <v>185</v>
      </c>
      <c r="C395" s="44">
        <f>C396</f>
        <v>1409129</v>
      </c>
      <c r="D395" s="44">
        <f t="shared" ref="D395:E395" si="69">D396</f>
        <v>0</v>
      </c>
      <c r="E395" s="44">
        <f t="shared" si="69"/>
        <v>110000</v>
      </c>
      <c r="F395" s="18">
        <f t="shared" si="64"/>
        <v>1519129</v>
      </c>
      <c r="G395" s="19">
        <f t="shared" si="67"/>
        <v>1.8222110390534558</v>
      </c>
      <c r="H395" s="41"/>
    </row>
    <row r="396" spans="1:8" s="51" customFormat="1" ht="25.5" x14ac:dyDescent="0.25">
      <c r="A396" s="46" t="s">
        <v>88</v>
      </c>
      <c r="B396" s="47" t="s">
        <v>89</v>
      </c>
      <c r="C396" s="48">
        <f>SUMIF($A$30:$A$374,A396,$C$30:$C$374)</f>
        <v>1409129</v>
      </c>
      <c r="D396" s="48">
        <f>SUMIF($A$30:$A$374,A396,$D$30:$D$374)</f>
        <v>0</v>
      </c>
      <c r="E396" s="48">
        <f>SUMIF($A$30:$A$374,A396,$E$30:$E$374)</f>
        <v>110000</v>
      </c>
      <c r="F396" s="49">
        <f t="shared" si="64"/>
        <v>1519129</v>
      </c>
      <c r="G396" s="50">
        <f t="shared" si="67"/>
        <v>1.8222110390534558</v>
      </c>
      <c r="H396" s="41"/>
    </row>
    <row r="397" spans="1:8" s="45" customFormat="1" x14ac:dyDescent="0.2">
      <c r="A397" s="42" t="s">
        <v>186</v>
      </c>
      <c r="B397" s="43" t="s">
        <v>187</v>
      </c>
      <c r="C397" s="44">
        <f>C398</f>
        <v>1138120</v>
      </c>
      <c r="D397" s="44">
        <f t="shared" ref="D397:E397" si="70">D398</f>
        <v>0</v>
      </c>
      <c r="E397" s="44">
        <f t="shared" si="70"/>
        <v>0</v>
      </c>
      <c r="F397" s="18">
        <f t="shared" si="64"/>
        <v>1138120</v>
      </c>
      <c r="G397" s="19">
        <f t="shared" si="67"/>
        <v>1.3651867799031676</v>
      </c>
      <c r="H397" s="41"/>
    </row>
    <row r="398" spans="1:8" s="51" customFormat="1" ht="13.5" x14ac:dyDescent="0.25">
      <c r="A398" s="46" t="s">
        <v>76</v>
      </c>
      <c r="B398" s="47" t="s">
        <v>77</v>
      </c>
      <c r="C398" s="48">
        <f>SUMIF($A$30:$A$374,A398,$C$30:$C$374)</f>
        <v>1138120</v>
      </c>
      <c r="D398" s="48">
        <f>SUMIF($A$30:$A$374,A398,$D$30:$D$374)</f>
        <v>0</v>
      </c>
      <c r="E398" s="48">
        <f>SUMIF($A$30:$A$374,A398,$E$30:$E$374)</f>
        <v>0</v>
      </c>
      <c r="F398" s="49">
        <f t="shared" si="64"/>
        <v>1138120</v>
      </c>
      <c r="G398" s="50">
        <f t="shared" si="67"/>
        <v>1.3651867799031676</v>
      </c>
      <c r="H398" s="41"/>
    </row>
    <row r="399" spans="1:8" s="45" customFormat="1" x14ac:dyDescent="0.2">
      <c r="A399" s="42" t="s">
        <v>188</v>
      </c>
      <c r="B399" s="43" t="s">
        <v>189</v>
      </c>
      <c r="C399" s="44">
        <f>C400+C401</f>
        <v>6403834</v>
      </c>
      <c r="D399" s="44">
        <f t="shared" ref="D399:E399" si="71">D400+D401</f>
        <v>389676</v>
      </c>
      <c r="E399" s="44">
        <f t="shared" si="71"/>
        <v>10254796</v>
      </c>
      <c r="F399" s="18">
        <f t="shared" si="64"/>
        <v>17048306</v>
      </c>
      <c r="G399" s="19">
        <f t="shared" si="67"/>
        <v>20.449620401138588</v>
      </c>
      <c r="H399" s="41"/>
    </row>
    <row r="400" spans="1:8" s="51" customFormat="1" ht="13.5" x14ac:dyDescent="0.25">
      <c r="A400" s="46" t="s">
        <v>102</v>
      </c>
      <c r="B400" s="47" t="s">
        <v>103</v>
      </c>
      <c r="C400" s="48">
        <f>SUMIF($A$30:$A$374,A400,$C$30:$C$374)</f>
        <v>211182</v>
      </c>
      <c r="D400" s="48">
        <f>SUMIF($A$30:$A$374,A400,$D$30:$D$374)</f>
        <v>307</v>
      </c>
      <c r="E400" s="48">
        <f>SUMIF($A$30:$A$374,A400,$E$30:$E$374)</f>
        <v>20000</v>
      </c>
      <c r="F400" s="49">
        <f t="shared" si="64"/>
        <v>231489</v>
      </c>
      <c r="G400" s="50">
        <f t="shared" si="67"/>
        <v>0.27767346368836709</v>
      </c>
      <c r="H400" s="41"/>
    </row>
    <row r="401" spans="1:8" s="51" customFormat="1" ht="13.5" x14ac:dyDescent="0.25">
      <c r="A401" s="46" t="s">
        <v>64</v>
      </c>
      <c r="B401" s="47" t="s">
        <v>65</v>
      </c>
      <c r="C401" s="48">
        <f>SUMIF($A$30:$A$374,A401,$C$30:$C$374)</f>
        <v>6192652</v>
      </c>
      <c r="D401" s="48">
        <f>SUMIF($A$30:$A$374,A401,$D$30:$D$374)</f>
        <v>389369</v>
      </c>
      <c r="E401" s="48">
        <f>SUMIF($A$30:$A$374,A401,$E$30:$E$374)</f>
        <v>10234796</v>
      </c>
      <c r="F401" s="49">
        <f t="shared" si="64"/>
        <v>16816817</v>
      </c>
      <c r="G401" s="50">
        <f t="shared" si="67"/>
        <v>20.171946937450222</v>
      </c>
      <c r="H401" s="41"/>
    </row>
    <row r="402" spans="1:8" s="45" customFormat="1" ht="25.5" x14ac:dyDescent="0.2">
      <c r="A402" s="42" t="s">
        <v>190</v>
      </c>
      <c r="B402" s="43" t="s">
        <v>191</v>
      </c>
      <c r="C402" s="44">
        <f>C403+C404+C405</f>
        <v>2013805</v>
      </c>
      <c r="D402" s="44">
        <f t="shared" ref="D402:E402" si="72">D403+D404+D405</f>
        <v>1700</v>
      </c>
      <c r="E402" s="44">
        <f t="shared" si="72"/>
        <v>1500</v>
      </c>
      <c r="F402" s="18">
        <f t="shared" si="64"/>
        <v>2017005</v>
      </c>
      <c r="G402" s="19">
        <f t="shared" si="67"/>
        <v>2.4194184804753354</v>
      </c>
      <c r="H402" s="41"/>
    </row>
    <row r="403" spans="1:8" s="51" customFormat="1" ht="13.5" x14ac:dyDescent="0.25">
      <c r="A403" s="46" t="s">
        <v>66</v>
      </c>
      <c r="B403" s="47" t="s">
        <v>67</v>
      </c>
      <c r="C403" s="48">
        <f>SUMIF($A$30:$A$374,A403,$C$30:$C$374)</f>
        <v>1184613</v>
      </c>
      <c r="D403" s="48">
        <f>SUMIF($A$30:$A$374,A403,$D$30:$D$374)</f>
        <v>1700</v>
      </c>
      <c r="E403" s="48">
        <f>SUMIF($A$30:$A$374,A403,$E$30:$E$374)</f>
        <v>1500</v>
      </c>
      <c r="F403" s="49">
        <f t="shared" si="64"/>
        <v>1187813</v>
      </c>
      <c r="G403" s="50">
        <f t="shared" si="67"/>
        <v>1.4247940503612284</v>
      </c>
      <c r="H403" s="41"/>
    </row>
    <row r="404" spans="1:8" s="51" customFormat="1" ht="13.5" x14ac:dyDescent="0.25">
      <c r="A404" s="46" t="s">
        <v>150</v>
      </c>
      <c r="B404" s="47" t="s">
        <v>151</v>
      </c>
      <c r="C404" s="48">
        <f>SUMIF($A$30:$A$374,A404,$C$30:$C$374)</f>
        <v>147306</v>
      </c>
      <c r="D404" s="48">
        <f>SUMIF($A$30:$A$374,A404,$D$30:$D$374)</f>
        <v>0</v>
      </c>
      <c r="E404" s="48">
        <f>SUMIF($A$30:$A$374,A404,$E$30:$E$374)</f>
        <v>0</v>
      </c>
      <c r="F404" s="49">
        <f t="shared" si="64"/>
        <v>147306</v>
      </c>
      <c r="G404" s="50">
        <f t="shared" si="67"/>
        <v>0.17669507942959969</v>
      </c>
      <c r="H404" s="41"/>
    </row>
    <row r="405" spans="1:8" s="51" customFormat="1" ht="25.5" x14ac:dyDescent="0.25">
      <c r="A405" s="46" t="s">
        <v>90</v>
      </c>
      <c r="B405" s="47" t="s">
        <v>91</v>
      </c>
      <c r="C405" s="48">
        <f>SUMIF($A$30:$A$374,A405,$C$30:$C$374)</f>
        <v>681886</v>
      </c>
      <c r="D405" s="48">
        <f>SUMIF($A$30:$A$374,A405,$D$30:$D$374)</f>
        <v>0</v>
      </c>
      <c r="E405" s="48">
        <f>SUMIF($A$30:$A$374,A405,$E$30:$E$374)</f>
        <v>0</v>
      </c>
      <c r="F405" s="49">
        <f t="shared" si="64"/>
        <v>681886</v>
      </c>
      <c r="G405" s="50">
        <f t="shared" si="67"/>
        <v>0.81792935068450723</v>
      </c>
      <c r="H405" s="41"/>
    </row>
    <row r="406" spans="1:8" s="45" customFormat="1" ht="25.5" x14ac:dyDescent="0.2">
      <c r="A406" s="42" t="s">
        <v>192</v>
      </c>
      <c r="B406" s="43" t="s">
        <v>193</v>
      </c>
      <c r="C406" s="44">
        <f>C407+C408</f>
        <v>1266386</v>
      </c>
      <c r="D406" s="44">
        <f t="shared" ref="D406:E406" si="73">D407+D408</f>
        <v>4123</v>
      </c>
      <c r="E406" s="44">
        <f t="shared" si="73"/>
        <v>41386</v>
      </c>
      <c r="F406" s="18">
        <f t="shared" si="64"/>
        <v>1311895</v>
      </c>
      <c r="G406" s="19">
        <f t="shared" si="67"/>
        <v>1.5736317001907234</v>
      </c>
      <c r="H406" s="41"/>
    </row>
    <row r="407" spans="1:8" s="51" customFormat="1" ht="13.5" x14ac:dyDescent="0.25">
      <c r="A407" s="46" t="s">
        <v>68</v>
      </c>
      <c r="B407" s="47" t="s">
        <v>69</v>
      </c>
      <c r="C407" s="48">
        <f>SUMIF($A$30:$A$374,A407,$C$30:$C$374)</f>
        <v>1266386</v>
      </c>
      <c r="D407" s="48">
        <f>SUMIF($A$30:$A$374,A407,$D$30:$D$374)</f>
        <v>4123</v>
      </c>
      <c r="E407" s="48">
        <f>SUMIF($A$30:$A$374,A407,$E$30:$E$374)</f>
        <v>0</v>
      </c>
      <c r="F407" s="49">
        <f t="shared" si="64"/>
        <v>1270509</v>
      </c>
      <c r="G407" s="50">
        <f t="shared" si="67"/>
        <v>1.5239887626506814</v>
      </c>
      <c r="H407" s="41"/>
    </row>
    <row r="408" spans="1:8" s="51" customFormat="1" ht="13.5" x14ac:dyDescent="0.25">
      <c r="A408" s="46" t="s">
        <v>106</v>
      </c>
      <c r="B408" s="47" t="s">
        <v>107</v>
      </c>
      <c r="C408" s="48">
        <f>SUMIF($A$30:$A$374,A408,$C$30:$C$374)</f>
        <v>0</v>
      </c>
      <c r="D408" s="48"/>
      <c r="E408" s="48">
        <f>SUMIF($A$30:$A$374,A408,$E$30:$E$374)</f>
        <v>41386</v>
      </c>
      <c r="F408" s="49">
        <f t="shared" si="64"/>
        <v>41386</v>
      </c>
      <c r="G408" s="50">
        <f t="shared" si="67"/>
        <v>4.9642937540041905E-2</v>
      </c>
      <c r="H408" s="41"/>
    </row>
    <row r="409" spans="1:8" s="45" customFormat="1" x14ac:dyDescent="0.2">
      <c r="A409" s="42" t="s">
        <v>194</v>
      </c>
      <c r="B409" s="43" t="s">
        <v>195</v>
      </c>
      <c r="C409" s="44">
        <f>C410</f>
        <v>0</v>
      </c>
      <c r="D409" s="44">
        <f t="shared" ref="D409:E409" si="74">D410</f>
        <v>0</v>
      </c>
      <c r="E409" s="44">
        <f t="shared" si="74"/>
        <v>0</v>
      </c>
      <c r="F409" s="18">
        <f t="shared" si="64"/>
        <v>0</v>
      </c>
      <c r="G409" s="29">
        <f t="shared" si="67"/>
        <v>0</v>
      </c>
    </row>
    <row r="410" spans="1:8" s="51" customFormat="1" ht="13.5" x14ac:dyDescent="0.25">
      <c r="A410" s="46" t="s">
        <v>98</v>
      </c>
      <c r="B410" s="47" t="s">
        <v>99</v>
      </c>
      <c r="C410" s="48">
        <f>SUMIF($A$30:$A$374,A410,$C$30:$C$374)</f>
        <v>0</v>
      </c>
      <c r="D410" s="48">
        <f>SUMIF($A$30:$A$374,A410,$D$30:$D$374)</f>
        <v>0</v>
      </c>
      <c r="E410" s="48">
        <f>SUMIF($A$30:$A$374,A410,$E$30:$E$374)</f>
        <v>0</v>
      </c>
      <c r="F410" s="49">
        <f t="shared" si="64"/>
        <v>0</v>
      </c>
      <c r="G410" s="52">
        <f t="shared" si="67"/>
        <v>0</v>
      </c>
    </row>
    <row r="411" spans="1:8" ht="15.75" customHeight="1" x14ac:dyDescent="0.2">
      <c r="A411" s="8" t="s">
        <v>196</v>
      </c>
      <c r="B411" s="53" t="s">
        <v>197</v>
      </c>
      <c r="C411" s="10">
        <f>C7-C27</f>
        <v>-7029292</v>
      </c>
      <c r="D411" s="10">
        <f>D7-D27</f>
        <v>-1282050</v>
      </c>
      <c r="E411" s="10">
        <f>E7-E27</f>
        <v>-7979001</v>
      </c>
      <c r="F411" s="10">
        <f>F7-F27</f>
        <v>-16290343</v>
      </c>
      <c r="G411" s="54"/>
    </row>
    <row r="412" spans="1:8" ht="14.25" x14ac:dyDescent="0.2">
      <c r="A412" s="8" t="s">
        <v>198</v>
      </c>
      <c r="B412" s="9" t="s">
        <v>199</v>
      </c>
      <c r="C412" s="10">
        <f>C415-C416+C413+C414</f>
        <v>7804953</v>
      </c>
      <c r="D412" s="10">
        <f>D415-D416+D413+D414</f>
        <v>1282050</v>
      </c>
      <c r="E412" s="10">
        <f>E415-E416+E413+E414</f>
        <v>7203340</v>
      </c>
      <c r="F412" s="10">
        <f>F415-F416+F413+F414</f>
        <v>16290343</v>
      </c>
      <c r="G412" s="54"/>
    </row>
    <row r="413" spans="1:8" x14ac:dyDescent="0.2">
      <c r="A413" s="55" t="s">
        <v>200</v>
      </c>
      <c r="B413" s="56" t="s">
        <v>201</v>
      </c>
      <c r="C413" s="44">
        <v>3426290</v>
      </c>
      <c r="D413" s="44"/>
      <c r="E413" s="44">
        <v>6929982</v>
      </c>
      <c r="F413" s="18">
        <f>SUM(C413:E413)</f>
        <v>10356272</v>
      </c>
      <c r="G413" s="57"/>
    </row>
    <row r="414" spans="1:8" ht="17.25" customHeight="1" x14ac:dyDescent="0.2">
      <c r="A414" s="55" t="s">
        <v>200</v>
      </c>
      <c r="B414" s="56" t="s">
        <v>202</v>
      </c>
      <c r="C414" s="44">
        <v>-2226100</v>
      </c>
      <c r="D414" s="44"/>
      <c r="E414" s="44">
        <v>0</v>
      </c>
      <c r="F414" s="18">
        <f>SUM(C414:E414)</f>
        <v>-2226100</v>
      </c>
      <c r="G414" s="57"/>
    </row>
    <row r="415" spans="1:8" ht="18" customHeight="1" x14ac:dyDescent="0.2">
      <c r="A415" s="55" t="s">
        <v>203</v>
      </c>
      <c r="B415" s="56" t="s">
        <v>204</v>
      </c>
      <c r="C415" s="17">
        <f>7323928+689984</f>
        <v>8013912</v>
      </c>
      <c r="D415" s="17">
        <v>1282050</v>
      </c>
      <c r="E415" s="17">
        <v>452543</v>
      </c>
      <c r="F415" s="18">
        <f>SUM(C415:E415)</f>
        <v>9748505</v>
      </c>
      <c r="G415" s="57"/>
    </row>
    <row r="416" spans="1:8" ht="19.5" customHeight="1" x14ac:dyDescent="0.2">
      <c r="A416" s="55" t="s">
        <v>205</v>
      </c>
      <c r="B416" s="56" t="s">
        <v>206</v>
      </c>
      <c r="C416" s="17">
        <f>700000+709149</f>
        <v>1409149</v>
      </c>
      <c r="D416" s="17"/>
      <c r="E416" s="17">
        <v>179185</v>
      </c>
      <c r="F416" s="18">
        <f>SUM(C416:E416)</f>
        <v>1588334</v>
      </c>
      <c r="G416" s="57"/>
    </row>
    <row r="417" spans="1:7" s="51" customFormat="1" ht="37.5" customHeight="1" x14ac:dyDescent="0.25">
      <c r="A417" s="58" t="s">
        <v>207</v>
      </c>
      <c r="B417" s="59" t="s">
        <v>208</v>
      </c>
      <c r="C417" s="60">
        <f>C412+C411</f>
        <v>775661</v>
      </c>
      <c r="D417" s="60"/>
      <c r="E417" s="60">
        <f>E411+E412</f>
        <v>-775661</v>
      </c>
      <c r="F417" s="49">
        <f>SUM(C417:E417)</f>
        <v>0</v>
      </c>
      <c r="G417" s="61"/>
    </row>
    <row r="418" spans="1:7" x14ac:dyDescent="0.2">
      <c r="C418" s="62"/>
      <c r="D418" s="62"/>
      <c r="E418" s="62"/>
      <c r="F418" s="62"/>
      <c r="G418" s="62"/>
    </row>
    <row r="419" spans="1:7" x14ac:dyDescent="0.2">
      <c r="B419" s="63" t="s">
        <v>209</v>
      </c>
      <c r="C419" s="57">
        <f>C420+C421</f>
        <v>8013912</v>
      </c>
      <c r="E419" s="62"/>
    </row>
    <row r="420" spans="1:7" ht="25.5" customHeight="1" x14ac:dyDescent="0.2">
      <c r="B420" s="64" t="s">
        <v>210</v>
      </c>
      <c r="C420" s="65">
        <v>7323928</v>
      </c>
    </row>
    <row r="421" spans="1:7" ht="25.5" x14ac:dyDescent="0.2">
      <c r="B421" s="66" t="s">
        <v>211</v>
      </c>
      <c r="C421" s="67">
        <f>220550+469434</f>
        <v>689984</v>
      </c>
    </row>
    <row r="422" spans="1:7" x14ac:dyDescent="0.2">
      <c r="B422" s="68" t="s">
        <v>212</v>
      </c>
      <c r="C422" s="57">
        <f>C423+C424</f>
        <v>1409149</v>
      </c>
    </row>
    <row r="423" spans="1:7" ht="42" customHeight="1" x14ac:dyDescent="0.2">
      <c r="B423" s="64" t="s">
        <v>218</v>
      </c>
      <c r="C423" s="65">
        <v>700000</v>
      </c>
    </row>
    <row r="424" spans="1:7" ht="25.5" x14ac:dyDescent="0.2">
      <c r="B424" s="66" t="s">
        <v>213</v>
      </c>
      <c r="C424" s="67">
        <f>444434+264715</f>
        <v>709149</v>
      </c>
    </row>
  </sheetData>
  <mergeCells count="3">
    <mergeCell ref="A6:B6"/>
    <mergeCell ref="C2:G2"/>
    <mergeCell ref="E3:G3"/>
  </mergeCells>
  <printOptions horizontalCentered="1"/>
  <pageMargins left="0.35433070866141736" right="0.35433070866141736" top="0.39370078740157483" bottom="0.39370078740157483" header="0.31496062992125984" footer="0.11811023622047245"/>
  <pageSetup paperSize="9" scale="82" fitToHeight="0" orientation="portrait" r:id="rId1"/>
  <headerFooter alignWithMargins="0">
    <oddFooter>&amp;R&amp;"Times New Roman,Regular"&amp;P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1_pielikums_2024</vt:lpstr>
      <vt:lpstr>'1_pielikums_2024'!Print_Area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Dagnija Spele</dc:creator>
  <cp:lastModifiedBy>Sanita Djadela</cp:lastModifiedBy>
  <dcterms:created xsi:type="dcterms:W3CDTF">2024-01-09T11:30:56Z</dcterms:created>
  <dcterms:modified xsi:type="dcterms:W3CDTF">2024-01-25T07:46:16Z</dcterms:modified>
</cp:coreProperties>
</file>