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570" tabRatio="853" firstSheet="45" activeTab="61"/>
  </bookViews>
  <sheets>
    <sheet name="KOPSAVILKUMS" sheetId="24" r:id="rId1"/>
    <sheet name="1.1.1." sheetId="29" r:id="rId2"/>
    <sheet name="1.1.4." sheetId="30" r:id="rId3"/>
    <sheet name="1.1.8." sheetId="31" r:id="rId4"/>
    <sheet name="1.1.9." sheetId="32" r:id="rId5"/>
    <sheet name="2.1.1. (1.)" sheetId="102" r:id="rId6"/>
    <sheet name="2.1.1. (3.)" sheetId="103" r:id="rId7"/>
    <sheet name="2.1.8.(1.-3.)" sheetId="50" r:id="rId8"/>
    <sheet name="2.2.1.(1.-4.)" sheetId="51" r:id="rId9"/>
    <sheet name="2.2.2. (1.)" sheetId="100" r:id="rId10"/>
    <sheet name="2.2.4. (1.2.)" sheetId="54" r:id="rId11"/>
    <sheet name="2.2.4. (2.)" sheetId="55" r:id="rId12"/>
    <sheet name="2.2.5. (1.)" sheetId="56" r:id="rId13"/>
    <sheet name="3.1.4. (2.)" sheetId="39" r:id="rId14"/>
    <sheet name="2.2.5. (2.)" sheetId="58" r:id="rId15"/>
    <sheet name="3.1.1. (2.)" sheetId="35" r:id="rId16"/>
    <sheet name="3.1.2." sheetId="38" r:id="rId17"/>
    <sheet name="3.1.4. (1.)" sheetId="40" r:id="rId18"/>
    <sheet name="3.2.1. (1.)" sheetId="59" r:id="rId19"/>
    <sheet name="4.4." sheetId="104" r:id="rId20"/>
    <sheet name="5.2. (1.-2.)" sheetId="62" r:id="rId21"/>
    <sheet name="5.7. (2.2.)" sheetId="63" r:id="rId22"/>
    <sheet name="6.2." sheetId="64" r:id="rId23"/>
    <sheet name="6.3.(1.1.)" sheetId="65" r:id="rId24"/>
    <sheet name="6.3.(1.2.)" sheetId="110" r:id="rId25"/>
    <sheet name="6.3. (2.)" sheetId="60" r:id="rId26"/>
    <sheet name="6.3. (3.2.)" sheetId="67" r:id="rId27"/>
    <sheet name="6.4." sheetId="61" r:id="rId28"/>
    <sheet name="7.1.1. " sheetId="47" r:id="rId29"/>
    <sheet name="7.1.4." sheetId="42" r:id="rId30"/>
    <sheet name="7.2.1.(1.1)" sheetId="69" r:id="rId31"/>
    <sheet name="7.2.1.(1.3)" sheetId="70" r:id="rId32"/>
    <sheet name="7.2.1.(1.4.-1.5.)" sheetId="71" r:id="rId33"/>
    <sheet name="7.2.1.(2.1.)" sheetId="72" r:id="rId34"/>
    <sheet name="7.2.1.(2.2.-2.4.)" sheetId="73" r:id="rId35"/>
    <sheet name="7.2.1.(3.)" sheetId="74" r:id="rId36"/>
    <sheet name="7.2.2.(1.1.)" sheetId="75" r:id="rId37"/>
    <sheet name="7.2.2.(1.2.)" sheetId="76" r:id="rId38"/>
    <sheet name="Sheet2" sheetId="115" state="hidden" r:id="rId39"/>
    <sheet name="7.2.2.(2.1.-2.2.)" sheetId="77" r:id="rId40"/>
    <sheet name="7.2.2.(3.)" sheetId="78" r:id="rId41"/>
    <sheet name="7.2.2.(4.)" sheetId="80" r:id="rId42"/>
    <sheet name="7.2.3. (1.-3.)" sheetId="81" r:id="rId43"/>
    <sheet name="8.1." sheetId="1" r:id="rId44"/>
    <sheet name="8.3. (1.-2.)" sheetId="109" r:id="rId45"/>
    <sheet name="8.4. " sheetId="43" r:id="rId46"/>
    <sheet name="8.5. " sheetId="107" r:id="rId47"/>
    <sheet name="8.7." sheetId="108" r:id="rId48"/>
    <sheet name="8.8." sheetId="44" r:id="rId49"/>
    <sheet name="9.1. (2.1)" sheetId="82" r:id="rId50"/>
    <sheet name="9.1.(2.2)" sheetId="84" r:id="rId51"/>
    <sheet name="9.2.(1.1.-1.2.)" sheetId="85" r:id="rId52"/>
    <sheet name="9.2.(2.1.-2.2.)" sheetId="86" r:id="rId53"/>
    <sheet name="9.3.(1.)" sheetId="87" r:id="rId54"/>
    <sheet name="9.3.(2.)" sheetId="88" r:id="rId55"/>
    <sheet name="9.4. (1.-2.)" sheetId="111" r:id="rId56"/>
    <sheet name="9.5. (1.-2.)" sheetId="112" r:id="rId57"/>
    <sheet name="9.6.(1.-2.)" sheetId="113" r:id="rId58"/>
    <sheet name="9.7.(1.)" sheetId="92" r:id="rId59"/>
    <sheet name="9.7.(2.)" sheetId="93" r:id="rId60"/>
    <sheet name="9.7.(3.1.-3.2.)" sheetId="94" r:id="rId61"/>
    <sheet name="Sheet1" sheetId="116" r:id="rId62"/>
  </sheets>
  <definedNames>
    <definedName name="_xlnm._FilterDatabase" localSheetId="0" hidden="1">KOPSAVILKUMS!$E$1:$E$3423</definedName>
    <definedName name="_ftnref1" localSheetId="0">KOPSAVILKUMS!#REF!</definedName>
    <definedName name="_Hlk102432366" localSheetId="0">KOPSAVILKUMS!#REF!</definedName>
    <definedName name="_Hlk102432436" localSheetId="0">KOPSAVILKUMS!#REF!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xlnp="http://schemas.microsoft.com/office/spreadsheetml/2019/extlinksprops" uri="{FCE6A71B-6B00-49CD-AB44-F6B1AE7CDE65}">
      <xxlnp:externalLinksPr autoRefresh="1"/>
    </ext>
  </extLst>
</workbook>
</file>

<file path=xl/calcChain.xml><?xml version="1.0" encoding="utf-8"?>
<calcChain xmlns="http://schemas.openxmlformats.org/spreadsheetml/2006/main">
  <c r="G19" i="24" l="1"/>
  <c r="G18" i="24" s="1"/>
  <c r="H19" i="24"/>
  <c r="H18" i="24" s="1"/>
  <c r="F19" i="24"/>
  <c r="F18" i="24" s="1"/>
  <c r="C33" i="60"/>
  <c r="B33" i="60"/>
  <c r="E22" i="60"/>
  <c r="F8" i="60" s="1"/>
  <c r="J116" i="24"/>
  <c r="G13" i="24"/>
  <c r="G11" i="24" s="1"/>
  <c r="H13" i="24"/>
  <c r="H11" i="24" s="1"/>
  <c r="F13" i="24"/>
  <c r="F11" i="24" s="1"/>
  <c r="F10" i="24" l="1"/>
  <c r="G10" i="24"/>
  <c r="H10" i="24"/>
  <c r="L24" i="24"/>
  <c r="L23" i="24"/>
  <c r="L22" i="24"/>
  <c r="L20" i="24"/>
  <c r="J17" i="24"/>
  <c r="K17" i="24"/>
  <c r="L17" i="24"/>
  <c r="M17" i="24"/>
  <c r="L15" i="24"/>
  <c r="L14" i="24"/>
  <c r="L13" i="24"/>
  <c r="J12" i="24"/>
  <c r="L12" i="24"/>
  <c r="M12" i="24"/>
  <c r="I12" i="24"/>
  <c r="I7" i="44"/>
  <c r="G7" i="44"/>
  <c r="I13" i="44"/>
  <c r="F7" i="44" s="1"/>
  <c r="J88" i="24"/>
  <c r="J84" i="24"/>
  <c r="I22" i="51"/>
  <c r="H7" i="51" s="1"/>
  <c r="K59" i="24" s="1"/>
  <c r="D15" i="109"/>
  <c r="E16" i="109"/>
  <c r="E15" i="109"/>
  <c r="G14" i="109"/>
  <c r="G15" i="109"/>
  <c r="G16" i="109"/>
  <c r="G13" i="109"/>
  <c r="G18" i="109" s="1"/>
  <c r="E14" i="109"/>
  <c r="E13" i="109"/>
  <c r="D14" i="109"/>
  <c r="D16" i="109"/>
  <c r="D13" i="109"/>
  <c r="K36" i="24"/>
  <c r="F16" i="109" l="1"/>
  <c r="H16" i="109" s="1"/>
  <c r="F14" i="109"/>
  <c r="H14" i="109" s="1"/>
  <c r="F13" i="109"/>
  <c r="H13" i="109" s="1"/>
  <c r="F15" i="109"/>
  <c r="H15" i="109" s="1"/>
  <c r="B20" i="94"/>
  <c r="D14" i="94"/>
  <c r="D20" i="94" s="1"/>
  <c r="J181" i="24" s="1"/>
  <c r="E14" i="94"/>
  <c r="E20" i="94" s="1"/>
  <c r="C14" i="94"/>
  <c r="C20" i="94" s="1"/>
  <c r="I181" i="24" s="1"/>
  <c r="E37" i="93"/>
  <c r="B20" i="92"/>
  <c r="B21" i="92" s="1"/>
  <c r="E52" i="113"/>
  <c r="E51" i="113"/>
  <c r="E50" i="113"/>
  <c r="E49" i="113"/>
  <c r="E48" i="113"/>
  <c r="E47" i="113"/>
  <c r="D46" i="113"/>
  <c r="E46" i="113" s="1"/>
  <c r="E43" i="113"/>
  <c r="E44" i="113" s="1"/>
  <c r="D38" i="113"/>
  <c r="M178" i="24" s="1"/>
  <c r="D37" i="113"/>
  <c r="J178" i="24" s="1"/>
  <c r="D36" i="113"/>
  <c r="I178" i="24" s="1"/>
  <c r="E22" i="113"/>
  <c r="E21" i="113" s="1"/>
  <c r="E19" i="113"/>
  <c r="E18" i="113"/>
  <c r="E52" i="112"/>
  <c r="E51" i="112"/>
  <c r="E50" i="112"/>
  <c r="E49" i="112"/>
  <c r="E48" i="112"/>
  <c r="D47" i="112"/>
  <c r="E47" i="112" s="1"/>
  <c r="E44" i="112"/>
  <c r="E45" i="112" s="1"/>
  <c r="E43" i="112" s="1"/>
  <c r="D38" i="112"/>
  <c r="K176" i="24" s="1"/>
  <c r="D37" i="112"/>
  <c r="J176" i="24" s="1"/>
  <c r="D36" i="112"/>
  <c r="I176" i="24" s="1"/>
  <c r="E22" i="112"/>
  <c r="E21" i="112" s="1"/>
  <c r="E19" i="112"/>
  <c r="E18" i="112"/>
  <c r="E52" i="111"/>
  <c r="E51" i="111"/>
  <c r="E50" i="111"/>
  <c r="E49" i="111"/>
  <c r="E48" i="111"/>
  <c r="D47" i="111"/>
  <c r="E47" i="111" s="1"/>
  <c r="E44" i="111"/>
  <c r="D38" i="111"/>
  <c r="M174" i="24" s="1"/>
  <c r="D37" i="111"/>
  <c r="J174" i="24" s="1"/>
  <c r="D36" i="111"/>
  <c r="I174" i="24" s="1"/>
  <c r="E22" i="111"/>
  <c r="E21" i="111" s="1"/>
  <c r="E19" i="111"/>
  <c r="E18" i="111"/>
  <c r="H18" i="109" l="1"/>
  <c r="F8" i="109" s="1"/>
  <c r="K155" i="24" s="1"/>
  <c r="K12" i="24" s="1"/>
  <c r="F18" i="109"/>
  <c r="E20" i="112"/>
  <c r="E17" i="112" s="1"/>
  <c r="E28" i="112" s="1"/>
  <c r="E46" i="112"/>
  <c r="K174" i="24"/>
  <c r="K178" i="24"/>
  <c r="E20" i="113"/>
  <c r="E17" i="113" s="1"/>
  <c r="E27" i="113" s="1"/>
  <c r="C20" i="92"/>
  <c r="D20" i="92" s="1"/>
  <c r="M176" i="24"/>
  <c r="E45" i="113"/>
  <c r="K181" i="24"/>
  <c r="H6" i="94"/>
  <c r="M181" i="24"/>
  <c r="D6" i="94"/>
  <c r="E6" i="94"/>
  <c r="F6" i="94"/>
  <c r="E42" i="113"/>
  <c r="E58" i="112"/>
  <c r="E57" i="112"/>
  <c r="E56" i="112"/>
  <c r="E55" i="112"/>
  <c r="E54" i="112"/>
  <c r="E20" i="111"/>
  <c r="E17" i="111" s="1"/>
  <c r="E46" i="111"/>
  <c r="E45" i="111"/>
  <c r="E43" i="111" s="1"/>
  <c r="F34" i="88"/>
  <c r="C34" i="88"/>
  <c r="D34" i="88"/>
  <c r="B34" i="88"/>
  <c r="C36" i="88"/>
  <c r="D36" i="88"/>
  <c r="F36" i="88"/>
  <c r="B36" i="88"/>
  <c r="C35" i="88"/>
  <c r="D35" i="88"/>
  <c r="F35" i="88"/>
  <c r="B35" i="88"/>
  <c r="C15" i="87"/>
  <c r="M169" i="24"/>
  <c r="K169" i="24"/>
  <c r="J169" i="24"/>
  <c r="I169" i="24"/>
  <c r="F34" i="85"/>
  <c r="I14" i="85" s="1"/>
  <c r="D22" i="85"/>
  <c r="F22" i="85" s="1"/>
  <c r="C23" i="85"/>
  <c r="C24" i="85" s="1"/>
  <c r="M161" i="24"/>
  <c r="K161" i="24"/>
  <c r="J161" i="24"/>
  <c r="I160" i="24"/>
  <c r="M158" i="24"/>
  <c r="K158" i="24"/>
  <c r="J158" i="24"/>
  <c r="I158" i="24"/>
  <c r="I157" i="24"/>
  <c r="D18" i="109"/>
  <c r="C18" i="109"/>
  <c r="D25" i="1"/>
  <c r="D24" i="1"/>
  <c r="D17" i="1"/>
  <c r="C17" i="1"/>
  <c r="F16" i="1"/>
  <c r="F15" i="1"/>
  <c r="F14" i="1"/>
  <c r="G14" i="1" s="1"/>
  <c r="F13" i="1"/>
  <c r="D14" i="81"/>
  <c r="B22" i="81"/>
  <c r="B23" i="81" s="1"/>
  <c r="E12" i="80"/>
  <c r="F12" i="80"/>
  <c r="G12" i="80"/>
  <c r="B21" i="80"/>
  <c r="C21" i="80" s="1"/>
  <c r="G23" i="78"/>
  <c r="G18" i="78"/>
  <c r="E55" i="78"/>
  <c r="E80" i="78"/>
  <c r="E79" i="78"/>
  <c r="E78" i="78"/>
  <c r="E77" i="78"/>
  <c r="E76" i="78"/>
  <c r="D75" i="78"/>
  <c r="E75" i="78" s="1"/>
  <c r="E72" i="78"/>
  <c r="E73" i="78" s="1"/>
  <c r="E60" i="78"/>
  <c r="E59" i="78"/>
  <c r="D58" i="78"/>
  <c r="E58" i="78" s="1"/>
  <c r="E54" i="78"/>
  <c r="E53" i="78"/>
  <c r="D32" i="78"/>
  <c r="F32" i="78" s="1"/>
  <c r="C33" i="78"/>
  <c r="D33" i="78" s="1"/>
  <c r="F33" i="78" s="1"/>
  <c r="F33" i="77"/>
  <c r="F14" i="77"/>
  <c r="G14" i="77"/>
  <c r="D14" i="77"/>
  <c r="F17" i="77"/>
  <c r="G7" i="77" s="1"/>
  <c r="G17" i="77"/>
  <c r="D24" i="77"/>
  <c r="E24" i="77" s="1"/>
  <c r="C25" i="77"/>
  <c r="D25" i="77" s="1"/>
  <c r="F25" i="77" s="1"/>
  <c r="D21" i="76"/>
  <c r="E21" i="76" s="1"/>
  <c r="C22" i="76"/>
  <c r="D22" i="76" s="1"/>
  <c r="E22" i="76" s="1"/>
  <c r="C23" i="75"/>
  <c r="E23" i="75" s="1"/>
  <c r="B24" i="75"/>
  <c r="C24" i="75" s="1"/>
  <c r="E24" i="75" s="1"/>
  <c r="G19" i="75" s="1"/>
  <c r="C22" i="74"/>
  <c r="D22" i="74" s="1"/>
  <c r="E22" i="74" s="1"/>
  <c r="M140" i="24"/>
  <c r="J138" i="24"/>
  <c r="D25" i="73"/>
  <c r="E25" i="73" s="1"/>
  <c r="C26" i="73"/>
  <c r="D26" i="73" s="1"/>
  <c r="E26" i="73" s="1"/>
  <c r="C22" i="72"/>
  <c r="D22" i="72" s="1"/>
  <c r="E22" i="72" s="1"/>
  <c r="G33" i="71"/>
  <c r="G32" i="71"/>
  <c r="G31" i="71"/>
  <c r="G30" i="71"/>
  <c r="C24" i="71"/>
  <c r="C25" i="71" s="1"/>
  <c r="C18" i="70"/>
  <c r="C19" i="70" s="1"/>
  <c r="C22" i="69"/>
  <c r="D22" i="69" s="1"/>
  <c r="F22" i="69" s="1"/>
  <c r="E13" i="67"/>
  <c r="F7" i="67" s="1"/>
  <c r="J119" i="24" s="1"/>
  <c r="F13" i="67"/>
  <c r="G7" i="67" s="1"/>
  <c r="K119" i="24" s="1"/>
  <c r="G13" i="67"/>
  <c r="I7" i="67" s="1"/>
  <c r="M119" i="24" s="1"/>
  <c r="B23" i="110"/>
  <c r="B24" i="110" s="1"/>
  <c r="E23" i="65"/>
  <c r="E22" i="65"/>
  <c r="E21" i="65"/>
  <c r="F21" i="65" s="1"/>
  <c r="G6" i="65" s="1"/>
  <c r="K115" i="24" s="1"/>
  <c r="E20" i="65"/>
  <c r="E19" i="65"/>
  <c r="E18" i="65"/>
  <c r="E17" i="65"/>
  <c r="F19" i="65" l="1"/>
  <c r="F6" i="65" s="1"/>
  <c r="J115" i="24" s="1"/>
  <c r="E26" i="112"/>
  <c r="E25" i="112"/>
  <c r="E27" i="112"/>
  <c r="E24" i="112"/>
  <c r="H32" i="71"/>
  <c r="G16" i="1"/>
  <c r="E16" i="1" s="1"/>
  <c r="H16" i="1" s="1"/>
  <c r="M16" i="24"/>
  <c r="F22" i="65"/>
  <c r="H6" i="65" s="1"/>
  <c r="L115" i="24" s="1"/>
  <c r="H30" i="71"/>
  <c r="D15" i="71" s="1"/>
  <c r="J136" i="24" s="1"/>
  <c r="C23" i="76"/>
  <c r="E14" i="1"/>
  <c r="H14" i="1" s="1"/>
  <c r="C23" i="72"/>
  <c r="E22" i="85"/>
  <c r="G14" i="85"/>
  <c r="E24" i="113"/>
  <c r="F17" i="65"/>
  <c r="E6" i="65" s="1"/>
  <c r="I115" i="24" s="1"/>
  <c r="F14" i="85"/>
  <c r="D23" i="85"/>
  <c r="E22" i="69"/>
  <c r="H14" i="85"/>
  <c r="B44" i="88"/>
  <c r="E9" i="88" s="1"/>
  <c r="I172" i="24" s="1"/>
  <c r="F44" i="88"/>
  <c r="I9" i="88" s="1"/>
  <c r="M172" i="24" s="1"/>
  <c r="D44" i="88"/>
  <c r="G9" i="88" s="1"/>
  <c r="K172" i="24" s="1"/>
  <c r="C44" i="88"/>
  <c r="F9" i="88" s="1"/>
  <c r="J172" i="24" s="1"/>
  <c r="E25" i="113"/>
  <c r="E26" i="113"/>
  <c r="E28" i="113"/>
  <c r="E58" i="113"/>
  <c r="E57" i="113"/>
  <c r="E56" i="113"/>
  <c r="E55" i="113"/>
  <c r="E54" i="113"/>
  <c r="E23" i="112"/>
  <c r="E29" i="112" s="1"/>
  <c r="E53" i="112"/>
  <c r="E59" i="112" s="1"/>
  <c r="E60" i="112" s="1"/>
  <c r="E58" i="111"/>
  <c r="E57" i="111"/>
  <c r="E56" i="111"/>
  <c r="E55" i="111"/>
  <c r="E54" i="111"/>
  <c r="E26" i="111"/>
  <c r="E25" i="111"/>
  <c r="E24" i="111"/>
  <c r="E27" i="111"/>
  <c r="E28" i="111"/>
  <c r="F17" i="1"/>
  <c r="G13" i="1"/>
  <c r="G15" i="1"/>
  <c r="E15" i="1" s="1"/>
  <c r="H15" i="1" s="1"/>
  <c r="C22" i="81"/>
  <c r="D22" i="81" s="1"/>
  <c r="E21" i="80"/>
  <c r="D21" i="80"/>
  <c r="B22" i="80"/>
  <c r="E56" i="78"/>
  <c r="E52" i="78" s="1"/>
  <c r="C34" i="78"/>
  <c r="F34" i="78"/>
  <c r="H29" i="78" s="1"/>
  <c r="F15" i="78" s="1"/>
  <c r="E57" i="78"/>
  <c r="E32" i="78"/>
  <c r="E74" i="78"/>
  <c r="E71" i="78"/>
  <c r="D34" i="78"/>
  <c r="E33" i="78"/>
  <c r="E25" i="77"/>
  <c r="E26" i="77" s="1"/>
  <c r="C26" i="77"/>
  <c r="D26" i="77"/>
  <c r="F24" i="77"/>
  <c r="F26" i="77" s="1"/>
  <c r="E23" i="76"/>
  <c r="D23" i="76"/>
  <c r="D23" i="75"/>
  <c r="D24" i="75"/>
  <c r="E25" i="75"/>
  <c r="D14" i="75" s="1"/>
  <c r="D16" i="75" s="1"/>
  <c r="G7" i="75" s="1"/>
  <c r="L142" i="24" s="1"/>
  <c r="B25" i="75"/>
  <c r="C25" i="75"/>
  <c r="C23" i="74"/>
  <c r="C27" i="73"/>
  <c r="D27" i="73"/>
  <c r="E27" i="73"/>
  <c r="H22" i="73" s="1"/>
  <c r="F15" i="73" s="1"/>
  <c r="K139" i="24" s="1"/>
  <c r="C23" i="69"/>
  <c r="D13" i="76" l="1"/>
  <c r="D15" i="76" s="1"/>
  <c r="E7" i="76" s="1"/>
  <c r="I143" i="24" s="1"/>
  <c r="H18" i="76"/>
  <c r="E13" i="76"/>
  <c r="E23" i="113"/>
  <c r="E29" i="113" s="1"/>
  <c r="E12" i="113" s="1"/>
  <c r="E82" i="78"/>
  <c r="D24" i="85"/>
  <c r="F23" i="85"/>
  <c r="F24" i="85" s="1"/>
  <c r="H18" i="85" s="1"/>
  <c r="E23" i="85"/>
  <c r="E24" i="85" s="1"/>
  <c r="H19" i="85" s="1"/>
  <c r="E53" i="113"/>
  <c r="E59" i="113" s="1"/>
  <c r="E13" i="112"/>
  <c r="E12" i="112"/>
  <c r="E11" i="112"/>
  <c r="E53" i="111"/>
  <c r="E59" i="111" s="1"/>
  <c r="E60" i="111" s="1"/>
  <c r="E23" i="111"/>
  <c r="E29" i="111" s="1"/>
  <c r="G17" i="1"/>
  <c r="E13" i="1"/>
  <c r="H13" i="1" s="1"/>
  <c r="H17" i="1" s="1"/>
  <c r="E22" i="81"/>
  <c r="E34" i="78"/>
  <c r="H28" i="78" s="1"/>
  <c r="D15" i="78" s="1"/>
  <c r="D18" i="78" s="1"/>
  <c r="E7" i="78" s="1"/>
  <c r="I146" i="24" s="1"/>
  <c r="E63" i="78"/>
  <c r="E62" i="78"/>
  <c r="E65" i="78"/>
  <c r="H15" i="78"/>
  <c r="E15" i="78"/>
  <c r="E66" i="78"/>
  <c r="E64" i="78"/>
  <c r="E86" i="78"/>
  <c r="E85" i="78"/>
  <c r="E84" i="78"/>
  <c r="E83" i="78"/>
  <c r="H21" i="77"/>
  <c r="E13" i="77"/>
  <c r="D13" i="77"/>
  <c r="D25" i="75"/>
  <c r="C14" i="75" s="1"/>
  <c r="C16" i="75" s="1"/>
  <c r="F7" i="75" s="1"/>
  <c r="K142" i="24" s="1"/>
  <c r="E13" i="113" l="1"/>
  <c r="G7" i="113" s="1"/>
  <c r="I7" i="113" s="1"/>
  <c r="E11" i="113"/>
  <c r="E7" i="113" s="1"/>
  <c r="F13" i="85"/>
  <c r="F15" i="85" s="1"/>
  <c r="I167" i="24" s="1"/>
  <c r="F11" i="85"/>
  <c r="I13" i="85"/>
  <c r="I15" i="85" s="1"/>
  <c r="M167" i="24" s="1"/>
  <c r="H13" i="85"/>
  <c r="H15" i="85" s="1"/>
  <c r="K167" i="24" s="1"/>
  <c r="I11" i="85"/>
  <c r="H11" i="85"/>
  <c r="G13" i="85"/>
  <c r="G15" i="85" s="1"/>
  <c r="J167" i="24" s="1"/>
  <c r="G11" i="85"/>
  <c r="F7" i="112"/>
  <c r="J175" i="24"/>
  <c r="G7" i="112"/>
  <c r="I7" i="112" s="1"/>
  <c r="M175" i="24"/>
  <c r="K175" i="24"/>
  <c r="F7" i="113"/>
  <c r="J177" i="24"/>
  <c r="E7" i="112"/>
  <c r="I175" i="24"/>
  <c r="E13" i="111"/>
  <c r="E11" i="111"/>
  <c r="E12" i="111"/>
  <c r="F22" i="1"/>
  <c r="F26" i="1" s="1"/>
  <c r="D22" i="1"/>
  <c r="D26" i="1" s="1"/>
  <c r="E7" i="1" s="1"/>
  <c r="I153" i="24" s="1"/>
  <c r="I14" i="24" s="1"/>
  <c r="E22" i="1"/>
  <c r="E26" i="1" s="1"/>
  <c r="F7" i="1" s="1"/>
  <c r="J153" i="24" s="1"/>
  <c r="J14" i="24" s="1"/>
  <c r="E17" i="1"/>
  <c r="E81" i="78"/>
  <c r="E87" i="78" s="1"/>
  <c r="E61" i="78"/>
  <c r="I144" i="24"/>
  <c r="D17" i="77"/>
  <c r="E7" i="77" s="1"/>
  <c r="J144" i="24"/>
  <c r="K177" i="24" l="1"/>
  <c r="M177" i="24"/>
  <c r="I177" i="24"/>
  <c r="I7" i="1"/>
  <c r="M153" i="24" s="1"/>
  <c r="M14" i="24" s="1"/>
  <c r="G7" i="1"/>
  <c r="K153" i="24" s="1"/>
  <c r="K14" i="24" s="1"/>
  <c r="F7" i="111"/>
  <c r="J173" i="24"/>
  <c r="G12" i="85"/>
  <c r="G7" i="85" s="1"/>
  <c r="J166" i="24"/>
  <c r="I166" i="24"/>
  <c r="F12" i="85"/>
  <c r="F7" i="85" s="1"/>
  <c r="E67" i="78"/>
  <c r="D20" i="78" s="1"/>
  <c r="M173" i="24"/>
  <c r="K173" i="24"/>
  <c r="G7" i="111"/>
  <c r="I7" i="111" s="1"/>
  <c r="K166" i="24"/>
  <c r="H12" i="85"/>
  <c r="H7" i="85" s="1"/>
  <c r="E7" i="111"/>
  <c r="I173" i="24"/>
  <c r="I12" i="85"/>
  <c r="J7" i="85" s="1"/>
  <c r="M166" i="24"/>
  <c r="E88" i="78"/>
  <c r="H22" i="78"/>
  <c r="H23" i="78" s="1"/>
  <c r="I8" i="78" s="1"/>
  <c r="M147" i="24" s="1"/>
  <c r="F22" i="78"/>
  <c r="F23" i="78" s="1"/>
  <c r="G8" i="78" s="1"/>
  <c r="K147" i="24" s="1"/>
  <c r="E22" i="78"/>
  <c r="E23" i="78" s="1"/>
  <c r="F8" i="78" s="1"/>
  <c r="J147" i="24" s="1"/>
  <c r="D22" i="78"/>
  <c r="D23" i="78" l="1"/>
  <c r="E8" i="78" s="1"/>
  <c r="I147" i="24" s="1"/>
  <c r="C19" i="64"/>
  <c r="D19" i="64" s="1"/>
  <c r="B20" i="64"/>
  <c r="C20" i="64" s="1"/>
  <c r="D20" i="64" s="1"/>
  <c r="D12" i="63"/>
  <c r="C18" i="63"/>
  <c r="D18" i="63" s="1"/>
  <c r="B19" i="63"/>
  <c r="B20" i="63" s="1"/>
  <c r="C21" i="64" l="1"/>
  <c r="B21" i="64"/>
  <c r="D21" i="64"/>
  <c r="C19" i="63"/>
  <c r="D19" i="63" s="1"/>
  <c r="D20" i="63" s="1"/>
  <c r="G11" i="63" s="1"/>
  <c r="G12" i="63" s="1"/>
  <c r="D15" i="62"/>
  <c r="F12" i="62"/>
  <c r="F15" i="62" s="1"/>
  <c r="F7" i="62" s="1"/>
  <c r="J101" i="24" s="1"/>
  <c r="E12" i="62"/>
  <c r="E15" i="62" s="1"/>
  <c r="E7" i="62" s="1"/>
  <c r="I101" i="24" s="1"/>
  <c r="B23" i="62"/>
  <c r="B24" i="62" s="1"/>
  <c r="C22" i="62"/>
  <c r="I16" i="64" l="1"/>
  <c r="H7" i="64"/>
  <c r="L114" i="24" s="1"/>
  <c r="L21" i="24" s="1"/>
  <c r="L18" i="24" s="1"/>
  <c r="G7" i="64"/>
  <c r="K114" i="24" s="1"/>
  <c r="F7" i="64"/>
  <c r="J114" i="24" s="1"/>
  <c r="E7" i="64"/>
  <c r="I114" i="24" s="1"/>
  <c r="I7" i="63"/>
  <c r="M110" i="24" s="1"/>
  <c r="G7" i="63"/>
  <c r="K110" i="24" s="1"/>
  <c r="C20" i="63"/>
  <c r="F11" i="63"/>
  <c r="F12" i="63" s="1"/>
  <c r="F7" i="63" s="1"/>
  <c r="J110" i="24" s="1"/>
  <c r="E11" i="63"/>
  <c r="E12" i="63" s="1"/>
  <c r="E7" i="63" s="1"/>
  <c r="I110" i="24" s="1"/>
  <c r="G15" i="63"/>
  <c r="C23" i="62"/>
  <c r="C24" i="62" s="1"/>
  <c r="H15" i="62" l="1"/>
  <c r="G15" i="62"/>
  <c r="I98" i="24"/>
  <c r="E12" i="59"/>
  <c r="F8" i="59" s="1"/>
  <c r="J90" i="24" s="1"/>
  <c r="E13" i="59"/>
  <c r="E11" i="59"/>
  <c r="E8" i="59" s="1"/>
  <c r="I90" i="24" s="1"/>
  <c r="J87" i="24"/>
  <c r="I14" i="39"/>
  <c r="J85" i="24"/>
  <c r="I8" i="59" l="1"/>
  <c r="M90" i="24" s="1"/>
  <c r="G8" i="59"/>
  <c r="K90" i="24" s="1"/>
  <c r="M102" i="24"/>
  <c r="K102" i="24"/>
  <c r="M77" i="24" l="1"/>
  <c r="J77" i="24"/>
  <c r="I77" i="24"/>
  <c r="E19" i="58"/>
  <c r="F37" i="56"/>
  <c r="F40" i="56"/>
  <c r="F39" i="56" s="1"/>
  <c r="F36" i="56"/>
  <c r="F11" i="55"/>
  <c r="G11" i="55" s="1"/>
  <c r="E11" i="55" s="1"/>
  <c r="H11" i="55" s="1"/>
  <c r="F22" i="100"/>
  <c r="D21" i="100"/>
  <c r="C15" i="100"/>
  <c r="G21" i="51"/>
  <c r="G7" i="51" s="1"/>
  <c r="D23" i="51"/>
  <c r="E23" i="51" s="1"/>
  <c r="F8" i="51" s="1"/>
  <c r="I62" i="24" s="1"/>
  <c r="E20" i="51"/>
  <c r="F7" i="51" s="1"/>
  <c r="I59" i="24" s="1"/>
  <c r="G9" i="51" l="1"/>
  <c r="J59" i="24"/>
  <c r="F38" i="56"/>
  <c r="F35" i="56" s="1"/>
  <c r="F43" i="56" l="1"/>
  <c r="F42" i="56"/>
  <c r="F46" i="56"/>
  <c r="F45" i="56"/>
  <c r="F44" i="56"/>
  <c r="F41" i="56" l="1"/>
  <c r="F47" i="56" s="1"/>
  <c r="F31" i="56" s="1"/>
  <c r="I8" i="56" l="1"/>
  <c r="M76" i="24" s="1"/>
  <c r="M24" i="24" s="1"/>
  <c r="G8" i="56"/>
  <c r="K76" i="24" s="1"/>
  <c r="F29" i="56"/>
  <c r="E8" i="56" s="1"/>
  <c r="I76" i="24" s="1"/>
  <c r="I24" i="24" s="1"/>
  <c r="F30" i="56"/>
  <c r="F8" i="56" s="1"/>
  <c r="J76" i="24" s="1"/>
  <c r="J24" i="24" s="1"/>
  <c r="I57" i="24" l="1"/>
  <c r="I56" i="24"/>
  <c r="I55" i="24"/>
  <c r="J46" i="24"/>
  <c r="I17" i="24" l="1"/>
  <c r="L35" i="24"/>
  <c r="L16" i="24" s="1"/>
  <c r="L11" i="24" s="1"/>
  <c r="L10" i="24" s="1"/>
  <c r="J31" i="24" l="1"/>
  <c r="J16" i="24" s="1"/>
  <c r="I27" i="24"/>
  <c r="I16" i="24" s="1"/>
  <c r="H15" i="107" l="1"/>
  <c r="E29" i="110"/>
  <c r="E28" i="110"/>
  <c r="C23" i="110"/>
  <c r="D23" i="110" s="1"/>
  <c r="C22" i="110"/>
  <c r="D22" i="110" l="1"/>
  <c r="D24" i="110" s="1"/>
  <c r="C24" i="110"/>
  <c r="F28" i="110"/>
  <c r="G7" i="110" l="1"/>
  <c r="K116" i="24" s="1"/>
  <c r="F7" i="110"/>
  <c r="E7" i="110"/>
  <c r="I116" i="24" s="1"/>
  <c r="I7" i="110"/>
  <c r="M116" i="24" s="1"/>
  <c r="G19" i="110"/>
  <c r="H16" i="103" l="1"/>
  <c r="G7" i="103" s="1"/>
  <c r="K48" i="24" s="1"/>
  <c r="K16" i="24" s="1"/>
  <c r="J11" i="42" l="1"/>
  <c r="F7" i="42" s="1"/>
  <c r="K128" i="24" s="1"/>
  <c r="K15" i="24" s="1"/>
  <c r="I11" i="42"/>
  <c r="E7" i="42" s="1"/>
  <c r="J128" i="24" s="1"/>
  <c r="J15" i="24" s="1"/>
  <c r="H11" i="42"/>
  <c r="D7" i="42" s="1"/>
  <c r="I128" i="24" s="1"/>
  <c r="I15" i="24" s="1"/>
  <c r="H7" i="42"/>
  <c r="M128" i="24" s="1"/>
  <c r="M15" i="24" s="1"/>
  <c r="H23" i="100" l="1"/>
  <c r="H24" i="100" s="1"/>
  <c r="F24" i="100"/>
  <c r="D24" i="100"/>
  <c r="G18" i="100"/>
  <c r="H18" i="100" s="1"/>
  <c r="E18" i="100"/>
  <c r="F18" i="100" s="1"/>
  <c r="C18" i="100"/>
  <c r="D18" i="100" s="1"/>
  <c r="G17" i="100"/>
  <c r="H17" i="100" s="1"/>
  <c r="E17" i="100"/>
  <c r="F17" i="100" s="1"/>
  <c r="C17" i="100"/>
  <c r="D17" i="100" s="1"/>
  <c r="G16" i="100"/>
  <c r="H16" i="100" s="1"/>
  <c r="E16" i="100"/>
  <c r="F16" i="100" s="1"/>
  <c r="C16" i="100"/>
  <c r="D16" i="100" s="1"/>
  <c r="G15" i="100"/>
  <c r="H15" i="100" s="1"/>
  <c r="E15" i="100"/>
  <c r="F15" i="100" s="1"/>
  <c r="D15" i="100"/>
  <c r="H8" i="100"/>
  <c r="D19" i="100" l="1"/>
  <c r="D25" i="100" s="1"/>
  <c r="F19" i="100"/>
  <c r="H19" i="100"/>
  <c r="F25" i="100" l="1"/>
  <c r="F7" i="100" s="1"/>
  <c r="F8" i="100" s="1"/>
  <c r="J63" i="24" s="1"/>
  <c r="J22" i="24" s="1"/>
  <c r="H25" i="100"/>
  <c r="D8" i="100"/>
  <c r="E7" i="100"/>
  <c r="E8" i="100" s="1"/>
  <c r="I63" i="24" s="1"/>
  <c r="I22" i="24" s="1"/>
  <c r="I7" i="100" l="1"/>
  <c r="I8" i="100" s="1"/>
  <c r="M63" i="24" s="1"/>
  <c r="M22" i="24" s="1"/>
  <c r="G7" i="100"/>
  <c r="G8" i="100" s="1"/>
  <c r="K63" i="24" s="1"/>
  <c r="K22" i="24" s="1"/>
  <c r="J68" i="47"/>
  <c r="J66" i="47"/>
  <c r="J65" i="47"/>
  <c r="J64" i="47"/>
  <c r="J63" i="47"/>
  <c r="J62" i="47"/>
  <c r="J61" i="47"/>
  <c r="J60" i="47"/>
  <c r="J59" i="47"/>
  <c r="J58" i="47"/>
  <c r="J56" i="47"/>
  <c r="J55" i="47"/>
  <c r="J53" i="47"/>
  <c r="J52" i="47"/>
  <c r="J51" i="47"/>
  <c r="J50" i="47"/>
  <c r="J49" i="47"/>
  <c r="J48" i="47"/>
  <c r="J47" i="47"/>
  <c r="J46" i="47"/>
  <c r="J45" i="47"/>
  <c r="J44" i="47"/>
  <c r="J43" i="47"/>
  <c r="J41" i="47"/>
  <c r="J40" i="47"/>
  <c r="J39" i="47"/>
  <c r="J38" i="47"/>
  <c r="J33" i="47"/>
  <c r="J32" i="47"/>
  <c r="J31" i="47"/>
  <c r="J30" i="47"/>
  <c r="J29" i="47"/>
  <c r="J28" i="47"/>
  <c r="J27" i="47"/>
  <c r="J26" i="47"/>
  <c r="J25" i="47"/>
  <c r="J24" i="47"/>
  <c r="J23" i="47"/>
  <c r="J22" i="47"/>
  <c r="J21" i="47"/>
  <c r="J20" i="47"/>
  <c r="J19" i="47"/>
  <c r="J18" i="47"/>
  <c r="J17" i="47"/>
  <c r="J16" i="47"/>
  <c r="J15" i="47"/>
  <c r="J14" i="47"/>
  <c r="J13" i="47"/>
  <c r="J69" i="47" l="1"/>
  <c r="E7" i="47"/>
  <c r="D7" i="47"/>
  <c r="I124" i="24" s="1"/>
  <c r="I13" i="24" s="1"/>
  <c r="I11" i="24" s="1"/>
  <c r="J124" i="24" l="1"/>
  <c r="J13" i="24" s="1"/>
  <c r="J11" i="24" s="1"/>
  <c r="F7" i="47"/>
  <c r="H17" i="39"/>
  <c r="I16" i="39"/>
  <c r="I15" i="39"/>
  <c r="E70" i="93"/>
  <c r="D69" i="93"/>
  <c r="E69" i="93" s="1"/>
  <c r="D68" i="93"/>
  <c r="E68" i="93" s="1"/>
  <c r="D67" i="93"/>
  <c r="E67" i="93" s="1"/>
  <c r="E66" i="93"/>
  <c r="E65" i="93"/>
  <c r="E64" i="93"/>
  <c r="E63" i="93"/>
  <c r="E60" i="93"/>
  <c r="E61" i="93" s="1"/>
  <c r="E47" i="93"/>
  <c r="D46" i="93"/>
  <c r="E46" i="93" s="1"/>
  <c r="D45" i="93"/>
  <c r="E45" i="93" s="1"/>
  <c r="D44" i="93"/>
  <c r="E44" i="93" s="1"/>
  <c r="E43" i="93"/>
  <c r="E42" i="93"/>
  <c r="E41" i="93"/>
  <c r="E40" i="93"/>
  <c r="E22" i="93"/>
  <c r="E21" i="93" s="1"/>
  <c r="E19" i="93"/>
  <c r="E18" i="93"/>
  <c r="E17" i="93"/>
  <c r="C19" i="92"/>
  <c r="C18" i="88"/>
  <c r="B18" i="88"/>
  <c r="E17" i="88"/>
  <c r="E16" i="88"/>
  <c r="E15" i="88"/>
  <c r="E14" i="88"/>
  <c r="F14" i="88" s="1"/>
  <c r="B15" i="87"/>
  <c r="E14" i="87"/>
  <c r="F14" i="87" s="1"/>
  <c r="D14" i="87" s="1"/>
  <c r="G14" i="87" s="1"/>
  <c r="E13" i="87"/>
  <c r="F13" i="87" s="1"/>
  <c r="D13" i="87" s="1"/>
  <c r="G13" i="87" s="1"/>
  <c r="E12" i="87"/>
  <c r="E11" i="87"/>
  <c r="E54" i="86"/>
  <c r="E53" i="86"/>
  <c r="E52" i="86"/>
  <c r="E51" i="86"/>
  <c r="E50" i="86"/>
  <c r="D49" i="86"/>
  <c r="E49" i="86" s="1"/>
  <c r="E46" i="86"/>
  <c r="E47" i="86" s="1"/>
  <c r="E45" i="86" s="1"/>
  <c r="E24" i="86"/>
  <c r="E23" i="86" s="1"/>
  <c r="E21" i="86"/>
  <c r="E20" i="86"/>
  <c r="C16" i="84"/>
  <c r="B16" i="84"/>
  <c r="E15" i="84"/>
  <c r="E14" i="84"/>
  <c r="F14" i="84" s="1"/>
  <c r="D14" i="84" s="1"/>
  <c r="G14" i="84" s="1"/>
  <c r="E13" i="84"/>
  <c r="F13" i="84" s="1"/>
  <c r="E12" i="84"/>
  <c r="C16" i="82"/>
  <c r="B16" i="82"/>
  <c r="E15" i="82"/>
  <c r="E14" i="82"/>
  <c r="F14" i="82" s="1"/>
  <c r="D14" i="82" s="1"/>
  <c r="G14" i="82" s="1"/>
  <c r="E13" i="82"/>
  <c r="F13" i="82" s="1"/>
  <c r="E12" i="82"/>
  <c r="C21" i="81"/>
  <c r="C20" i="80"/>
  <c r="F44" i="78"/>
  <c r="F43" i="78"/>
  <c r="F42" i="78"/>
  <c r="F41" i="78"/>
  <c r="F36" i="77"/>
  <c r="F35" i="77"/>
  <c r="F34" i="77"/>
  <c r="E28" i="76"/>
  <c r="E27" i="76"/>
  <c r="D21" i="74"/>
  <c r="G15" i="74"/>
  <c r="D21" i="72"/>
  <c r="G15" i="72"/>
  <c r="F15" i="72"/>
  <c r="D24" i="71"/>
  <c r="E24" i="71" s="1"/>
  <c r="D23" i="71"/>
  <c r="E23" i="71" s="1"/>
  <c r="E16" i="71"/>
  <c r="D18" i="70"/>
  <c r="D17" i="70"/>
  <c r="E17" i="70" s="1"/>
  <c r="D21" i="69"/>
  <c r="D13" i="67"/>
  <c r="E7" i="67" s="1"/>
  <c r="I119" i="24" s="1"/>
  <c r="C15" i="61"/>
  <c r="B15" i="61"/>
  <c r="E14" i="61"/>
  <c r="F14" i="61" s="1"/>
  <c r="D14" i="61" s="1"/>
  <c r="G14" i="61" s="1"/>
  <c r="E13" i="61"/>
  <c r="F13" i="61" s="1"/>
  <c r="E12" i="61"/>
  <c r="F12" i="61" s="1"/>
  <c r="D12" i="61" s="1"/>
  <c r="G12" i="61" s="1"/>
  <c r="E11" i="61"/>
  <c r="F11" i="61" s="1"/>
  <c r="D22" i="60"/>
  <c r="C22" i="60"/>
  <c r="C16" i="60"/>
  <c r="E15" i="60"/>
  <c r="F15" i="60" s="1"/>
  <c r="D15" i="60" s="1"/>
  <c r="G15" i="60" s="1"/>
  <c r="E14" i="60"/>
  <c r="F14" i="60" s="1"/>
  <c r="E13" i="60"/>
  <c r="E12" i="60"/>
  <c r="E23" i="58"/>
  <c r="E22" i="58" s="1"/>
  <c r="E20" i="58"/>
  <c r="D20" i="56"/>
  <c r="C20" i="56"/>
  <c r="F19" i="56"/>
  <c r="G19" i="56" s="1"/>
  <c r="E19" i="56" s="1"/>
  <c r="H19" i="56" s="1"/>
  <c r="F18" i="56"/>
  <c r="G18" i="56" s="1"/>
  <c r="F17" i="56"/>
  <c r="G17" i="56" s="1"/>
  <c r="E17" i="56" s="1"/>
  <c r="H17" i="56" s="1"/>
  <c r="F16" i="56"/>
  <c r="D15" i="55"/>
  <c r="C15" i="55"/>
  <c r="F14" i="55"/>
  <c r="G14" i="55" s="1"/>
  <c r="F13" i="55"/>
  <c r="F12" i="55"/>
  <c r="G12" i="55" s="1"/>
  <c r="D14" i="54"/>
  <c r="C14" i="54"/>
  <c r="F13" i="54"/>
  <c r="G13" i="54" s="1"/>
  <c r="E13" i="54" s="1"/>
  <c r="H13" i="54" s="1"/>
  <c r="F12" i="54"/>
  <c r="G12" i="54" s="1"/>
  <c r="E12" i="54" s="1"/>
  <c r="H12" i="54" s="1"/>
  <c r="F11" i="54"/>
  <c r="F10" i="54"/>
  <c r="H7" i="47" l="1"/>
  <c r="M124" i="24" s="1"/>
  <c r="M13" i="24" s="1"/>
  <c r="M11" i="24" s="1"/>
  <c r="K124" i="24"/>
  <c r="K13" i="24" s="1"/>
  <c r="K11" i="24" s="1"/>
  <c r="E29" i="76"/>
  <c r="E14" i="76" s="1"/>
  <c r="E15" i="76" s="1"/>
  <c r="F7" i="76" s="1"/>
  <c r="J143" i="24" s="1"/>
  <c r="F37" i="77"/>
  <c r="H16" i="77" s="1"/>
  <c r="D23" i="69"/>
  <c r="F21" i="69"/>
  <c r="F23" i="69" s="1"/>
  <c r="E21" i="69"/>
  <c r="E23" i="69" s="1"/>
  <c r="E21" i="72"/>
  <c r="E23" i="72" s="1"/>
  <c r="H18" i="72" s="1"/>
  <c r="D23" i="72"/>
  <c r="D23" i="74"/>
  <c r="E21" i="74"/>
  <c r="E23" i="74" s="1"/>
  <c r="F14" i="74" s="1"/>
  <c r="F11" i="87"/>
  <c r="D11" i="87" s="1"/>
  <c r="G11" i="87" s="1"/>
  <c r="E39" i="93"/>
  <c r="F13" i="60"/>
  <c r="D13" i="60" s="1"/>
  <c r="D19" i="92"/>
  <c r="D21" i="92" s="1"/>
  <c r="C21" i="92"/>
  <c r="E21" i="81"/>
  <c r="E23" i="81" s="1"/>
  <c r="F18" i="81" s="1"/>
  <c r="E13" i="81" s="1"/>
  <c r="I151" i="24" s="1"/>
  <c r="D21" i="81"/>
  <c r="D23" i="81" s="1"/>
  <c r="F17" i="81" s="1"/>
  <c r="C23" i="81"/>
  <c r="E20" i="80"/>
  <c r="E22" i="80" s="1"/>
  <c r="G17" i="80" s="1"/>
  <c r="D10" i="80" s="1"/>
  <c r="D20" i="80"/>
  <c r="D22" i="80" s="1"/>
  <c r="G16" i="80" s="1"/>
  <c r="C10" i="80" s="1"/>
  <c r="C12" i="80" s="1"/>
  <c r="E6" i="80" s="1"/>
  <c r="I148" i="24" s="1"/>
  <c r="C22" i="80"/>
  <c r="F45" i="78"/>
  <c r="E25" i="71"/>
  <c r="D25" i="71"/>
  <c r="F18" i="70"/>
  <c r="E18" i="70"/>
  <c r="E19" i="70" s="1"/>
  <c r="I13" i="70" s="1"/>
  <c r="F17" i="70"/>
  <c r="D19" i="70"/>
  <c r="I17" i="39"/>
  <c r="G10" i="54"/>
  <c r="E10" i="54" s="1"/>
  <c r="H10" i="54" s="1"/>
  <c r="E48" i="86"/>
  <c r="E22" i="86"/>
  <c r="E19" i="86" s="1"/>
  <c r="E26" i="86" s="1"/>
  <c r="E15" i="87"/>
  <c r="E20" i="93"/>
  <c r="E16" i="93" s="1"/>
  <c r="E15" i="61"/>
  <c r="G13" i="55"/>
  <c r="E13" i="55" s="1"/>
  <c r="H13" i="55" s="1"/>
  <c r="F15" i="71"/>
  <c r="F14" i="54"/>
  <c r="E62" i="93"/>
  <c r="E38" i="93"/>
  <c r="E36" i="93" s="1"/>
  <c r="E59" i="93"/>
  <c r="F16" i="88"/>
  <c r="D16" i="88" s="1"/>
  <c r="G16" i="88" s="1"/>
  <c r="D14" i="88"/>
  <c r="G14" i="88" s="1"/>
  <c r="F17" i="88"/>
  <c r="D17" i="88" s="1"/>
  <c r="G17" i="88" s="1"/>
  <c r="F15" i="88"/>
  <c r="E18" i="88"/>
  <c r="F12" i="87"/>
  <c r="D12" i="87" s="1"/>
  <c r="G12" i="87" s="1"/>
  <c r="E60" i="86"/>
  <c r="E59" i="86"/>
  <c r="E58" i="86"/>
  <c r="E57" i="86"/>
  <c r="E56" i="86"/>
  <c r="D13" i="84"/>
  <c r="G13" i="84" s="1"/>
  <c r="E16" i="84"/>
  <c r="F15" i="84"/>
  <c r="D15" i="84" s="1"/>
  <c r="G15" i="84" s="1"/>
  <c r="F12" i="84"/>
  <c r="E16" i="82"/>
  <c r="F12" i="82"/>
  <c r="F15" i="82"/>
  <c r="D15" i="82" s="1"/>
  <c r="G15" i="82" s="1"/>
  <c r="D13" i="82"/>
  <c r="G13" i="82" s="1"/>
  <c r="D13" i="61"/>
  <c r="G13" i="61" s="1"/>
  <c r="F15" i="61"/>
  <c r="D11" i="61"/>
  <c r="G11" i="61" s="1"/>
  <c r="E16" i="60"/>
  <c r="D14" i="60"/>
  <c r="G14" i="60" s="1"/>
  <c r="F12" i="60"/>
  <c r="E21" i="58"/>
  <c r="E18" i="58" s="1"/>
  <c r="F20" i="56"/>
  <c r="E18" i="56"/>
  <c r="H18" i="56" s="1"/>
  <c r="G16" i="56"/>
  <c r="G20" i="56" s="1"/>
  <c r="E12" i="55"/>
  <c r="H12" i="55" s="1"/>
  <c r="F15" i="55"/>
  <c r="E14" i="55"/>
  <c r="H14" i="55" s="1"/>
  <c r="G11" i="54"/>
  <c r="E16" i="77" l="1"/>
  <c r="F16" i="60"/>
  <c r="G15" i="87"/>
  <c r="C20" i="87" s="1"/>
  <c r="E8" i="87" s="1"/>
  <c r="I170" i="24" s="1"/>
  <c r="D12" i="92"/>
  <c r="D13" i="92" s="1"/>
  <c r="F7" i="92" s="1"/>
  <c r="J179" i="24" s="1"/>
  <c r="G16" i="92"/>
  <c r="C12" i="92"/>
  <c r="C13" i="92" s="1"/>
  <c r="E7" i="92" s="1"/>
  <c r="I179" i="24" s="1"/>
  <c r="G13" i="60"/>
  <c r="F7" i="69"/>
  <c r="J132" i="24" s="1"/>
  <c r="H18" i="69"/>
  <c r="E14" i="72"/>
  <c r="E15" i="72" s="1"/>
  <c r="F7" i="72" s="1"/>
  <c r="J137" i="24" s="1"/>
  <c r="D14" i="72"/>
  <c r="D15" i="72" s="1"/>
  <c r="E7" i="72" s="1"/>
  <c r="I137" i="24" s="1"/>
  <c r="E7" i="69"/>
  <c r="I132" i="24" s="1"/>
  <c r="H17" i="69"/>
  <c r="M136" i="24"/>
  <c r="K136" i="24"/>
  <c r="E28" i="93"/>
  <c r="F7" i="70"/>
  <c r="J134" i="24" s="1"/>
  <c r="E7" i="70"/>
  <c r="I134" i="24" s="1"/>
  <c r="E30" i="86"/>
  <c r="E29" i="86"/>
  <c r="G12" i="81"/>
  <c r="H12" i="81"/>
  <c r="F12" i="81"/>
  <c r="E12" i="81"/>
  <c r="I150" i="24" s="1"/>
  <c r="E11" i="81"/>
  <c r="F17" i="78"/>
  <c r="F18" i="78" s="1"/>
  <c r="G7" i="78" s="1"/>
  <c r="K146" i="24" s="1"/>
  <c r="E17" i="78"/>
  <c r="E18" i="78" s="1"/>
  <c r="F7" i="78" s="1"/>
  <c r="J146" i="24" s="1"/>
  <c r="H17" i="78"/>
  <c r="H18" i="78" s="1"/>
  <c r="I7" i="78" s="1"/>
  <c r="M146" i="24" s="1"/>
  <c r="D14" i="71"/>
  <c r="J135" i="24" s="1"/>
  <c r="H20" i="71"/>
  <c r="F14" i="71"/>
  <c r="F19" i="70"/>
  <c r="I14" i="70" s="1"/>
  <c r="E28" i="86"/>
  <c r="E27" i="86"/>
  <c r="G14" i="54"/>
  <c r="F18" i="88"/>
  <c r="E25" i="93"/>
  <c r="G15" i="55"/>
  <c r="E24" i="93"/>
  <c r="E26" i="93"/>
  <c r="E27" i="93"/>
  <c r="H15" i="55"/>
  <c r="E49" i="93"/>
  <c r="E52" i="93"/>
  <c r="E50" i="93"/>
  <c r="E51" i="93"/>
  <c r="E53" i="93"/>
  <c r="E74" i="93"/>
  <c r="E76" i="93"/>
  <c r="E73" i="93"/>
  <c r="E72" i="93"/>
  <c r="E75" i="93"/>
  <c r="D15" i="88"/>
  <c r="G15" i="88" s="1"/>
  <c r="F15" i="87"/>
  <c r="D15" i="87"/>
  <c r="E55" i="86"/>
  <c r="E61" i="86" s="1"/>
  <c r="E62" i="86" s="1"/>
  <c r="F16" i="84"/>
  <c r="D12" i="84"/>
  <c r="G12" i="84" s="1"/>
  <c r="G16" i="84" s="1"/>
  <c r="F16" i="82"/>
  <c r="D12" i="82"/>
  <c r="G12" i="82" s="1"/>
  <c r="G16" i="82" s="1"/>
  <c r="C20" i="82" s="1"/>
  <c r="E8" i="82" s="1"/>
  <c r="I164" i="24" s="1"/>
  <c r="D12" i="80"/>
  <c r="F6" i="80" s="1"/>
  <c r="J148" i="24" s="1"/>
  <c r="H20" i="77"/>
  <c r="E15" i="74"/>
  <c r="D15" i="61"/>
  <c r="G15" i="61"/>
  <c r="D12" i="60"/>
  <c r="G12" i="60" s="1"/>
  <c r="E27" i="58"/>
  <c r="E26" i="58"/>
  <c r="E25" i="58"/>
  <c r="E29" i="58"/>
  <c r="E28" i="58"/>
  <c r="E16" i="56"/>
  <c r="H16" i="56" s="1"/>
  <c r="E15" i="55"/>
  <c r="E11" i="54"/>
  <c r="H11" i="54" s="1"/>
  <c r="H14" i="54" s="1"/>
  <c r="G7" i="54" s="1"/>
  <c r="K72" i="24" s="1"/>
  <c r="H23" i="51"/>
  <c r="I23" i="51" s="1"/>
  <c r="H8" i="51" l="1"/>
  <c r="J8" i="51"/>
  <c r="J9" i="51" s="1"/>
  <c r="M62" i="24" s="1" a="1"/>
  <c r="M62" i="24" s="1"/>
  <c r="K62" i="24"/>
  <c r="H9" i="51"/>
  <c r="H14" i="81"/>
  <c r="I7" i="81" s="1"/>
  <c r="M150" i="24"/>
  <c r="E20" i="84"/>
  <c r="E22" i="84" s="1"/>
  <c r="D20" i="84"/>
  <c r="D22" i="84" s="1"/>
  <c r="F8" i="84" s="1"/>
  <c r="J165" i="24" s="1"/>
  <c r="C20" i="84"/>
  <c r="C22" i="84" s="1"/>
  <c r="E8" i="84" s="1"/>
  <c r="I165" i="24" s="1"/>
  <c r="K135" i="24"/>
  <c r="M135" i="24"/>
  <c r="G14" i="81"/>
  <c r="G7" i="81" s="1"/>
  <c r="K150" i="24"/>
  <c r="E71" i="93"/>
  <c r="E77" i="93" s="1"/>
  <c r="E48" i="93"/>
  <c r="E54" i="93" s="1"/>
  <c r="I7" i="70"/>
  <c r="M134" i="24" s="1"/>
  <c r="G7" i="70"/>
  <c r="K134" i="24" s="1"/>
  <c r="E23" i="93"/>
  <c r="E29" i="93" s="1"/>
  <c r="F14" i="81"/>
  <c r="F7" i="81" s="1"/>
  <c r="J150" i="24"/>
  <c r="E14" i="81"/>
  <c r="E7" i="81" s="1"/>
  <c r="I149" i="24"/>
  <c r="E25" i="86"/>
  <c r="E31" i="86" s="1"/>
  <c r="E13" i="86" s="1"/>
  <c r="E15" i="77"/>
  <c r="H15" i="77"/>
  <c r="E19" i="61"/>
  <c r="E20" i="61" s="1"/>
  <c r="G8" i="61" s="1"/>
  <c r="K121" i="24" s="1"/>
  <c r="D19" i="61"/>
  <c r="D20" i="61" s="1"/>
  <c r="F8" i="61" s="1"/>
  <c r="J121" i="24" s="1"/>
  <c r="C19" i="61"/>
  <c r="C20" i="61" s="1"/>
  <c r="E8" i="61" s="1"/>
  <c r="I121" i="24" s="1"/>
  <c r="G18" i="55"/>
  <c r="E18" i="55"/>
  <c r="E8" i="55" s="1"/>
  <c r="I74" i="24" s="1"/>
  <c r="F7" i="54"/>
  <c r="J72" i="24" s="1"/>
  <c r="I7" i="54"/>
  <c r="M72" i="24" s="1"/>
  <c r="E7" i="54"/>
  <c r="I72" i="24" s="1"/>
  <c r="E24" i="58"/>
  <c r="G18" i="88"/>
  <c r="D18" i="88"/>
  <c r="D16" i="84"/>
  <c r="D16" i="82"/>
  <c r="G20" i="75"/>
  <c r="F15" i="74"/>
  <c r="H18" i="74"/>
  <c r="H14" i="74"/>
  <c r="H15" i="74" s="1"/>
  <c r="I7" i="74" s="1"/>
  <c r="M141" i="24" s="1"/>
  <c r="D16" i="71"/>
  <c r="F7" i="71" s="1"/>
  <c r="F16" i="71"/>
  <c r="G16" i="60"/>
  <c r="D16" i="60"/>
  <c r="H20" i="56"/>
  <c r="E20" i="56"/>
  <c r="E14" i="54"/>
  <c r="E24" i="51"/>
  <c r="E25" i="51" s="1"/>
  <c r="E9" i="51"/>
  <c r="G24" i="51"/>
  <c r="G25" i="51" s="1"/>
  <c r="I24" i="51"/>
  <c r="I25" i="51" s="1"/>
  <c r="E8" i="86" l="1"/>
  <c r="I168" i="24"/>
  <c r="I21" i="24" s="1"/>
  <c r="I8" i="84"/>
  <c r="M165" i="24" s="1"/>
  <c r="G8" i="84"/>
  <c r="K165" i="24" s="1"/>
  <c r="D12" i="93"/>
  <c r="F7" i="93" s="1"/>
  <c r="J180" i="24" s="1"/>
  <c r="J20" i="24" s="1"/>
  <c r="D13" i="93"/>
  <c r="D11" i="93"/>
  <c r="E7" i="93" s="1"/>
  <c r="I180" i="24" s="1"/>
  <c r="I20" i="24" s="1"/>
  <c r="I8" i="55"/>
  <c r="G8" i="55"/>
  <c r="K74" i="24" s="1"/>
  <c r="C23" i="88"/>
  <c r="C25" i="88" s="1"/>
  <c r="E8" i="88" s="1"/>
  <c r="I171" i="24" s="1"/>
  <c r="E23" i="88"/>
  <c r="E25" i="88" s="1"/>
  <c r="D23" i="88"/>
  <c r="D25" i="88" s="1"/>
  <c r="F8" i="88" s="1"/>
  <c r="J171" i="24" s="1"/>
  <c r="E15" i="86"/>
  <c r="E14" i="86"/>
  <c r="E14" i="77"/>
  <c r="J145" i="24" s="1"/>
  <c r="E17" i="77"/>
  <c r="F7" i="77" s="1"/>
  <c r="H17" i="77"/>
  <c r="I7" i="77" s="1"/>
  <c r="H14" i="77"/>
  <c r="M145" i="24" s="1"/>
  <c r="G7" i="71"/>
  <c r="I7" i="71"/>
  <c r="F20" i="60"/>
  <c r="F22" i="60" s="1"/>
  <c r="G8" i="60" s="1"/>
  <c r="K117" i="24" s="1"/>
  <c r="E20" i="60"/>
  <c r="J117" i="24" s="1"/>
  <c r="E30" i="58"/>
  <c r="E12" i="58" s="1"/>
  <c r="F25" i="56"/>
  <c r="E25" i="56"/>
  <c r="E7" i="56" s="1"/>
  <c r="I75" i="24" s="1"/>
  <c r="F9" i="51"/>
  <c r="I23" i="24" l="1"/>
  <c r="J168" i="24"/>
  <c r="J21" i="24" s="1"/>
  <c r="F8" i="86"/>
  <c r="I7" i="93"/>
  <c r="M180" i="24" s="1"/>
  <c r="M20" i="24" s="1"/>
  <c r="G7" i="93"/>
  <c r="K180" i="24" s="1"/>
  <c r="K20" i="24" s="1"/>
  <c r="M168" i="24"/>
  <c r="M21" i="24" s="1"/>
  <c r="K168" i="24"/>
  <c r="K21" i="24" s="1"/>
  <c r="G8" i="86"/>
  <c r="I8" i="86" s="1"/>
  <c r="G8" i="88"/>
  <c r="K171" i="24" s="1"/>
  <c r="K23" i="24" s="1"/>
  <c r="I8" i="88"/>
  <c r="M171" i="24" s="1"/>
  <c r="M23" i="24" s="1"/>
  <c r="E13" i="58"/>
  <c r="E14" i="58"/>
  <c r="G8" i="58" s="1"/>
  <c r="K77" i="24" s="1"/>
  <c r="K24" i="24" s="1"/>
  <c r="F7" i="56"/>
  <c r="J75" i="24" s="1"/>
  <c r="J23" i="24" s="1"/>
  <c r="J18" i="24" l="1"/>
  <c r="J10" i="24" s="1"/>
  <c r="K18" i="24"/>
  <c r="M18" i="24"/>
  <c r="M10" i="24" s="1"/>
  <c r="I18" i="24"/>
  <c r="I10" i="24" s="1"/>
  <c r="K10" i="24"/>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<sst xmlns="http://schemas.openxmlformats.org/spreadsheetml/2006/main" count="4202" uniqueCount="1466">
  <si>
    <t>Pielikums Antimikrobiālās rezistences ierobežošanas un piesardzīgas antibiotiku lietošanas plānam “Viena veselība” 2023.-2027. gadam</t>
  </si>
  <si>
    <t>Plāna virsmērķis</t>
  </si>
  <si>
    <t>Politikas rezultāts/i un                                                                                                                                                                                                                       rezultatīvais rādītājs/-i</t>
  </si>
  <si>
    <t>Nr. p.k.</t>
  </si>
  <si>
    <t>Pasākums</t>
  </si>
  <si>
    <t>Darbības rezultāts</t>
  </si>
  <si>
    <t>Rezultatīvais rādītājs</t>
  </si>
  <si>
    <t>Budžeta programmas (apakšprogrammas) kods un nosaukums</t>
  </si>
  <si>
    <t>Nepieciešamais papildu finansējums</t>
  </si>
  <si>
    <t>Atbildīgā institūcija</t>
  </si>
  <si>
    <t>Līdzatbildīgās institūcijas</t>
  </si>
  <si>
    <t>Finansējuma avots</t>
  </si>
  <si>
    <t>Izpildes termiņš</t>
  </si>
  <si>
    <t>2023.gads</t>
  </si>
  <si>
    <t>2024.gads</t>
  </si>
  <si>
    <t>2025.gads</t>
  </si>
  <si>
    <t>2026.gads</t>
  </si>
  <si>
    <t>Turpmākajā laikposmā līdz pasākuma pabeigšanai (ja pasākuma īstenošana ir terminēta)</t>
  </si>
  <si>
    <t>Turpmāk ik gadu, ja pasākuma izpilde nav terminēta</t>
  </si>
  <si>
    <t>KOPĒJAIS NEPIECIEŠAMAIS FINANSĒJUMS PLĀNA REALIZĀCIJAI:</t>
  </si>
  <si>
    <t>VESELĪBAS MINISTRIJA</t>
  </si>
  <si>
    <t>46.03.00 Slimību profilakses nodrošināšana</t>
  </si>
  <si>
    <t>97.00.00 Nozaru vadība un politikas plānošana</t>
  </si>
  <si>
    <t>ZEMKOPĪBAS MINISTRIJA</t>
  </si>
  <si>
    <t>20.01.00 Pārtikas nekaitīguma un dzīvnieku veselības valsts uzraudzība un kontrole</t>
  </si>
  <si>
    <t xml:space="preserve">21.02.00 Sabiedriskā finansējuma administrēšana un valsts uzraudzība lauksaimniecībā </t>
  </si>
  <si>
    <t>22.02.00 Augstākā izglītība</t>
  </si>
  <si>
    <t>1. Rīcības virziens</t>
  </si>
  <si>
    <t>AMR monitoringa pilnveidošana</t>
  </si>
  <si>
    <t>1.1. Sabiedrības veselības jomā</t>
  </si>
  <si>
    <t>1.1.1.</t>
  </si>
  <si>
    <t>Paaugstināt ārstniecības iestāžu atbildīgo personu kompetenci par kvalitatīvu AMR datu reģistrāciju, analīzi un izmantošanu</t>
  </si>
  <si>
    <t>ĀPA</t>
  </si>
  <si>
    <t xml:space="preserve">Nepieciešams papildu finansējums (no valsts budžeta līdzekļiem) </t>
  </si>
  <si>
    <t xml:space="preserve">2024. gada I. pusgads </t>
  </si>
  <si>
    <t>Esošā budžeta ietvaros</t>
  </si>
  <si>
    <t>2024. gada II.pusgads</t>
  </si>
  <si>
    <t>1.1.2.</t>
  </si>
  <si>
    <t>Nodrošināta plašāka informācija par AMR izplatību Latvijā</t>
  </si>
  <si>
    <t>VM</t>
  </si>
  <si>
    <t>1.1.3.</t>
  </si>
  <si>
    <t>Izvērtēt iespējas pilnveidot AMR uzraudzības finansēšanas principus ārstniecības iestādēs</t>
  </si>
  <si>
    <t>Izstrādāti priekšlikumi AMR uzraudzības un profilakses pasākumu finansēšanai veselības aprūpes pakalpojumu ietvarā</t>
  </si>
  <si>
    <t>2023. gada 
II pusgads</t>
  </si>
  <si>
    <t>1.1.4.</t>
  </si>
  <si>
    <t>Sniegt metodisko atbalstu, lai veicinātu pacientu mikrobioloģisko izmeklēšanu un AB jutības noteikšanu sabiedrības veselībai nozīmīgu mikroorganismu diagnostikai</t>
  </si>
  <si>
    <t>Nepieciešams papildu finansējums (no valsts budžeta līdzekļiem)</t>
  </si>
  <si>
    <t>1.1.5.</t>
  </si>
  <si>
    <t>Veikt regulāru informācijas apmaiņu par AMR situāciju starp ārstniecības iestādēm, laboratorijām un SPKC</t>
  </si>
  <si>
    <t>2025. gada 
II pusgads</t>
  </si>
  <si>
    <t>1.1.6.</t>
  </si>
  <si>
    <t>Nodrošināt vienotu pieeju valstī nozīmīgu AMR uzliesmojumu gadījumu risināšanai, tai skaitā, ja iesaistītas divas un vairākas ārstniecības iestādes vai konstatēta netipiska rezistence</t>
  </si>
  <si>
    <t>2024. gada
II pusgads</t>
  </si>
  <si>
    <t>1.1.7.</t>
  </si>
  <si>
    <t>Ieviest procedūru regulārai starpsektoru informācijas apmaiņai par AMR situāciju</t>
  </si>
  <si>
    <t>1.1.8.</t>
  </si>
  <si>
    <t>Izstrādāt rekomendācijas pacientu skrīningam multirezistentu mikroorganismu identificēšanai Latvijas ārstniecības iestādēs</t>
  </si>
  <si>
    <t>2027. gada 
I pusgads</t>
  </si>
  <si>
    <t>1.1.9.</t>
  </si>
  <si>
    <t>Veicināt pacientu izmeklēšanu uz AMR</t>
  </si>
  <si>
    <t>2026. gada 
I pusgads</t>
  </si>
  <si>
    <t>1.2. AMR monitorings dzīvnieku veselības jomā</t>
  </si>
  <si>
    <t>1.2.1.</t>
  </si>
  <si>
    <t>Veikt mikroorganismu AMR regulāru monitoringu saskaņā ar EK 2020. gada 17. novembra Īstenošanas lēmumu (ES) 2020/1729  par uzraudzību un ziņošanu attiecībā uz zoonotisko un indikatorbaktēriju rezistenci pret antimikrobiālajiem līdzekļiem</t>
  </si>
  <si>
    <t>BIOR</t>
  </si>
  <si>
    <t xml:space="preserve">Esošā budžeta ietvaros </t>
  </si>
  <si>
    <t>Pastāvīgi</t>
  </si>
  <si>
    <t>Katru gadu</t>
  </si>
  <si>
    <t>1.2.2.</t>
  </si>
  <si>
    <t>Paplašināt AMR monitoringu dzīvniekiem</t>
  </si>
  <si>
    <t xml:space="preserve">1. Pilnveidots AMR monitorings  ar  lauksaimniecības dzīvnieku sugām un paraugu ņemšanu </t>
  </si>
  <si>
    <t xml:space="preserve">2. Paplašināts AMR monitorings ar AMR noteikšanu lauksaimniecības dzīvnieku sugām aktuāliem infekcijas slimību ierosinātājiem un AMR noteikšanu  lolojumdzīvnieku dzīvnieku sugām </t>
  </si>
  <si>
    <t>2.1. Izstrādāti priekšlikumi AMR uzraudzības un profilakses pasākumu finansēšanai noteiktām dzīvnieku sugām un infekcijas slimību ierosinātājiem</t>
  </si>
  <si>
    <t>ZM</t>
  </si>
  <si>
    <t>2025. gada I pusgads</t>
  </si>
  <si>
    <t xml:space="preserve">2.2. Iesniegti priekšlikumi  par  nepieciešamo finansējumus  1.punktā minētā pasākuma izpildei </t>
  </si>
  <si>
    <t>PVD</t>
  </si>
  <si>
    <t>2025. gada II pusgads</t>
  </si>
  <si>
    <t>No 2026. gada</t>
  </si>
  <si>
    <t>2. Rīcības virziens</t>
  </si>
  <si>
    <t>Antimikrobiālo līdzekļu izplatīšanas, patēriņa, pieejamības, uzraudzības/uzskaites pilnveidošana, atbildīgas un piesardzīgas AB lietošanas veicināšana</t>
  </si>
  <si>
    <t>2.1. Sabiedrības veselības jomā</t>
  </si>
  <si>
    <t>2.1.1.</t>
  </si>
  <si>
    <t>Izvērtēt iespējas uzlabot AB piegādes un patēriņa uzraudzību stacionārajās ārstniecības iestādēs</t>
  </si>
  <si>
    <t xml:space="preserve">  </t>
  </si>
  <si>
    <t>2026. gada I pusgads</t>
  </si>
  <si>
    <t>2.1.2.</t>
  </si>
  <si>
    <t>Veicināta piesardzīga un atbildīga AB izmantošana bērnu veselības aprūpē</t>
  </si>
  <si>
    <t>2.1.3.</t>
  </si>
  <si>
    <t>Apzināt sabiedrības AB lietošanas paradumus un zināšanas šajos jautājumos</t>
  </si>
  <si>
    <t>2023. gada II pusgads</t>
  </si>
  <si>
    <t>2.1.4.</t>
  </si>
  <si>
    <t>Apstiprināt nacionālo CIA sarakstu</t>
  </si>
  <si>
    <t>2024. gada I pusgads</t>
  </si>
  <si>
    <t xml:space="preserve">2.1.5. </t>
  </si>
  <si>
    <t xml:space="preserve">Veicināt EARS-Net, ESAC-Net un ESVAC datu izmantošanu zāļu pieejamības veicināšanā un lēmumu pieņemšanā par AB iekļaušanu ambulatorai ārstēšanai paredzēto zāļu kompensācijas sistēmā </t>
  </si>
  <si>
    <t>ZVA</t>
  </si>
  <si>
    <t>2.1.6.</t>
  </si>
  <si>
    <t>Pārskatīt diagnozes, kuru gadījumā tiek veikta AB kompensācija no valsts budžeta</t>
  </si>
  <si>
    <t>2.1.7.</t>
  </si>
  <si>
    <t>Veicināt pieejamo AB patēriņa datu izmantošanu, lai analizētu AB patēriņa tendences un AB izrakstīšanas paradumus ambulatorajā un slimnīcu praksē</t>
  </si>
  <si>
    <t>2.1.8.</t>
  </si>
  <si>
    <t>Ieviest ES un nacionāla mēroga rekomendācijas AB lietošanai</t>
  </si>
  <si>
    <t>97.00.00 Nozaru vadība un politikas plānošana (transferta pārskaitījums ZVA)</t>
  </si>
  <si>
    <t>2024. gada II pusgads</t>
  </si>
  <si>
    <t>2.2. Dzīvnieku veselības jomā</t>
  </si>
  <si>
    <t>2.2.1.</t>
  </si>
  <si>
    <t xml:space="preserve">Pilnveidot antimikrobiālo līdzekļu  pārdošanas datu apkopošanu un izmantošanu dzīvnieku veselības jomā </t>
  </si>
  <si>
    <t xml:space="preserve">No 2024.gada </t>
  </si>
  <si>
    <t xml:space="preserve">No 2024 gada </t>
  </si>
  <si>
    <t xml:space="preserve">No 2024. gada </t>
  </si>
  <si>
    <t>2.2.2.</t>
  </si>
  <si>
    <t>Nodrošināt  antimikrobiālo līdzekļu lietošanas datu apkopošanu dzīvnieku veselības jomā</t>
  </si>
  <si>
    <t>LAD</t>
  </si>
  <si>
    <t xml:space="preserve">No 2024.gada regulāri </t>
  </si>
  <si>
    <t>2.2.3.</t>
  </si>
  <si>
    <t xml:space="preserve"> Pilnveidota  veterināro zāļu aprites  uzraudzība </t>
  </si>
  <si>
    <t>2.2.4.</t>
  </si>
  <si>
    <t xml:space="preserve">Veicināta antimikrobiālo līdzekļu atbildīgas un piesardzīgas lietošanas principu ievērošanu </t>
  </si>
  <si>
    <t xml:space="preserve">1. Izmantoti apkopotie antimikrobiālo līdzekļu izplatīšanas  un lietošanas dati un AMR monitoringa dati </t>
  </si>
  <si>
    <t>1.1. Veikta  antimikrobiālo līdzekļu lietošanas datu  un AMR monitoringa rezultātu analīze un konstatētas AMR attīstības tendences  valstī</t>
  </si>
  <si>
    <t xml:space="preserve">1.2. Aktualizēts antimikrobiālo līdzekļu izvēles saraksts </t>
  </si>
  <si>
    <t>LBTU VMF</t>
  </si>
  <si>
    <t xml:space="preserve">No 2024.gada I pusgada </t>
  </si>
  <si>
    <t xml:space="preserve">No  2027. gada I pusgada </t>
  </si>
  <si>
    <t>2. Aktualizētas vadlīnijas par antimikrobiālo līdzekļu atbildīgu un piesardzīgu lietošanu (balstoties uz zinātniskajām atziņām un antimikrobiālo līdzekļu lietošanas un AMR attīstības tendencēm veterinārmedicīnā un medicīnā)</t>
  </si>
  <si>
    <t>2.2.5.</t>
  </si>
  <si>
    <t>Veicināt dzīvnieku veselības sekmīgu parvaldību ganāmpulkā</t>
  </si>
  <si>
    <t xml:space="preserve">1. Veicināta vienota izpratne  par dzīvnieku ganāmpulku veselības plānu  </t>
  </si>
  <si>
    <t>No 2024. gada II pusgada</t>
  </si>
  <si>
    <t>22.05.00  Dotācija SIA "Latvijas Lauku konsultāciju un izglītības centrs" informācijas analīzes un apmaiņas sistēmai</t>
  </si>
  <si>
    <t xml:space="preserve">2. Veicināta vienota izpratne  par dzīvniekveselības apmeklējumiem </t>
  </si>
  <si>
    <t>3. Veicināta vienota izpratne  par  labu lopkopības praksi</t>
  </si>
  <si>
    <t>3.1. Izstrādāti labas ražošanas prakses ieteikumi mikoplazmozes ierobežošanai piena lopkopībā Latvijā</t>
  </si>
  <si>
    <t>2023. gada I pusgads</t>
  </si>
  <si>
    <t>ES līdzfinansējuma piesaiste</t>
  </si>
  <si>
    <t>2.2.6.</t>
  </si>
  <si>
    <t>Esošā budžeta ietvaros,  ES līdzfinansējuma piesaiste</t>
  </si>
  <si>
    <t xml:space="preserve">Regulāri, balstoties uz jaunākajām zinātniskajām atziņām </t>
  </si>
  <si>
    <t>3. Rīcības virziens</t>
  </si>
  <si>
    <t>Infekcijas slimību uzraudzība, kontrole un profilakses pilnveidošana</t>
  </si>
  <si>
    <t>3.1. Sabiedrības veselības jomā</t>
  </si>
  <si>
    <t>3.1.1.</t>
  </si>
  <si>
    <t>Izvērtēt iespējas paredzēt motivācijas sistēmu ārstniecības iestādēm veikt VASI un AMR uzraudzību un profilaksi, tai skaitā paredzot mikrobioloģisko izmeklējumu veikšanu</t>
  </si>
  <si>
    <t>3.1.2.</t>
  </si>
  <si>
    <t>Izstrādāt ķirurģiskās profilakses rekomendācijas atbilstoši jaunākajiem labās prakses piemēriem ES</t>
  </si>
  <si>
    <t>2025. gada 
I pusgads</t>
  </si>
  <si>
    <t>3.1.3.</t>
  </si>
  <si>
    <t>Uzlabot ārstniecības iestāžu struktūrvienību darbinieku zināšanas par VASI profilaksi un monitoringu</t>
  </si>
  <si>
    <t>No 2025. gada regulāri</t>
  </si>
  <si>
    <t>3.1.4.</t>
  </si>
  <si>
    <t>Izstrādāt un ieviest ārstniecības iestādēs VASI uzraudzības un kontroles standartus konkrētu invazīvu manipulāciju (centrālā venozā katetra ievietošana un aprūpe, urīna katetra lietošana, plaušu mākslīgās ventilācijas veikšana, traheostomas ievietošana utml.) veikšanai</t>
  </si>
  <si>
    <t>3.2. Dzīvnieku veselības jomā</t>
  </si>
  <si>
    <t>3.2.1.</t>
  </si>
  <si>
    <t xml:space="preserve">Pilnveidot dzīvnieku infekcijas slimību ierobežošanas, profilakses un biodrošības pasākumus </t>
  </si>
  <si>
    <t xml:space="preserve">1.Veicināta biodrošības pasākumu vadlīniju izstrāde </t>
  </si>
  <si>
    <t>No 2024.gada I pusgada</t>
  </si>
  <si>
    <t xml:space="preserve">3. Veicināta ekonomisko infekcijas slimību (C saraksta)  ierobežošana </t>
  </si>
  <si>
    <t>4. Rīcības virziens</t>
  </si>
  <si>
    <t>MMR-TB izplatības ierobežošana sabiedrības veselībā</t>
  </si>
  <si>
    <t>4.1.</t>
  </si>
  <si>
    <t>Izvērtēt iespējas uzlabot mājas aprūpes pieejamību TB pacientiem</t>
  </si>
  <si>
    <t>RAKUS</t>
  </si>
  <si>
    <t>4.2.</t>
  </si>
  <si>
    <t>Izvērtēt iespējas paplašināt jaunākās paaudzes zāļu pieejamību TB ārstēšanai</t>
  </si>
  <si>
    <t>2024. gada 
I pusgads</t>
  </si>
  <si>
    <t>4.3.</t>
  </si>
  <si>
    <t>Ieviest videoasistētu tuberkulozes ārstēšanas uzraudzību ambulatorajā etapā</t>
  </si>
  <si>
    <t xml:space="preserve">         </t>
  </si>
  <si>
    <t xml:space="preserve">4.4. </t>
  </si>
  <si>
    <t>Uzlabot agrīnu tuberkulozes pacientu atklāšanu un ārstēšanu atbilstoši PVO rekomendācijām</t>
  </si>
  <si>
    <t>5. Rīcības virziens</t>
  </si>
  <si>
    <t>Institūciju sadarbības stiprināšana AMR jomā</t>
  </si>
  <si>
    <t>5.1.</t>
  </si>
  <si>
    <t>Stiprināt SPKC kapacitāti (AMR jautājumus koordinējošā institūcija)</t>
  </si>
  <si>
    <t>5.2.</t>
  </si>
  <si>
    <t>Izvērtēt iespējas izveidot AMR “Viena veselība” kompetences centru dzīvnieku veselības jomā</t>
  </si>
  <si>
    <t>20.02.00   Riska zinātniskā novērtēšana un references laboratorijas funkciju veikšana dzīvnieku veselības, pārtikas un dzīvnieku barības jomā</t>
  </si>
  <si>
    <t xml:space="preserve">No 2024.gada
                         </t>
  </si>
  <si>
    <t>No 2026.gada</t>
  </si>
  <si>
    <t xml:space="preserve">5.3. </t>
  </si>
  <si>
    <t>Stiprināt AMR ierobežošanas komisijas lomu AMR politikas izpildes/ ieviešanas pilnveidošanā un īstenošanas izvērtēšanā</t>
  </si>
  <si>
    <t>No 2023.gada
II pusgada</t>
  </si>
  <si>
    <t>5.4.</t>
  </si>
  <si>
    <t>Nodrošināt regulāru, visaptverošu situācijas analīzi AMR jomā, tai skaitā ietverot Eirobarometra AMR pētījumu rezultātus</t>
  </si>
  <si>
    <t xml:space="preserve">No 2023. gada 
</t>
  </si>
  <si>
    <t>5.5.</t>
  </si>
  <si>
    <t>Uzlabot dzīvnieku veselības un sabiedrības veselības sadarbību zoonožu un to ierosinātāju AMR jomā, lai samazinātu AML lietošanu</t>
  </si>
  <si>
    <r>
      <rPr>
        <sz val="11"/>
        <color rgb="FF000000"/>
        <rFont val="Times New Roman"/>
        <family val="1"/>
      </rPr>
      <t>Esošā budžeta ietvaros</t>
    </r>
    <r>
      <rPr>
        <sz val="11"/>
        <color rgb="FFFF0000"/>
        <rFont val="Times New Roman"/>
        <family val="1"/>
      </rPr>
      <t xml:space="preserve"> </t>
    </r>
  </si>
  <si>
    <t xml:space="preserve">VM
</t>
  </si>
  <si>
    <t>5.6.</t>
  </si>
  <si>
    <t>Veicināt nozares profesionāļu izpratni par AMR politikas jautājumiem un nodrošināt informācijas apmaiņu par jaunāko AMR jomā</t>
  </si>
  <si>
    <r>
      <rPr>
        <sz val="11"/>
        <color rgb="FFFF0000"/>
        <rFont val="Times New Roman"/>
        <family val="1"/>
      </rPr>
      <t xml:space="preserve"> </t>
    </r>
    <r>
      <rPr>
        <sz val="11"/>
        <color rgb="FF000000"/>
        <rFont val="Times New Roman"/>
        <family val="1"/>
      </rPr>
      <t>PVO finansējums</t>
    </r>
  </si>
  <si>
    <r>
      <rPr>
        <sz val="11"/>
        <color theme="1"/>
        <rFont val="Times New Roman"/>
        <family val="1"/>
      </rPr>
      <t>2023</t>
    </r>
    <r>
      <rPr>
        <sz val="11"/>
        <rFont val="Times New Roman"/>
        <family val="1"/>
      </rPr>
      <t>. gada un 
2026. gada
decembris</t>
    </r>
  </si>
  <si>
    <t>5.7.</t>
  </si>
  <si>
    <t>Uzlabot koordināciju AMR pētījumu jomā starp cilvēku, dzīvnieku un vides veselības sektoriem un institūcijām</t>
  </si>
  <si>
    <t>2024. gada 
I pusgads, pēc tam regulāri aktualizēts</t>
  </si>
  <si>
    <t>5.8.</t>
  </si>
  <si>
    <t>6. Rīcības virziens</t>
  </si>
  <si>
    <t>Zinātnes un pētījumu veicināšana AMR jomā</t>
  </si>
  <si>
    <t>6.1.</t>
  </si>
  <si>
    <t>2027. gada 
II pusgads</t>
  </si>
  <si>
    <t>6.2.</t>
  </si>
  <si>
    <t>Veicināt AMR risku izpēti un apzināšanu vidē</t>
  </si>
  <si>
    <t xml:space="preserve">No 2024.gada līdz 2027. gadam  </t>
  </si>
  <si>
    <t>6.3.</t>
  </si>
  <si>
    <t>1. Stiprināta nacionālās references laboratorijas dzīvnieku veselības jomā kapacitāte dalībai pētījumos AMR izmeklējumu jomā</t>
  </si>
  <si>
    <t>1.1.  Laboratoriskās infrastruktūras pilnveide (IT/ LIMS sistēmas, datu bāzes pilnveide, iekārtas, diagnostikumi u.c.)</t>
  </si>
  <si>
    <t>No 2024.gada 
līdz 2027. gadam</t>
  </si>
  <si>
    <t>1.2. Pilnveidota un regulāri papildināta AMR patogēnu  izolātu banka</t>
  </si>
  <si>
    <t>2. Veicināta alternatīvo metožu izstrāde un izmantošana  dzīvnieku slimību ārstēšanā un profilaksē, lai samazinātu antimikrobiālo līdzekļu lietošanu dzīvniekiem</t>
  </si>
  <si>
    <t xml:space="preserve">2026.gada II pusgads </t>
  </si>
  <si>
    <t>3.1. Izstrādāta un īstenota Valsts pētījumu programma AMR  jomā, tostarp “Viena veselība” principi</t>
  </si>
  <si>
    <t>2023.-2027. gads</t>
  </si>
  <si>
    <t>3.2. Nodrošināta dalība starptautiskos zinātniskos konsorcijos AMR pētniecībā</t>
  </si>
  <si>
    <t xml:space="preserve">3.3. Veikti pētījumi  par  epidemioloģisko situāciju valstī, lai apzinātu efektīvāko imunizācijas/vakcinācijas sistēmu lauksaimniecības dzīvniekiem </t>
  </si>
  <si>
    <t xml:space="preserve"> ES līdzfinansējuma piesaiste</t>
  </si>
  <si>
    <t>No 2024. gada</t>
  </si>
  <si>
    <t xml:space="preserve">6.4. </t>
  </si>
  <si>
    <t>Pilnveidot uz pētījumiem balstītu lauksaimniecības dzīvnieku imunizācijas sistēm</t>
  </si>
  <si>
    <t>7. Rīcības virziens</t>
  </si>
  <si>
    <t>Laboratoriju kapacitātes stiprināšana</t>
  </si>
  <si>
    <t>7.1. Sabiedrības veselības jomā</t>
  </si>
  <si>
    <t>7.1.1.</t>
  </si>
  <si>
    <t xml:space="preserve">33.15.00 Laboratorisko izmeklējumu nodrošināšana ambulatorajā aprūpē  </t>
  </si>
  <si>
    <t>RAKUS NRL</t>
  </si>
  <si>
    <t>7.1.2.</t>
  </si>
  <si>
    <t>Uzlabot informācijas pieejamību par Latvijas laboratorijām, kuras veic mikrobioloģiskos izmeklējumus</t>
  </si>
  <si>
    <t>7.1.3.</t>
  </si>
  <si>
    <t xml:space="preserve">Veicināt AMR uzraudzībā iesaistīto laboratoriju dalību vienotā uzraudzības tīklā, izmantojot PVO WHONET </t>
  </si>
  <si>
    <t>7.1.4.</t>
  </si>
  <si>
    <t xml:space="preserve">Elektroniskās informācijas apmaiņas sistēmas izveide par mikrobioloģiskās testēšanas rezultātiem </t>
  </si>
  <si>
    <t>45.01.00 Veselības aprūpes finansējuma administrēšana un ekonomiskā novērtēšana</t>
  </si>
  <si>
    <t>7.1.5.</t>
  </si>
  <si>
    <t>Veicināt NRL kapacitāti epidemioloģiskās drošības jomā AMR uzraudzības references funkciju nodrošināšanai</t>
  </si>
  <si>
    <t xml:space="preserve">                                                                                                     </t>
  </si>
  <si>
    <t xml:space="preserve">SPKC 
</t>
  </si>
  <si>
    <t>7.2. Dzīvnieku veselības jomā</t>
  </si>
  <si>
    <t>7.2.1.</t>
  </si>
  <si>
    <t>Apkopot un uzglabāt AMR izmeklējumu datus</t>
  </si>
  <si>
    <t>1.Apkopoti un uzglabāti AMR izmeklējumu dati dzīvnieku veselības jomā</t>
  </si>
  <si>
    <t>1.1. Izstrādāts mehānisms valstī veikto AMR izmeklējumu rezultātu apkopošanai</t>
  </si>
  <si>
    <t xml:space="preserve">No 2024. gada 
</t>
  </si>
  <si>
    <t>1.2. Pilnveidota normatīvo aktu bāze, veicinot informācijas apriti par AMR izmeklējumu rezultātiem no valstī esošām laboratorijām, kas veic AMR izmeklējumus dzīvnieku veselības jomā, uz BIOR</t>
  </si>
  <si>
    <t>2024.gada II pusgads</t>
  </si>
  <si>
    <t>1.3. Apzinātas mikrobioloģijas laboratorijas, tostarp veterinārmedicīniskās prakses iestādes, kas veic AMR izmeklējumus dzīvnieku veselības jomā un nodrošināta to metodiskā vadība</t>
  </si>
  <si>
    <t>No 2024. gada 
I pusgada</t>
  </si>
  <si>
    <t>1.4. Iesniegti izolāti un AMR izmeklējumu rezultāti BIOR</t>
  </si>
  <si>
    <t>AMR tīkla laboratorijas</t>
  </si>
  <si>
    <t xml:space="preserve">No 2025. gada  </t>
  </si>
  <si>
    <t>1.5.  AMR izmeklējumu rezultātu uzkrāšana un analīze</t>
  </si>
  <si>
    <t>No 2025. gada</t>
  </si>
  <si>
    <t xml:space="preserve">2. Izveidota,  uzturēta un aktualizēta AMR datu bāze </t>
  </si>
  <si>
    <t>2.1. Izstrādāta specifikācija AMR datu bāzes izveidošanai, uzturēšanai un aktualizēšanai</t>
  </si>
  <si>
    <t xml:space="preserve">PVD
</t>
  </si>
  <si>
    <t>2025. gads</t>
  </si>
  <si>
    <t>2.2. AMR datu bāzes IT programmas izstrāde</t>
  </si>
  <si>
    <t>2.3. AMR datu bāzes ieviešana</t>
  </si>
  <si>
    <t>2026. gads</t>
  </si>
  <si>
    <t>2.4. AMR datu bāzes uzturēšana un regulāra aktualizēšana</t>
  </si>
  <si>
    <t>No 2027. gada</t>
  </si>
  <si>
    <t>3. Nodrošināta datu ievade AMR datu bāzē</t>
  </si>
  <si>
    <t>2027. gads</t>
  </si>
  <si>
    <t>7.2.2.</t>
  </si>
  <si>
    <t>Pilnveidot AMR noteikšanas metodes</t>
  </si>
  <si>
    <t xml:space="preserve">1. Izvērtētas un ieviestas efektīvākās AMR noteikšanas metodes, ko var pielietot veterinārmedicīnā, lai dzīvniekus ārstētu atbilstoši antimikrobiālo līdzekļu atbildīgas lietošanas principiem </t>
  </si>
  <si>
    <t>1.2.  Izstrādāti ieteikumi par AMR noteikšanas metodēm, lai nodrošinātu ātru, ticamu un efektīvu mikroorganismu rezistences noteikšanu</t>
  </si>
  <si>
    <t>2. Veicināta AMR laboratoriju tīkla droša un efektīva darbība AMR noteikšanā</t>
  </si>
  <si>
    <t>2024.gada I pusgads</t>
  </si>
  <si>
    <t>2.2. Uzsākts darbs pie AMR laboratoriju tīkla personāla apmācības par mikroorganismu un to AMR noteikšanas metodēm un biodrošības pasākumiem laboratoriskajā diagnostikā</t>
  </si>
  <si>
    <t>No 2025.gada katru otro gadu</t>
  </si>
  <si>
    <t xml:space="preserve">LVB
</t>
  </si>
  <si>
    <t>22.05.00 Dotācija SIA "Latvijas Lauku konsultāciju un izglītības centrs" informācijas analīzes un apmaiņas sistēmai</t>
  </si>
  <si>
    <t xml:space="preserve">No 2024.gada  </t>
  </si>
  <si>
    <t xml:space="preserve">4.Veicināta atbilstošu AMR laboratoriskās diagnostikas metodžu izmantošana </t>
  </si>
  <si>
    <t>7.2.3.</t>
  </si>
  <si>
    <t xml:space="preserve">Stiprināt NRL kapacitāti AMR  jomā </t>
  </si>
  <si>
    <t>8. Rīcības virziens</t>
  </si>
  <si>
    <t>Speciālistu izglītošanas, apmācības un sabiedrības informēšanas pilnveidošana par AMR jautājumiem sabiedrības veselības jomā</t>
  </si>
  <si>
    <t>8.1.</t>
  </si>
  <si>
    <t xml:space="preserve">Izveidot kompetences centru ar veselības aprūpi saistīto infekcijas slimību profilakses un uzraudzības jomā, kā arī atbildīgas un piesardzības antibiotiku lietošanas jautājumos veselības aprūpē </t>
  </si>
  <si>
    <t>8.3.</t>
  </si>
  <si>
    <t>Izvērtēt farmaceita un mikrobiologa iesaistes iespējas AMR uzraudzības sistēmā ārstniecības iestādēs</t>
  </si>
  <si>
    <t>2026. gada 
II pusgads</t>
  </si>
  <si>
    <t>8.4.</t>
  </si>
  <si>
    <t>Izstrādāta vienota metodika AMR un atbildīgas un piesardzīgas AB lietošanas jautājumu ietveršanai veselības aprūpes speciālistu profesionālās izglītības programmās</t>
  </si>
  <si>
    <t>Veikt ārstu izglītošanu par atbildīgu un piesardzīgu AB izmantošanu pediatrijā</t>
  </si>
  <si>
    <t>Veicināt aktīvu sabiedrības līdzdalību Eiropas antibiotiku informācijas dienas pasākumos un PVO antibiotiku informācijas nedēļas pasākumos, nodrošinot starpsektoru sadarbību</t>
  </si>
  <si>
    <t>8.7.</t>
  </si>
  <si>
    <t>Veicināt AMR un saprātīgas AB lietošanas problēmjautājumu ieviešanu skolu izglītības programmās</t>
  </si>
  <si>
    <t>8.8.</t>
  </si>
  <si>
    <t xml:space="preserve">Veikt sabiedrības informēšanu par AB atbildīgu un piesardzīgu lietošanu, pamatojoties uz pieejamo informāciju par AB patēriņa tendencēm </t>
  </si>
  <si>
    <t>2024. gada  
II pusgads</t>
  </si>
  <si>
    <t xml:space="preserve">Izglītot vecākus par atbildīgu un piesardzīgu AB lietošanu bērnu slimību ārstēšanai </t>
  </si>
  <si>
    <t>9. Rīcības virziens</t>
  </si>
  <si>
    <t>Praktizējošu veterinārārstu un dzīvnieku īpašnieku apmācība un sabiedrības informētība par AMR jautājumiem dzīvnieku veselības jomā</t>
  </si>
  <si>
    <t xml:space="preserve">9.1. </t>
  </si>
  <si>
    <t>Pilnveidot veterinārārstu izglītību par AMR ierobežošanu dzīvnieku veselības jomā</t>
  </si>
  <si>
    <t>1. Pilnveidota LBTU VMF studentu izglītības programma par AMR un antimikrobiālo līdzekļu piesardzīgu lietošanu</t>
  </si>
  <si>
    <t>Regulāri, balstoties uz  jaunākajām zinātniskajām atziņām</t>
  </si>
  <si>
    <t>2. Apmācīti praktizējoši veterinārārsti par antimikrobiālo līdzekļu piesardzīgu lietošanu</t>
  </si>
  <si>
    <t xml:space="preserve">22.02.00  Augstākā izglītība </t>
  </si>
  <si>
    <t>LVB</t>
  </si>
  <si>
    <t>2.2. Apmācīti praktizējošie veterinārārsti par antimikrobiālo līdzekļu piesardzīgu lietošanu</t>
  </si>
  <si>
    <t>Regulāri</t>
  </si>
  <si>
    <t xml:space="preserve">9.2. </t>
  </si>
  <si>
    <t>1. Apmācīti praktizējošie veterinārārsti par paraugu ņemšanu un uzglabāšanu</t>
  </si>
  <si>
    <t>1.1. Izstrādāta un aktualizēta apmācības programma praktizējošiem veterinārārstiem par paraugu ņemšanu un uzglabāšanu</t>
  </si>
  <si>
    <t>1.2. Apmācīti  praktizējošie veterinārārsti par paraugu ņemšanu un uzglabāšanu</t>
  </si>
  <si>
    <t>2.Apmācīti praktizējošie veterinārārsti par slimību ierosinātāju jutības noteikšanu pret dažādiem AML</t>
  </si>
  <si>
    <t>2.1. Izstrādāta un aktualizēta apmācību programma par slimību ierosinātāju jutības noteikšanu pret dažādiem AML</t>
  </si>
  <si>
    <t>2.2 Apmācīti praktizējošie veterinārārsti par slimību ierosinātāju jutības noteikšanu pret dažādiem AML</t>
  </si>
  <si>
    <t>9.3.</t>
  </si>
  <si>
    <t>Pilnveidot veterinārārstu zināšanas par dzīvnieku veselības sekmīgu parvaldību ganāmpulkā</t>
  </si>
  <si>
    <t>20.01.00 Pārtikas drošības un veterinārmedicīnas valsts uzraudzība un kontrole</t>
  </si>
  <si>
    <t xml:space="preserve">9.4. </t>
  </si>
  <si>
    <t>Pilnveidot dzīvnieku īpašnieku izglītību par AMR ierobežošanu dzīvnieku veselības jomā</t>
  </si>
  <si>
    <t xml:space="preserve">LBTU VMF
LVB </t>
  </si>
  <si>
    <t>9.5.</t>
  </si>
  <si>
    <t xml:space="preserve">Pilnveidot dzīvnieku īpašnieku zināšanas par biodrošību </t>
  </si>
  <si>
    <t>9.6.</t>
  </si>
  <si>
    <t>Pilnveidot dzīvnieku īpašnieku zināšanas par par ganāmpulkta veselības  sekmīgu pārvaldību</t>
  </si>
  <si>
    <t>1. Izstrādāta un aktualizēta apmācību programma dzīvnieku īpašniekiem par sekmīgu ganāmpulka veselības pārvaldību t.sk. dzīvnieku turēšanu,  barošanu</t>
  </si>
  <si>
    <t>2. Apmācīti  dzīvnieku īpašnieki par sekmīgu ganāmpulka veselības pārvaldību t.sk. dzīvnieku turēšanu,  barošanu</t>
  </si>
  <si>
    <t>9.7.</t>
  </si>
  <si>
    <t>Uzlabot komunikāciju un sabiedrības informētību par AMR jautājumiem dzīvnieku veselības jomā</t>
  </si>
  <si>
    <t>1.Nodrošināta vienota pieeja informācijas sniegšanai  nozares profesionāļiem, dzīvnieku īpašniekiem un sabiedrībai par AMR jautājumiem dzīvnieku veselības jomā</t>
  </si>
  <si>
    <t xml:space="preserve">2.Organizēti pasākumi nozares profesionāļiem, dzīvnieku īpašniekiem un sabiedrībai par AMR jautājumiem dzīvnieku veselības jomā  </t>
  </si>
  <si>
    <t>3.Nodrošināta praktizējošo veterinārārstu līdzdalība sabiedrības informēšanā</t>
  </si>
  <si>
    <t>3.1. Dzīvnieku īpašnieku informēšana par AB lietošanu un AMR problēmu</t>
  </si>
  <si>
    <t>3.2. AMR problēmas risināšanas aktualizēšana veterinārmedicīnas prakšu atvēto durvju laikā (Pasaules Veterinārā diena – aprīļa pēdējā sestdienā)</t>
  </si>
  <si>
    <t>1. Pielikums Antimikrobiālās rezistences ierobežošanas un piesardzīgas antibiotiku lietošanas plānam “Viena veselība” 2023.-2027. gadam</t>
  </si>
  <si>
    <t>Izstrādāts metodiskais materiāls un paaugstināta ārstniecības iestāžu atbildīgo personu kompetence kvalitatīvā AMR datu reģistrācijā, analīzē un izmantošanā</t>
  </si>
  <si>
    <t>Finanšu rādītāji</t>
  </si>
  <si>
    <t>Turpmākā laikposmā līdz pasākuma pabeigšanai (ja tas ir terminēts)</t>
  </si>
  <si>
    <t>Turpmāk katru gadu (ja pasākums nav terminēts)</t>
  </si>
  <si>
    <t>Sadalījums pa apakšprogrammām;      budžeta programmas kods</t>
  </si>
  <si>
    <t>Ieņēmumi kopā, euro</t>
  </si>
  <si>
    <t>-</t>
  </si>
  <si>
    <t xml:space="preserve">Izdevumi kopā, euro </t>
  </si>
  <si>
    <t>46.03.00</t>
  </si>
  <si>
    <t>Metodiskā un mācību materiāla izstrāde, saskaņošana un norormēšana (A4, elektroniski izdalāms materiāls)</t>
  </si>
  <si>
    <t>Amata nosaukums</t>
  </si>
  <si>
    <t>Darba uzdevums</t>
  </si>
  <si>
    <t>DD VSAOI 23,59%</t>
  </si>
  <si>
    <t>Atalgojums, EURO</t>
  </si>
  <si>
    <t>Budžeta programmas kods un nosaukums</t>
  </si>
  <si>
    <t>Eksperts</t>
  </si>
  <si>
    <t>1. Metodiskā materiāla izstrāde</t>
  </si>
  <si>
    <t xml:space="preserve">2. Metodiskā materiāla aprobācija un saskaņošana. Ārējo ekspertu iesaiste saskaņošanas procesā </t>
  </si>
  <si>
    <t>3. Materiāla sagatavošana izplatīšanai IT vidē</t>
  </si>
  <si>
    <t>4. Mācību materiāla izstrāde</t>
  </si>
  <si>
    <t>5. Mācību materiāla saskaņošana</t>
  </si>
  <si>
    <t xml:space="preserve">KOPĀ: </t>
  </si>
  <si>
    <t>2. Pielikums Antimikrobiālās rezistences ierobežošanas un piesardzīgas antibiotiku lietošanas plānam “Viena veselība” 2023.-2027. gadam</t>
  </si>
  <si>
    <t>Izstrādāts metodiskais materiāls ārstniecības personām par sabiedrības veselībai nozīmīgu mikroorganismu diagnostiku, nodrošinot  efektīvu infekcijas slimību diagnostiku un uzlabojot AMR uzraudzību</t>
  </si>
  <si>
    <t xml:space="preserve">Pozīcijas </t>
  </si>
  <si>
    <t>Summa</t>
  </si>
  <si>
    <t>Divu ārējo ekspertu pakalpojumi: materiāla satura izstrāde un saskaņošana</t>
  </si>
  <si>
    <t>Materiāla dizaina izstrāde un maketēšana</t>
  </si>
  <si>
    <t>Kopā:</t>
  </si>
  <si>
    <t>3. Pielikums Antimikrobiālās rezistences ierobežošanas un piesardzīgas antibiotiku lietošanas plānam “Viena veselība” 2023.-2027. gadam</t>
  </si>
  <si>
    <t>Izstrādātas rekomendācijas pacientu skrīningam multirezistentu mikroorganismu identificēšanai Latvijas ārstniecības iestādēs</t>
  </si>
  <si>
    <t>Metodiskā materiāla un algoritmu dažādām pacientu grupām izstrāde (10 lpp.) - 2027.gads</t>
  </si>
  <si>
    <t>Ārējo ekspertu pakalpojumi: materiāla satura izstrāde un saskaņošana. Tiek slēgti pakalpojuma līgumi, bet samaksa par gabaldarbu</t>
  </si>
  <si>
    <t>Materiāla dizaina izstrāde</t>
  </si>
  <si>
    <t>4. Pielikums Antimikrobiālās rezistences ierobežošanas un piesardzīgas antibiotiku lietošanas plānam “Viena veselība” 2023.-2027. gadam</t>
  </si>
  <si>
    <t>Izstrādātas rekomendācijas ārstniecības personām un laboratorijas speciālistiem par pacientu mikrobioloģisku izmeklēšanu un AB jutības noteikšanu, pilnīgojot ārstniecības personu iemaņas AMR diagnostikā</t>
  </si>
  <si>
    <r>
      <t>Ieņēmumi kopā, euro</t>
    </r>
    <r>
      <rPr>
        <b/>
        <vertAlign val="superscript"/>
        <sz val="12"/>
        <rFont val="Times New Roman"/>
        <family val="1"/>
      </rPr>
      <t>1</t>
    </r>
  </si>
  <si>
    <t>1.1.3. un 1.1.7  pasākuma ietvaros izstrādātā  materiāla aktualizācija  (paredzamais formāts: A5, krāsains, divkārši krītots, skavots, ievākots, 36 lpp.*) un elektroniska un drukāta materiāla izstrāde</t>
  </si>
  <si>
    <t>Ārējo ekspertu pakalpojumi: materiāla satura izvērtēšana un atzinuma sagatavošana. Tiek slēgti pakalpojuma līgumi, bet samaksa par gabaldarbu</t>
  </si>
  <si>
    <t>* Materiāls tiks publicēts SPKC tīmekļvietnē: izstrādes gaitā tā tehniskie parametri var tikt mainīti, ņemot vērā materiāla saturu apjomu un izvēlēto dizainu</t>
  </si>
  <si>
    <t>5. Pielikums Antimikrobiālās rezistences ierobežošanas un piesardzīgas antibiotiku lietošanas plānam “Viena veselība” 2023.-2027. gadam</t>
  </si>
  <si>
    <t>Izstrādātas rekomendācijas ārstniecības iestādēm AB patēriņa uzraudzības komandas efektīvas darbības nodrošināšanai un analīzes pilnveidošanai stacionārajās ārstniecības iestādēs</t>
  </si>
  <si>
    <t>6. Pielikums Antimikrobiālās rezistences ierobežošanas un piesardzīgas antibiotiku lietošanas plānam “Viena veselība” 2023.-2027. gadam</t>
  </si>
  <si>
    <t>Vienas dienas seminārs indikatoru prioritizēšanai: grupā 15 cilvēki</t>
  </si>
  <si>
    <t>Pozīcijas</t>
  </si>
  <si>
    <t>Summs</t>
  </si>
  <si>
    <t>Divu lektoru pakalpojumi nodarbību vadīšanā</t>
  </si>
  <si>
    <t>Diskusijas telpu noma un tehniskais atbalsts semināra laikā: īre un aprīkojums (projektors, dators)</t>
  </si>
  <si>
    <t>Divas kafijas pauzes (no rīta un pēcpusdienā)</t>
  </si>
  <si>
    <t>7. Pielikums Antimikrobiālās rezistences ierobežošanas un piesardzīgas antibiotiku lietošanas plānam “Viena veselība” 2023.-2027. gadam</t>
  </si>
  <si>
    <t xml:space="preserve">Izstrādātas un ieviestas ES un nacionāla mēroga rekomendācijas un veikta 50 ārstniecības iestāžu speciālistu apmācība par atbildīgu un piesardzīgu AB lietošanu 
</t>
  </si>
  <si>
    <t>Sadalījums pa apakšprogrammām;            budžeta programmas kods</t>
  </si>
  <si>
    <t>Ārējo ekspertu pakalpojumi: AB lietošanas rekomendāciju pilnveidošana</t>
  </si>
  <si>
    <t xml:space="preserve">Ārējo ekspertu pakalpojumi: informatīva materiāla satura izstrāde </t>
  </si>
  <si>
    <t xml:space="preserve">Ārējo ekspertu pakalpojumi: materiāla satura izstrāde un saskaņošana, nodarbību vadīšana </t>
  </si>
  <si>
    <t>8. Pielikums Antimikrobiālās rezistences ierobežošanas un piesardzīgas antibiotiku lietošanas plānam “Viena veselība” 2023.-2027. gadam</t>
  </si>
  <si>
    <t xml:space="preserve">2.2.1. Pilnveidot antimikrobiālo līdzekļu  pārdošanas datu apkopošanu un izmantošanu dzīvnieku veselības jomā </t>
  </si>
  <si>
    <t>Uzdevums</t>
  </si>
  <si>
    <r>
      <t>Nepieciešamais papildu finansējums</t>
    </r>
    <r>
      <rPr>
        <b/>
        <sz val="10"/>
        <rFont val="Times New Roman"/>
        <family val="1"/>
        <charset val="204"/>
      </rPr>
      <t xml:space="preserve"> </t>
    </r>
  </si>
  <si>
    <t xml:space="preserve"> </t>
  </si>
  <si>
    <t>Pilnveidot antimikrobiālo līdzekļu  pārdošanas datu apkopošanu un izmantošanu dzīvnieku veselības jomā/ Savākti, apkopoti un ziņoti antimikrobiālo līdzekļu pārdošanas  dati</t>
  </si>
  <si>
    <t xml:space="preserve">1. Izstrādāts  jauns PVD Veterināro zāļu reģistra informācijas sistēmas (VZRIS) statistikas modulis;
2. Uzturēts  PVD VZRIS statistikas modulis;
3. Apkopoti dati PVD VZRIS  statistikas modulī un sniegta informācija EMA par valstī izplatītajiem antimikrobiālajiem līdzekļiem </t>
  </si>
  <si>
    <t>KOPĀ:</t>
  </si>
  <si>
    <t>Pārtikas un veterinārais dienests</t>
  </si>
  <si>
    <t xml:space="preserve">Izdevumu atšifrējums pa pozīcijām </t>
  </si>
  <si>
    <t xml:space="preserve">Pasākuma Nr.2.2.1. </t>
  </si>
  <si>
    <t>Izdevumu veids</t>
  </si>
  <si>
    <t>Cena par vienību (ārpakalpojumam), EUR</t>
  </si>
  <si>
    <t>Izdevumi gadā, EUR</t>
  </si>
  <si>
    <t>Atlīdzība</t>
  </si>
  <si>
    <t xml:space="preserve">KOPĀ </t>
  </si>
  <si>
    <t>Citi izdevumi - Ņemot vērā, ka tiek izstrādāta jauna likumdošana, kas regulē šo jomu, un gala redakcija nav pieejama, kā arī, ka nav līdz galam izstrādātas ES un EZA (Eiropas Zāļu aģentūras) sistēmas un to datu apmaiņas risinājumi, līdz ar to nav iespējams realizēt datu apmaiņu PVD sistēmās. Tas nesīs nepieciešamību pēc izmaiņu pieprasījumiem, un to realizācijas, kā arī citas ar sistēmu uzturēšanu saistītas izmaksas.</t>
  </si>
  <si>
    <t>IT ārpakalpojums, 2465 stundas</t>
  </si>
  <si>
    <t>IT ārpakalpojums, 1625 stundas</t>
  </si>
  <si>
    <t>Informatīvo materiālu sagatavošanas izmaksas, 3 bukleti (lieltirgotavām, veterinārārstiem, zemniekiem), par antibiotiku izrakstīšanu un lietošanu, un zāļu lietošanu pēc kaskādes</t>
  </si>
  <si>
    <t>Citi izdevumi kopā</t>
  </si>
  <si>
    <t>KOPĀ atlīdzība un citi izdevumi</t>
  </si>
  <si>
    <t>9. Pielikums Antimikrobiālās rezistences ierobežošanas un piesardzīgas antibiotiku lietošanas plānam “Viena veselība” 2023.-2027. gadam</t>
  </si>
  <si>
    <t>2.2.2. Nodrošināt  antimikrobiālo līdzekļu lietošanas datu apkopošanu dzīvnieku veselības jomā</t>
  </si>
  <si>
    <r>
      <t xml:space="preserve">1. Apzinātas lietotāju prasības, izstrādātas programmatūras specifikācijas un projektējuma apraksta izmaiņas un papildinājumi, izvērtējot un dokumentējot jaunizvirzītās prasības, PVD veterināro zāļu datu bāzes pilnveidošanas, uzturēšanas un aktualizēšanas procesus, tajā skaitā savietojamība ar LDC datu bāzi  un BIOR informācijas sistēmu. Prasības un funkcionalitāte saskaņota ar iesaistītām pusēm 2.Saskaņā ar izstrādātu dokumentāciju veiktas izmaiņas un papildinājumi LDC datubāzes struktūrā un infrastruktūrā. (LDC) 3.Nodrošināta veterināro zāļu klasifikatora automātiska apmaiņa ar web-servisu palīdzību starp PVD VZRIS un LDC informācijas sistēmu. (PVD, LDC)                                                                    </t>
    </r>
    <r>
      <rPr>
        <sz val="10"/>
        <color rgb="FFC00000"/>
        <rFont val="Times New Roman"/>
        <family val="1"/>
        <charset val="186"/>
      </rPr>
      <t xml:space="preserve">  </t>
    </r>
    <r>
      <rPr>
        <i/>
        <sz val="10"/>
        <rFont val="Times New Roman"/>
        <family val="1"/>
        <charset val="186"/>
      </rPr>
      <t>(2025.gadā tiks veikts darbs pie uzlabojumiem kautuvju, piena kvalitātes, un citās LDC informācijas sistēmas apakšsistēmās, nodrošinot uzkrātās izlietoto veterināro zāļu informācijas izmantošanu datu savstarpējas atbilstības (cross-checking) nolūkos. (LDC)                    5.2025.gadā tiks izveidoti atskaišu, risku analīzes, statistikas atlases rīki, kas izmanto apkopotus datus par valstī lauksaimniecības dzīvniekiem lietotajiem antimikrobiālajiem līdzekļiem un citām veterinārajām zālēm pa dzīvnieku sugām izstrāde. (LDC)</t>
    </r>
    <r>
      <rPr>
        <sz val="10"/>
        <color rgb="FFC00000"/>
        <rFont val="Times New Roman"/>
        <family val="1"/>
        <charset val="186"/>
      </rPr>
      <t>)</t>
    </r>
  </si>
  <si>
    <t>Lauksaimniecības datu centrs</t>
  </si>
  <si>
    <t>Turpmāk ik gadu, ja pasākuma izpilde nav terminēta (t.i., pasākums pārtop par pastāvīgu institūcijas funkciju)</t>
  </si>
  <si>
    <t>Izdevumi mēnesī (atlīdzībai) vai cena par vienību (ārpakalpojumam), EUR</t>
  </si>
  <si>
    <t>Izdevumi gadā, EUR, ar VSAOI 23,59%</t>
  </si>
  <si>
    <t>Informatīvo sistēmu izstrādes nodaļas vadītāja atlīdzība, 21.4 saime, IV līmenis, 12.mēnešalgu grupa, mēnešalga EUR 3105, 0,2 slodzes</t>
  </si>
  <si>
    <t>Citi izdevumi</t>
  </si>
  <si>
    <t>IT ārpakalpojums, 1450 stundas</t>
  </si>
  <si>
    <t>IT ārpakalpojums, 1350 stundas</t>
  </si>
  <si>
    <t>IT ārpakalpojums, 500 stundas</t>
  </si>
  <si>
    <t>10. Pielikums Antimikrobiālās rezistences ierobežošanas un piesardzīgas antibiotiku lietošanas plānam “Viena veselība” 2023.-2027. gadam</t>
  </si>
  <si>
    <t>2.2.4. Veicināta antimikrobiālo līdzekļu atbildīgas un piesardzīgas lietošanas principu ievērošanu</t>
  </si>
  <si>
    <t>1.2. Aktualizēts antimikrobiālo līdzekļu izvēles saraksts</t>
  </si>
  <si>
    <t>22.02.00
Augstākā izglītība</t>
  </si>
  <si>
    <t>Slodžu skaits</t>
  </si>
  <si>
    <t>Atalgojums</t>
  </si>
  <si>
    <t>DD VSAOI</t>
  </si>
  <si>
    <t>Atalgojuma mainīgā daļa, 5%</t>
  </si>
  <si>
    <t>Atvaļinājuma rezerve</t>
  </si>
  <si>
    <t>Kopā mēnesī, ņemot vērā slodžu skaitu</t>
  </si>
  <si>
    <t>KOPĀ</t>
  </si>
  <si>
    <t>Pasākums tiek īstenots 1x gadā</t>
  </si>
  <si>
    <t>11. Pielikums Antimikrobiālās rezistences ierobežošanas un piesardzīgas antibiotiku lietošanas plānam “Viena veselība” 2023.-2027. gadam</t>
  </si>
  <si>
    <t>Nr.p.k.</t>
  </si>
  <si>
    <r>
      <t xml:space="preserve">Izmaksu veids kopā </t>
    </r>
    <r>
      <rPr>
        <b/>
        <i/>
        <sz val="10"/>
        <rFont val="Times New Roman"/>
        <family val="1"/>
      </rPr>
      <t>euro</t>
    </r>
  </si>
  <si>
    <t>Darba alga, ieskaitot DD nodokļus</t>
  </si>
  <si>
    <t>2024.gadā 0.4 slodzes 12 mēnešus</t>
  </si>
  <si>
    <t>Turpmākajos gados: ik pēc pāris gadiem 0.4 slodzes 4 mēnešus gadā</t>
  </si>
  <si>
    <t>12. Pielikums Antimikrobiālās rezistences ierobežošanas un piesardzīgas antibiotiku lietošanas plānam “Viena veselība” 2023.-2027. gadam</t>
  </si>
  <si>
    <t>Kopumā izglītības pasākumiem atvēlētais finansējums parēdzēts ekspertu apzināšanai, piesasitei un atalgojumam, apmācību programmas un satura izstrādei, apmācību materiālu izstrādei, Pašu apmācību realizācijai. Organizātoriskie pasākumi (telpas meteriāli, tehnika, realizācija) teorētisko apmācību realizēšanai un pēc tam vis tas pats praktisko apmācību realizācijai saimniecībās utt.</t>
  </si>
  <si>
    <t>1.daļa - 22.02.00</t>
  </si>
  <si>
    <t>2.daļa - 22.05.00</t>
  </si>
  <si>
    <t>Gads</t>
  </si>
  <si>
    <t>Mēneši</t>
  </si>
  <si>
    <t>Darba h mēnesī</t>
  </si>
  <si>
    <t>Kopā</t>
  </si>
  <si>
    <t>2024.g. II pusgads (veselības plāna izstrāde)</t>
  </si>
  <si>
    <t>2025.g. (izmaiņas un aktualizēšana)</t>
  </si>
  <si>
    <t>2026.g. (izmaiņas un aktualizēšana)</t>
  </si>
  <si>
    <t>LLKC konsultantu darba stundas izmaksas</t>
  </si>
  <si>
    <t>Izmaksu postenis</t>
  </si>
  <si>
    <t>Skaits</t>
  </si>
  <si>
    <t>Cena, EUR</t>
  </si>
  <si>
    <t>Summa, EUR</t>
  </si>
  <si>
    <t>1.</t>
  </si>
  <si>
    <t>Darba samaksa</t>
  </si>
  <si>
    <t>1.1.</t>
  </si>
  <si>
    <t>darba alga (A2*), stundas</t>
  </si>
  <si>
    <t>1.2.</t>
  </si>
  <si>
    <t>DDSAOI - 23,59%</t>
  </si>
  <si>
    <t>2.</t>
  </si>
  <si>
    <t>Mainīgās izmaksas</t>
  </si>
  <si>
    <t>2.1.</t>
  </si>
  <si>
    <t xml:space="preserve">  Transports, km</t>
  </si>
  <si>
    <t>3.</t>
  </si>
  <si>
    <t>Fiksētās izmaksas</t>
  </si>
  <si>
    <t>3.1.</t>
  </si>
  <si>
    <t>Speciālistu attīstības izmaksas - apmācība, prakse, pieredzes apmaiņa</t>
  </si>
  <si>
    <t>3.2.</t>
  </si>
  <si>
    <t xml:space="preserve">Administrācijas izmaksas </t>
  </si>
  <si>
    <t>3.3.</t>
  </si>
  <si>
    <t>IT infrastruktūras izmaksas</t>
  </si>
  <si>
    <t>3.4.</t>
  </si>
  <si>
    <t xml:space="preserve">Biroja izdevumi </t>
  </si>
  <si>
    <t>3.5.</t>
  </si>
  <si>
    <t>Nolietojums</t>
  </si>
  <si>
    <t>4.</t>
  </si>
  <si>
    <t>* - Darbu izpildes kvalifikācijas kods atbilstoši valdes apstiprinātai kalkulācijai</t>
  </si>
  <si>
    <t>DDSAOI - darba devēja sociālās apdrošināšanas obligātā iemaksa</t>
  </si>
  <si>
    <t>13. Pielikums Antimikrobiālās rezistences ierobežošanas un piesardzīgas antibiotiku lietošanas plānam “Viena veselība” 2023.-2027. gadam</t>
  </si>
  <si>
    <t>2.2.5. Veicināt dzīvnieku veselības sekmīgu parvaldību ganāmpulkā</t>
  </si>
  <si>
    <t>2024.g. I pusgads (apmeklējumu veidlapu izstrāde)</t>
  </si>
  <si>
    <t>14. Pielikums Antimikrobiālās rezistences ierobežošanas un piesardzīgas antibiotiku lietošanas plānam “Viena veselība” 2023.-2027. gadam</t>
  </si>
  <si>
    <t>33.18.00 Plānveida stacionāro veselības aprūpes pakalpojumu nodrošināšana</t>
  </si>
  <si>
    <t>Manipulācijas nosaukums</t>
  </si>
  <si>
    <t>15. Pielikums Antimikrobiālās rezistences ierobežošanas un piesardzīgas antibiotiku lietošanas plānam “Viena veselība” 2023.-2027. gadam</t>
  </si>
  <si>
    <t xml:space="preserve">3.1.1. Izvērtēti šķēršļi, tai skaitā finansējuma trūkums VASI un AMR uzraudzības un profilakses pasākumu nodrošināšanai ārstniecības iestādēs. Sagatavoti priekšlikumi VASI un AMR uzraudzības un profilakses pasākumu, tai skaitā mikrobioloģiskās izmeklēšanas  vecināšanai, sniedzot veselības aprūpes pakalpojumus </t>
  </si>
  <si>
    <t>Sadalījums pa  apakšprogrammām; budžeta programmas kods</t>
  </si>
  <si>
    <t>Ekspertu grupas izveide, kas izvērtē Eiropas Slimību profilakses un kontroles centra un citu starptautiski atzītu ekspertu grupu piedāvātos indikatorus, izvēlas Latvijas situācijai piemērotākos un izstrādā indikatoru aprakstu</t>
  </si>
  <si>
    <t>Ekspertu grupas pakalpojumi: starptautisko indikatoru izvērtēšana un Latvijas situācijai atbilstošu indikatoru izstrāde.  Tiek slēgti pakalpojuma līgumi, bet samaksa par gabaldarbu</t>
  </si>
  <si>
    <t>Vienas dienas seminārs indikatoru prioritizēšanai: grupā 20-30 cilvēki</t>
  </si>
  <si>
    <t>Diskusijas telpu noma un tehniskais atbalsts semināra laikā: īre un aprīkojums (projektors, dators) izdales materiāli dalībniekiem</t>
  </si>
  <si>
    <t>16. Pielikums Antimikrobiālās rezistences ierobežošanas un piesardzīgas antibiotiku lietošanas plānam “Viena veselība” 2023.-2027. gadam</t>
  </si>
  <si>
    <t>3.1.2. Izstrādātas ķirurģiskās profilakses rekomendācijas atbilstoši jaunākajiem labās prakses piemēriem ES</t>
  </si>
  <si>
    <t>Metodiskā materiāla izstrāde: A4, elektroniski izdalāms materiāls</t>
  </si>
  <si>
    <t>Ārējo ekspertu - ķirurga, infekciju kontroles peciālista un operāciju māsas -  pakalpojumi: metodiskā materiāla satura izstrāde un saskaņošana.  Tiek slēgti pakalpojuma līgumi, bet samaksa par gabaldarbu</t>
  </si>
  <si>
    <t>17. Pielikums Antimikrobiālās rezistences ierobežošanas un piesardzīgas antibiotiku lietošanas plānam “Viena veselība” 2023.-2027. gadam</t>
  </si>
  <si>
    <r>
      <t xml:space="preserve">Divi trīsdienu mācību semināri 50 ārstniecības iestāžu atbildīgajām personām par MK notiekumos Nr.106. ietvertajām  VASI profilakses prasībām, tai skaitā par roku higiēnas apmācības programmu un monitoringa ieviešanu ārstniecības iestādēs. </t>
    </r>
    <r>
      <rPr>
        <b/>
        <i/>
        <u/>
        <sz val="10"/>
        <rFont val="Times New Roman"/>
        <family val="1"/>
      </rPr>
      <t>Apmācībā iekļauti arī 1.1.1. un 1.1.3. pasākumi</t>
    </r>
  </si>
  <si>
    <t>Pakalpojuma izmaksas, EUR</t>
  </si>
  <si>
    <t>Kopsumma, EUR</t>
  </si>
  <si>
    <t>18. Pielikums Antimikrobiālās rezistences ierobežošanas un piesardzīgas antibiotiku lietošanas plānam “Viena veselība” 2023.-2027. gadam</t>
  </si>
  <si>
    <r>
      <t>3.1.4.Izstrādāti un ieviesti ārstniecības iestādēs VASI uzraudzības un kontroles standart</t>
    </r>
    <r>
      <rPr>
        <b/>
        <sz val="11"/>
        <rFont val="Times New Roman"/>
        <family val="1"/>
      </rPr>
      <t xml:space="preserve">i </t>
    </r>
    <r>
      <rPr>
        <b/>
        <sz val="11"/>
        <color theme="1"/>
        <rFont val="Times New Roman"/>
        <family val="1"/>
      </rPr>
      <t>konkrētu invazīvu manipulāciju (centrālā venozā katetra ievietošana un aprūpe, urīna katetra lietošana, plaušu mākslīgās ventilācijas veikšana, traheostomas ievietošana utml.) veikšanai</t>
    </r>
  </si>
  <si>
    <t>Sadalījums pa  apakšprogrammām;     budžeta programmas kods</t>
  </si>
  <si>
    <t xml:space="preserve">Izstrādāts paraugdokuments ārstniecības iestādēm 2 invazīvu manipulāciju standartu ieviešanai un 20 ārstniecības iestāžu atbildīgās personas apmācītas par invazīvo procedūru standartu izstrādi un ieviešanu </t>
  </si>
  <si>
    <t>Ārējo ekspertu pakalpojumi: materiāla satura izstrāde un saskaņošana, nodarbību vadīšana.  Tiek slēgti pakalpojuma līgumi, bet samaksa par gabaldarbu</t>
  </si>
  <si>
    <t>Mācību materiāla dizaina izstrāde un maketēšana</t>
  </si>
  <si>
    <t xml:space="preserve">3.2.1. Pilnveidot dzīvnieku infekcijas slimību ierobežošanas, profilakses un biodrošības pasākumus </t>
  </si>
  <si>
    <t>2024.g.  (biodrošības pasākumu vadlīniju izstrāde)</t>
  </si>
  <si>
    <t>Konsultanata darba finansējums (eiro/stundā) pamatojums</t>
  </si>
  <si>
    <t>Cena (EUR)</t>
  </si>
  <si>
    <t>Summa (EUR)</t>
  </si>
  <si>
    <t>1. Darba samaksa</t>
  </si>
  <si>
    <t>1.1. Darba alga*</t>
  </si>
  <si>
    <t>1.2.DDSAOI (23,59%)</t>
  </si>
  <si>
    <t>2. Mainīgās izmaksas</t>
  </si>
  <si>
    <t>2.1.Transports (km)</t>
  </si>
  <si>
    <t>3. Fiksētās izmaksas</t>
  </si>
  <si>
    <t>3.1. Speciālistu attīstības izmaksas - apmācība, prakse, pieredzes apmaiņa</t>
  </si>
  <si>
    <t>3.2.Administrācijas izmaksas</t>
  </si>
  <si>
    <t>3.3. IT infrastruktūras izmaksas</t>
  </si>
  <si>
    <t>3.4. Biroja izdevumi</t>
  </si>
  <si>
    <t>3.5. Nolietojums</t>
  </si>
  <si>
    <t>21. Pielikums Antimikrobiālās rezistences ierobežošanas un piesardzīgas antibiotiku lietošanas plānam “Viena veselība” 2023.-2027. gadam</t>
  </si>
  <si>
    <t>22. Pielikums Antimikrobiālās rezistences ierobežošanas un piesardzīgas antibiotiku lietošanas plānam “Viena veselība” 2023.-2027. gadam</t>
  </si>
  <si>
    <t>4.4. Uzlabojusies agrīna MR-TB pacientu atklāšana un ārstēšanas kvalitāte, pamatojoties uz izstrādātajām starptautiskos zinātniskos pierādījumos un labās prakses piemēros balstītām TB diagnostikas un ārstēšanas rekomendācijām</t>
  </si>
  <si>
    <t>Sadalījums pa  apakšprogrammām;                  budžeta programmas kods</t>
  </si>
  <si>
    <t>Izstrādātas TB diagnostikas un ārstēšanas rekomendācijas</t>
  </si>
  <si>
    <t>Divu ārējo ekspertu pakalpojumi:  metodiskā materiāla satura izstrāde un saskaņošana. Tiek slēgti pakalpojuma līgumi, bet samaksa par gabaldarbu</t>
  </si>
  <si>
    <t>Materiāla dizaina izstrāde un maketēšana.</t>
  </si>
  <si>
    <t>24. Pielikums Antimikrobiālās rezistences ierobežošanas un piesardzīgas antibiotiku lietošanas plānam “Viena veselība” 2023.-2027. gadam</t>
  </si>
  <si>
    <t xml:space="preserve">5.2. Institūciju sadarbības stiprināšana AMR jomā </t>
  </si>
  <si>
    <t>Sadalījums pa apakšprogrammām;                budžeta programmas kods</t>
  </si>
  <si>
    <t>5. Rīcības virziens: Institūciju sadarbības stiprināšana AMR jomā</t>
  </si>
  <si>
    <t>Pasākuma īstenošanas gads</t>
  </si>
  <si>
    <t>2027.gads</t>
  </si>
  <si>
    <t>1. Izstrādāti priekšlikumi AMR kompetences centra izveidei un finansēšanai</t>
  </si>
  <si>
    <t>2025.g. II.pusgads</t>
  </si>
  <si>
    <t>2.Izveidots un uzturēts AMR  kompetences centrs dzīvnieku veselības jomā</t>
  </si>
  <si>
    <t>Izdevumu pozīcija</t>
  </si>
  <si>
    <t xml:space="preserve">1.) Eksperta atlīdzība uzdevumu izpildei (0,1 slodze/gadā) </t>
  </si>
  <si>
    <t>skatīt zemāk</t>
  </si>
  <si>
    <t xml:space="preserve">2) Eksperta atlīdzība uzdevumu izpildei (1 slodze/gadā) </t>
  </si>
  <si>
    <t>Ekspertu izdevumi</t>
  </si>
  <si>
    <t>Euro/mēnesī</t>
  </si>
  <si>
    <t>Euro/gadā</t>
  </si>
  <si>
    <t>0,1  slodze/ gadā</t>
  </si>
  <si>
    <t xml:space="preserve">L4 kategorijas pieredz. eksperta Max mēnešalga </t>
  </si>
  <si>
    <t>Darba dēvēja sociālais nodoklis (23,59%)</t>
  </si>
  <si>
    <t>Kopā atlīdzība</t>
  </si>
  <si>
    <t>27. Pielikums Antimikrobiālās rezistences ierobežošanas un piesardzīgas antibiotiku lietošanas plānam “Viena veselība” 2023.-2027. gadam</t>
  </si>
  <si>
    <t>5.7. Institūciju sadarbības stiprināšana AMR jomā</t>
  </si>
  <si>
    <t xml:space="preserve">Pasākuma īstenošanas gads (ja pasākuma īstenošana ir terminēta) </t>
  </si>
  <si>
    <t>2024</t>
  </si>
  <si>
    <t>2025</t>
  </si>
  <si>
    <t>5.7. Uzlabot koordināciju AMR pētījumu jomā starp cilvēku, dzīvnieku un vides veselības sektoriem un institūcijām</t>
  </si>
  <si>
    <t xml:space="preserve">2. Sagatavoti priekšlikumi AMR jomas pētniecības prioritātēm Valsts pētījumu programmai un citu atbilstošu nacionālo un starptautisko projektu programmām </t>
  </si>
  <si>
    <t>2024.g. II.pusgads, pēc tam regulāri aktualizēts, balstoties uz  jaunākajām zinātniskajām atziņām</t>
  </si>
  <si>
    <t xml:space="preserve">Eksperta atlīdzība uzdevumu izpildei         (0,1 slodze/gadā) </t>
  </si>
  <si>
    <t>0,1    slodze/ gadā</t>
  </si>
  <si>
    <t xml:space="preserve">L4 kategorijas pieredz.eksperta Max mēnešalga </t>
  </si>
  <si>
    <t>KOPĀ atlīdzība</t>
  </si>
  <si>
    <t>28. Pielikums Antimikrobiālās rezistences ierobežošanas un piesardzīgas antibiotiku lietošanas plānam “Viena veselība” 2023.-2027. gadam</t>
  </si>
  <si>
    <t>6.1. Zinātnes un pētījumu veicināšana AMR jomā</t>
  </si>
  <si>
    <t>Pasākuma īstenošanas gads (ja pasākuma īstenošana ir terminēta)</t>
  </si>
  <si>
    <t>6.2. Rīcības virziens</t>
  </si>
  <si>
    <t>AMR risku izpēte un apzināšana vidē</t>
  </si>
  <si>
    <t>6.2. Apzināti rīki un indikatori AMR novērtēšanai apkārtējā vidē, t.sk. notekūdeņu monitorings</t>
  </si>
  <si>
    <t>Izstrādāta metode AMR apzināšanai un novērtēšanai vidē</t>
  </si>
  <si>
    <t>2027.g. II.pusgads</t>
  </si>
  <si>
    <t xml:space="preserve">Eksperta atlīdzība uzdevumu izpildei                      (0,1 slodze/gadā) </t>
  </si>
  <si>
    <t>Euro/ mēnesī</t>
  </si>
  <si>
    <t>6.3. (1.1.) Veicināta  pētniecība  AMR jomā</t>
  </si>
  <si>
    <t>6.3. Rīcības virziens</t>
  </si>
  <si>
    <t>Veicināt pētniecību AMR un dzīvnieku veselības jomā</t>
  </si>
  <si>
    <t>1. Stiprināta nacionālās references laroratorijas dzīvnieku veselības jomā kapacitāte dalībai pētījumos AMR izmeklējumu jomā</t>
  </si>
  <si>
    <t>No 2024.gada I.pusgada - 2027.gadam</t>
  </si>
  <si>
    <t>Iekārtas laboratorisko infrakstruktūru pilnveidošanai (2023.-2027.g.):</t>
  </si>
  <si>
    <t>Iekārtas nosaukums</t>
  </si>
  <si>
    <t xml:space="preserve">Prognozējama cena (EUR) </t>
  </si>
  <si>
    <t>Kopsumma (EUR)</t>
  </si>
  <si>
    <t>2024.g.</t>
  </si>
  <si>
    <t>Datortehnika (darba stacija) AMR datu ievādei, uzturēšanai un analizēšanai</t>
  </si>
  <si>
    <t>MALDI-TOF identifikācijas sistēmas papildināšana ar moduļiem – MBT Subtyping Module, MBT STAR-BL RUO Assay antibiotiku rezistences noteikšanai/ prognozēšanai</t>
  </si>
  <si>
    <t>2025.g.</t>
  </si>
  <si>
    <t>Automatizēta mikroplašu inkubācijas un nolasīšanas sistēma</t>
  </si>
  <si>
    <t>2-durvju laboratorijas ledusskapis</t>
  </si>
  <si>
    <t>2026.g.</t>
  </si>
  <si>
    <t>IT/LIMS sistēmas pilnveide</t>
  </si>
  <si>
    <t>2027.g.</t>
  </si>
  <si>
    <t>Diagnostikumi jaunāko metožu (pilna genoma sekvenēšana)  rezistento gēnu noteikšanai  ieviešanai ikdienas darbā</t>
  </si>
  <si>
    <t>Šķidra slāpekļa saldētavas sistēma, izolātu uzglabāšanai</t>
  </si>
  <si>
    <t>31. Pielikums Antimikrobiālās rezistences ierobežošanas un piesardzīgas antibiotiku lietošanas plānam “Viena veselība” 2023.-2027. gadam</t>
  </si>
  <si>
    <t>6.3. (1.2.) Veicināta  pētniecība  AMR jomā</t>
  </si>
  <si>
    <t>6.3. Darbības rezultāts</t>
  </si>
  <si>
    <t xml:space="preserve">2. Pilnveidota un regulāri papildināta AMR patogēnu izolātu banka </t>
  </si>
  <si>
    <t>Kopš 2024.g. regulāri</t>
  </si>
  <si>
    <t>Izolātu bankas iekārtu uzturēšanu, kalibrāciju un tehniskā apkope</t>
  </si>
  <si>
    <t>pasākums turpinās regulāri, ik pēc 2 gadiem</t>
  </si>
  <si>
    <t xml:space="preserve">Eksperta atlīdzība uzdevumu izpildei (0,2 slodzes/gadā) </t>
  </si>
  <si>
    <t>Ekspertu izdevumi*</t>
  </si>
  <si>
    <t>0,2 slodzes/gadā</t>
  </si>
  <si>
    <t xml:space="preserve">L4 kategorijas pieredz.eksperta Vid. mēnešalga </t>
  </si>
  <si>
    <r>
      <t xml:space="preserve">Izdevumi par izolātu bankas iekārtu uzturēšanu, kalibrāciju un tehniskā apkopi </t>
    </r>
    <r>
      <rPr>
        <b/>
        <sz val="11"/>
        <color theme="1"/>
        <rFont val="Times New Roman"/>
        <family val="1"/>
      </rPr>
      <t>(3.tabula)</t>
    </r>
    <r>
      <rPr>
        <b/>
        <sz val="11"/>
        <color theme="1"/>
        <rFont val="Times New Roman"/>
        <family val="1"/>
        <charset val="204"/>
      </rPr>
      <t>:</t>
    </r>
  </si>
  <si>
    <t>Izdevumi</t>
  </si>
  <si>
    <t xml:space="preserve">AMR pētniecības izolātu bankas iekārtu uzturēšana, tehniskā apkope un kalibrācija </t>
  </si>
  <si>
    <t>Regulārā bibliotēkas MBT Compass atjaunošana MALDI-TOF iekārtai</t>
  </si>
  <si>
    <t>32. Pielikums Antimikrobiālās rezistences ierobežošanas un piesardzīgas antibiotiku lietošanas plānam “Viena veselība” 2023.-2027. gadam</t>
  </si>
  <si>
    <t>6.3. Veicināta pētniecība AMR un dzīvnieku veselības jomā</t>
  </si>
  <si>
    <t>Izmaksu veids</t>
  </si>
  <si>
    <t>Materiāli un reaģenti</t>
  </si>
  <si>
    <r>
      <t>Kopā,</t>
    </r>
    <r>
      <rPr>
        <b/>
        <i/>
        <sz val="10"/>
        <color rgb="FF000000"/>
        <rFont val="Times New Roman"/>
        <family val="1"/>
      </rPr>
      <t xml:space="preserve"> euro</t>
    </r>
    <r>
      <rPr>
        <b/>
        <sz val="10"/>
        <color rgb="FF000000"/>
        <rFont val="Times New Roman"/>
        <family val="1"/>
      </rPr>
      <t>:</t>
    </r>
  </si>
  <si>
    <t>33. Pielikums Antimikrobiālās rezistences ierobežošanas un piesardzīgas antibiotiku lietošanas plānam “Viena veselība” 2023.-2027. gadam</t>
  </si>
  <si>
    <t xml:space="preserve">6.3 (3.2.) Dalība starptautiskos zinātniskos konsorcijos AMR pētniecībā </t>
  </si>
  <si>
    <t>Sadalījums pa apakšprogrammām, budžeta programmas kods</t>
  </si>
  <si>
    <t>Turpmāk ik gadu (ja pasākuma izpilde nav terminēta)</t>
  </si>
  <si>
    <t>6. Rīcības virziens</t>
  </si>
  <si>
    <t>6.3. Pilnveidot uz pētījumiem balstītu lauksaimniecības dzīvnieku imunizācijas sistēmu</t>
  </si>
  <si>
    <t xml:space="preserve">3.2. Dalība starptautiskos zinātniskos konsorcijos AMR pētniecībā </t>
  </si>
  <si>
    <t>34. Pielikums Antimikrobiālās rezistences ierobežošanas un piesardzīgas antibiotiku lietošanas plānam “Viena veselība” 2023.-2027. gadam</t>
  </si>
  <si>
    <t>6.4. Pilnveidot uz pētījumiem balstītu lauksaimniecības dzīvnieku imunizācijas sistēmu</t>
  </si>
  <si>
    <t>Sagatvoti ieteikumi praktizējošiem veterinārārstiem lauksaimniecības dzīvnieku efektīvai vakcinācijas sistēmai</t>
  </si>
  <si>
    <r>
      <t>Kopā,</t>
    </r>
    <r>
      <rPr>
        <b/>
        <i/>
        <sz val="10"/>
        <rFont val="Times New Roman"/>
        <family val="1"/>
      </rPr>
      <t xml:space="preserve"> euro</t>
    </r>
    <r>
      <rPr>
        <b/>
        <sz val="10"/>
        <rFont val="Times New Roman"/>
        <family val="1"/>
      </rPr>
      <t>:</t>
    </r>
  </si>
  <si>
    <t>35. Pielikums Antimikrobiālās rezistences ierobežošanas un piesardzīgas antibiotiku lietošanas plānam “Viena veselība” 2023.-2027. gadam</t>
  </si>
  <si>
    <r>
      <t>Ieņēmumi kopā, euro</t>
    </r>
    <r>
      <rPr>
        <b/>
        <vertAlign val="superscript"/>
        <sz val="10"/>
        <rFont val="Times New Roman"/>
        <family val="1"/>
      </rPr>
      <t>1</t>
    </r>
  </si>
  <si>
    <t>Nr.   p.k.</t>
  </si>
  <si>
    <t>Manipulācijas 
kods</t>
  </si>
  <si>
    <t>NRL plānotais skaits 2023.g. par 12 mēnešiem saskaņā ar SPKC datiem</t>
  </si>
  <si>
    <t>1. Bakteriālas infekcijas</t>
  </si>
  <si>
    <t>Botulisms</t>
  </si>
  <si>
    <t>Clostridium botulinum</t>
  </si>
  <si>
    <r>
      <t>Toksīna (botulīna) noteikšana</t>
    </r>
    <r>
      <rPr>
        <vertAlign val="superscript"/>
        <sz val="10"/>
        <rFont val="Times New Roman"/>
        <family val="1"/>
      </rPr>
      <t>1</t>
    </r>
  </si>
  <si>
    <t>47263R</t>
  </si>
  <si>
    <t xml:space="preserve">Multiplex PĶR 16 īpaši bīstamo patogēnu  (Bacillus anthracis,  Brucella melitensis,  Burkholderia,  Clostridium botulinum, Coxiella burnetii, Ebola vīruss (Zaira), EEE vīruss, Franciscella  tularensis, Marburga vīruss, Ricinus communis, Rickettsia prowazekii, Variola vīruss, WEE vīruss, Yersinia pestis, Ortoksu vīruss) detekcijai un diferencēšanai vides  paraugos </t>
  </si>
  <si>
    <t>1.4.</t>
  </si>
  <si>
    <t>Epidēmiskais utu izsitumu tīfs* un Brilla slimība*</t>
  </si>
  <si>
    <t>Riketsia provaceki</t>
  </si>
  <si>
    <t>• Diagnostika vai parauga nosūtīšana uz citu (ārpus Latvijas) laboratoriju</t>
  </si>
  <si>
    <t>1.6.</t>
  </si>
  <si>
    <t>Garais klepus</t>
  </si>
  <si>
    <t>Bordetella pertussis, Bordetella parapertussis</t>
  </si>
  <si>
    <r>
      <t>• Cita apstiprinošā diagnostika</t>
    </r>
    <r>
      <rPr>
        <vertAlign val="superscript"/>
        <sz val="10"/>
        <rFont val="Times New Roman"/>
        <family val="1"/>
      </rPr>
      <t>3; 4</t>
    </r>
  </si>
  <si>
    <t>47228R</t>
  </si>
  <si>
    <t>Bordetella pertussis DNS, Bordetella parapertussis DNS, Bordetella bronchiseptica DNS  noteikšana ar RT-PCR</t>
  </si>
  <si>
    <t xml:space="preserve"> 47144R </t>
  </si>
  <si>
    <t>IgA klases antivielu pret Bordetella parapertussis noteikšana ar ELISA, EIA</t>
  </si>
  <si>
    <t>47251R</t>
  </si>
  <si>
    <t>IgG klases antivielu pret Bordetella parapertussis noteikšana ar ELISA, EIA</t>
  </si>
  <si>
    <t>1.8.</t>
  </si>
  <si>
    <t>Hlamīdiju ierosinātas seksuāli transmisīvas slimības, t.sk. hlamīdiju limfogranuloma (LGV–   lymphogranulomavenereu)</t>
  </si>
  <si>
    <t>Chlamydia trachomatis</t>
  </si>
  <si>
    <t>• LGV diagnostika (tipēšana)</t>
  </si>
  <si>
    <t>47253R</t>
  </si>
  <si>
    <r>
      <t xml:space="preserve">Multiplex </t>
    </r>
    <r>
      <rPr>
        <sz val="10"/>
        <rFont val="Times New Roman"/>
        <family val="1"/>
      </rPr>
      <t>PĶR</t>
    </r>
    <r>
      <rPr>
        <i/>
        <sz val="10"/>
        <rFont val="Times New Roman"/>
        <family val="1"/>
      </rPr>
      <t xml:space="preserve"> Mycoplasma genitalium,</t>
    </r>
    <r>
      <rPr>
        <sz val="10"/>
        <rFont val="Times New Roman"/>
        <family val="1"/>
      </rPr>
      <t xml:space="preserve"> </t>
    </r>
    <r>
      <rPr>
        <i/>
        <sz val="10"/>
        <rFont val="Times New Roman"/>
        <family val="1"/>
      </rPr>
      <t xml:space="preserve">Mycoplasma hominis, Trichomonas vaginalis, Ureaplasmas (urealyticum/parvum), Haemophilus ducreyi, HSV1, HSV2, Treponema pallidum, Neisseria gonorrhoeae, Chlamydia trachomatis (Serovars A-K), Chlamydia trachomatis (Serovars L1-L3 = Lymphogranuloma  venereum) </t>
    </r>
    <r>
      <rPr>
        <sz val="10"/>
        <rFont val="Times New Roman"/>
        <family val="1"/>
      </rPr>
      <t>DNS noteikšanai un diferencēšanai</t>
    </r>
  </si>
  <si>
    <t>1.9.</t>
  </si>
  <si>
    <t>Holera un holeras izraisītāju nēsāšana*</t>
  </si>
  <si>
    <t>Vibrio cholerae</t>
  </si>
  <si>
    <t>Fēču uzsējums uz holēras izsaucējmikroorganismiem – negatīvs</t>
  </si>
  <si>
    <t>Fēču uzsējums uz holēras izsaucējmikroorganismiem – pozitīvs</t>
  </si>
  <si>
    <t>1.10.</t>
  </si>
  <si>
    <t>Invazīvā                    Haemophilusinfluenzae                   slimība</t>
  </si>
  <si>
    <t>Haemophilus influenzae</t>
  </si>
  <si>
    <t>• Antimikrobās jutības noteikšana</t>
  </si>
  <si>
    <t>44078R</t>
  </si>
  <si>
    <t>R Mikroorganismu kultūras jutības noteikšana pret antibakteriālajām vielām ar fenotipiskām metodēm</t>
  </si>
  <si>
    <t>1.11.</t>
  </si>
  <si>
    <t>Invazīvā meningokoku ierosinātā slimība</t>
  </si>
  <si>
    <t>Neisseria meningitidis</t>
  </si>
  <si>
    <t>1.12.</t>
  </si>
  <si>
    <t>Invazīvā pneimokoku izraisītā slimība</t>
  </si>
  <si>
    <t>Sreptococcus pneumoniae</t>
  </si>
  <si>
    <t>1.16.</t>
  </si>
  <si>
    <t>Leģionāru slimība (legioneloze)</t>
  </si>
  <si>
    <t>Legionella spp.</t>
  </si>
  <si>
    <r>
      <t>• Tipēšana</t>
    </r>
    <r>
      <rPr>
        <vertAlign val="superscript"/>
        <sz val="10"/>
        <rFont val="Times New Roman"/>
        <family val="1"/>
      </rPr>
      <t>4</t>
    </r>
  </si>
  <si>
    <t>44052R</t>
  </si>
  <si>
    <t>Uzsējums uz legionellozi</t>
  </si>
  <si>
    <t>1.18.</t>
  </si>
  <si>
    <t>Leptospiroze</t>
  </si>
  <si>
    <t>Leptospira spp.</t>
  </si>
  <si>
    <t>• Leptospiru mikrobioloģiskā identifikācija līdz serogrupai1</t>
  </si>
  <si>
    <t>Seroloģiskā reakcija uz leptospirozi</t>
  </si>
  <si>
    <t>1.19.</t>
  </si>
  <si>
    <t>Liesassērga (Sibīrijas mēris)*</t>
  </si>
  <si>
    <t>Bacillus anthracis</t>
  </si>
  <si>
    <t>• Nezināmas izcelsmes paraugu izmeklēšana</t>
  </si>
  <si>
    <t xml:space="preserve">Multiplex PĶR 16 īpaši bīstamo patogēnu  (Bacillus anthracis,  Brucella melitensis,  Burkholderia,  Clostridium botulinum, Coxiella burnetii, Ebola vīruss (Zaira), EEE vīruss,
Franciscella  tularensis, Marburga vīruss, Ricinus communis, Rickettsia prowazekii, Variola vīruss, WEE vīruss, Yersinia pestis, Ortoksu vīruss) detekcijai un diferencēšanai vides  paraugos </t>
  </si>
  <si>
    <t>1.20.</t>
  </si>
  <si>
    <t>Listerioze</t>
  </si>
  <si>
    <t>Listeria monocytogenes</t>
  </si>
  <si>
    <t>1.21.</t>
  </si>
  <si>
    <t>Mēris*</t>
  </si>
  <si>
    <t>Yersinia pestis</t>
  </si>
  <si>
    <t>Kampilobakterioze</t>
  </si>
  <si>
    <t>Campylobacter spp.</t>
  </si>
  <si>
    <t>1.24.</t>
  </si>
  <si>
    <t>Salmoneloze, vēdertīfs un paratīfi un tās izraisītāju nēsāšana</t>
  </si>
  <si>
    <t>Salmonella spp., ieskaitot Salmonella typhi un Salmonella paratyphi</t>
  </si>
  <si>
    <r>
      <t>•Apstiprinošā Salmonella ģints mikroorganismu kultūru identifikācija līdz serotipam</t>
    </r>
    <r>
      <rPr>
        <vertAlign val="superscript"/>
        <sz val="10"/>
        <rFont val="Times New Roman"/>
        <family val="1"/>
      </rPr>
      <t>1</t>
    </r>
  </si>
  <si>
    <t>47252R</t>
  </si>
  <si>
    <t>Bakteriālo diarēju izraisītāju diferenciālā diagnostika ar Multiplex PĶR  (Vibrio spp., Clostridium difficile Toxin B, Salmonella spp., Shigella spp., Campylobacter spp.)</t>
  </si>
  <si>
    <t>1.27.</t>
  </si>
  <si>
    <r>
      <t>Šiga toksīnu/verotoksīnu producējošo </t>
    </r>
    <r>
      <rPr>
        <i/>
        <sz val="10"/>
        <rFont val="Times New Roman"/>
        <family val="1"/>
      </rPr>
      <t>Escherichiacoli</t>
    </r>
    <r>
      <rPr>
        <sz val="10"/>
        <rFont val="Times New Roman"/>
        <family val="1"/>
      </rPr>
      <t>, hemolītiski urēmiskais sindroms vai trombocitāri hemorāģiskā purpura</t>
    </r>
  </si>
  <si>
    <r>
      <t>E. coli</t>
    </r>
    <r>
      <rPr>
        <sz val="10"/>
        <rFont val="Times New Roman"/>
        <family val="1"/>
      </rPr>
      <t>, kas producē Šiga toksīnu/ verotoksīnu (STEC/VTEC)</t>
    </r>
  </si>
  <si>
    <r>
      <t>• Apstiprinošā </t>
    </r>
    <r>
      <rPr>
        <i/>
        <sz val="10"/>
        <rFont val="Times New Roman"/>
        <family val="1"/>
      </rPr>
      <t>E. coli</t>
    </r>
    <r>
      <rPr>
        <sz val="10"/>
        <rFont val="Times New Roman"/>
        <family val="1"/>
      </rPr>
      <t>, kas producē Šiga toksīnu/ verotoksīnu, kultūru identifikācija</t>
    </r>
    <r>
      <rPr>
        <vertAlign val="superscript"/>
        <sz val="10"/>
        <rFont val="Times New Roman"/>
        <family val="1"/>
      </rPr>
      <t>1</t>
    </r>
  </si>
  <si>
    <t>47266R</t>
  </si>
  <si>
    <t>Polimerāzes ķēdes reakcija reālajā laikā patogēno  Escherichia coli DNS kvalitatīvai noteikšanai: Enterohemorāģiskā E.coli (EHEC vai VTEC) , Enteroinvazīvā E.coli (EIEC), Enteropatogēnā E.coli (EPEC), Enterotoksigēnā  E.coli (ETEC), Enteroagregatīvā E.coli (EAgEC)</t>
  </si>
  <si>
    <t>1.28.</t>
  </si>
  <si>
    <t>Šigeloze, tās izraisītāju nēsāšana</t>
  </si>
  <si>
    <t>Shigella spp.</t>
  </si>
  <si>
    <t>•Apstiprinošā Shigella ģints mikroorganismu kultūru identifikācija1</t>
  </si>
  <si>
    <t>1.30.</t>
  </si>
  <si>
    <t>Tularēmija</t>
  </si>
  <si>
    <t>Francisella tularensis</t>
  </si>
  <si>
    <t xml:space="preserve">Multiplex PĶR 16 īpaši bīstamo patogēnu  (Bacillus anthracis,  Brucella melitensis,  Burkholderia,  Clostridium botulinum, Coxiella burnetii, Ebola vīruss (Zaira), EEE vīruss, 
Franciscella  tularensis, Marburga vīruss, Ricinus communis, Rickettsia prowazekii, Variola vīruss, WEE vīruss, Yersinia pestis, Ortoksu vīruss) detekcijai un diferencēšanai vides  paraugos </t>
  </si>
  <si>
    <t>Tuberkuloze</t>
  </si>
  <si>
    <t>Mycobacterium tuberculosis</t>
  </si>
  <si>
    <r>
      <rPr>
        <b/>
        <sz val="10"/>
        <rFont val="Times New Roman"/>
        <family val="1"/>
      </rPr>
      <t xml:space="preserve"> </t>
    </r>
    <r>
      <rPr>
        <b/>
        <i/>
        <sz val="10"/>
        <rFont val="Times New Roman"/>
        <family val="1"/>
      </rPr>
      <t>M.tuberculosis</t>
    </r>
    <r>
      <rPr>
        <b/>
        <sz val="10"/>
        <rFont val="Times New Roman"/>
        <family val="1"/>
      </rPr>
      <t xml:space="preserve"> </t>
    </r>
    <r>
      <rPr>
        <sz val="10"/>
        <rFont val="Times New Roman"/>
        <family val="1"/>
      </rPr>
      <t>DNS apstiprinoša diagnostika, nejutības noteikšana pret medikamentiem - vidēji  līdz 400 gadījumiem: 2017. gadā 552 gadījumi; 2021. gadā 261 gadījums</t>
    </r>
  </si>
  <si>
    <t>Gonoreja</t>
  </si>
  <si>
    <t>Neiseria gonorrhoeae</t>
  </si>
  <si>
    <t>2. Vīrusu infekcijas</t>
  </si>
  <si>
    <t>Akūts un/vai hronisks vīrushepatīts un hepatīta vīrusa nēsāšana</t>
  </si>
  <si>
    <t>B hepatīta vīruss</t>
  </si>
  <si>
    <t>41312R</t>
  </si>
  <si>
    <t>B vīrusu hepatīta genotipa noteikšana ar PĶR RL metodi</t>
  </si>
  <si>
    <t xml:space="preserve"> 41311R </t>
  </si>
  <si>
    <t>R B hepatīta vīrusa genotipēšana (sekvenēšana)</t>
  </si>
  <si>
    <t>• Rezistences monitorings</t>
  </si>
  <si>
    <t>E hepatīta vīruss</t>
  </si>
  <si>
    <t>• Diagnostika</t>
  </si>
  <si>
    <t>41313R</t>
  </si>
  <si>
    <t>E hepatīta IgM klases antivielu apstiprinošā diagnostika ar Immunoblot metodi</t>
  </si>
  <si>
    <t>41314R</t>
  </si>
  <si>
    <t>E hepatīta IgG klases antivielu apstiprinošā diagnostika ar Immunoblot metodi</t>
  </si>
  <si>
    <t>2.3.</t>
  </si>
  <si>
    <t>Cilvēka imūndeficīta vīrusa (HIV) infekcija un AIDS</t>
  </si>
  <si>
    <t>Cilvēka imūndeficīta vīruss (HIV)</t>
  </si>
  <si>
    <t>• AIDS diagnostika</t>
  </si>
  <si>
    <t>46014R</t>
  </si>
  <si>
    <t>CD4 + helperu/induktoru T-limfocītu noteikšana (absolūtais skaits, %)</t>
  </si>
  <si>
    <t>• HIV oportūnistisko infekciju diagnostika</t>
  </si>
  <si>
    <t>41271R</t>
  </si>
  <si>
    <t>Cryptococcus neoformans DNS noteikšana ar RT-PCR</t>
  </si>
  <si>
    <t>2.9.</t>
  </si>
  <si>
    <t>Gripa un citi elpceļu vīrusi</t>
  </si>
  <si>
    <t>Gripas vīrusi</t>
  </si>
  <si>
    <r>
      <t>• Diagnostika</t>
    </r>
    <r>
      <rPr>
        <vertAlign val="superscript"/>
        <sz val="10"/>
        <rFont val="Times New Roman"/>
        <family val="1"/>
      </rPr>
      <t>3</t>
    </r>
  </si>
  <si>
    <t>47254R</t>
  </si>
  <si>
    <t xml:space="preserve"> A un  B tipa gripas vīrusu RNS noteikšana ar RT PCR</t>
  </si>
  <si>
    <r>
      <t>• Rezistences noteikšana monitoringa ietvaros</t>
    </r>
    <r>
      <rPr>
        <vertAlign val="superscript"/>
        <sz val="10"/>
        <rFont val="Times New Roman"/>
        <family val="1"/>
      </rPr>
      <t>4</t>
    </r>
  </si>
  <si>
    <t xml:space="preserve"> 47197R </t>
  </si>
  <si>
    <t>R Gripas vīrusu mutāciju, asociēto ar rezistenci pret zālēm, noteikšana ar genotipēšanu (sekvenēšanu)</t>
  </si>
  <si>
    <r>
      <t>• Gripas vīrusu cirkulācijas monitorings</t>
    </r>
    <r>
      <rPr>
        <vertAlign val="superscript"/>
        <sz val="10"/>
        <rFont val="Times New Roman"/>
        <family val="1"/>
      </rPr>
      <t>4</t>
    </r>
  </si>
  <si>
    <t>3. Parazitārās infekcijas</t>
  </si>
  <si>
    <t>Kriptosporidioze</t>
  </si>
  <si>
    <t>Cryptosporidum spp.</t>
  </si>
  <si>
    <r>
      <t>• Apstiprinošā diagnostika</t>
    </r>
    <r>
      <rPr>
        <vertAlign val="superscript"/>
        <sz val="10"/>
        <rFont val="Times New Roman"/>
        <family val="1"/>
      </rPr>
      <t>3</t>
    </r>
  </si>
  <si>
    <t>47265R</t>
  </si>
  <si>
    <t>Zarnu parazītu (Giardia lamblia, Entamoeba histolytica, Cryptosporidium parvum/ hominis) noteikšana ar RT PCR</t>
  </si>
  <si>
    <t>3.6.</t>
  </si>
  <si>
    <t>Žiardiāze</t>
  </si>
  <si>
    <t>Giardia lamblia</t>
  </si>
  <si>
    <t>4. Ar veselības aprūpi saistītas infekcijas un mikroorganismu rezistence pret antimikrobiem līdzekļiem</t>
  </si>
  <si>
    <t>C. difficile ierosināta infekcija</t>
  </si>
  <si>
    <t>Clostridium difficile</t>
  </si>
  <si>
    <r>
      <t>• Apstiprinošā diagnostika</t>
    </r>
    <r>
      <rPr>
        <vertAlign val="superscript"/>
        <sz val="10"/>
        <color theme="1"/>
        <rFont val="Times New Roman"/>
        <family val="1"/>
      </rPr>
      <t>3</t>
    </r>
  </si>
  <si>
    <r>
      <t>Bakteriālo diareju izraisītāju (</t>
    </r>
    <r>
      <rPr>
        <i/>
        <sz val="10"/>
        <rFont val="Times New Roman"/>
        <family val="1"/>
      </rPr>
      <t>Vibrio spp., Clostridium difficile toxon B, Salmonella spp., Shigella spp., Campylobacter spp</t>
    </r>
    <r>
      <rPr>
        <sz val="10"/>
        <rFont val="Times New Roman"/>
        <family val="1"/>
      </rPr>
      <t>.) DNSnoteikšana ar Multiplex PCR</t>
    </r>
  </si>
  <si>
    <t>• Antimikrobās jutības un toksīnu noteikšana1; 3</t>
  </si>
  <si>
    <t xml:space="preserve">44078R </t>
  </si>
  <si>
    <r>
      <t>Staphylococcus.aureus, Streptococcuspneumoniae, Escherichia.coli, Klebsiella.pneumoniae, Pseudomonas.aeruginosa, Enterococcus.faecium/faecalis, Acinetobacter ģints mikroorganismu</t>
    </r>
    <r>
      <rPr>
        <sz val="10"/>
        <rFont val="Times New Roman"/>
        <family val="1"/>
      </rPr>
      <t> ierosinātas invazīvās infekcijas</t>
    </r>
  </si>
  <si>
    <r>
      <t>Nacionālā antimikrobiālās rezistences uzraudzības tīklā ziņojamie </t>
    </r>
    <r>
      <rPr>
        <i/>
        <sz val="10"/>
        <rFont val="Times New Roman"/>
        <family val="1"/>
      </rPr>
      <t>Saphylococcus. aureus, Streptococcus. pneumoniae, Escherichia. coli, Klebsiella. pneumoniae, Pseudomonas aeruginosa, Enterococcus faecium/faecalis, Acinetobacter</t>
    </r>
    <r>
      <rPr>
        <sz val="10"/>
        <rFont val="Times New Roman"/>
        <family val="1"/>
      </rPr>
      <t> ģints mikroorganismi</t>
    </r>
  </si>
  <si>
    <r>
      <t>Apstiprinošā diagnostika, tai skaitā antimikrobās jutības noteikšana</t>
    </r>
    <r>
      <rPr>
        <vertAlign val="superscript"/>
        <sz val="10"/>
        <rFont val="Times New Roman"/>
        <family val="1"/>
      </rPr>
      <t>4</t>
    </r>
  </si>
  <si>
    <t>44079R</t>
  </si>
  <si>
    <t>Intrahospitālo infekciju izraisītāju apstiprinošā diagnostika un antimikrobās jutības noteikšana</t>
  </si>
  <si>
    <t>MRSA mikroorganismu ierosinātās infekcijas un izraisītāja nēsāšana</t>
  </si>
  <si>
    <t>Staphylococcus aureus (MRSA)</t>
  </si>
  <si>
    <r>
      <t>• Apstiprinošā diagnostika</t>
    </r>
    <r>
      <rPr>
        <vertAlign val="superscript"/>
        <sz val="10"/>
        <rFont val="Times New Roman"/>
        <family val="1"/>
      </rPr>
      <t>3; 4</t>
    </r>
  </si>
  <si>
    <t>47262R</t>
  </si>
  <si>
    <t>Multiplex PĶR ar rezistenci asociēto mutāciju noteikšanai klīniskajā materiālā</t>
  </si>
  <si>
    <t>4.4.</t>
  </si>
  <si>
    <t>VRSA mikroorganismu ierosinātās infekcijas un izraisītāja nēsāšana</t>
  </si>
  <si>
    <t>Staphylococcus aureus (VRSA, VISA)</t>
  </si>
  <si>
    <t>• Apstiprinošā diagnostika2</t>
  </si>
  <si>
    <t>4.6.</t>
  </si>
  <si>
    <r>
      <t>Paplašināta spektra beta laktamāžu (ESBL) producējošo </t>
    </r>
    <r>
      <rPr>
        <i/>
        <sz val="10"/>
        <rFont val="Times New Roman"/>
        <family val="1"/>
      </rPr>
      <t>Enterobacteriaceae</t>
    </r>
    <r>
      <rPr>
        <sz val="10"/>
        <rFont val="Times New Roman"/>
        <family val="1"/>
      </rPr>
      <t> dzimtas baktēriju ierosinātās infekcijas</t>
    </r>
  </si>
  <si>
    <t>Enterobacteriaceae dzimta</t>
  </si>
  <si>
    <r>
      <t>• Apstiprinošā diagnostika</t>
    </r>
    <r>
      <rPr>
        <vertAlign val="superscript"/>
        <sz val="10"/>
        <rFont val="Times New Roman"/>
        <family val="1"/>
      </rPr>
      <t>1; 4</t>
    </r>
  </si>
  <si>
    <t>4.8.</t>
  </si>
  <si>
    <t>Citas ar veselības aprūpi saistītas infekcijas</t>
  </si>
  <si>
    <t>Mikroorganismi ar netipisku, jaunu vai īpaši bīstamu rezistenci</t>
  </si>
  <si>
    <t>Mikroorganismu  kultūras jutības noteikšana pret antibakteriālajām vielām ar fenotipiskām metodēm</t>
  </si>
  <si>
    <t>5. AMR mikroorganismu sekvencēšana</t>
  </si>
  <si>
    <t>Tīrkultūrā izolēto baktēriju pilna genoma sekvencēšana - genotipēšana, rezistences molekulāro mehānismu identifikācija</t>
  </si>
  <si>
    <t>Mikroorganismi ar  rezistenci</t>
  </si>
  <si>
    <t>• Apstiprinošā diagnostika2• Antimikrobās jutības un toksīnu noteikšana1; 3
• Rezistences noteikšana monitoringa ietvaros4</t>
  </si>
  <si>
    <t>NGS</t>
  </si>
  <si>
    <t>36. Pielikums Antimikrobiālās rezistences ierobežošanas un piesardzīgas antibiotiku lietošanas plānam “Viena veselība” 2023.-2027. gadam</t>
  </si>
  <si>
    <t>45.01.00 "Veselības aprūpes finansējuma administrēšana un ekonomiskā novērtēšana</t>
  </si>
  <si>
    <t>Kopā 2024, EUR</t>
  </si>
  <si>
    <t>Kopā 2025, EUR</t>
  </si>
  <si>
    <t>Turpmāk katru gadu, EUR</t>
  </si>
  <si>
    <t>Datu noliktavas izveide mikrobioloģisko rezultātu sniegšanai epidemioloģiskās uzraudzības mērķiem</t>
  </si>
  <si>
    <t>Analīze</t>
  </si>
  <si>
    <t>Izstrāde</t>
  </si>
  <si>
    <t>Projekta vadība</t>
  </si>
  <si>
    <t>Drošības audits</t>
  </si>
  <si>
    <t>Infrastruktūra</t>
  </si>
  <si>
    <t>Turpmāk ik gadu uzturēšanas izmaksas</t>
  </si>
  <si>
    <t>38. Pielikums Antimikrobiālās rezistences ierobežošanas un piesardzīgas antibiotiku lietošanas plānam “Viena veselība” 2023.-2027. gadam</t>
  </si>
  <si>
    <t>7.2.1. (1.1.) Izstrādāts mehānismu valstī veikto AMR izmeklējumu rezultātu apkopošanai dzīvnieku veselības jomā</t>
  </si>
  <si>
    <t>7. Laboratoriju kapacitātes stiprināšana</t>
  </si>
  <si>
    <t>7.2 Rīcības virziens</t>
  </si>
  <si>
    <t>Dzīvnieku veselības jomā</t>
  </si>
  <si>
    <t>7.2.1. Apkopot un uzglabāt AMR izmeklējumu datus</t>
  </si>
  <si>
    <t>1.1. Izstrādāts mehānismu valstī veikto AMR izmeklējumu rezultātu apkopošanai</t>
  </si>
  <si>
    <t>No 2024. gada                   I pusgada</t>
  </si>
  <si>
    <t xml:space="preserve">Eksperta atlīdzība uzdevumu izpildei (0,3 slodze) </t>
  </si>
  <si>
    <t>Skatīt zemāk</t>
  </si>
  <si>
    <t xml:space="preserve">Eksperta atlīdzība uzdevumu izpildei (0,1 slodze) </t>
  </si>
  <si>
    <t>0,1 slodze/ gadā</t>
  </si>
  <si>
    <t>0,3 slodzes/gadā</t>
  </si>
  <si>
    <t>39. Pielikums Antimikrobiālās rezistences ierobežošanas un piesardzīgas antibiotiku lietošanas plānam “Viena veselība” 2023.-2027. gadam</t>
  </si>
  <si>
    <t>7. Laboratoriju kapacitātes stiprināšana: apkopoti un uzglabāti AMR izmeklējumu dati dzīvnieku veselības jomā</t>
  </si>
  <si>
    <r>
      <rPr>
        <b/>
        <sz val="10"/>
        <rFont val="Times New Roman"/>
        <family val="1"/>
      </rPr>
      <t>Pasākums</t>
    </r>
    <r>
      <rPr>
        <sz val="10"/>
        <rFont val="Times New Roman"/>
        <family val="1"/>
        <charset val="204"/>
      </rPr>
      <t xml:space="preserve"> 1.3. Apzinātas mikrobioloģojas laboratoriju tīkls, tostarp vet.medicīniskās prakses iestādes, kas veic AMR izmeklējumus dzīvnieku veselības jomā  un </t>
    </r>
    <r>
      <rPr>
        <sz val="10"/>
        <rFont val="Times New Roman"/>
        <family val="1"/>
      </rPr>
      <t>nodrošināta to metodiskā vadība</t>
    </r>
  </si>
  <si>
    <t>2024.  II pusgads Patstāvīgi</t>
  </si>
  <si>
    <t>2024-2025</t>
  </si>
  <si>
    <t>0,05 slodze/ gadā</t>
  </si>
  <si>
    <t xml:space="preserve">L4 kategorijas pieredzējuša eksperta vid. mēnešalga </t>
  </si>
  <si>
    <t>40. Pielikums Antimikrobiālās rezistences ierobežošanas un piesardzīgas antibiotiku lietošanas plānam “Viena veselība” 2023.-2027. gadam</t>
  </si>
  <si>
    <t>7. Laboratoriju kapacitātes stiprināšana: AMR izmeklējumu rezultātu uzkrāšana un analīze</t>
  </si>
  <si>
    <t xml:space="preserve">Pasākuma īstenošanas gads </t>
  </si>
  <si>
    <t>2025.  II pusgads, pēc tam pastāvīgi</t>
  </si>
  <si>
    <t xml:space="preserve">Papildus finansējums materiāliem, diagnostikumiem, reaģentiem AMR izolātu fenotipiskai un genotipiskai raksturošanai </t>
  </si>
  <si>
    <t>Uzdevums pasākuma realizēšanai</t>
  </si>
  <si>
    <t xml:space="preserve">Cena         (EUR) </t>
  </si>
  <si>
    <t>Prognozē-jams skaits</t>
  </si>
  <si>
    <t xml:space="preserve">Izolātu fenotipiskā raksturošana ar Mikroatšķaidīšanas metodi (MIC) </t>
  </si>
  <si>
    <t>Materiāliem, diagnostikumiem, reaģentiem</t>
  </si>
  <si>
    <t>Izolātu genotipiskā raksturošana ar Pilna genoma sekvenēšanas metodi (NGS)</t>
  </si>
  <si>
    <t>No 2026.gada turpmāk ik gadu</t>
  </si>
  <si>
    <t>41. Pielikums Antimikrobiālās rezistences ierobežošanas un piesardzīgas antibiotiku lietošanas plānam “Viena veselība” 2023.-2027. gadam</t>
  </si>
  <si>
    <t>7. Laboratoriju kapacitātes stiprināšana:  izstrādāta specifikācija AMR datu bāzes izveidošanai, uzturēšanai un aktualizēšanai</t>
  </si>
  <si>
    <t xml:space="preserve"> 2024.                   II pusgads</t>
  </si>
  <si>
    <r>
      <t>Eksperta atlīdzība uzdevumu izpildei -</t>
    </r>
    <r>
      <rPr>
        <sz val="11"/>
        <rFont val="Times New Roman"/>
        <family val="1"/>
      </rPr>
      <t xml:space="preserve"> specifikācijas izstrādei </t>
    </r>
    <r>
      <rPr>
        <sz val="11"/>
        <rFont val="Times New Roman"/>
        <family val="1"/>
        <charset val="204"/>
      </rPr>
      <t xml:space="preserve">(0,1 slodzes/gadā) </t>
    </r>
  </si>
  <si>
    <t>kopā atlīdzība</t>
  </si>
  <si>
    <t>42. Pielikums Antimikrobiālās rezistences ierobežošanas un piesardzīgas antibiotiku lietošanas plānam “Viena veselība” 2023.-2027. gadam</t>
  </si>
  <si>
    <t>7. Laboratoriju kapacitātes stiprināšana: AMR datu bāzes IT programmatūras izstrāde, datubāzes ieviešana, uzturēšana un regulāra aktualizēšana</t>
  </si>
  <si>
    <t>2026</t>
  </si>
  <si>
    <t>2.2.  AMR datu bāzes IT programmas izstrāde*</t>
  </si>
  <si>
    <t>2.4. AMR datu bāzes uzturēšana un regulāra aktualizēšana**</t>
  </si>
  <si>
    <t>* pakalpojuma prognozējamā līguma cena, kas prognozēta no institūta pieredzes par līdzīgo IT programmas iegādi + 10% inflācija</t>
  </si>
  <si>
    <t>** AMR datu bāzes programmas uzurēšana un aktualizēšana (10% no IT programmas summas gadā)</t>
  </si>
  <si>
    <r>
      <t xml:space="preserve">Eksperta atlīdzība uzdevumu izpildei - </t>
    </r>
    <r>
      <rPr>
        <sz val="11"/>
        <rFont val="Times New Roman"/>
        <family val="1"/>
      </rPr>
      <t xml:space="preserve">IT </t>
    </r>
    <r>
      <rPr>
        <sz val="11"/>
        <rFont val="Times New Roman"/>
        <family val="1"/>
        <charset val="186"/>
      </rPr>
      <t>programmas aprobācijai/korekciju veikšanai izstrādes laikā, AMR datu bāzes uzturēšanai un aktualizēšanai</t>
    </r>
    <r>
      <rPr>
        <sz val="11"/>
        <rFont val="Times New Roman"/>
        <family val="1"/>
        <charset val="204"/>
      </rPr>
      <t xml:space="preserve"> (0,2 slodzes/gadā) </t>
    </r>
  </si>
  <si>
    <t>43. Pielikums Antimikrobiālās rezistences ierobežošanas un piesardzīgas antibiotiku lietošanas plānam “Viena veselība” 2023.-2027. gadam</t>
  </si>
  <si>
    <t>7. Laboratoriju kapacitātes stiprināšana: regulāra datu ievadīšana un regulāra analīze AMR dzīvnieku veslības datu bāzē</t>
  </si>
  <si>
    <t xml:space="preserve">Gads </t>
  </si>
  <si>
    <t>2027</t>
  </si>
  <si>
    <t>2027.g.,  pēc tam pastavīgi</t>
  </si>
  <si>
    <t xml:space="preserve">Eksperta atlīdzība uzdevumu izpildei (0,2 slodze/gadā) </t>
  </si>
  <si>
    <t>44. Pielikums Antimikrobiālās rezistences ierobežošanas un piesardzīgas antibiotiku lietošanas plānam “Viena veselība” 2023.-2027. gadam</t>
  </si>
  <si>
    <t>7. Laboratoriju kapacitātes stiprināšana: jaunu metožu izmantošana laboratorijas darbā</t>
  </si>
  <si>
    <t>Sadalījums pa apakšprogrammām;          budžeta programmas kods</t>
  </si>
  <si>
    <t>7.2.2. Pilnveidot AMR noteikšanas metodes</t>
  </si>
  <si>
    <t>1.1.Veicināta jaunāko metožu  AMR izmeklēšanai un rezistento gēnu noteikšanai (piem, molekulāri ģenētiskās, pilna genoma sekvenēšanas metodes) ieviešana Nacionālas refernces laboratorijas ikdienas darbā</t>
  </si>
  <si>
    <t>Metožu validēšana (prognozējamais finansējums)</t>
  </si>
  <si>
    <t xml:space="preserve">Eksperta atlīdzība uzdevumu izpildei - (0,1 slodze/gadā) </t>
  </si>
  <si>
    <t xml:space="preserve">Eksperta atlīdzība uzdevumu izpildei - (0,2 slodze/gadā) </t>
  </si>
  <si>
    <t>0,1 slodzes/gadā</t>
  </si>
  <si>
    <t>45. Pielikums Antimikrobiālās rezistences ierobežošanas un piesardzīgas antibiotiku lietošanas plānam “Viena veselība” 2023.-2027. gadam</t>
  </si>
  <si>
    <t>7. Laboratoriju kapacitātes stiprināšana: izstrādāti ieteikumui  par AMR noteikšanas metodēm</t>
  </si>
  <si>
    <t>Sadalījums pa apakšprogrammām; budžeta programmas kods</t>
  </si>
  <si>
    <t>1.2. Izstrādāti ieteikumui  par AMR noteikšanas metodēm, lai nodrošinātu ātru, ticamu un efektīvu mikroorganismu rezistences noteikšanu</t>
  </si>
  <si>
    <t>2025. gada    II pusgads, pēc tam atbilstoši situācijai</t>
  </si>
  <si>
    <t>Ieteikumu publicēšana</t>
  </si>
  <si>
    <t xml:space="preserve">Eksperta atlīdzība uzdevumu izpildei - ieteikumu izstrāde (0,1 slodze/gadā) </t>
  </si>
  <si>
    <t>0,1 slodze/gadā</t>
  </si>
  <si>
    <t>Prognozējamais finansējums vadlīniju publicēšanai 2025.g.</t>
  </si>
  <si>
    <t xml:space="preserve"> (3.tabula)</t>
  </si>
  <si>
    <t>Dizaina izveide, maketēšana, korektūra</t>
  </si>
  <si>
    <t>Poligrāfijas drukas darbi (A4 formāts, krāsains, iekļaujot fotogrāfijas, līdz 30 lpp., 50 eksemplāri)</t>
  </si>
  <si>
    <t>Izdevumi kopā:</t>
  </si>
  <si>
    <t>46. Pielikums Antimikrobiālās rezistences ierobežošanas un piesardzīgas antibiotiku lietošanas plānam “Viena veselība” 2023.-2027. gadam</t>
  </si>
  <si>
    <t>7. Laboratoriju kapacitātes stiprināšana: izstrādātas programmas un veikta AMR laboratorijas tīkla personāla apmācība</t>
  </si>
  <si>
    <t xml:space="preserve">2.1. Izstrādāti ieteikumi/ apmācības programmas par mikroorganismu un to AMR noteikšanas metodēm un biodrošības pasākumiem laboratorijā </t>
  </si>
  <si>
    <t>2024.gada                    I.pusgads</t>
  </si>
  <si>
    <t>2.2. KOPĀ</t>
  </si>
  <si>
    <t xml:space="preserve">2.2. Uzsākta AMR laboratoriju tīkla personāla informēšana/apmācības par mikroorganismu un to AMR noteikšanas metodēm un biodrošības pasākumiem laboratoriskajā diagnostikā </t>
  </si>
  <si>
    <t>Apmācību tehniskajai nodrošināšanai</t>
  </si>
  <si>
    <t xml:space="preserve">Eksperta atlīdzība uzdevumu izpildei (0,1 slodze/gadā) </t>
  </si>
  <si>
    <t xml:space="preserve">Eksperta atlīdzība uzdevumu izpildei (0,05 slodze/gadā) </t>
  </si>
  <si>
    <t>0,05 slodze/gadā</t>
  </si>
  <si>
    <r>
      <t>Prognozējamais finansējums semināra/apmācību tehniskajai nodrošināšanai</t>
    </r>
    <r>
      <rPr>
        <b/>
        <sz val="10"/>
        <rFont val="Times New Roman"/>
        <family val="1"/>
      </rPr>
      <t xml:space="preserve"> (3.tabula)</t>
    </r>
  </si>
  <si>
    <t>1 vienas dienas seminārs (50 dalībnieki), izmaksas vienam semināram (BIOR telpās):</t>
  </si>
  <si>
    <t>Papildus informācija</t>
  </si>
  <si>
    <t>Izmaksas, Euro</t>
  </si>
  <si>
    <t>Lektors (2)</t>
  </si>
  <si>
    <t>2 lektori (1 st. uzstāšana +4 st. sagatavošanas darbi = 1+4 x 2)</t>
  </si>
  <si>
    <t>Izdales materiāli, elektroniskie</t>
  </si>
  <si>
    <t>Kancelejas materiāli</t>
  </si>
  <si>
    <t>A4 lapas, pildspalvas u.c.</t>
  </si>
  <si>
    <t>Kafijas pauzes (2)</t>
  </si>
  <si>
    <t>2 kafijas pauzes (1 no rīta +1 pēcpusdienā)</t>
  </si>
  <si>
    <t>Izdevumu kopsumma</t>
  </si>
  <si>
    <t>47. Pielikums Antimikrobiālās rezistences ierobežošanas un piesardzīgas antibiotiku lietošanas plānam “Viena veselība” 2023.-2027. gadam</t>
  </si>
  <si>
    <t>Laboratoriju kapacitātes stiprināšana: pilnveidotas AMR noteikšanas metodes veterinārmedicīnas prakses vietās</t>
  </si>
  <si>
    <t>1. PASĀKUMS BIOR</t>
  </si>
  <si>
    <t>2.PASĀKUMS - LLKC</t>
  </si>
  <si>
    <t>3.1. Informatīvais materiāls drukāts visiem praktizējošiem veterinārārstiem</t>
  </si>
  <si>
    <t>Apmācību nodoršināšana</t>
  </si>
  <si>
    <t>1. PASĀKUMS - BIOR</t>
  </si>
  <si>
    <t>2025- un turpmāk</t>
  </si>
  <si>
    <t>0,05 slodzes/gadā</t>
  </si>
  <si>
    <r>
      <t>Prognozējamais finansējums semināra/apmācību tehniskajai nodrošināšanai</t>
    </r>
    <r>
      <rPr>
        <b/>
        <sz val="11"/>
        <rFont val="Times New Roman"/>
        <family val="1"/>
      </rPr>
      <t xml:space="preserve"> (3.tabula)</t>
    </r>
  </si>
  <si>
    <t>2. PASĀKUMS - LLKC</t>
  </si>
  <si>
    <t>Informatīvais materiāls drukāts visiem praktizējošiem veterinārārstiem (1000 eksemplāri)</t>
  </si>
  <si>
    <t>rediģēšana</t>
  </si>
  <si>
    <t>maketēšana</t>
  </si>
  <si>
    <t>1.3.</t>
  </si>
  <si>
    <t>koordinēšana</t>
  </si>
  <si>
    <t>autoratlīdzība</t>
  </si>
  <si>
    <t>2.2.</t>
  </si>
  <si>
    <t>dizaina izveide</t>
  </si>
  <si>
    <t>drukāšana</t>
  </si>
  <si>
    <t>Apmācība 20 cilvēku grupai</t>
  </si>
  <si>
    <t>Organizators</t>
  </si>
  <si>
    <t>Lektora atalgojums un nodokļi</t>
  </si>
  <si>
    <t>Mācību un tehniskie materiāli</t>
  </si>
  <si>
    <t>Specapģērbi,dezinfekcijas līdzekļi, gab</t>
  </si>
  <si>
    <t>2.4.</t>
  </si>
  <si>
    <t>Filmēšana, ierakstu veidošana</t>
  </si>
  <si>
    <t>2.5.</t>
  </si>
  <si>
    <t>Kafijas pauzes, gab</t>
  </si>
  <si>
    <t>2.6.</t>
  </si>
  <si>
    <t>Telpu, aprīkojuma noma, h</t>
  </si>
  <si>
    <t>Uz 1 dalībnieku</t>
  </si>
  <si>
    <t>48. Pielikums Antimikrobiālās rezistences ierobežošanas un piesardzīgas antibiotiku lietošanas plānam “Viena veselība” 2023.-2027. gadam</t>
  </si>
  <si>
    <t>7. Laboratoriju kapacitātes stiprināšana: Ieviesta MIC metode AMR noteikšanai  rutīniem izmeklējumiem, veikta metožu validēšana</t>
  </si>
  <si>
    <t>2025.                     I pusgads</t>
  </si>
  <si>
    <t>Metožu validēšana (prognozētais finansējums)</t>
  </si>
  <si>
    <t>49. Pielikums Antimikrobiālās rezistences ierobežošanas un piesardzīgas antibiotiku lietošanas plānam “Viena veselība” 2023.-2027. gadam</t>
  </si>
  <si>
    <t>7.2.3. Stiprināt NRL kapacitāti AMR uzraudzības funkciju nodrošināšanai dzīvnieku veselības jomā</t>
  </si>
  <si>
    <t>Pamatojums</t>
  </si>
  <si>
    <t>ZM rīkojums Nr.72 (11.05.2017.), p.1.3.2.</t>
  </si>
  <si>
    <t>2024.gada                   I pusgads</t>
  </si>
  <si>
    <t>No 2024.gada I.pusgada, pēc tam regulāri</t>
  </si>
  <si>
    <t>2024. gada                 II pusgads</t>
  </si>
  <si>
    <t>0,05 slodzes/ gadā</t>
  </si>
  <si>
    <t>50. Pielikums Antimikrobiālās rezistences ierobežošanas un piesardzīgas antibiotiku lietošanas plānam “Viena veselība” 2023.-2027. gadam</t>
  </si>
  <si>
    <t>AMR kompetences centra izdevumu aprēķins</t>
  </si>
  <si>
    <t>Infektolgs ar pieredzi ar AMR jomā</t>
  </si>
  <si>
    <t xml:space="preserve">Epidemiologs ar pieredzi ar veselības aprūpi saistītu infekcijas slimību uzraudzībā </t>
  </si>
  <si>
    <t>Klīniskais farmaceits</t>
  </si>
  <si>
    <t xml:space="preserve">Medicīnas māsa ar pieredzi ar veselības aprūpi saistītu infecijas slimību uzraudzībā </t>
  </si>
  <si>
    <t>Plānots, ka veselības aprūpes kompetences centrs darbību uzsāks 2024.gada 2.pusgadā</t>
  </si>
  <si>
    <t>Darba vietas aprīkošana un uzturēšana</t>
  </si>
  <si>
    <t>Dalība izglītojošos pasākumos un pasākumu rīkošana</t>
  </si>
  <si>
    <t>Kancelejas preces</t>
  </si>
  <si>
    <r>
      <rPr>
        <b/>
        <sz val="12"/>
        <color rgb="FF000000"/>
        <rFont val="Times New Roman"/>
        <family val="1"/>
      </rPr>
      <t>Kopā</t>
    </r>
    <r>
      <rPr>
        <sz val="12"/>
        <color rgb="FF000000"/>
        <rFont val="Times New Roman"/>
        <family val="1"/>
      </rPr>
      <t>,</t>
    </r>
    <r>
      <rPr>
        <i/>
        <sz val="12"/>
        <color rgb="FF000000"/>
        <rFont val="Times New Roman"/>
        <family val="1"/>
      </rPr>
      <t xml:space="preserve"> euro</t>
    </r>
    <r>
      <rPr>
        <sz val="12"/>
        <color rgb="FF000000"/>
        <rFont val="Times New Roman"/>
        <family val="1"/>
      </rPr>
      <t>:</t>
    </r>
  </si>
  <si>
    <t>51. Pielikums Antimikrobiālās rezistences ierobežošanas un piesardzīgas antibiotiku lietošanas plānam “Viena veselība” 2023.-2027. gadam</t>
  </si>
  <si>
    <t>PDV skaits</t>
  </si>
  <si>
    <t>Atvaļinājuma kompensācija</t>
  </si>
  <si>
    <t>Kopā atalgojums un atvaļinājuma kompensācija</t>
  </si>
  <si>
    <t>Profesors</t>
  </si>
  <si>
    <t>Infrastruktūras un atbalsta funkciju izdevumi</t>
  </si>
  <si>
    <t>52. Pielikums Antimikrobiālās rezistences ierobežošanas un piesardzīgas antibiotiku lietošanas plānam “Viena veselība” 2023.-2027. gadam</t>
  </si>
  <si>
    <t>Ārējo ekspertu - pediatrijā, infekciju kontroles peciālista -  pakalpojumi: metodiskā materiāla satura izstrāde un saskaņošana.  Tiek slēgti pakalpojuma līgumi, bet samaksa par gabaldarbu</t>
  </si>
  <si>
    <t>53. Pielikums Antimikrobiālās rezistences ierobežošanas un piesardzīgas antibiotiku lietošanas plānam “Viena veselība” 2023.-2027. gadam</t>
  </si>
  <si>
    <t>46.03.00  Slimību profilakses nodrošināšana</t>
  </si>
  <si>
    <t>54. Pielikums Antimikrobiālās rezistences ierobežošanas un piesardzīgas antibiotiku lietošanas plānam “Viena veselība” 2023.-2027. gadam</t>
  </si>
  <si>
    <t>Ārējo ekspertu - pakalpojumi: metodiskā materiāla satura izstrāde un saskaņošana.  Tiek slēgti pakalpojuma līgumi, bet samaksa par gabaldarbu</t>
  </si>
  <si>
    <t>55. Pielikums Antimikrobiālās rezistences ierobežošanas un piesardzīgas antibiotiku lietošanas plānam “Viena veselība” 2023.-2027. gadam</t>
  </si>
  <si>
    <t>Sabiedrības informēšanas kampaņa</t>
  </si>
  <si>
    <t>Reklāmas materiālu izstrāde (audio, video, vides, interneta reklāmas izveide)</t>
  </si>
  <si>
    <t>Reklāmas izvietojums internetā, radio, TV, vidē</t>
  </si>
  <si>
    <t>56. Pielikums Antimikrobiālās rezistences ierobežošanas un piesardzīgas antibiotiku lietošanas plānam “Viena veselība” 2023.-2027. gadam</t>
  </si>
  <si>
    <t>9.1. Pilnveidot veterinārārstu izglītību par AMR ierobežošanu dzīvnieku veselības jomā</t>
  </si>
  <si>
    <t>2.1. Izstrādātas  un aktualizētas apmācību programmas praktizējošiem veterinārārstiem  par antimikrobiālo līdzekļu piesardzīgu lietošanu</t>
  </si>
  <si>
    <r>
      <t>Kopā,</t>
    </r>
    <r>
      <rPr>
        <i/>
        <sz val="10"/>
        <rFont val="Times New Roman"/>
        <family val="1"/>
      </rPr>
      <t xml:space="preserve"> euro</t>
    </r>
    <r>
      <rPr>
        <sz val="10"/>
        <rFont val="Times New Roman"/>
        <family val="1"/>
      </rPr>
      <t>:</t>
    </r>
  </si>
  <si>
    <t>57. Pielikums Antimikrobiālās rezistences ierobežošanas un piesardzīgas antibiotiku lietošanas plānam “Viena veselība” 2023.-2027. gadam</t>
  </si>
  <si>
    <t>Pasākuma organizēšanas izmaksas</t>
  </si>
  <si>
    <t>58. Pielikums Antimikrobiālās rezistences ierobežošanas un piesardzīgas antibiotiku lietošanas plānam “Viena veselība” 2023.-2027. gadam</t>
  </si>
  <si>
    <t>Īstenota praktizējošu veterinārārstu un dzīvnieku īpašnieku apmācība</t>
  </si>
  <si>
    <t>9.2. Pilnveidot veterinārārstu zināšanas par paraugu ņemšanu un mikroorganismu jutības noteikšanu pret dažādiem AML</t>
  </si>
  <si>
    <t xml:space="preserve">                                                               KOPĀ:</t>
  </si>
  <si>
    <r>
      <t>1.2. Apmācīti vismaz 50</t>
    </r>
    <r>
      <rPr>
        <b/>
        <sz val="10"/>
        <rFont val="Times New Roman"/>
        <family val="1"/>
        <charset val="186"/>
      </rPr>
      <t xml:space="preserve"> </t>
    </r>
    <r>
      <rPr>
        <sz val="10"/>
        <rFont val="Times New Roman"/>
        <family val="1"/>
        <charset val="186"/>
      </rPr>
      <t>praktizējošie veterinārārsti gadā par paraugu ņemšanu un uzglabāšanu</t>
    </r>
  </si>
  <si>
    <t xml:space="preserve">Eksperta atlīdzība uzdevumu izpildei (0,05 slodzes/gadā) </t>
  </si>
  <si>
    <t xml:space="preserve">Eksperta atlīdzība uzdevumu izpildei (0,025 slodzes/gadā) </t>
  </si>
  <si>
    <t>Euro/   gadā</t>
  </si>
  <si>
    <t>0,025 slodzes/gadā</t>
  </si>
  <si>
    <t>Prognozējamais finansējums semināra/apmācību tehniskajai nodrošināšanai</t>
  </si>
  <si>
    <t>59. Pielikums Antimikrobiālās rezistences ierobežošanas un piesardzīgas antibiotiku lietošanas plānam “Viena veselība” 2023.-2027. gadam</t>
  </si>
  <si>
    <t>9.2. Pilnveidot veterinārārstu zināšanas par paraugu ņemšanu un mikroorgansimu jutības noteikšanu pret dažādiem AML</t>
  </si>
  <si>
    <t>Kopā, eiro</t>
  </si>
  <si>
    <t>2024.g. (izstrāde)</t>
  </si>
  <si>
    <t>2025.g. (aktualizēšana)</t>
  </si>
  <si>
    <t>2026.g. (aktualizēšana)</t>
  </si>
  <si>
    <t>Transports, km</t>
  </si>
  <si>
    <t>Grupu skaits</t>
  </si>
  <si>
    <t xml:space="preserve">2024.g. </t>
  </si>
  <si>
    <t xml:space="preserve">2025.g. </t>
  </si>
  <si>
    <t xml:space="preserve">2026.g. </t>
  </si>
  <si>
    <t>Nr.     p.k.</t>
  </si>
  <si>
    <t>uz 1 dalībnieku</t>
  </si>
  <si>
    <t>60. Pielikums Antimikrobiālās rezistences ierobežošanas un piesardzīgas antibiotiku lietošanas plānam “Viena veselība” 2023.-2027. gadam</t>
  </si>
  <si>
    <t>9.3.Pilnveidot veterinārārstu zināšanas par dzīvnieku veselības sekmīgu parvaldību ganāmpulkā</t>
  </si>
  <si>
    <t>9.3. Pilnveidot veterinārārstu zināšanas par dzīvnieku veselības sekmīgu parvaldību ganāmpulkā</t>
  </si>
  <si>
    <t>1. PASĀKUMS</t>
  </si>
  <si>
    <t>2. PASĀKUMS - Apmācīti praktizējoši veterinārārsti par  lauksaimniecības dzīvnieku ganāmpulku veselības plāniem un dzīvniekveselības apmeklējumiem (150 apmācāmie)</t>
  </si>
  <si>
    <t xml:space="preserve">Turpmāk ik gadu, ja pasākuma izpilde nav terminēta </t>
  </si>
  <si>
    <t>1. Semināru organizēšana</t>
  </si>
  <si>
    <t>1.1. Telpu noma</t>
  </si>
  <si>
    <t>1.3.ēdināšana</t>
  </si>
  <si>
    <t>1.4. mācību materiāli, kanceleja</t>
  </si>
  <si>
    <t>2. Darba alga</t>
  </si>
  <si>
    <t>2.1. Atlīdzība lektoriem (16 h lekcija, 8 h materiālu gatavošana, konsultēšana, atbilžu sniegšana)</t>
  </si>
  <si>
    <t>2.2. Administrācijas izdevumi</t>
  </si>
  <si>
    <t>2.3. Darba devēja VSAOI adminisrtācijas izdevumiem (23.59%)</t>
  </si>
  <si>
    <t>Semināra organizātors 10%</t>
  </si>
  <si>
    <t>3.Tehniskais nodrošinājums</t>
  </si>
  <si>
    <t>Filmēšana, IT pakalpojumu nodrošinājums, tehnikas noma</t>
  </si>
  <si>
    <t>Telpu noma 40.00 eiro/h tai skaitā PVN. Lekcijas+ sagatavošanās lekcijām un diskusiju laiks. Paredzētas darba stundas projekta ietvaros 120h</t>
  </si>
  <si>
    <t>Kafijas pauzes apmācību dienā 10.00 eiro uz cilvēku</t>
  </si>
  <si>
    <t>Papīrs, toneri printeriem, rakstāmpiederumi, laminēšanas pakalpojumi sertifikātu izgatavošanai, vāki, kopā 3.16 uz katru apmācāmo personu</t>
  </si>
  <si>
    <t xml:space="preserve">Semināru un apmācību tehniskais nodrošinājums. Reklāmas veidošana, filmēšana, 800.00 aparatūras noma, 200.00x5, IT specialista izmaksas 1649.10- ārpakalpojuma līgums, samaksa par gabaldarbu </t>
  </si>
  <si>
    <t>9.4. Pilnveidot dzīvnieku īpašnieku izglītību par AMR ierobežošanu dzīvnieku veselības jomā</t>
  </si>
  <si>
    <t>2024.g. (programmas izstrāde)</t>
  </si>
  <si>
    <t>2024.g.  (2 grupas katrā 8 h programmā)</t>
  </si>
  <si>
    <t>2025.g.  (2 grupas katrā 8 h programmā)</t>
  </si>
  <si>
    <t>2026.g.  (2 grupas katrā 8 h programmā)</t>
  </si>
  <si>
    <t>Apmācība 20 cilv.grupai- 8h</t>
  </si>
  <si>
    <t xml:space="preserve">9.5.Pilnveidot dzīvnieku īpašnieku zināšanas par biodrošību </t>
  </si>
  <si>
    <t>9.6.Pilnveidot dzīvnieku īpašnieku zināšanas par par ganāmpulkta veselības  sekmīgu pārvaldību</t>
  </si>
  <si>
    <t xml:space="preserve"> Apmācība 20 cilv.grupai- 16h</t>
  </si>
  <si>
    <t>Summa,  EUR</t>
  </si>
  <si>
    <t>Saimniecību apmeklējums, gab</t>
  </si>
  <si>
    <t>Transports (autobusa noma saimniecību apmeklējumam, lektoriem)</t>
  </si>
  <si>
    <t>2.7.</t>
  </si>
  <si>
    <t xml:space="preserve">9. Praktizējošu veterinārārstu un dzīvnieku īpašnieku apmācība, sabiedrības informētība par AMR jautājumiem dzīvnieku veselības jomā: sabiedrības informētība par AMR jautājumiem dzīvnieku veselības jomā </t>
  </si>
  <si>
    <t>9.7. Uzlabot komunikāciju un sabiedrības informētību par AMR jautājumiem dzīvnieku veselības jomā</t>
  </si>
  <si>
    <t>1. Izstrādāt vienoto pieeju komunikācijai/ komunikācijas stratēģijai, lai informētu nozares profesionāļus un sabiedrību par AMR jautājumiem dzīvnieku veselības jomā</t>
  </si>
  <si>
    <t>0,1  slodze/gadā</t>
  </si>
  <si>
    <t xml:space="preserve">9.7. Organizēti pasākumi nozares profesionāļiem, dzīvnieku īpašniekiem un sabiedrībai par AMR jautājumiem dzīvnieku veselības jomā  </t>
  </si>
  <si>
    <t>Publikāciju skaits</t>
  </si>
  <si>
    <t>Starptautiskā konference 2025.gadā, un turpmāk katru otro gadu</t>
  </si>
  <si>
    <t>Konferences materiāli</t>
  </si>
  <si>
    <t>Kafijas pauzes, ēdināšana gab</t>
  </si>
  <si>
    <t>Lektors , ārzemju (t.sk. Lidojumi, viesnīcas)</t>
  </si>
  <si>
    <t>Tulki</t>
  </si>
  <si>
    <t>Lektori, Latvijas</t>
  </si>
  <si>
    <t>Moderatori</t>
  </si>
  <si>
    <t>2.8.</t>
  </si>
  <si>
    <t>Semināri ar ārzemju lektoru piesaisti 2024.gadā gadā un turpmāk katru otro gadu</t>
  </si>
  <si>
    <t>Semināra materiāli</t>
  </si>
  <si>
    <t>Lektors , ārzemju (tiešsaistē)</t>
  </si>
  <si>
    <t>9.7. Nodrošināta praktizējošo veterinārārstu līdzdalība sabiedrības informēšanā</t>
  </si>
  <si>
    <t>Nodrošināta praktizējošo veterinārārstu līdzdalība sabiedrības informēšanā</t>
  </si>
  <si>
    <t>Publikācijas regulārajā LVB informatīvajā biletenā (tais skaitā maketēšana, redakcija, druka)*</t>
  </si>
  <si>
    <t>Publikācijas LVB tīmkļvietnē, sociālajā kontā**</t>
  </si>
  <si>
    <t>Brošūras izgatavošana (tai skaitā maketēšana, redakcija, druka)***</t>
  </si>
  <si>
    <t>Brošūras izplatīšana****</t>
  </si>
  <si>
    <t>IT pakalpojumu nodrošinājums*****</t>
  </si>
  <si>
    <t>Citi izdevumi******</t>
  </si>
  <si>
    <t>*425.00 eiro katrā publikācijā. LVB veterinārais žurnāls 4x gadā.</t>
  </si>
  <si>
    <t>**Slaideris ne lielāks par 1025x530 izvietošana LVB mājas lapā – 120,- Euro/14 dienas pirms katra pasākuma (apmācāmās grupas) piemērojot 10% atlaidi</t>
  </si>
  <si>
    <t>***Vienošanās ar sadarbības partneru, pēc iepriekšējās pieredzes un līdzīga materiāla izgatavošanas LVB rīkotajā pasākumā. Tiek slēgts ārpakalpojuma līgums, samaksa par gabaldarbu</t>
  </si>
  <si>
    <t>****Pasta izdevumi pēc Latvijas Pasts izcenojuma sūtījumiem Latvijas teritorijā</t>
  </si>
  <si>
    <t>*****IT specialista izmaksas-materiāla apstrāde, formatēšana, ievietošana tīmkļvietnēs. Tiek slēgts ārpakalpojuma līgums, samaksa par gabaldarbu</t>
  </si>
  <si>
    <t>******Neparedzēti izdevumi, transporta kompensācijas, pakalpojuma sadārdzinājuma izmaksas</t>
  </si>
  <si>
    <t>No 2024. gada I pusgada</t>
  </si>
  <si>
    <t>No 2024. gada                 I pusgada</t>
  </si>
  <si>
    <t>2.3. Paplašināta AMR monitoringa programma, papildinot to ar noteiktiem dzīvnieku veselībā aktuāliem infekcijas slimību ierosinātājiem lauksaimniecības dzīvnieku sugām un lolojumdzīvnieku sugām</t>
  </si>
  <si>
    <t>2025. gada I. pusgads</t>
  </si>
  <si>
    <t xml:space="preserve">Apmācību telpu, tehnikas  un aprīkojuma (projektors, dators) noma dienā. Vienas grupas mācību kursa ir  3 dienas. </t>
  </si>
  <si>
    <t>Mācību programmas izstrāde.  Tiek slēgti pakalpojuma līgumi, samaksu veicot par gabaldarbu</t>
  </si>
  <si>
    <t>Nodarbību vadīšana divās grupās , t.sk., sagatavošanās nodarbībām: 2 lektoru atalgojums dienā, maksājot par gabaldarbu (katrai grupai plānotas 3 dienu nodarbības)</t>
  </si>
  <si>
    <t xml:space="preserve">Divām grupām divas kafijas pauzes dienā katrai. (Vienas grupas mācību kurss ir 3 dienas) </t>
  </si>
  <si>
    <t>No 2024. gada 
II pusgada</t>
  </si>
  <si>
    <t xml:space="preserve">2023. gada 
II pusgads </t>
  </si>
  <si>
    <t>2023. gada 
II pusgads, pēc tam regulāri aktualizēts, balstoties uz  jaunākajām zinātniskajām atziņām</t>
  </si>
  <si>
    <t xml:space="preserve">2. Definētas starpdisciplināras pētniecības prioritātes AMR jomā “Vienas veselības” kontekstā un veikta pētījumu definēšana </t>
  </si>
  <si>
    <t>2.1. AMR ierobežošanas komisijā atbalstīti prioritārie pētījumu virzieni AMR jomā  cilvēku veselības, dzīvnieku veselības un vides sektoros</t>
  </si>
  <si>
    <t xml:space="preserve">2.2. Sagatavoti priekšlikumi AMR jomas pētniecības prioritātēm Valsts pētījumu programmai un citu atbilstošu nacionālo un starptautisko projektu programmām </t>
  </si>
  <si>
    <r>
      <t>*</t>
    </r>
    <r>
      <rPr>
        <i/>
        <sz val="10"/>
        <color theme="1"/>
        <rFont val="Times New Roman"/>
        <family val="1"/>
      </rPr>
      <t>Izglītības programmu izvērtēšana AMR un piesardzīgas AB lietošanas jautājumu apjoma noteikšanai ārstniecības personu  turpmākajā darbā nepieciešamo prasmju un zināšanu nodrošināšanai</t>
    </r>
  </si>
  <si>
    <t>No 2024.gada II pusgada regulāri katra gada II pusgadā</t>
  </si>
  <si>
    <t>No 2024.gada regulāri</t>
  </si>
  <si>
    <t>Rregulāri</t>
  </si>
  <si>
    <t>No 2025. gada 
I pusgads</t>
  </si>
  <si>
    <t>No 2024. gada 
un turpmāk</t>
  </si>
  <si>
    <t>Kopā 2026, EUR</t>
  </si>
  <si>
    <t xml:space="preserve">Izvērtētas ārstniecības personu izglītības programmas visos izglītības līmeņos, nosakot tajās iekļauto prasmju un zināšanu tvērumu par AMR un piesardzīgas antibiotiku lietošanas jautājumiem un izstrādāta vienota metodika AMR un atbildīgas un piesardzīgas AB lietošanas jautājumu ietveršanai veselības aprūpes speciālistu profesionālās izglītības programmās. </t>
  </si>
  <si>
    <t>33.16.00 "Pārējo ambulatoro veselības aprūpes pakalpojumu nodrošināšana"</t>
  </si>
  <si>
    <t xml:space="preserve">No 2024. gada un turpmāk
</t>
  </si>
  <si>
    <t>8.2.</t>
  </si>
  <si>
    <t xml:space="preserve"> 8.5.</t>
  </si>
  <si>
    <t>8.4. Ārsti apguvuši jaunas zināšanas par atbildīgu un piesardzīgu AB izmantošanu pediatrijā</t>
  </si>
  <si>
    <t xml:space="preserve">Izvērtētas Latvijā pieejamās AB lietošanas rekomendācijas  un izstrādātas jaunas rekomendācijas atbildīgas un piesardzīgas AB lietošanai pediatrijā.  Izstrādāti un ārstniecības iestādēm izsūtīti materiāli par atbildīgu un piesardzīgu AB lietošanu ārsta praksē.   </t>
  </si>
  <si>
    <t>Ikgadēji sabiedrības informēšanas pasākumi Eiropas antibiotiku informācijas dienā</t>
  </si>
  <si>
    <t>Uzlabota sabiedrības un pacientu organizāciju izpratne par AMR problēmjautājumiem cilvēku veselības un dzīvnieku veselības jomās, informācijas nedēļas pasākumos nodrošinot starpsektoru sadarbību</t>
  </si>
  <si>
    <t>Informatīvā materiāla satura un dizaina izstrāde</t>
  </si>
  <si>
    <t>Ārējo ekspertu - pediatrijā, infekciju kontroles peciālista -  pakalpojumi: informatīvā materiāla satura izstrāde, saskaņošana un pasākumu plānošana.  Tiek slēgti pakalpojuma līgumi, bet samaksa par gabaldarbu</t>
  </si>
  <si>
    <t>Turpmāk ik gadu</t>
  </si>
  <si>
    <t>Paplašināt AMR uzraudzību atbilstoši ES noteiktajam uzraugāmo AMR mikroorganismu sarakstam</t>
  </si>
  <si>
    <r>
      <t xml:space="preserve">97.00.00 Nozaru vadība un politikas plānošana </t>
    </r>
    <r>
      <rPr>
        <sz val="12"/>
        <rFont val="Times New Roman"/>
        <family val="1"/>
      </rPr>
      <t>(transferta pārskaitījums ZVA)</t>
    </r>
  </si>
  <si>
    <t xml:space="preserve">97.00.00 Nozaru vadība un politikas plānošana </t>
  </si>
  <si>
    <r>
      <t xml:space="preserve">3.2. Autogēno vakcīnu pret </t>
    </r>
    <r>
      <rPr>
        <i/>
        <sz val="11"/>
        <rFont val="Times New Roman"/>
        <family val="1"/>
      </rPr>
      <t xml:space="preserve">Mycoplasma bovis </t>
    </r>
    <r>
      <rPr>
        <sz val="11"/>
        <rFont val="Times New Roman"/>
        <family val="1"/>
      </rPr>
      <t>izstrāde un aprobācija piena lopkopības sektorā</t>
    </r>
  </si>
  <si>
    <t xml:space="preserve">2. Veicināta nozares profesionāļu un dzīvnieku īpašnieku izpratne par valstī nepieciešamajām vakcīnām un infekcijas slimību ierobežošanas pasākumiem </t>
  </si>
  <si>
    <t xml:space="preserve">Veicināt sadarbību un informācijas apmaiņu starp cilvēku veselības un dzīvnieku veselības un vides laboratorijām AMR jomā </t>
  </si>
  <si>
    <t>3. Radītas jaunas zināšanas un prasmes, attīstīti produkti un procesi AMR problēmu risināšanai un  nodrošināti nepieciešamie dati,   lai pieņemtu lēmumus par atbilstošākajiem pasākumiem dzīvnieku un sabiedrības veselības nodrošināšanai, AMR  ierobežošanai  un ES klimata mērķu sasniegšanai</t>
  </si>
  <si>
    <t>Veicināt jaunāko metožu (t. sk. molekulāri ģenētisko izmeklējumu metožu) AMR izmeklēšanai ieviešanu NRL darbā</t>
  </si>
  <si>
    <t>3. Veicināta dzīvnieku bakteriālo infekcijas slimību ierosinātāju diagnostikas metožu harmonizēta pielietošana veterinārmedicīniskajā praksē</t>
  </si>
  <si>
    <t>No 2024.gada II pusgada</t>
  </si>
  <si>
    <t>No 2024.gada un turpmāk</t>
  </si>
  <si>
    <t>2.1. Izstrādātas  un aktualizētas apmācību programmas praktizējošiem veterinārārstiem par antimikrobiālo līdzekļu piesardzīgu lietošanu</t>
  </si>
  <si>
    <t>Pilnveidot veterinārārstu zināšanas par paraugu ņemšanu un mikroorgansimu jutības noteikšanu pret dažādiem AML</t>
  </si>
  <si>
    <t xml:space="preserve">2.1. Izstrādāti ieteikumi  par mikroorganismu un to AMR noteikšanas metodēm, kā arī biodrošības pasākumiem laboratorijā </t>
  </si>
  <si>
    <t>Divas kafijas pauzes (no rīta un pēcpusdienā) un pusdienas</t>
  </si>
  <si>
    <t xml:space="preserve">3.1.4. Pilnveidotas ārstniecības iestāžu atbildīgo struktūrvienību darbinieku izpratne un  zināšanas par VASI profilakses pasākumu ieviešanu, tai skaitā par roku higiēnas veicināšanu un monitoringu </t>
  </si>
  <si>
    <t>8.8. Informatīva kampaņa vecāku izglītošanai par atbildīgu un piesardzīgu AB lietošanu bērnu slimību ārstēšanā</t>
  </si>
  <si>
    <t>20.02.00 Riska zinātniskā novērtēšana un references laboratorijas funkciju veikšana dzīvnieku veselības, pārtikas un dzīvnieku barības jomā</t>
  </si>
  <si>
    <t>02.03.00 Augstākā medicīnas izglītība</t>
  </si>
  <si>
    <t>Nepieciešamais papildus finansējums</t>
  </si>
  <si>
    <t>Kopsavilkums par plānā iekļauto pasākumu īstenošanai nepieciešamo  finansējumu</t>
  </si>
  <si>
    <t>20. Pielikums Antimikrobiālās rezistences ierobežošanas un piesardzīgas antibiotiku lietošanas plānam “Viena veselība” 2023.-2027. gadam</t>
  </si>
  <si>
    <t>23. Pielikums Antimikrobiālās rezistences ierobežošanas un piesardzīgas antibiotiku lietošanas plānam “Viena veselība” 2023.-2027. gadam</t>
  </si>
  <si>
    <t>25. Pielikums Antimikrobiālās rezistences ierobežošanas un piesardzīgas antibiotiku lietošanas plānam “Viena veselība” 2023.-2027. gadam</t>
  </si>
  <si>
    <t>26. Pielikums Antimikrobiālās rezistences ierobežošanas un piesardzīgas antibiotiku lietošanas plānam “Viena veselība” 2023.-2027. gadam</t>
  </si>
  <si>
    <t>29. Pielikums Antimikrobiālās rezistences ierobežošanas un piesardzīgas antibiotiku lietošanas plānam “Viena veselība” 2023.-2027. gadam</t>
  </si>
  <si>
    <t>360. Pielikums Antimikrobiālās rezistences ierobežošanas un piesardzīgas antibiotiku lietošanas plānam “Viena veselība” 2023.-2027. gadam</t>
  </si>
  <si>
    <t>37. Pielikums Antimikrobiālās rezistences ierobežošanas un piesardzīgas antibiotiku lietošanas plānam “Viena veselība” 2023.-2027. gadam</t>
  </si>
  <si>
    <t>Slimības</t>
  </si>
  <si>
    <t>Infekcijas izraisītājs</t>
  </si>
  <si>
    <t>References izmeklējumi</t>
  </si>
  <si>
    <t>NVD
 tarifi 
EUR</t>
  </si>
  <si>
    <t>Papildus nepieciešamais finansējums</t>
  </si>
  <si>
    <t>No Eiropas Atveseļošanas fonda līdzekļiem</t>
  </si>
  <si>
    <t>2025. gads, pēc tam pastāvīgi katru otro gadu</t>
  </si>
  <si>
    <t>Uzlabota NRL gatavība darbam ar iekārtām molekulāri ģenētisko izmeklējumu veikšanai un šo izmeklējumu apmaksai, lai nodrošinātu AMR mikroorganismu pilna genoma sekvencēšanu,  mobilo ģenētisko elementu identificēšanu, datu interpretāciju ar piemērotiem bioinformātikas rīkiem</t>
  </si>
  <si>
    <t xml:space="preserve">NRL 2023.gadam paredzētais kopējais tāmes finansējums ir 4 945 044,31 eiro. Aprēķinu tabulās norādītos izmeklējumus patlaban no VBL neapmaksā un NRL  tos izņēmuma gadījumā veic par saviem līdzekļiem un mazākā apjomā, kas netiek ierēķināti tāmes finansējumā.                                                                                                                                                                                                                                                                                                                                                               2024. gadā papildus finansējums nepieciešams retajiem izmekeklējumiem, lai segtu NRL faktiskās izmaksas par sniegtajiem pakalpojumiem. 2025. gadā nepieciešams papildus finansējums, lai segtu izmaksas arī par pārējiem izmeklējumiem, kas patlaban netiek apmaksāti. 2026. gadam papildus finansējums, lai NRL varētu veikt sekvencēšau.                                                                                                                                                                                                                        NVD ir saskaņojis ar NRL tarifus un paredzējis papildus nepieciešamo finansējumu, lai izmeklējumiem nepieciešamo finansējuma apjomu iekļautu tāmē. Patlaban uzrādītajiem izmeklējumiem Manipulāciju sarakstā ir 0 tarifs, jo VB finansējums šos izmeklējumu veikšanai, kas ir samērā reti un ļoti dārgi,  nav pietiekams, bet NVD esošās tēmas ietvaros tos apmaksāt nevar. Lai veiktu infekciju ārstēšanu atbilstoši labai praksei un novērstu mikroorganismu rezistences veidošanos, nepieciešams antimikrobiālos līdzekļus nozīmēt mēķtiecīgi, proti, vadoties no precīzas infekcijas ierosinātāja identificēšanas, tai skaitā arī sekvencēšanas, nosakot mikroorganisma rezistenci pret antibakteriāliem līdzekļiem. Patlaban Latvijā mikrobioloģiskās izmeklēšanas pirms antibakteriālās ārstēšanas uzsākšanas rādītājs ir viens no zemākajiem starp ES valstīm un ir arī zemāks nekā citās Baltijas valstīs (situācijas aprakstā šī problēma ir aplūkota detalizētāk). Tādēļ jaunajai politikai jābūt tādai, lai veicinātu plašāku mikrobioloģisko izmeklēšanu, lai nozīmētu mērķētu ārstēšanu un arī Nacionālajai references laboratorijai daudz lielākā apjomā ir jāveic gan diagnostiskie izmklējumi, gan arī references izmeklējumi un sekvencēšana, nosakot rezistenci  pret antimikrobiāliem līdzekļiem. </t>
  </si>
  <si>
    <r>
      <t>• Diagnostika
• Vibrio cholerae cirkulācijas monitorings vidē</t>
    </r>
    <r>
      <rPr>
        <sz val="8"/>
        <rFont val="Times New Roman"/>
        <family val="1"/>
      </rPr>
      <t>4</t>
    </r>
    <r>
      <rPr>
        <sz val="10"/>
        <rFont val="Times New Roman"/>
        <family val="1"/>
      </rPr>
      <t xml:space="preserve"> </t>
    </r>
  </si>
  <si>
    <t>1.31.</t>
  </si>
  <si>
    <t>1.32.</t>
  </si>
  <si>
    <t>Kopš 2024.g.  pastāvīgi</t>
  </si>
  <si>
    <t xml:space="preserve">Liellopu klīnisko paraugu ievākšanas materiāli </t>
  </si>
  <si>
    <t xml:space="preserve">Praimeri un materiāli reālā laika polimerāzes ķēdes reakcijai </t>
  </si>
  <si>
    <t xml:space="preserve">Autogēno vakcīnu izgatavošanas un piegādes izmaksas </t>
  </si>
  <si>
    <t xml:space="preserve">Laboratorijas materiāli (barotnes, trauki u.c.) </t>
  </si>
  <si>
    <t>Kurjerpasta izmaksas,  genoma analīzes (ārpakalpojums)</t>
  </si>
  <si>
    <t xml:space="preserve">Publicitātes izmaksas starptautiski citējamos žurnālos </t>
  </si>
  <si>
    <t>ziņojumi konferencēs (dalības maksa, komandējuma izmaksas)</t>
  </si>
  <si>
    <r>
      <rPr>
        <b/>
        <sz val="10"/>
        <color theme="1"/>
        <rFont val="Times New Roman"/>
        <family val="1"/>
        <charset val="186"/>
      </rPr>
      <t>Kopā</t>
    </r>
    <r>
      <rPr>
        <sz val="10"/>
        <color theme="1"/>
        <rFont val="Times New Roman"/>
        <family val="1"/>
        <charset val="186"/>
      </rPr>
      <t xml:space="preserve">, </t>
    </r>
    <r>
      <rPr>
        <b/>
        <i/>
        <sz val="10"/>
        <color theme="1"/>
        <rFont val="Times New Roman"/>
        <family val="1"/>
        <charset val="186"/>
      </rPr>
      <t>eiro</t>
    </r>
    <r>
      <rPr>
        <sz val="10"/>
        <color theme="1"/>
        <rFont val="Times New Roman"/>
        <family val="1"/>
        <charset val="186"/>
      </rPr>
      <t>:</t>
    </r>
  </si>
  <si>
    <t>Samazināt antimikrobiālo līdzekļu lietošanu, 
nodrošinot atbildīgu un piesardzīgu antimikrobiālo līdzekļu lietošanu dzīvnieku veselības jomā</t>
  </si>
  <si>
    <t xml:space="preserve">VM
</t>
  </si>
  <si>
    <t xml:space="preserve">2026.gada I pusgads </t>
  </si>
  <si>
    <t>ZM (LBTU VMF)</t>
  </si>
  <si>
    <t>Speciālistu iesaiste *(atlīdzība iesaistītajiem ekspertiem un viedokļa līderiem)</t>
  </si>
  <si>
    <t>* ārpakalpojums</t>
  </si>
  <si>
    <t xml:space="preserve">8.1. Izveidots veselības aprūpes kompetences centrs  no 4 darbiniekiem* infekcijas slimību profilakses un uzraudzības jomā, kā arī atbildīgas un piesardzības antibiotiku lietošanas jautājumos  </t>
  </si>
  <si>
    <t>* PSKUS darbinieki, atlīdzība paredzama PSKUS ar NVD slēgtā līguma ietvaros</t>
  </si>
  <si>
    <t>Elektroniskas informācijas apmaiņas sistēmas izveide mikrobioloģiskās testēšanas rezultātiem un uzliesmojumu identificēšanai *</t>
  </si>
  <si>
    <t>Datu bāzes vadītāja atlīdzība*, 21.2 saime, II līmenis, 9.mēnešalgu grupa, mēnešalga EUR 2067, 0,2 slodzes</t>
  </si>
  <si>
    <t>Informatīvo sistēmu projektētāja atlīdzība* 21.4. saime, II līmenis, 9.mēnešalgu grupa, mēnešalga EUR 2067, 0,2 slodzes</t>
  </si>
  <si>
    <t xml:space="preserve">Divu sistēmanalītiķu atlīdzība* 21.4. saime, II līmenis, 9.mēnešalgu grupa, mēnešalga EUR 2067, 2 x 0,2 slodzes </t>
  </si>
  <si>
    <t>* atlīdzība esošajiem nodarbinātajiem</t>
  </si>
  <si>
    <t>Pētnieks (LBTU)</t>
  </si>
  <si>
    <t>5.2. Izvērtēt iespejas izveidot AMR kompetences centru dzīvnieku veselības jomā</t>
  </si>
  <si>
    <t>Uzlabota ārstniecības iestāžu kapacitāte, lai nodrošinātu AMR datu reģistrāciju, analīzi un veiktu gadījumu novēršanu</t>
  </si>
  <si>
    <r>
      <t xml:space="preserve">Veikti grozījumi MK 05.01.1999. noteikumos Nr. 7 "Infekcijas slimību reģistrācijas kārtība", nosakot pienākumu laboratorijām, kas veic testēšanu mikrobioloģijas jomā, veikt antibakteriālās jutības noteikšanu </t>
    </r>
    <r>
      <rPr>
        <i/>
        <sz val="11"/>
        <color rgb="FF000000"/>
        <rFont val="Times New Roman"/>
        <family val="1"/>
      </rPr>
      <t>Salmonella, Campylobacter, STEC/VTEC, Neisseria meningitidis</t>
    </r>
    <r>
      <rPr>
        <sz val="11"/>
        <color rgb="FF000000"/>
        <rFont val="Times New Roman"/>
        <family val="1"/>
      </rPr>
      <t xml:space="preserve"> mikroorganismiem un visām AMR uzraudzībā iekļautajām baktērijām no invazīviem paraugiem, ziņot par rezultātiem, kā arī paredzēt šo izmeklējumu apmaksu</t>
    </r>
  </si>
  <si>
    <t>Uzlabota ārstniecības iestāžu kapacitāte un motivācija iesaistīties AMR uzraudzībā un profilaksē</t>
  </si>
  <si>
    <t>Nodrošināta efektīva infekcijas slimību diagnostika un uzlabota AMR uzraudzība</t>
  </si>
  <si>
    <t xml:space="preserve"> Izstrādāts metodiskais materiāls ārstniecības personām par sabiedrības veselībai nozīmīgu mikroorganismu diagnostiku. Materiāla skaidrojums iekļauts 3.1.4. pasākuma apmācībā</t>
  </si>
  <si>
    <t>Nodrošināta efektīva informācijas apmaiņa starp ārstniecības iestādēm un SPKC par reģistrētiem AMR gadījumiem</t>
  </si>
  <si>
    <t>Sagatavoti priekšlikumi informācijas apmaiņas uzlabošanai starp SPKC, ārstniecības iestādēm un laboratorijām</t>
  </si>
  <si>
    <t>Nodrošināta agrīna reaģēšana un efektīva starpinstitūciju un starpsektoru rīcība AMR uzliesmojumu gadījumos</t>
  </si>
  <si>
    <t>Izstrādāti priekšlikumi nozīmīgu AMR uzliesmojumu agrīnai identificēšanai, koordinētai izmeklēšanai un reaģēšanas pasākumu nodrošināšanai</t>
  </si>
  <si>
    <t>Nodrošināta efektīva starpsektoru informācijas apmaiņa un situācijas analīze par AMR gadījumiem</t>
  </si>
  <si>
    <t>Sagatavoti priekšlikumi efektīvākai starpsektoru informācijas aprites procedūras ieviešanai</t>
  </si>
  <si>
    <t>Pilnīgotas ārstniecības personu zināšanas par pacientu izmeklēšanu, agrīnu diagnostiku un infekciju kontroles pasākumiem AMR gadījumā. Pieejama informācija par AMR izplatību Latvijas ārstniecības iestādēs</t>
  </si>
  <si>
    <t>Izstrādātas, regulāri atjaunotas un izplatītas rekomendācijas ārstniecības iestādēm</t>
  </si>
  <si>
    <t>Pilnīgotas ārstniecības personu iemaņas AMR diagnostikā</t>
  </si>
  <si>
    <t>Izstrādātas rekomendācijas ārstniecības personām un laboratorijas speciālistiem, lai veicinātu pacientu mikrobioloģisku izmeklēšanu un AB jutības noteikšanu</t>
  </si>
  <si>
    <t>Nodrošināts regulārs mikroorganismu AMR  monitorings lauksaimniecības dzīvnieku sugām</t>
  </si>
  <si>
    <t>Nodrošināti detalizētāki dati par AB patēriņu stacionārajās ārstniecības iestādēs, lai veicinātu atbildīgu un piesardzīgu AB patēriņu</t>
  </si>
  <si>
    <t xml:space="preserve"> Nodrošināta AB izmantošana un kompensācija no valsts budžeta līdzekļiem bērnu infekciju ārstēšanai atbilstoši labās prakses piemēriem</t>
  </si>
  <si>
    <t>Pārskatītas racionālas farmakoterapijas vadlīnijās AB lietošanai bērniem</t>
  </si>
  <si>
    <t>Pieejama objektīva un dinamikā salīdzināma informācija par iedzīvotāju AB lietošanas paradumiem un zināšanām šajos jautājumos, lai veidotu mērķtiecīgus sabiedrības informēšanas pasākumus</t>
  </si>
  <si>
    <t>Latvijas iedzīvotāju veselību ietekmējošo paradumu pētījumos iekļauti jautājumi par iedzīvotāju AB līdzekļu lietošanas paradumiem un zināšanām</t>
  </si>
  <si>
    <t xml:space="preserve"> Ieviesti atbildīgas un piesardzīgas AB lietošanas principi sabiedrības un dzīvnieku veselībā, nodrošinot “Vienas veselības” pieeju</t>
  </si>
  <si>
    <t>Izstrādāti priekšlikumi nacionālā CIA saraksta izstrādei, apstiprināšanai un atjaunošanai un astiprināts nacionālais CIA saraksts</t>
  </si>
  <si>
    <t xml:space="preserve">Uzlabojusies pieejamo datu izmantošana lēmumu pieņemšanas procesā </t>
  </si>
  <si>
    <t>Sagatavoti priekšlikumi informācijas apmaiņai starp ZVA, NVD un SPKC par AB patēriņa tendencēm izmantošanai NVD un ZVA darbā</t>
  </si>
  <si>
    <t>Nodrošināta AB pieejamība atbilstoši saprātīgas AB lietošanas praksei</t>
  </si>
  <si>
    <t>Izstrādātas racionālas farmakoterapijas vadlīnijas AB lietošanai pieaugušajiem</t>
  </si>
  <si>
    <t>Nodrošināta informācijas pieejamība par AB patēriņa tendencēm un AB izrakstīšanas paradumiem, lai ieviestu pasākumus atbildīga un piesardzīga AB patēriņa veicināšanai</t>
  </si>
  <si>
    <t>Izstrādāti priekšlikumi AB patēriņa datu analīzes uzlabošanai</t>
  </si>
  <si>
    <t>Uzlabojusies ārstniecības personu izpratne par atbildīgu un piesardzīgu AB patēriņu</t>
  </si>
  <si>
    <t>Savākti, apkopoti un ziņoti antimikrobiālo līdzekļu pārdošanas  dati</t>
  </si>
  <si>
    <t xml:space="preserve">Apkopoti antimikrobiālo līdzekļu lietošanas dati lauksaimniecības dzīvnieku veselības jomā.
Nodrošināta antimikrobiālo līdzekļu lietošanas datu pieejamība lauksaimniecības dzīvnieku veselības jomā </t>
  </si>
  <si>
    <t xml:space="preserve">Nodrošināta  veterināro zāļu aprites uzraudzība, ņemot vērā antimikrobiālo līdzekļu un citu veterināro zāļu izplatīšanas un lietošanas datus valstī </t>
  </si>
  <si>
    <t>Veicināta antimikrobiālo līdzekļu atbildīgas un piesardzīgas lietošanas principu ievērošana dzīvnieku veselības jomā</t>
  </si>
  <si>
    <t>Aktualizētas  antimikrobiālo līdzekļu atbildīgas un piesardzīgas lietošanas vadlīnijas labas veterinārmedicīniskās prakses vadlīniju ietvaros</t>
  </si>
  <si>
    <t>Izvērtēti šķēršļi, tai skaitā finansējuma trūkums VASI un AMR uzraudzības un profilakses pasākumu nodrošināšanai ārstniecības iestādēs</t>
  </si>
  <si>
    <t>Uzlabojusies izpratne par VASI profilaksi ķirurģijā</t>
  </si>
  <si>
    <t>Izstrādātas rekomendācijas par VASI profilaksi</t>
  </si>
  <si>
    <t>Nodrošināti efektīvāki VASI profilakses pasākumi ārstniecības iestāžu struktūrvienībās ar augstu VASI izplatības risku</t>
  </si>
  <si>
    <t>Aktualizēti ieteikumi ārstniecības iestādēm par higiēniskā un pretepidēmiskā režīma pamatprasību ieviešanu ārstniecības iestādēs (higiēniskā un pretepidēmiskā režīma paraugplāns)</t>
  </si>
  <si>
    <t>Pilnveidota VASI uzraudzība un profilakse stacionārajās ārstniecības iestādēs</t>
  </si>
  <si>
    <t>Uzlabojusies veselības aprūpes pakalpojumu pieejamība TB pacientiem</t>
  </si>
  <si>
    <t>Sagatavoti priekšlikumi grozījumiem jaunākās paaudzes prettuberkulozes līdzekļu ieviešanai</t>
  </si>
  <si>
    <t xml:space="preserve"> Uzlabojusies TB pacientu līdzestība TB ārstēšanā</t>
  </si>
  <si>
    <t>Izstrādāti priekšlikumi ārstniecības personām (pneimonologiem, ģimenes ārstiem) tiešsaistes video konsultāciju ieviešanai</t>
  </si>
  <si>
    <t>Izstrādātas  TB diagnostikas un ārstēšanas rekomendācijas atbilstoši jaunākajiem zinātniskajiem pierādījumiem un labākās prakses piemēriem</t>
  </si>
  <si>
    <t>Uzlabojusies MR-TB pacientu ārstēšanas kvalitāte</t>
  </si>
  <si>
    <t>Nodrošināta efektīva AMR uzraudzības koordinācija nacionālajā līmenī</t>
  </si>
  <si>
    <t>Sagatavoti priekšlikumi personāla nodrošinājumam un kompetencei SPKC</t>
  </si>
  <si>
    <t>Uzlabojusies starpinstitūciju sadarbība AMR jomā</t>
  </si>
  <si>
    <t>Aktualizēti AMR ierobežošanas komisijas uzdevumi un sastāvs, piesaistot papildus institūcijas no sabiedrības veselības, dzīvnieku veselības un vides sektoriem</t>
  </si>
  <si>
    <t xml:space="preserve">Izstrādāts jauns AMR ierobežošanas komisijas nolikums un papildināts sastāvs </t>
  </si>
  <si>
    <t xml:space="preserve"> Ieviests regulārs ikgadējs pārskats par AMR situāciju valstī</t>
  </si>
  <si>
    <t>Publicēts pārskats ne retāk reizi 3 gados</t>
  </si>
  <si>
    <t>Uzlabota dzīvnieku veselības un sabiedrības veselības  nozaru sadarbība zoonožu un to ierosinātāju AMR jomā</t>
  </si>
  <si>
    <t>Informatīvu pasākumu, tai skaitā regulāru multisektoriālu konferenču organizēšana par AMR jautājumiem, veicinot izpratni par AMR nozīmi sabiedrības veselībai</t>
  </si>
  <si>
    <t>Noorganizēta starpnozaru konference, ne retāk kā reizi 3 gados</t>
  </si>
  <si>
    <t>Nodrošināta efektīvāka sadarbība un informācijas aprite starp cilvēku un dzīvnieku veselības laboratorijām, kuras ir iesaitsītas AMR uzraudzībā, veicinot operatīvāku rīcību, efektīvāku tehnoloģiju un cilvēkresursu izmantošanu</t>
  </si>
  <si>
    <t>Izstrādāts sadarbības mehānisms   efektīvākai informācijas apritei un sadarbības veicināšanai starp cilvēku veselības, dzīvnieku veselības un  vides laboratorijām AMR izmeklējumu jomā</t>
  </si>
  <si>
    <t>Pieejama informācija lēmumu ieviešanai par labākajām intervencēm AMR  izplatības ierobežošanai sabiedrības veselībā</t>
  </si>
  <si>
    <t>Veikts pētījums atbilstoši Sabiedrības veselības pamatnostādnēs 2022.-2027. gadam paredzētajam</t>
  </si>
  <si>
    <t>Apzināti rīki un indikatori AMR novērtēšanai apkārtējā vidē, t.sk. notekūdeņu monitorings</t>
  </si>
  <si>
    <t>Izstrādāta metode  AMR apzināšanai un novērtēšanai vidē</t>
  </si>
  <si>
    <t xml:space="preserve">Izvērtēta lauksaimniecības dzīvnieku imunizācijas sistēma </t>
  </si>
  <si>
    <t xml:space="preserve">Sagatavoti ieteikumi praktizējošiem veterinārārstiem lauksaimniecības dzīvnieku efektīvai vakcinācijas sistēmai </t>
  </si>
  <si>
    <t>Nodrošināta NRL darbība AMR jomā atbilstoši ES labās prakses standartiem un EUCAST vadlīnijām</t>
  </si>
  <si>
    <t>Apzinātas laboratorijas, kurām jābūt iesaistītām AMR uzraudzībā, un nodrošināta iespēja no tām saņemt informāciju par AMR izmeklēšanas rezultātiem</t>
  </si>
  <si>
    <t>Izveidots laboratoriju, kas veic izmeklējumus mikrobioloģijas jomā, saraksts, lai nodrošinātu iespēju NRL organizēt ikgadēju starplaboratoriju salīdzinošo testēšanu antimikrobiālās uzraudzības jomā</t>
  </si>
  <si>
    <t xml:space="preserve"> Nodrošināta efektīvāka informācijas apmaiņa starp laboratorijām un SPKC par AMR izmeklēšanas rezultātiem</t>
  </si>
  <si>
    <t xml:space="preserve"> Elektroniska informācijas apmaiņa starp iesaistītajām laboratorijām un institūcijām</t>
  </si>
  <si>
    <t>Uzsākta brīvprātīga elektronisku datu sniegšana vienotā formātā</t>
  </si>
  <si>
    <t>Nodrošināts efektīvāks NRL darbs epidemioloģiskās drošības jomā AMR laboratorās uzraudzības pilnveidošanai</t>
  </si>
  <si>
    <t xml:space="preserve">Stiprināta NRL kpacitāte AMR  uzraudzībā </t>
  </si>
  <si>
    <t>Nodrošināta iespēja ārstniecības iestādēm saņemt aktuālāko informāciju un labākās prakses piemērus ar veselības aprūpi saistīto infekcijas slimību ierobežošanas un saprātīgas un atbildīgas antibiotiku lietošanas jomā</t>
  </si>
  <si>
    <t>Izveidota speciālistu komanda metodiskā atbalsta sniegšanai ārstniecības iestādēm un pieredzes nodošanas platforma, tai skaitā konsultāciju nodrošinājums ārstniecības personām uz PSKUS bāzes labās prakses un aktuālāko zināšanu nodošanai</t>
  </si>
  <si>
    <t>Uzlabota ārstniecības iestāžu komanda AMR uzraudzībai un profilaksei</t>
  </si>
  <si>
    <t>Sagatavoti priekšlikumi farmaceita un mikrobiologa pienākumiem AMR uzraudzībai ārstniecības iestādēs</t>
  </si>
  <si>
    <t xml:space="preserve">Uzlabojusies veselības aprūpes speciālistu apmācību kvalitāte par AMR jautājumiem, novērsta AMR jautājumu fragmentācija veselības aprūpes speciālistu profesionālās izglītības programmās </t>
  </si>
  <si>
    <t>No 2023.gada I pusgada</t>
  </si>
  <si>
    <t xml:space="preserve">ZM                (LBTU VMF)
</t>
  </si>
  <si>
    <t>1.3. Izvērtēta nepieciešamība noteikt papildu pagaidu ierobežojumus konkrētu antimikrobiālo līdzekļu lietošanā, ņemot vērā  AMR attīstības tendences</t>
  </si>
  <si>
    <t xml:space="preserve">ZM                (LBTU VMF)         </t>
  </si>
  <si>
    <t>ZM                (LBTU VMF)</t>
  </si>
  <si>
    <t xml:space="preserve">ZM                (LBTU VMF)                                      </t>
  </si>
  <si>
    <t>ZM                 (LBTU VMF)</t>
  </si>
  <si>
    <t>1. AMR ierobežošanas komisijā apstiprināts mehānisms institūciju un sektoru sadarbībai un  informācijas apmaiņai  par AMR jomas pētījumiem</t>
  </si>
  <si>
    <t>Veikt pētījumus antimikrobiālās rezistences jomā, lai apzinātu efektīvākās intervences un uzraudzības metodes</t>
  </si>
  <si>
    <t xml:space="preserve">BIOR
</t>
  </si>
  <si>
    <t xml:space="preserve">VM            (RAKUS NRL) 
</t>
  </si>
  <si>
    <t>VM             (RAKUS NRL)</t>
  </si>
  <si>
    <t>1.1.  Veicināta jaunāko metožu AMR izmeklēšanai un rezistento gēnu noteikšanai,  piemēram, molekulāri ģenētiskās, pilna genoma sekvenēšanas metodes ieviešana Nacionālo references laboratorijas ikdienas darbā</t>
  </si>
  <si>
    <t>VM                 (RSU)</t>
  </si>
  <si>
    <t>IZM</t>
  </si>
  <si>
    <t xml:space="preserve">Izstrādāti un ārstniecības iestādēm izsūtīti materiāli par atbildīgu un piesardzīgu AB lietošanu ārsta praksē    </t>
  </si>
  <si>
    <t>Uzlabota sabiedrības un pacientu organizāciju izpratne par AMR problēmjautājumiem cilvēku veselības un dzīvnieku veselības jomās</t>
  </si>
  <si>
    <t>Uzlabojusies sabiedrības izpratne par AMR problēmas nozīmību sabiedrības veselībai un saprātīgu AB lietošanu</t>
  </si>
  <si>
    <t>Sagatavoti priekšlikumi IZM par AMR problēmjautājumu un atbildīgas un piesardzīgas AB lietošanas jautājumu ietveršanai skolu izglītības programmās</t>
  </si>
  <si>
    <t>Uzlabota sabiedrības izpratne par AB atbildīgas un piesardzīgas lietošanas nozīmību</t>
  </si>
  <si>
    <t>Sagatavots informatīvs materiāls sabiedrībai par atbildīgu un piesardzīgu AB lietošanu.</t>
  </si>
  <si>
    <t>Uzlabojusies vecāku izpratne par atbildīgu un piesardzīgu AB lietošanu</t>
  </si>
  <si>
    <t>Realizēta pirmā informatīva kampaņa vecākiem par atbildīgu un piesardzīgu AB patēriņu bērniem</t>
  </si>
  <si>
    <t>ZM                    (LBTU VMF)</t>
  </si>
  <si>
    <t xml:space="preserve">ZM                  (LBTU VMF)                                         </t>
  </si>
  <si>
    <t xml:space="preserve">ZM                 (LBTU VMF) </t>
  </si>
  <si>
    <t xml:space="preserve">ZM               (LBTU VMF)
</t>
  </si>
  <si>
    <r>
      <rPr>
        <sz val="11"/>
        <rFont val="Times New Roman"/>
        <family val="1"/>
        <charset val="186"/>
      </rPr>
      <t xml:space="preserve">ZM                      (LBTU VMF )     </t>
    </r>
    <r>
      <rPr>
        <b/>
        <sz val="11"/>
        <rFont val="Times New Roman"/>
        <family val="1"/>
        <charset val="186"/>
      </rPr>
      <t xml:space="preserve">
</t>
    </r>
  </si>
  <si>
    <r>
      <rPr>
        <sz val="11"/>
        <rFont val="Times New Roman"/>
        <family val="1"/>
        <charset val="186"/>
      </rPr>
      <t xml:space="preserve">ZM                            (LBTU VMF)      </t>
    </r>
    <r>
      <rPr>
        <b/>
        <sz val="11"/>
        <rFont val="Times New Roman"/>
        <family val="1"/>
        <charset val="186"/>
      </rPr>
      <t xml:space="preserve">
</t>
    </r>
  </si>
  <si>
    <t>Apmācīti lauksaimniecības dzīvnieku īpašnieki par sekmīgu ganāmpulka veselības pārvaldību</t>
  </si>
  <si>
    <t>Veicināt mērķtiecīgu un efektīvu AMR attīstības un izplatības ierobežošanu un apkarošanu, nodrošinot koordinētas iesaistīto iestāžu un organizāciju darbības</t>
  </si>
  <si>
    <t>Politikas rezultāts:Ierobežota antimikrobiālās rezistences attīstība un izplatība. Izmainīti antimikrobiālo līdzekļu lietošanas paradumi, panākot atbildīgu un piesardzīgu antimikrobiālo līdzekļu lietošanu sabiedrībā, veselības aprūpē un dzīvnieku veselībā</t>
  </si>
  <si>
    <t>Rezultatīvie rādītāji: 
Latvijas iedzīvotāju īpatsvars, kas antibiotikas iegādājušies bez receptes (avots: Eirobarometra pētījums) – 2027. gadā 5% (9 % 2017.gadā).
Latvijas iedzīvotāju īpatsvars, kam ir pareiza izpratne par antibiotiku izmantošanu (%) (avots: Eirobarometra pētījums) – (2027.gadā 43% iedzīvotāju ir izpratne par antibiotiku ietekmi uz vīrusiem, 66% iedzīvotāju sniedz pareizu atbildi par antibiotiku lietošanu saaukstēšanās gadījumā, 85% iedzīvotāju saprot, ka antibiotiku pārmērīga lietošana tās padara nefektīvas  (attiecīgi – 26%, 44% un 79% 2016. gadā).</t>
  </si>
  <si>
    <t>1. Izstrādāts metodiskais materiāls ārstniecības iestādēm par AMR datu apkopošanu, analīzi un izmantošanu</t>
  </si>
  <si>
    <t>2. Nodrošināta 50 ārstniecības iestāžu atbildīgo personu apmācība par AMR datu apkopošanu, analīzi un izmantošanu</t>
  </si>
  <si>
    <t>1. Katru gadu izmeklēts EK lēmumā (ES) 2020/1729  noteikts skaits paraugu noteiktām dzīvnieku sugām (AMR monitoringa programma)</t>
  </si>
  <si>
    <t>2. Apkopoti AMR monitoringa rezultāti un ziņoti EFSA</t>
  </si>
  <si>
    <t>Paplašināta AMR monitoringa programma, papildinot ar dzīvnieku sugu vai kategoriju un paraugu ņemšanas vietu un skaitu</t>
  </si>
  <si>
    <t>1. Izstrādātas rekomendācijas ārstniecības iestādēm AB patēriņa uzraudzības komandas efektīvas darbības nodrošināšanai un analīzes pilnveidošanai stacionārajās ārstniecības iestādēs</t>
  </si>
  <si>
    <t>2. Sniegti priekšlikumi grozījumiem normatīvajos aktos, kas nepieciešami zāļu patēriņa uzraudzības uzlabošanai un informācijas sistēmas zāļu patēriņa uzraudzībai stacionārajās ārstniecības iestādēs izveidei</t>
  </si>
  <si>
    <t>3. Veikta 10 ārstniecības iestāžu atbildīgo ārstniecības personu apmācība par AB patēriņa uzraudzības komandas darba organizāciju un nodrošināšanu</t>
  </si>
  <si>
    <t xml:space="preserve">1.Izvērtētas un pilnveidotas Latvijā pieejamās AB lietošanas rekomendācijas </t>
  </si>
  <si>
    <t>2.Sagatavotas rekomendācijas,  informatīvie materiāli  un infografikas veselības aprūpes speciālistiem par atbildīgu un piesardzīgu AB lietošanu</t>
  </si>
  <si>
    <t>3.Veikta 50 ārstniecības iestāžu speciālistu apmācība par atbildīgu un piesardzīgu AB lietošanu</t>
  </si>
  <si>
    <t>1. Izstrādāts  jauns PVD Veterināro zāļu reģistra informācijas sistēmas (VZRIS) statistikas modulis</t>
  </si>
  <si>
    <t>2. Uzturēts PVD VZRIS statistikas modulis</t>
  </si>
  <si>
    <t>3. Savākti un apkopoti statistikas dati par valstī izplatītajiem antimikrobiālajiem līdzekļiem veterinārmedicīnā un sniegta informācija EMA par valstī izplatītajiem antimikrobiālajiem līdzekļiem</t>
  </si>
  <si>
    <t>4. Veikta datu sniedzēju apmācība par datu ievadīšanu  PVD VZRIS statistikas modulī</t>
  </si>
  <si>
    <t>1. Apzinātas lietotāju prasības, izstrādātas programmatūras specifikācijas un projektējuma apraksta izmaiņas un papildinājumi, izvērtējot un dokumentējot jaunizvirzītās prasības, PVD veterināro zāļu datu bāzes pilnveidošanas, uzturēšanas un aktualizēšanas procesus, tajā skaitā savietojamība ar LDC datu bāzi  un BIOR informācijas sistēmu. Prasības un funkcionalitāte saskaņota ar iesaistītām pusēm</t>
  </si>
  <si>
    <t>2. Papildināta normatīvo aktu bāze ar nosacījumiem par datu par dzīvniekiem lietotajām zālēm ievadīšanu datu bāzē (elektroniskā žaurnālā)</t>
  </si>
  <si>
    <r>
      <t xml:space="preserve">3. Nodrošināts daļējs tehniskais atbalsts praktizējošiem veterinārārstiem datu ievadīšanai par dzīvniekiem lietotām zālēm </t>
    </r>
    <r>
      <rPr>
        <i/>
        <sz val="11"/>
        <color theme="1"/>
        <rFont val="Times New Roman"/>
        <family val="1"/>
      </rPr>
      <t>(planšetes, konsultācijas, vadlīnijas u.c.</t>
    </r>
    <r>
      <rPr>
        <sz val="11"/>
        <color theme="1"/>
        <rFont val="Times New Roman"/>
        <family val="1"/>
      </rPr>
      <t>)</t>
    </r>
  </si>
  <si>
    <t>4. Nodrošinātas apmācības/rokasgrāmata praktizējošiem veterinārārstiem par zāļu lietošanas datu ievadīšanu datu bāzē</t>
  </si>
  <si>
    <t xml:space="preserve">1. Realizētas veterināro zāļu aprites uzraudzības programmas </t>
  </si>
  <si>
    <t>2. Realizētas zāļu atliekvielu monitoringa programmas</t>
  </si>
  <si>
    <t xml:space="preserve">3. Realizēta antimikrobiālo līdzekļu atbildīgas un piesardzīgas lietošanas pamatprasību ievērošanas uzraudzība  </t>
  </si>
  <si>
    <t>4. Realizēta riska pamatota lauksaimniecības dzīvnieku novietņu uzraudzība</t>
  </si>
  <si>
    <t>Aktualizētas  vadlīnijas antimikrobiālās rezistences attīstības ierobežošanai lauksaimnieciskās ražošanas posmā un veterinārmedicīnas praksē</t>
  </si>
  <si>
    <t xml:space="preserve">Izstrādāti ieteikumi lauksaimniecības dzīvnieku ganāmpulku veselības plānam </t>
  </si>
  <si>
    <t>Izstrādāti ieteikumi dzīvniekveselības apmeklējumiem ganāmpulkos</t>
  </si>
  <si>
    <t xml:space="preserve">1. Sagatavoti priekšlikumi VASI un AMR uzraudzības un profilakses pasākumu, tai skaitā mikrobioloģiskās izmeklēšanas  veicināšanai, sniedzot veselības aprūpes pakalpojumus                                                                                                                                                                                                                                                     </t>
  </si>
  <si>
    <t>2. Ekspertu grupas izveide, kas izvērtē Eiropas Slimību profilakses un kontroles centra un citu starptautiski atzītu ekspertu grupu piedāvātos indikatorus, izvēlas Latvijas situācijai piemērotākos un izstrādā indikatoru aprakstu un vienas dienas seminārs indikatoru prioritizēšanai ārstniecības iestādēm: grupā 20-30 cilvēki</t>
  </si>
  <si>
    <t>1. Izstrādāts paraugdokuments ārstniecības iestādēm 2 invazīvu manipulāciju standartu ieviešanai</t>
  </si>
  <si>
    <t xml:space="preserve">2. Veikta 50 ārstniecības iestāžu atbildīgo personu apmācība par invazīvo procedūru standartu izstrādi un ieviešanu. </t>
  </si>
  <si>
    <t xml:space="preserve">Izstrādātas biodrošības pasākumu vadlīnijas atsevišķām lauksaimniecības dzīvnieku sugām
</t>
  </si>
  <si>
    <t xml:space="preserve">Izstrādātas rekomendācijas dzīvnieku vakcinācijai  </t>
  </si>
  <si>
    <t>Izstrādāts ekonomisko infekcijas slimību (C saraksta) ierobežošanas   plāns</t>
  </si>
  <si>
    <t>1. Sagatavoti priekšlikumi un apzināti nepieciešamie resursi mājas aprūpes pakalpojumu pieejamības uzlabošanai</t>
  </si>
  <si>
    <t>2. Veiktas izmaiņas mājas aprūpes pakalpojumu sniegšanā TB pacientiem atbilstoši izstrādātajiem priekšlikumiem un pieejamajiem resursiem</t>
  </si>
  <si>
    <t xml:space="preserve">1. Izveidota dzīvnieku veselības, sabiedrības veselības un vides veselības starpsektoriālā/ starpinstitūciju darba grupa  </t>
  </si>
  <si>
    <t>2. Izstrādāti priekšlikumi vienotai, koordinētai starpnozaru  rīcības nodrošināšanai saskaņā ar “Viena veselība” principu, lai mazinātu zoonožu radīto slogu sabiedrības veselībai un tautsaimniecībai</t>
  </si>
  <si>
    <t>Izstrādāts mehānisms institūciju un sektoru sadarbībai un  informācijas apmaiņai par AMR jomas  pētījumiem cilvēku veselības, dzīvnieku veselības un vides sektoros</t>
  </si>
  <si>
    <t xml:space="preserve">Izvērtēta autogēno vakcīnu izstrādes iespēja (skat. kopā ar 2.2.5.pasākuma 3.2.rādītāju) </t>
  </si>
  <si>
    <t xml:space="preserve">1. Apzinātas visas mikrobioloģijas laboratorijas un apstākļi to dalībai vienotā uzraudzības tīklā, tai skaitā IT risinājumi                 </t>
  </si>
  <si>
    <t>2. Katrā mikrobioloģijas laboratorijā identificēta un apmācīta atbildīgā persona par informācijas apmaiņu ar RAKUS NRL</t>
  </si>
  <si>
    <t xml:space="preserve">1. RAKUS NRL epidemioloģiskās drošības jomā nodrošināta ar  kvalificētiem speciālistiem AMR references funkciju veikšanai
</t>
  </si>
  <si>
    <t>2. Palielinājusies NRL iesaiste AMR uzraudzības īstenošanā  epidemioloģiskās drošības jomā</t>
  </si>
  <si>
    <t>Uzsākts darbs pie regulāras datu ievadīšanas un regulāras analīzes AMR datu bāzē</t>
  </si>
  <si>
    <t xml:space="preserve">Nodrošināta veterinārmedicīnas prakses iestāžu informēšana, lai veicinātu dzīvnieku bakteriālo infekcijas slimību ierosinātāju diagnostikas metožu korektu lietošanu un  rezultātu interpretāciju </t>
  </si>
  <si>
    <t>Ieviesta MIC metode AMR noteikšanai  rutīnas izmeklējumiem</t>
  </si>
  <si>
    <t xml:space="preserve">1. Sagatvoti priekšlikumi NRL kapacitātes stiprināšanas finansēšanai AMR laboratoriskā uzraudzības funkciju izpildei </t>
  </si>
  <si>
    <t>2. Sagatvota ikgadēja references atskaite par AMR</t>
  </si>
  <si>
    <t>3. Sagatavoti  priekšlikumi AMR datu bāzes izveidošanas, uzturēšanas un aktualizēšanas finansēšanai</t>
  </si>
  <si>
    <t>2. Izstrādātas rekomendācijas veselības aprūpes speciālistu izglītības programmu pilnveidošanai AMR un atbildīgas un piesardzīgas AB lietošanas jautājumos</t>
  </si>
  <si>
    <t>8.6.</t>
  </si>
  <si>
    <t>Pilnveidota un aktualizēta profesionālo studiju programma veterinārmedicīnā par AMR attīstību un ierobežošanu, kā arī antimikrobiālo līdzekļu piesardzīgas lietošanas principiem</t>
  </si>
  <si>
    <t>Apmācīti praktizējošie veterinārārsti par ganāmpulku veselības plānu izstrādi un dzīvniekveselības apmeklējumiem</t>
  </si>
  <si>
    <t>1. Izstrādāta un aktualizēta apmācību programma ganāmpulku veselības plānu izstrādi un dzīvniekveselības apmeklējumiem</t>
  </si>
  <si>
    <t>2. Apmācīti praktizējoši veterinārārsti par  lauksaimniecības dzīvnieku ganāmpulku veselības plāniem un dzīvniekveselības apmeklējumiem</t>
  </si>
  <si>
    <t>Apmācīti dzīvnieku īpašnieki par atbildīgas zāļu lietošanas pamatprincipiem un zāļu apriti saimniecībā</t>
  </si>
  <si>
    <t>1. Izstrādāta apmācību programma dzīvnieku īpašniekiem par atbildīgas zāļu lietošanas pamatprincipiem un zāļu uzskaiti</t>
  </si>
  <si>
    <t>2. Apmācīti  dzīvnieku īpašnieki par atbildīgas zāļu lietošanas pamatprincipiem un zāļu uzskaiti</t>
  </si>
  <si>
    <t xml:space="preserve">Apmācīti lauksaimniecības dzīvnieku īpašnieki par biodrošības pasākumu kopumu </t>
  </si>
  <si>
    <t>1. Izstrādāta  un aktualizēta apmācību programma dzīvnieku īpašniekiem par biodrošības pasākumu kopumu novietnē</t>
  </si>
  <si>
    <t>2. Apmācīti  dzīvnieku īpašnieki par biodrošības pasākumu kopumu  novietnē</t>
  </si>
  <si>
    <t>Izstrādāta vienota komunikācijas stratēģija, lai informētu nozares profesionāļus un sabiedrību par AMR jautājumiem dzīvnieku veselības jomā</t>
  </si>
  <si>
    <t xml:space="preserve">Organizēti pasākumi (konferences, semināri, publikācijas, informatīvie materiāli utt.) </t>
  </si>
  <si>
    <r>
      <t>1.</t>
    </r>
    <r>
      <rPr>
        <i/>
        <sz val="11"/>
        <rFont val="Times New Roman"/>
        <family val="1"/>
      </rPr>
      <t xml:space="preserve"> </t>
    </r>
    <r>
      <rPr>
        <sz val="11"/>
        <rFont val="Times New Roman"/>
        <family val="1"/>
      </rPr>
      <t>Izvērtētas ārstniecības personu izglītības programmas visos izglītības līmeņos, nosakot tajās iekļauto AMR un piesardzīgas antibiotiku lietošanas jautājumu apjomu, kas ārstniecības personām pietiekamā apjomā nodrošinātu turpmākajā darbā nepieciešamās prasmes un zināšanas</t>
    </r>
  </si>
  <si>
    <t>Izstrādāti ieteikumi lauksaimniecības  dzīvnieku ganāmpulku veselības plānam</t>
  </si>
  <si>
    <t>2. Izstrādāti ieteikumi dzīvniekveselības apmeklējumiem ganāmpulkos</t>
  </si>
  <si>
    <t>Izstrādātas biodrošības pasākumu vadlīnijas atsevišķām lauksaimniecības dzīvnieku sugām</t>
  </si>
  <si>
    <t>1.1. Laboratoriskās infrastruktūras pilnveide (IT/LIMS sistēmas, datu bāzes pilnveide, iekārtas, diagnostikumi u.c.)</t>
  </si>
  <si>
    <t>Izvērtēta autogēno vakcīnu izstrādes iespēja (Turpinās darbs pie autogēnām vakcīnām, kas balstītas uz pētījumiem un epidemioloģisko situāciju Latvijā)</t>
  </si>
  <si>
    <t xml:space="preserve">3.Uzsākts darbs pie regulāras datu ievadīšanas un regulāras analīzes AMR datu bāzē  </t>
  </si>
  <si>
    <t xml:space="preserve">3. Nodrošināta veterinārmedicīnas prakses iestāžu informēšana, lai veicinātu dzīvnieku bakteriālo infekcijas slimību ierosinātāju diagnostikas metožu korektu lietošanu un to rezultātu interpretāciju  </t>
  </si>
  <si>
    <t>4.Ieviesta MIC metode AMR noteikšanai  rutīniem izmeklējumiem</t>
  </si>
  <si>
    <t xml:space="preserve">1.Sagatavot priekšlikumus NRL kapacitātes stiprināšanas finansēšanai AMR laboratoriskās uzraudzības funkciju izpildei </t>
  </si>
  <si>
    <t>2.Sagatavot ikgadējo references atskaiti par AMR</t>
  </si>
  <si>
    <t>3.Sagatavot priekšlikumus  AMR datu bāzes izveidošanas, uzturēšanas un aktualizēšanas finansēšanai</t>
  </si>
  <si>
    <t>8.7. Sagatavots informatīvs materiāls sabiedrībai par atbildīgu un piesardzīgu AB lietošanu.</t>
  </si>
  <si>
    <t>1. Izstrādāta un aktualizēta  apmācību programma  praktizējošiem veterinārārstiem par lauksaimniecības dzīvnieku ganāmpulku veselības plānu izstrādi un dzīvniekveselības apmeklējumiem</t>
  </si>
  <si>
    <t>2. Apmācīti praktizējoši veterinārārsti  par lauksaimniecības dzīvnieku ganāmpulku veselības plānu izstrādi un dzīvniekveselības apmeklējumiem</t>
  </si>
  <si>
    <t>1. Programmu izstrāde</t>
  </si>
  <si>
    <t>1.Izstrādātas rekomendācijas ārstniecības iestādēm AB patēriņa uzraudzības komandas efektīvas darbības nodrošināšanai un analīzes pilnveidošanai stacionārajās ārstniecības iestādēs</t>
  </si>
  <si>
    <t>2. Aktualizētas  vadlīnijas antimikrobiālās rezistences attīstības ierobežošanai lauksaimnieciskās ražošanas posmā un veterinārmedicīnas praksē</t>
  </si>
  <si>
    <t xml:space="preserve"> 2025.gada II pusgads
                         </t>
  </si>
  <si>
    <t>20.00.00 Pārtikas nekaitīgums un dzīvnieku veselība</t>
  </si>
  <si>
    <t xml:space="preserve">ZM (LVB) </t>
  </si>
  <si>
    <t xml:space="preserve">                         PVD
</t>
  </si>
  <si>
    <t>2. Izveidots un uzturēts AMR “Viena veselība” kompetences centrs  dzīvnieku veselības jomā</t>
  </si>
  <si>
    <t>Izvērtētas TB ārstēšanas efektivitātes uzlabošanas iespējas</t>
  </si>
  <si>
    <r>
      <t>*</t>
    </r>
    <r>
      <rPr>
        <i/>
        <sz val="11"/>
        <color theme="1"/>
        <rFont val="Times New Roman"/>
        <family val="1"/>
      </rPr>
      <t>Materiāla izstrādes gaitā tā tehniskie parametri var tikt mainīti ņemot vērā materiāla saturu apjomu un izvēlēto dizainu</t>
    </r>
  </si>
  <si>
    <t xml:space="preserve">Nepieciešamais papildu finansējums </t>
  </si>
  <si>
    <r>
      <t xml:space="preserve">4. Veikta datu sniedzēju apmācības par datu ievadīšanu  PVD VZRIS statistikas modulī
</t>
    </r>
    <r>
      <rPr>
        <i/>
        <sz val="10"/>
        <rFont val="Times New Roman"/>
        <family val="1"/>
      </rPr>
      <t xml:space="preserve">Sadaļā ietverti arī AMR plāna 9.8.2.punktā minētie informatīvie materiāli </t>
    </r>
  </si>
  <si>
    <t>*</t>
  </si>
  <si>
    <t xml:space="preserve">Piezīmes: </t>
  </si>
  <si>
    <t xml:space="preserve">Esošā budžeta ietvaros  vai ES fondu līdzekļi </t>
  </si>
  <si>
    <t>**</t>
  </si>
  <si>
    <t>* Nav iespējams precīzi norādīt tādu finansējumu esošā budžeta ietvaros atbilstoši  likumam “Par valsts budžetu 2023. gadam un budžeta ietvaru 2023., 2024. un 2025. gadam", kas paredzēts tikai  ziņošanai par AMR monitoringa rezultātiem EFSA, jo PVD inspektors šādu datu ziņošanu nodrošina esošo amata pienākumu ietvaros</t>
  </si>
  <si>
    <t xml:space="preserve">** Nav iespējams precīzi norādīt paredzēto finansējumu katram uzraudzības pasākumam/programmai atsevišķi, kas tiek nodrošināts esošā budžeta ietvaros atbilstoši  likumam “Par valsts budžetu 2023. gadam un budžeta ietvaru 2023., 2024. un 2025. gadam”.  Iestādes darbs ir optimizēts un inspekcijas pārklājas - vienas inspekcijas ietvaros tiek veikti vairāki uzdevumi, vienlaikus realizējot vairākus uzraudzības pasākumus/programmas, tostarp arī tādus, kas tiek veikti valsts uzraudzības programmas ietvaros, bet  nav ietverti AMR plānā. </t>
  </si>
  <si>
    <t>Uzdevumu īstenošanai plānotais finansējums atbilstoši likumam "Par valsts budžetu 2023. gadam un budžeta ietvaru 2023., 2024. un 2025. gadam</t>
  </si>
  <si>
    <t>***</t>
  </si>
  <si>
    <t xml:space="preserve">*** Kopējais finansējums Valsts pētījumu programmas (VPP) "Sabiedrības veselība" īstenošanai   2023.gadā ir 750 000 Euro, 2024.gadā - 1 500 000 Euro, 2025.gadā - 1 500 000 Euro, no kura neliela daļa ir paredzēta pētījumiem AMR jomā, bet AMR plāna izstrādes laikā precīzs tam paredzētais finansējums vēl nav zināms. </t>
  </si>
  <si>
    <t>VM, SPKC</t>
  </si>
  <si>
    <t xml:space="preserve">ZM, PVD
</t>
  </si>
  <si>
    <t>ZM, PVD</t>
  </si>
  <si>
    <t>VM, NVD</t>
  </si>
  <si>
    <t>VM, ZVA</t>
  </si>
  <si>
    <t xml:space="preserve">VM, NVD </t>
  </si>
  <si>
    <t>ZM, LDC</t>
  </si>
  <si>
    <t>ZM, LLKC</t>
  </si>
  <si>
    <t xml:space="preserve"> RAKUS             </t>
  </si>
  <si>
    <t xml:space="preserve"> RAKUS</t>
  </si>
  <si>
    <t xml:space="preserve">VM, SPKC
</t>
  </si>
  <si>
    <t>VM, SPKC sekretariāts</t>
  </si>
  <si>
    <t xml:space="preserve">VM, SPKC </t>
  </si>
  <si>
    <t>VM, ZM, BIOR</t>
  </si>
  <si>
    <t>VARAM</t>
  </si>
  <si>
    <t>ZM, BIOR</t>
  </si>
  <si>
    <t xml:space="preserve">ZM, BIOR
</t>
  </si>
  <si>
    <t xml:space="preserve">ZM, BIOR      </t>
  </si>
  <si>
    <t xml:space="preserve">VM, SPKC               ZVA           </t>
  </si>
  <si>
    <t>ZM, BIOR,                                                LLKC</t>
  </si>
  <si>
    <t>ZM, BIOR,                LLKC</t>
  </si>
  <si>
    <t xml:space="preserve">ZM, BIOR,
PVD,
LLKC
</t>
  </si>
  <si>
    <t>SPKC,                RAKUS,
ĀPA</t>
  </si>
  <si>
    <t>NVD,                 SPKC,             ĀPA</t>
  </si>
  <si>
    <t>RAKUS,
LLSB</t>
  </si>
  <si>
    <t>RAKUS,
ĀPA</t>
  </si>
  <si>
    <t>RAKUS,
PSKUS,
ĀPA</t>
  </si>
  <si>
    <t>SPKC,
PVD,
RAKUS,
BIOR</t>
  </si>
  <si>
    <t>VM,
ZM</t>
  </si>
  <si>
    <t>ĀPA,
LSB</t>
  </si>
  <si>
    <t>RAKUS,
LSB,
ĀPA</t>
  </si>
  <si>
    <t>NVD,
ZVA,
ĀPA,
LSB</t>
  </si>
  <si>
    <t>PSKUS,
ĀPA</t>
  </si>
  <si>
    <t>SPKC,
ZVA,
ĀPA</t>
  </si>
  <si>
    <t>SPKC,
ZM,
PVD,
ĀPA</t>
  </si>
  <si>
    <t>SPKC,
NVD,
ĀPA</t>
  </si>
  <si>
    <t>SPKC,
ĀPA</t>
  </si>
  <si>
    <t>PVD,
BIOR,
LVB</t>
  </si>
  <si>
    <t>LDC,
PVD,
LVB</t>
  </si>
  <si>
    <t>BIOR,
PVD,
LVB</t>
  </si>
  <si>
    <t>LVB,                       PVD,
BIOR</t>
  </si>
  <si>
    <r>
      <t xml:space="preserve">LVB, </t>
    </r>
    <r>
      <rPr>
        <sz val="11"/>
        <color rgb="FFFF0000"/>
        <rFont val="Times New Roman"/>
        <family val="1"/>
        <charset val="186"/>
      </rPr>
      <t xml:space="preserve"> </t>
    </r>
    <r>
      <rPr>
        <sz val="11"/>
        <rFont val="Times New Roman"/>
        <family val="1"/>
      </rPr>
      <t xml:space="preserve">                        PVD,
BIOR</t>
    </r>
  </si>
  <si>
    <t>PVD,                        BIOR,                       LVB</t>
  </si>
  <si>
    <t xml:space="preserve">NVD,                               ĀPA,
LSB
</t>
  </si>
  <si>
    <t>ĀPA,
VI</t>
  </si>
  <si>
    <t>RSU,
ĀPA,
LSB</t>
  </si>
  <si>
    <t>BIOR,
LVB,
LCAA, 
PVD</t>
  </si>
  <si>
    <t>ZVA,
NVD,
RAKUS,
ĀPA</t>
  </si>
  <si>
    <t>ĀPA,
RAKUS,
PSKUS</t>
  </si>
  <si>
    <t>ZM,
VARAM, 
IZM</t>
  </si>
  <si>
    <t>ZM,
IzM</t>
  </si>
  <si>
    <t>ZM,
IZM</t>
  </si>
  <si>
    <t>VM,                                                             IZM,
SPKC,
LBTU,                LZP,                     LOSI</t>
  </si>
  <si>
    <t>SPKC,
LLSB,
LBTU</t>
  </si>
  <si>
    <t>LVB,
PVD,                            BIOR</t>
  </si>
  <si>
    <t>BIOR,
LBTU VMF,
LVB</t>
  </si>
  <si>
    <t>NVD,                            
SPKC</t>
  </si>
  <si>
    <t>SPKC,
LATAK,
VI</t>
  </si>
  <si>
    <t>VI,
LLSB,
NVD</t>
  </si>
  <si>
    <t>LLSB,
NVD,
SPKC</t>
  </si>
  <si>
    <t>PVD,
LVB,
LBTU VMF,
SPKC</t>
  </si>
  <si>
    <t>PVD,
BIOR</t>
  </si>
  <si>
    <t xml:space="preserve">PVD,
LVB,
LBTU VMF,
SPKC
</t>
  </si>
  <si>
    <t>LBTU VMF,
PVD,
LVB</t>
  </si>
  <si>
    <t>LLU VMF,
PVD,
LVB</t>
  </si>
  <si>
    <t xml:space="preserve">LVB,
PVD
</t>
  </si>
  <si>
    <t>SPKC, 
PSKUS</t>
  </si>
  <si>
    <t xml:space="preserve"> LSB,
ĀPA,                         LFB</t>
  </si>
  <si>
    <t>ZVA,
LPA,
LBIA,
LĢĀA,
LLĢĀA</t>
  </si>
  <si>
    <t>ZVA,
PVD,
ĀPA,
NVO</t>
  </si>
  <si>
    <t>SPKC,
IZM</t>
  </si>
  <si>
    <t xml:space="preserve">ĀPA,
NVO                  </t>
  </si>
  <si>
    <t>LPA,
LBIA</t>
  </si>
  <si>
    <t>LLKC,                        LVB</t>
  </si>
  <si>
    <t>LLKC,                         LVB</t>
  </si>
  <si>
    <t xml:space="preserve">PVD,                        LVB                           </t>
  </si>
  <si>
    <t xml:space="preserve">PVD,                             LVB                           </t>
  </si>
  <si>
    <t xml:space="preserve"> PVD,                             LVB                         </t>
  </si>
  <si>
    <t xml:space="preserve">LBTU VMF,
LVB </t>
  </si>
  <si>
    <t>LBTU VMF,             LVB</t>
  </si>
  <si>
    <t>PVD,                       LBTU VMF,           LLKC,                        LVB</t>
  </si>
  <si>
    <t>LVB,                 LBTU VMF</t>
  </si>
  <si>
    <t>ZM,
VM,
IZM</t>
  </si>
  <si>
    <t>ZM,                  BIOR</t>
  </si>
  <si>
    <t>ZM,
BIOR</t>
  </si>
  <si>
    <t>ZM, PVD,
BIOR</t>
  </si>
  <si>
    <t xml:space="preserve">VM, SPKC,
VI </t>
  </si>
  <si>
    <t xml:space="preserve">ZM                (LBTU VMF),
BIOR
</t>
  </si>
  <si>
    <t>ZM                 (LBTU VMF),
LLKC</t>
  </si>
  <si>
    <t>VM             (RAKUS NRL), 
BIOR              (NRL)</t>
  </si>
  <si>
    <t>VM, NVD,
SPKC</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</si>
</sst>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4" formatCode="_-* #,##0.00\ &quot;€&quot;_-;\-* #,##0.00\ &quot;€&quot;_-;_-* &quot;-&quot;??\ &quot;€&quot;_-;_-@_-"/>
    <numFmt numFmtId="164" formatCode="_-* #,##0.00_-;\-* #,##0.00_-;_-* &quot;-&quot;??_-;_-@_-"/>
    <numFmt numFmtId="165" formatCode="0.000"/>
    <numFmt numFmtId="166" formatCode="0.0"/>
    <numFmt numFmtId="167" formatCode="_-&quot;Ls&quot;\ * #,##0.00_-;\-&quot;Ls&quot;\ * #,##0.00_-;_-&quot;Ls&quot;\ * &quot;-&quot;??_-;_-@_-"/>
    <numFmt numFmtId="168" formatCode="_-* #,##0.00\ &quot;Ls&quot;_-;\-* #,##0.00\ &quot;Ls&quot;_-;_-* &quot;-&quot;??\ &quot;Ls&quot;_-;_-@_-"/>
    <numFmt numFmtId="169" formatCode="_-* #,##0.00\ _L_s_-;\-* #,##0.00\ _L_s_-;_-* &quot;-&quot;??\ _L_s_-;_-@_-"/>
    <numFmt numFmtId="170" formatCode="_-[$€-2]\ * #,##0.00_-;\-[$€-2]\ * #,##0.00_-;_-[$€-2]\ * &quot;-&quot;??_-;_-@_-"/>
    <numFmt numFmtId="171" formatCode="#,##0.0"/>
    <numFmt numFmtId="172" formatCode="#&quot; &quot;##0.00"/>
    <numFmt numFmtId="173" formatCode="_-* #,##0_-;\-* #,##0_-;_-* &quot;-&quot;??_-;_-@_-"/>
    <numFmt numFmtId="174" formatCode="_(* #,##0_);_(* \(#,##0\);_(* &quot;-&quot;??_);_(@_)"/>
  </numFmts>
  <fonts count="246">
    <font>
      <sz val="11"/>
      <color theme="1"/>
      <name val="Calibri"/>
      <family val="2"/>
      <charset val="186"/>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charset val="186"/>
      <scheme val="minor"/>
    </font>
    <font>
      <sz val="11"/>
      <color theme="1"/>
      <name val="Calibri"/>
      <family val="2"/>
      <scheme val="minor"/>
    </font>
    <font>
      <sz val="10"/>
      <name val="Arial"/>
      <family val="2"/>
      <charset val="186"/>
    </font>
    <font>
      <sz val="11"/>
      <color theme="1"/>
      <name val="Times New Roman"/>
      <family val="1"/>
      <charset val="186"/>
    </font>
    <font>
      <sz val="10"/>
      <color indexed="8"/>
      <name val="Times New Roman"/>
      <family val="1"/>
      <charset val="186"/>
    </font>
    <font>
      <sz val="12"/>
      <color rgb="FF000000"/>
      <name val="Times New Roman"/>
      <family val="1"/>
    </font>
    <font>
      <sz val="12"/>
      <color theme="1"/>
      <name val="Times New Roman"/>
      <family val="1"/>
    </font>
    <font>
      <sz val="11"/>
      <name val="Calibri"/>
      <family val="2"/>
      <charset val="186"/>
      <scheme val="minor"/>
    </font>
    <font>
      <sz val="11"/>
      <name val="Times New Roman"/>
      <family val="1"/>
    </font>
    <font>
      <b/>
      <sz val="11"/>
      <name val="Times New Roman"/>
      <family val="1"/>
    </font>
    <font>
      <sz val="11"/>
      <color theme="1"/>
      <name val="Times New Roman"/>
      <family val="1"/>
    </font>
    <font>
      <sz val="11"/>
      <color rgb="FF000000"/>
      <name val="Calibri"/>
      <family val="2"/>
    </font>
    <font>
      <sz val="8"/>
      <name val="Calibri"/>
      <family val="2"/>
      <charset val="186"/>
      <scheme val="minor"/>
    </font>
    <font>
      <b/>
      <sz val="11"/>
      <color theme="1"/>
      <name val="Times New Roman"/>
      <family val="1"/>
    </font>
    <font>
      <b/>
      <sz val="12"/>
      <color theme="1"/>
      <name val="Times New Roman"/>
      <family val="1"/>
    </font>
    <font>
      <sz val="10"/>
      <name val="Times New Roman"/>
      <family val="1"/>
      <charset val="186"/>
    </font>
    <font>
      <sz val="11"/>
      <color theme="1"/>
      <name val="Calibri"/>
      <family val="2"/>
      <charset val="186"/>
    </font>
    <font>
      <sz val="11"/>
      <color indexed="8"/>
      <name val="Calibri"/>
      <family val="2"/>
      <scheme val="minor"/>
    </font>
    <font>
      <sz val="12"/>
      <color theme="1"/>
      <name val="Times New Roman"/>
      <family val="2"/>
      <charset val="186"/>
    </font>
    <font>
      <sz val="11"/>
      <color theme="1"/>
      <name val="Calibri"/>
      <family val="2"/>
      <charset val="204"/>
      <scheme val="minor"/>
    </font>
    <font>
      <sz val="11"/>
      <color rgb="FF000000"/>
      <name val="Calibri"/>
      <family val="2"/>
      <charset val="186"/>
    </font>
    <font>
      <sz val="11"/>
      <color indexed="8"/>
      <name val="Calibri"/>
      <family val="2"/>
      <charset val="186"/>
    </font>
    <font>
      <sz val="10"/>
      <color indexed="8"/>
      <name val="Arial"/>
      <family val="2"/>
      <charset val="186"/>
    </font>
    <font>
      <sz val="11"/>
      <color indexed="9"/>
      <name val="Calibri"/>
      <family val="2"/>
      <charset val="186"/>
    </font>
    <font>
      <sz val="10"/>
      <color indexed="9"/>
      <name val="Arial"/>
      <family val="2"/>
      <charset val="186"/>
    </font>
    <font>
      <sz val="10"/>
      <name val="BaltTimesRoman"/>
      <charset val="186"/>
    </font>
    <font>
      <sz val="11"/>
      <color indexed="20"/>
      <name val="Calibri"/>
      <family val="2"/>
      <charset val="186"/>
    </font>
    <font>
      <sz val="10"/>
      <color indexed="20"/>
      <name val="Arial"/>
      <family val="2"/>
      <charset val="186"/>
    </font>
    <font>
      <b/>
      <sz val="11"/>
      <color indexed="52"/>
      <name val="Calibri"/>
      <family val="2"/>
      <charset val="186"/>
    </font>
    <font>
      <b/>
      <sz val="10"/>
      <color indexed="52"/>
      <name val="Arial"/>
      <family val="2"/>
      <charset val="186"/>
    </font>
    <font>
      <b/>
      <sz val="11"/>
      <color indexed="9"/>
      <name val="Calibri"/>
      <family val="2"/>
      <charset val="186"/>
    </font>
    <font>
      <b/>
      <sz val="10"/>
      <color indexed="9"/>
      <name val="Arial"/>
      <family val="2"/>
      <charset val="186"/>
    </font>
    <font>
      <sz val="10"/>
      <name val="MS Sans Serif"/>
      <family val="2"/>
      <charset val="186"/>
    </font>
    <font>
      <sz val="12"/>
      <color indexed="8"/>
      <name val="Times New Roman"/>
      <family val="2"/>
      <charset val="186"/>
    </font>
    <font>
      <i/>
      <sz val="11"/>
      <color indexed="23"/>
      <name val="Calibri"/>
      <family val="2"/>
      <charset val="186"/>
    </font>
    <font>
      <i/>
      <sz val="10"/>
      <color indexed="23"/>
      <name val="Arial"/>
      <family val="2"/>
      <charset val="186"/>
    </font>
    <font>
      <sz val="11"/>
      <color indexed="17"/>
      <name val="Calibri"/>
      <family val="2"/>
      <charset val="186"/>
    </font>
    <font>
      <sz val="10"/>
      <color indexed="17"/>
      <name val="Arial"/>
      <family val="2"/>
      <charset val="186"/>
    </font>
    <font>
      <b/>
      <sz val="15"/>
      <color indexed="56"/>
      <name val="Calibri"/>
      <family val="2"/>
      <charset val="186"/>
    </font>
    <font>
      <b/>
      <sz val="15"/>
      <color indexed="56"/>
      <name val="Arial"/>
      <family val="2"/>
      <charset val="186"/>
    </font>
    <font>
      <b/>
      <sz val="13"/>
      <color indexed="56"/>
      <name val="Calibri"/>
      <family val="2"/>
      <charset val="186"/>
    </font>
    <font>
      <b/>
      <sz val="13"/>
      <color indexed="56"/>
      <name val="Arial"/>
      <family val="2"/>
      <charset val="186"/>
    </font>
    <font>
      <b/>
      <sz val="11"/>
      <color indexed="56"/>
      <name val="Calibri"/>
      <family val="2"/>
      <charset val="186"/>
    </font>
    <font>
      <b/>
      <sz val="11"/>
      <color indexed="56"/>
      <name val="Arial"/>
      <family val="2"/>
      <charset val="186"/>
    </font>
    <font>
      <b/>
      <sz val="11"/>
      <color theme="3"/>
      <name val="Arial"/>
      <family val="2"/>
      <charset val="186"/>
    </font>
    <font>
      <u/>
      <sz val="12"/>
      <color theme="10"/>
      <name val="Calibri"/>
      <family val="2"/>
      <charset val="186"/>
    </font>
    <font>
      <u/>
      <sz val="10"/>
      <color indexed="12"/>
      <name val="Arial"/>
      <family val="2"/>
      <charset val="186"/>
    </font>
    <font>
      <sz val="11"/>
      <color indexed="62"/>
      <name val="Calibri"/>
      <family val="2"/>
      <charset val="186"/>
    </font>
    <font>
      <sz val="10"/>
      <color rgb="FF3F3F76"/>
      <name val="Arial"/>
      <family val="2"/>
      <charset val="186"/>
    </font>
    <font>
      <sz val="11"/>
      <color indexed="52"/>
      <name val="Calibri"/>
      <family val="2"/>
      <charset val="186"/>
    </font>
    <font>
      <sz val="10"/>
      <color rgb="FFFA7D00"/>
      <name val="Arial"/>
      <family val="2"/>
      <charset val="186"/>
    </font>
    <font>
      <sz val="11"/>
      <color indexed="60"/>
      <name val="Calibri"/>
      <family val="2"/>
      <charset val="186"/>
    </font>
    <font>
      <sz val="10"/>
      <color rgb="FF9C6500"/>
      <name val="Arial"/>
      <family val="2"/>
      <charset val="186"/>
    </font>
    <font>
      <sz val="11"/>
      <color theme="1"/>
      <name val="Calibri"/>
      <family val="2"/>
    </font>
    <font>
      <sz val="11"/>
      <color theme="1"/>
      <name val="Times New Roman"/>
      <family val="2"/>
      <charset val="186"/>
    </font>
    <font>
      <sz val="12"/>
      <color theme="1"/>
      <name val="Calibri"/>
      <family val="2"/>
      <charset val="186"/>
      <scheme val="minor"/>
    </font>
    <font>
      <sz val="10"/>
      <color rgb="FF000000"/>
      <name val="Arial"/>
      <family val="2"/>
      <charset val="186"/>
    </font>
    <font>
      <sz val="12"/>
      <name val="Arial"/>
      <family val="2"/>
    </font>
    <font>
      <sz val="10"/>
      <color theme="1"/>
      <name val="Arial"/>
      <family val="2"/>
      <charset val="186"/>
    </font>
    <font>
      <b/>
      <sz val="11"/>
      <color indexed="63"/>
      <name val="Calibri"/>
      <family val="2"/>
      <charset val="186"/>
    </font>
    <font>
      <b/>
      <sz val="10"/>
      <color rgb="FF3F3F3F"/>
      <name val="Arial"/>
      <family val="2"/>
      <charset val="186"/>
    </font>
    <font>
      <sz val="10"/>
      <name val="Arial"/>
      <family val="2"/>
    </font>
    <font>
      <b/>
      <sz val="18"/>
      <color indexed="56"/>
      <name val="Cambria"/>
      <family val="2"/>
      <charset val="186"/>
    </font>
    <font>
      <b/>
      <sz val="11"/>
      <color indexed="8"/>
      <name val="Calibri"/>
      <family val="2"/>
      <charset val="186"/>
    </font>
    <font>
      <b/>
      <sz val="10"/>
      <color theme="1"/>
      <name val="Arial"/>
      <family val="2"/>
      <charset val="186"/>
    </font>
    <font>
      <sz val="11"/>
      <color indexed="10"/>
      <name val="Calibri"/>
      <family val="2"/>
      <charset val="186"/>
    </font>
    <font>
      <sz val="10"/>
      <color rgb="FFFF0000"/>
      <name val="Arial"/>
      <family val="2"/>
      <charset val="186"/>
    </font>
    <font>
      <sz val="10"/>
      <color theme="0"/>
      <name val="Arial"/>
      <family val="2"/>
      <charset val="186"/>
    </font>
    <font>
      <sz val="10"/>
      <color rgb="FF9C0006"/>
      <name val="Arial"/>
      <family val="2"/>
      <charset val="186"/>
    </font>
    <font>
      <b/>
      <sz val="10"/>
      <color rgb="FFFA7D00"/>
      <name val="Arial"/>
      <family val="2"/>
      <charset val="186"/>
    </font>
    <font>
      <b/>
      <sz val="10"/>
      <color theme="0"/>
      <name val="Arial"/>
      <family val="2"/>
      <charset val="186"/>
    </font>
    <font>
      <i/>
      <sz val="10"/>
      <color rgb="FF7F7F7F"/>
      <name val="Arial"/>
      <family val="2"/>
      <charset val="186"/>
    </font>
    <font>
      <sz val="10"/>
      <color rgb="FF006100"/>
      <name val="Arial"/>
      <family val="2"/>
      <charset val="186"/>
    </font>
    <font>
      <b/>
      <sz val="15"/>
      <color theme="3"/>
      <name val="Arial"/>
      <family val="2"/>
      <charset val="186"/>
    </font>
    <font>
      <b/>
      <sz val="13"/>
      <color theme="3"/>
      <name val="Arial"/>
      <family val="2"/>
      <charset val="186"/>
    </font>
    <font>
      <sz val="10"/>
      <name val="BaltGaramond"/>
      <family val="2"/>
    </font>
    <font>
      <sz val="10"/>
      <name val="BaltHelvetica"/>
    </font>
    <font>
      <sz val="10"/>
      <name val="Helv"/>
    </font>
    <font>
      <sz val="10"/>
      <name val="BaltGaramond"/>
      <family val="2"/>
      <charset val="186"/>
    </font>
    <font>
      <sz val="10"/>
      <name val="Arial"/>
      <family val="2"/>
      <charset val="204"/>
    </font>
    <font>
      <sz val="11"/>
      <color rgb="FF000000"/>
      <name val="Calibri"/>
      <family val="2"/>
      <charset val="1"/>
    </font>
    <font>
      <sz val="12"/>
      <name val="Times New Roman"/>
      <family val="1"/>
    </font>
    <font>
      <b/>
      <sz val="12"/>
      <name val="Times New Roman"/>
      <family val="1"/>
    </font>
    <font>
      <sz val="11"/>
      <color rgb="FFFF0000"/>
      <name val="Times New Roman"/>
      <family val="1"/>
    </font>
    <font>
      <b/>
      <sz val="11"/>
      <color rgb="FFFF0000"/>
      <name val="Times New Roman"/>
      <family val="1"/>
    </font>
    <font>
      <i/>
      <sz val="12"/>
      <color theme="1"/>
      <name val="Times New Roman"/>
      <family val="1"/>
    </font>
    <font>
      <b/>
      <vertAlign val="superscript"/>
      <sz val="12"/>
      <name val="Times New Roman"/>
      <family val="1"/>
    </font>
    <font>
      <sz val="12"/>
      <color rgb="FF5D5D5D"/>
      <name val="Times New Roman"/>
      <family val="1"/>
    </font>
    <font>
      <b/>
      <sz val="12"/>
      <color rgb="FF000000"/>
      <name val="Times New Roman"/>
      <family val="1"/>
    </font>
    <font>
      <i/>
      <sz val="12"/>
      <color rgb="FF000000"/>
      <name val="Times New Roman"/>
      <family val="1"/>
    </font>
    <font>
      <sz val="12"/>
      <color theme="1"/>
      <name val="Times New Roman"/>
      <family val="1"/>
      <charset val="186"/>
    </font>
    <font>
      <b/>
      <sz val="12"/>
      <color theme="1"/>
      <name val="Times New Roman"/>
      <family val="1"/>
      <charset val="186"/>
    </font>
    <font>
      <b/>
      <sz val="11"/>
      <color theme="1"/>
      <name val="Calibri"/>
      <family val="2"/>
      <scheme val="minor"/>
    </font>
    <font>
      <b/>
      <sz val="11"/>
      <name val="Times New Roman"/>
      <family val="1"/>
      <charset val="186"/>
    </font>
    <font>
      <sz val="11"/>
      <name val="Times New Roman"/>
      <family val="1"/>
      <charset val="186"/>
    </font>
    <font>
      <sz val="11"/>
      <color rgb="FF000000"/>
      <name val="Times New Roman"/>
      <family val="1"/>
    </font>
    <font>
      <b/>
      <sz val="11"/>
      <color theme="1"/>
      <name val="Calibri"/>
      <family val="2"/>
      <charset val="186"/>
      <scheme val="minor"/>
    </font>
    <font>
      <sz val="11"/>
      <color theme="0" tint="-0.14999847407452621"/>
      <name val="Calibri"/>
      <family val="2"/>
      <charset val="186"/>
      <scheme val="minor"/>
    </font>
    <font>
      <sz val="11"/>
      <color theme="0" tint="-0.14999847407452621"/>
      <name val="Times New Roman"/>
      <family val="1"/>
    </font>
    <font>
      <i/>
      <sz val="11"/>
      <name val="Times New Roman"/>
      <family val="1"/>
    </font>
    <font>
      <i/>
      <sz val="11"/>
      <color theme="1"/>
      <name val="Times New Roman"/>
      <family val="1"/>
    </font>
    <font>
      <b/>
      <i/>
      <sz val="11"/>
      <name val="Times New Roman"/>
      <family val="1"/>
    </font>
    <font>
      <sz val="12"/>
      <name val="Times New Roman"/>
      <family val="1"/>
      <charset val="186"/>
    </font>
    <font>
      <sz val="10"/>
      <color theme="1"/>
      <name val="Calibri"/>
      <family val="2"/>
      <charset val="186"/>
      <scheme val="minor"/>
    </font>
    <font>
      <b/>
      <sz val="10"/>
      <name val="Times New Roman"/>
      <family val="1"/>
    </font>
    <font>
      <b/>
      <vertAlign val="superscript"/>
      <sz val="10"/>
      <name val="Times New Roman"/>
      <family val="1"/>
    </font>
    <font>
      <sz val="10"/>
      <name val="Times New Roman"/>
      <family val="1"/>
    </font>
    <font>
      <b/>
      <sz val="10"/>
      <color rgb="FF000000"/>
      <name val="Times New Roman"/>
      <family val="1"/>
    </font>
    <font>
      <b/>
      <sz val="10"/>
      <color theme="1"/>
      <name val="Times New Roman"/>
      <family val="1"/>
    </font>
    <font>
      <sz val="10"/>
      <color theme="1"/>
      <name val="Times New Roman"/>
      <family val="1"/>
    </font>
    <font>
      <b/>
      <sz val="10"/>
      <name val="Times New Roman"/>
      <family val="1"/>
      <charset val="204"/>
    </font>
    <font>
      <i/>
      <sz val="10"/>
      <name val="Times New Roman"/>
      <family val="1"/>
      <charset val="186"/>
    </font>
    <font>
      <sz val="10"/>
      <color theme="1"/>
      <name val="Times New Roman"/>
      <family val="1"/>
      <charset val="186"/>
    </font>
    <font>
      <sz val="10"/>
      <name val="Times New Roman"/>
      <family val="1"/>
      <charset val="204"/>
    </font>
    <font>
      <b/>
      <sz val="11"/>
      <color theme="1"/>
      <name val="Calibri"/>
      <family val="2"/>
      <charset val="204"/>
      <scheme val="minor"/>
    </font>
    <font>
      <b/>
      <sz val="11"/>
      <color theme="1"/>
      <name val="Times New Roman"/>
      <family val="1"/>
      <charset val="186"/>
    </font>
    <font>
      <b/>
      <sz val="11"/>
      <name val="Times New Roman"/>
      <family val="1"/>
      <charset val="204"/>
    </font>
    <font>
      <sz val="11"/>
      <color theme="1"/>
      <name val="Times New Roman"/>
      <family val="1"/>
      <charset val="204"/>
    </font>
    <font>
      <b/>
      <sz val="10"/>
      <name val="Times New Roman"/>
      <family val="1"/>
      <charset val="186"/>
    </font>
    <font>
      <b/>
      <sz val="10"/>
      <color theme="1"/>
      <name val="Calibri"/>
      <family val="2"/>
      <charset val="186"/>
      <scheme val="minor"/>
    </font>
    <font>
      <b/>
      <sz val="10"/>
      <color theme="1"/>
      <name val="Times New Roman"/>
      <family val="1"/>
      <charset val="186"/>
    </font>
    <font>
      <sz val="10"/>
      <color theme="1"/>
      <name val="Times New Roman"/>
      <family val="1"/>
      <charset val="204"/>
    </font>
    <font>
      <sz val="10"/>
      <color theme="4"/>
      <name val="Calibri"/>
      <family val="2"/>
      <charset val="186"/>
      <scheme val="minor"/>
    </font>
    <font>
      <b/>
      <u/>
      <sz val="10"/>
      <name val="Times New Roman"/>
      <family val="1"/>
    </font>
    <font>
      <u/>
      <sz val="10"/>
      <name val="Times New Roman"/>
      <family val="1"/>
    </font>
    <font>
      <sz val="10"/>
      <color rgb="FF5D5D5D"/>
      <name val="Times New Roman"/>
      <family val="1"/>
    </font>
    <font>
      <b/>
      <i/>
      <sz val="10"/>
      <name val="Times New Roman"/>
      <family val="1"/>
    </font>
    <font>
      <sz val="10"/>
      <name val="Calibri"/>
      <family val="2"/>
      <charset val="186"/>
      <scheme val="minor"/>
    </font>
    <font>
      <b/>
      <sz val="10"/>
      <name val="Calibri"/>
      <family val="2"/>
      <charset val="186"/>
      <scheme val="minor"/>
    </font>
    <font>
      <b/>
      <sz val="10"/>
      <name val="Calibri"/>
      <family val="2"/>
      <scheme val="minor"/>
    </font>
    <font>
      <sz val="12"/>
      <name val="RimArial"/>
      <charset val="186"/>
    </font>
    <font>
      <b/>
      <sz val="10"/>
      <name val="Dutch TL"/>
      <charset val="186"/>
    </font>
    <font>
      <b/>
      <sz val="10"/>
      <name val="Dutch TL"/>
      <family val="1"/>
      <charset val="186"/>
    </font>
    <font>
      <sz val="10"/>
      <name val="Dutch TL"/>
      <family val="1"/>
      <charset val="186"/>
    </font>
    <font>
      <b/>
      <i/>
      <sz val="10"/>
      <name val="Dutch TL"/>
      <family val="1"/>
      <charset val="186"/>
    </font>
    <font>
      <sz val="10"/>
      <color rgb="FF000000"/>
      <name val="Times New Roman"/>
      <family val="1"/>
    </font>
    <font>
      <b/>
      <sz val="10"/>
      <color theme="1"/>
      <name val="Calibri"/>
      <family val="2"/>
      <scheme val="minor"/>
    </font>
    <font>
      <sz val="10"/>
      <name val="RimArial"/>
      <charset val="186"/>
    </font>
    <font>
      <sz val="10"/>
      <name val="Calibri"/>
      <family val="2"/>
      <scheme val="minor"/>
    </font>
    <font>
      <b/>
      <i/>
      <sz val="10"/>
      <name val="Calibri"/>
      <family val="2"/>
      <scheme val="minor"/>
    </font>
    <font>
      <b/>
      <sz val="10"/>
      <name val="Dutch TL"/>
    </font>
    <font>
      <b/>
      <i/>
      <sz val="10"/>
      <color rgb="FF000000"/>
      <name val="Times New Roman"/>
      <family val="1"/>
    </font>
    <font>
      <i/>
      <sz val="11"/>
      <color theme="1"/>
      <name val="Calibri"/>
      <family val="2"/>
      <charset val="186"/>
      <scheme val="minor"/>
    </font>
    <font>
      <b/>
      <sz val="12"/>
      <name val="Times New Roman"/>
      <family val="1"/>
      <charset val="204"/>
    </font>
    <font>
      <b/>
      <sz val="12"/>
      <color theme="1"/>
      <name val="Times New Roman"/>
      <family val="1"/>
      <charset val="204"/>
    </font>
    <font>
      <sz val="11"/>
      <name val="Times New Roman"/>
      <family val="1"/>
      <charset val="204"/>
    </font>
    <font>
      <sz val="10"/>
      <color rgb="FFFF0000"/>
      <name val="Times New Roman"/>
      <family val="1"/>
    </font>
    <font>
      <i/>
      <sz val="10"/>
      <name val="Times New Roman"/>
      <family val="1"/>
    </font>
    <font>
      <b/>
      <i/>
      <sz val="10"/>
      <color rgb="FFFF0000"/>
      <name val="Times New Roman"/>
      <family val="1"/>
    </font>
    <font>
      <b/>
      <sz val="11"/>
      <color theme="1"/>
      <name val="Times New Roman"/>
      <family val="1"/>
      <charset val="204"/>
    </font>
    <font>
      <b/>
      <sz val="10"/>
      <color theme="1"/>
      <name val="Times New Roman"/>
      <family val="1"/>
      <charset val="204"/>
    </font>
    <font>
      <sz val="11"/>
      <color rgb="FFFF0000"/>
      <name val="Times New Roman"/>
      <family val="1"/>
      <charset val="204"/>
    </font>
    <font>
      <b/>
      <sz val="10"/>
      <color theme="1"/>
      <name val="Calibri"/>
      <family val="2"/>
      <charset val="204"/>
      <scheme val="minor"/>
    </font>
    <font>
      <sz val="10"/>
      <name val="Calibri"/>
      <family val="2"/>
      <charset val="204"/>
      <scheme val="minor"/>
    </font>
    <font>
      <b/>
      <sz val="10"/>
      <name val="Calibri"/>
      <family val="2"/>
      <charset val="204"/>
      <scheme val="minor"/>
    </font>
    <font>
      <sz val="11"/>
      <name val="Calibri"/>
      <family val="2"/>
      <charset val="204"/>
      <scheme val="minor"/>
    </font>
    <font>
      <b/>
      <sz val="11"/>
      <name val="Calibri"/>
      <family val="2"/>
      <charset val="204"/>
      <scheme val="minor"/>
    </font>
    <font>
      <b/>
      <sz val="11"/>
      <name val="Calibri"/>
      <family val="2"/>
      <charset val="186"/>
      <scheme val="minor"/>
    </font>
    <font>
      <i/>
      <sz val="11"/>
      <color rgb="FFFF0000"/>
      <name val="Calibri"/>
      <family val="2"/>
      <charset val="186"/>
      <scheme val="minor"/>
    </font>
    <font>
      <i/>
      <sz val="10"/>
      <color rgb="FF0000FF"/>
      <name val="Times New Roman"/>
      <family val="1"/>
      <charset val="204"/>
    </font>
    <font>
      <i/>
      <sz val="10"/>
      <name val="Calibri"/>
      <family val="2"/>
      <charset val="186"/>
      <scheme val="minor"/>
    </font>
    <font>
      <i/>
      <sz val="10"/>
      <name val="Times New Roman"/>
      <family val="1"/>
      <charset val="204"/>
    </font>
    <font>
      <sz val="10"/>
      <color rgb="FF0000FF"/>
      <name val="Times New Roman"/>
      <family val="1"/>
      <charset val="186"/>
    </font>
    <font>
      <i/>
      <sz val="11"/>
      <name val="Calibri"/>
      <family val="2"/>
      <charset val="186"/>
      <scheme val="minor"/>
    </font>
    <font>
      <i/>
      <sz val="11"/>
      <name val="Times New Roman"/>
      <family val="1"/>
      <charset val="204"/>
    </font>
    <font>
      <sz val="9"/>
      <name val="Times New Roman"/>
      <family val="1"/>
      <charset val="204"/>
    </font>
    <font>
      <sz val="9"/>
      <name val="Times New Roman"/>
      <family val="1"/>
      <charset val="186"/>
    </font>
    <font>
      <sz val="9"/>
      <color rgb="FF00B0F0"/>
      <name val="Times New Roman"/>
      <family val="1"/>
      <charset val="204"/>
    </font>
    <font>
      <sz val="11"/>
      <color rgb="FF00B0F0"/>
      <name val="Calibri"/>
      <family val="2"/>
      <charset val="186"/>
      <scheme val="minor"/>
    </font>
    <font>
      <b/>
      <i/>
      <sz val="10"/>
      <name val="Times New Roman"/>
      <family val="1"/>
      <charset val="186"/>
    </font>
    <font>
      <sz val="11"/>
      <color rgb="FFFF0000"/>
      <name val="Calibri"/>
      <family val="2"/>
      <charset val="204"/>
      <scheme val="minor"/>
    </font>
    <font>
      <sz val="9"/>
      <color rgb="FF0000FF"/>
      <name val="Calibri"/>
      <family val="2"/>
      <charset val="204"/>
      <scheme val="minor"/>
    </font>
    <font>
      <b/>
      <sz val="11"/>
      <color rgb="FFFF0000"/>
      <name val="Calibri"/>
      <family val="2"/>
      <charset val="204"/>
      <scheme val="minor"/>
    </font>
    <font>
      <i/>
      <sz val="9"/>
      <name val="Times New Roman"/>
      <family val="1"/>
    </font>
    <font>
      <b/>
      <i/>
      <sz val="10"/>
      <name val="Calibri"/>
      <family val="2"/>
      <charset val="186"/>
      <scheme val="minor"/>
    </font>
    <font>
      <sz val="11"/>
      <name val="Calibri"/>
      <family val="2"/>
      <scheme val="minor"/>
    </font>
    <font>
      <b/>
      <sz val="10"/>
      <color rgb="FF0070C0"/>
      <name val="Times New Roman"/>
      <family val="1"/>
    </font>
    <font>
      <b/>
      <sz val="11"/>
      <name val="Calibri"/>
      <family val="2"/>
      <scheme val="minor"/>
    </font>
    <font>
      <sz val="11"/>
      <color rgb="FFFF0000"/>
      <name val="Calibri"/>
      <family val="2"/>
      <charset val="186"/>
      <scheme val="minor"/>
    </font>
    <font>
      <b/>
      <sz val="11"/>
      <color rgb="FFFF0000"/>
      <name val="Calibri"/>
      <family val="2"/>
      <scheme val="minor"/>
    </font>
    <font>
      <sz val="12"/>
      <color rgb="FFFF0000"/>
      <name val="Times New Roman"/>
      <family val="1"/>
      <charset val="186"/>
    </font>
    <font>
      <sz val="11"/>
      <color rgb="FFFF0000"/>
      <name val="Calibri"/>
      <family val="2"/>
      <scheme val="minor"/>
    </font>
    <font>
      <sz val="10"/>
      <color rgb="FFFF0000"/>
      <name val="Calibri"/>
      <family val="2"/>
      <charset val="186"/>
      <scheme val="minor"/>
    </font>
    <font>
      <sz val="14"/>
      <color rgb="FFFF0000"/>
      <name val="Times New Roman"/>
      <family val="1"/>
    </font>
    <font>
      <sz val="12"/>
      <color rgb="FFFF0000"/>
      <name val="Calibri"/>
      <family val="2"/>
      <charset val="186"/>
      <scheme val="minor"/>
    </font>
    <font>
      <sz val="10"/>
      <color rgb="FFFF0000"/>
      <name val="Times New Roman"/>
      <family val="1"/>
      <charset val="204"/>
    </font>
    <font>
      <sz val="11"/>
      <color rgb="FF7030A0"/>
      <name val="Calibri"/>
      <family val="2"/>
      <charset val="186"/>
      <scheme val="minor"/>
    </font>
    <font>
      <sz val="10"/>
      <color rgb="FF7030A0"/>
      <name val="Times New Roman"/>
      <family val="1"/>
      <charset val="186"/>
    </font>
    <font>
      <b/>
      <sz val="10"/>
      <color rgb="FF7030A0"/>
      <name val="Calibri"/>
      <family val="2"/>
      <charset val="186"/>
      <scheme val="minor"/>
    </font>
    <font>
      <sz val="10"/>
      <color rgb="FF7030A0"/>
      <name val="Calibri"/>
      <family val="2"/>
      <charset val="186"/>
      <scheme val="minor"/>
    </font>
    <font>
      <i/>
      <sz val="11"/>
      <color rgb="FF7030A0"/>
      <name val="Calibri"/>
      <family val="2"/>
      <charset val="186"/>
      <scheme val="minor"/>
    </font>
    <font>
      <sz val="10"/>
      <color rgb="FFC00000"/>
      <name val="Times New Roman"/>
      <family val="1"/>
      <charset val="186"/>
    </font>
    <font>
      <b/>
      <sz val="11"/>
      <color rgb="FFFF0000"/>
      <name val="Times New Roman"/>
      <family val="1"/>
      <charset val="204"/>
    </font>
    <font>
      <b/>
      <sz val="12"/>
      <color theme="1"/>
      <name val="Calibri"/>
      <family val="2"/>
      <charset val="186"/>
      <scheme val="minor"/>
    </font>
    <font>
      <sz val="10"/>
      <color rgb="FF7030A0"/>
      <name val="Times New Roman"/>
      <family val="1"/>
    </font>
    <font>
      <sz val="11"/>
      <color theme="9" tint="-0.249977111117893"/>
      <name val="Times New Roman"/>
      <family val="1"/>
    </font>
    <font>
      <sz val="11"/>
      <color theme="9" tint="-0.249977111117893"/>
      <name val="Calibri"/>
      <family val="2"/>
      <scheme val="minor"/>
    </font>
    <font>
      <b/>
      <sz val="11"/>
      <color theme="9" tint="-0.249977111117893"/>
      <name val="Calibri"/>
      <family val="2"/>
      <scheme val="minor"/>
    </font>
    <font>
      <sz val="11"/>
      <color rgb="FF0070C0"/>
      <name val="Times New Roman"/>
      <family val="1"/>
    </font>
    <font>
      <b/>
      <sz val="11"/>
      <color rgb="FF000000"/>
      <name val="Times New Roman"/>
      <family val="1"/>
    </font>
    <font>
      <b/>
      <sz val="11"/>
      <color rgb="FF00B0F0"/>
      <name val="Times New Roman"/>
      <family val="1"/>
    </font>
    <font>
      <b/>
      <sz val="11"/>
      <color theme="9" tint="-0.249977111117893"/>
      <name val="Times New Roman"/>
      <family val="1"/>
    </font>
    <font>
      <sz val="9"/>
      <color rgb="FFFF0000"/>
      <name val="Calibri"/>
      <family val="2"/>
      <scheme val="minor"/>
    </font>
    <font>
      <sz val="11"/>
      <color rgb="FF7030A0"/>
      <name val="Times New Roman"/>
      <family val="1"/>
    </font>
    <font>
      <sz val="11"/>
      <color rgb="FFFF0000"/>
      <name val="Calibri"/>
      <family val="2"/>
    </font>
    <font>
      <sz val="11"/>
      <color theme="9" tint="-0.249977111117893"/>
      <name val="Calibri"/>
      <family val="2"/>
    </font>
    <font>
      <sz val="10"/>
      <color theme="1"/>
      <name val="Times New Roman"/>
      <family val="1"/>
    </font>
    <font>
      <vertAlign val="superscript"/>
      <sz val="10"/>
      <name val="Times New Roman"/>
      <family val="1"/>
    </font>
    <font>
      <vertAlign val="superscript"/>
      <sz val="10"/>
      <color theme="1"/>
      <name val="Times New Roman"/>
      <family val="1"/>
    </font>
    <font>
      <i/>
      <sz val="11"/>
      <color theme="1"/>
      <name val="Calibri"/>
      <family val="2"/>
      <scheme val="minor"/>
    </font>
    <font>
      <b/>
      <sz val="16"/>
      <name val="Times New Roman"/>
      <family val="1"/>
    </font>
    <font>
      <i/>
      <sz val="12"/>
      <color theme="1"/>
      <name val="Calibri"/>
      <family val="2"/>
      <scheme val="minor"/>
    </font>
    <font>
      <sz val="12"/>
      <name val="Calibri"/>
      <family val="2"/>
      <charset val="186"/>
      <scheme val="minor"/>
    </font>
    <font>
      <b/>
      <sz val="12"/>
      <color rgb="FF0070C0"/>
      <name val="Times New Roman"/>
      <family val="1"/>
    </font>
    <font>
      <sz val="12"/>
      <color rgb="FF70AD47"/>
      <name val="Calibri"/>
      <family val="2"/>
    </font>
    <font>
      <sz val="12"/>
      <name val="Calibri"/>
      <family val="2"/>
      <scheme val="minor"/>
    </font>
    <font>
      <b/>
      <sz val="12"/>
      <name val="Calibri"/>
      <family val="2"/>
      <scheme val="minor"/>
    </font>
    <font>
      <b/>
      <sz val="16"/>
      <color theme="1"/>
      <name val="Times New Roman"/>
      <family val="1"/>
    </font>
    <font>
      <b/>
      <sz val="14"/>
      <color rgb="FFFF0000"/>
      <name val="Calibri"/>
      <family val="2"/>
      <scheme val="minor"/>
    </font>
    <font>
      <b/>
      <sz val="14"/>
      <color rgb="FFFF0000"/>
      <name val="Times New Roman"/>
      <family val="1"/>
    </font>
    <font>
      <b/>
      <i/>
      <u/>
      <sz val="10"/>
      <name val="Times New Roman"/>
      <family val="1"/>
    </font>
    <font>
      <b/>
      <sz val="14"/>
      <color rgb="FFC00000"/>
      <name val="Calibri"/>
      <family val="2"/>
      <scheme val="minor"/>
    </font>
    <font>
      <i/>
      <sz val="10"/>
      <color theme="1"/>
      <name val="Calibri"/>
      <family val="2"/>
      <scheme val="minor"/>
    </font>
    <font>
      <sz val="12"/>
      <color rgb="FFFF0000"/>
      <name val="Calibri"/>
      <family val="2"/>
    </font>
    <font>
      <b/>
      <u/>
      <sz val="16"/>
      <color rgb="FFFF0000"/>
      <name val="Times New Roman"/>
      <family val="1"/>
    </font>
    <font>
      <i/>
      <sz val="10"/>
      <color theme="1"/>
      <name val="Times New Roman"/>
      <family val="1"/>
    </font>
    <font>
      <sz val="10"/>
      <color theme="1"/>
      <name val="Calibri"/>
      <family val="2"/>
      <charset val="186"/>
    </font>
    <font>
      <sz val="13"/>
      <color rgb="FFFF0000"/>
      <name val="Calibri"/>
      <family val="2"/>
      <charset val="186"/>
      <scheme val="minor"/>
    </font>
    <font>
      <sz val="11"/>
      <color rgb="FF00B050"/>
      <name val="Times New Roman"/>
      <family val="1"/>
    </font>
    <font>
      <sz val="11"/>
      <color rgb="FF000000"/>
      <name val="Times New Roman"/>
      <family val="1"/>
    </font>
    <font>
      <sz val="11"/>
      <color rgb="FFFF0000"/>
      <name val="Times New Roman"/>
      <family val="1"/>
    </font>
    <font>
      <sz val="11"/>
      <color rgb="FFFF0000"/>
      <name val="Calibri"/>
      <family val="2"/>
    </font>
    <font>
      <b/>
      <sz val="11"/>
      <color theme="0"/>
      <name val="Calibri"/>
      <family val="2"/>
      <scheme val="minor"/>
    </font>
    <font>
      <sz val="11"/>
      <color theme="0"/>
      <name val="Calibri"/>
      <family val="2"/>
      <scheme val="minor"/>
    </font>
    <font>
      <sz val="11"/>
      <color theme="0"/>
      <name val="Calibri"/>
      <family val="2"/>
      <charset val="186"/>
      <scheme val="minor"/>
    </font>
    <font>
      <i/>
      <sz val="11"/>
      <color rgb="FF000000"/>
      <name val="Times New Roman"/>
      <family val="1"/>
    </font>
    <font>
      <b/>
      <sz val="14"/>
      <color rgb="FF0070C0"/>
      <name val="Calibri"/>
      <family val="2"/>
      <charset val="186"/>
      <scheme val="minor"/>
    </font>
    <font>
      <i/>
      <sz val="13"/>
      <color theme="1"/>
      <name val="Times New Roman"/>
      <family val="1"/>
    </font>
    <font>
      <b/>
      <sz val="13"/>
      <color theme="1"/>
      <name val="Times New Roman"/>
      <family val="1"/>
    </font>
    <font>
      <sz val="8"/>
      <name val="Times New Roman"/>
      <family val="1"/>
    </font>
    <font>
      <b/>
      <i/>
      <sz val="10"/>
      <color theme="1"/>
      <name val="Times New Roman"/>
      <family val="1"/>
      <charset val="186"/>
    </font>
    <font>
      <sz val="11"/>
      <color rgb="FFFF0000"/>
      <name val="Times New Roman"/>
      <family val="1"/>
      <charset val="186"/>
    </font>
  </fonts>
  <fills count="76">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6"/>
        <bgColor indexed="64"/>
      </patternFill>
    </fill>
    <fill>
      <patternFill patternType="solid">
        <fgColor indexed="1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bgColor indexed="64"/>
      </patternFill>
    </fill>
    <fill>
      <patternFill patternType="solid">
        <fgColor theme="8" tint="0.79998168889431442"/>
        <bgColor indexed="64"/>
      </patternFill>
    </fill>
    <fill>
      <patternFill patternType="solid">
        <fgColor theme="0"/>
        <bgColor rgb="FF000000"/>
      </patternFill>
    </fill>
    <fill>
      <patternFill patternType="solid">
        <fgColor theme="6" tint="0.59999389629810485"/>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rgb="FFFFFF99"/>
        <bgColor indexed="64"/>
      </patternFill>
    </fill>
    <fill>
      <patternFill patternType="solid">
        <fgColor rgb="FFFFFFCC"/>
        <bgColor indexed="64"/>
      </patternFill>
    </fill>
    <fill>
      <patternFill patternType="solid">
        <fgColor theme="0" tint="-4.9989318521683403E-2"/>
        <bgColor indexed="64"/>
      </patternFill>
    </fill>
    <fill>
      <patternFill patternType="solid">
        <fgColor rgb="FFFF0000"/>
        <bgColor indexed="64"/>
      </patternFill>
    </fill>
  </fills>
  <borders count="10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indexed="64"/>
      </bottom>
      <diagonal/>
    </border>
    <border>
      <left style="thin">
        <color rgb="FF414142"/>
      </left>
      <right style="thin">
        <color rgb="FF414142"/>
      </right>
      <top style="thin">
        <color rgb="FF414142"/>
      </top>
      <bottom/>
      <diagonal/>
    </border>
    <border>
      <left style="thin">
        <color rgb="FF414142"/>
      </left>
      <right style="thin">
        <color rgb="FF414142"/>
      </right>
      <top style="thin">
        <color rgb="FF414142"/>
      </top>
      <bottom style="thin">
        <color rgb="FF414142"/>
      </bottom>
      <diagonal/>
    </border>
    <border>
      <left style="thin">
        <color rgb="FF414142"/>
      </left>
      <right style="thin">
        <color indexed="64"/>
      </right>
      <top style="thin">
        <color indexed="64"/>
      </top>
      <bottom/>
      <diagonal/>
    </border>
    <border>
      <left style="thin">
        <color rgb="FF414142"/>
      </left>
      <right style="thin">
        <color rgb="FF414142"/>
      </right>
      <top/>
      <bottom/>
      <diagonal/>
    </border>
    <border>
      <left style="thin">
        <color rgb="FF414142"/>
      </left>
      <right style="thin">
        <color indexed="64"/>
      </right>
      <top/>
      <bottom/>
      <diagonal/>
    </border>
    <border>
      <left style="thin">
        <color rgb="FF414142"/>
      </left>
      <right style="thin">
        <color indexed="64"/>
      </right>
      <top/>
      <bottom style="thin">
        <color indexed="64"/>
      </bottom>
      <diagonal/>
    </border>
    <border>
      <left style="thin">
        <color indexed="8"/>
      </left>
      <right style="thin">
        <color indexed="8"/>
      </right>
      <top/>
      <bottom style="thin">
        <color indexed="8"/>
      </bottom>
      <diagonal/>
    </border>
    <border>
      <left style="thin">
        <color rgb="FF414142"/>
      </left>
      <right/>
      <top/>
      <bottom/>
      <diagonal/>
    </border>
    <border>
      <left/>
      <right/>
      <top/>
      <bottom style="thin">
        <color rgb="FF414142"/>
      </bottom>
      <diagonal/>
    </border>
    <border>
      <left/>
      <right style="thin">
        <color rgb="FF414142"/>
      </right>
      <top style="thin">
        <color rgb="FF414142"/>
      </top>
      <bottom/>
      <diagonal/>
    </border>
    <border>
      <left style="thin">
        <color rgb="FF414142"/>
      </left>
      <right/>
      <top/>
      <bottom style="thin">
        <color rgb="FF414142"/>
      </bottom>
      <diagonal/>
    </border>
    <border>
      <left style="thin">
        <color rgb="FF414142"/>
      </left>
      <right/>
      <top style="thin">
        <color rgb="FF414142"/>
      </top>
      <bottom/>
      <diagonal/>
    </border>
    <border>
      <left style="thin">
        <color rgb="FF414142"/>
      </left>
      <right style="thin">
        <color rgb="FF414142"/>
      </right>
      <top/>
      <bottom style="thin">
        <color rgb="FF41414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rgb="FF414142"/>
      </left>
      <right/>
      <top style="thin">
        <color rgb="FF414142"/>
      </top>
      <bottom style="thin">
        <color rgb="FF414142"/>
      </bottom>
      <diagonal/>
    </border>
    <border>
      <left/>
      <right style="thin">
        <color rgb="FF414142"/>
      </right>
      <top style="thin">
        <color rgb="FF414142"/>
      </top>
      <bottom style="thin">
        <color rgb="FF414142"/>
      </bottom>
      <diagonal/>
    </border>
    <border>
      <left style="medium">
        <color indexed="64"/>
      </left>
      <right style="medium">
        <color indexed="64"/>
      </right>
      <top/>
      <bottom style="medium">
        <color indexed="64"/>
      </bottom>
      <diagonal/>
    </border>
    <border>
      <left style="medium">
        <color indexed="64"/>
      </left>
      <right/>
      <top/>
      <bottom/>
      <diagonal/>
    </border>
    <border>
      <left style="thin">
        <color rgb="FF414142"/>
      </left>
      <right style="thin">
        <color rgb="FF414142"/>
      </right>
      <top style="thin">
        <color indexed="64"/>
      </top>
      <bottom/>
      <diagonal/>
    </border>
    <border>
      <left/>
      <right style="thin">
        <color rgb="FF414142"/>
      </right>
      <top/>
      <bottom style="thin">
        <color rgb="FF414142"/>
      </bottom>
      <diagonal/>
    </border>
    <border>
      <left style="thin">
        <color rgb="FF414142"/>
      </left>
      <right style="thin">
        <color rgb="FF414142"/>
      </right>
      <top style="thin">
        <color rgb="FF414142"/>
      </top>
      <bottom style="thin">
        <color indexed="64"/>
      </bottom>
      <diagonal/>
    </border>
    <border>
      <left style="thin">
        <color indexed="64"/>
      </left>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right/>
      <top/>
      <bottom style="thin">
        <color indexed="8"/>
      </bottom>
      <diagonal/>
    </border>
    <border>
      <left style="thin">
        <color indexed="8"/>
      </left>
      <right/>
      <top style="thin">
        <color indexed="64"/>
      </top>
      <bottom style="thin">
        <color indexed="8"/>
      </bottom>
      <diagonal/>
    </border>
    <border>
      <left/>
      <right style="thin">
        <color indexed="8"/>
      </right>
      <top style="thin">
        <color indexed="64"/>
      </top>
      <bottom style="thin">
        <color indexed="8"/>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style="thin">
        <color indexed="64"/>
      </bottom>
      <diagonal/>
    </border>
    <border>
      <left/>
      <right style="thin">
        <color indexed="64"/>
      </right>
      <top style="thin">
        <color indexed="8"/>
      </top>
      <bottom style="thin">
        <color indexed="64"/>
      </bottom>
      <diagonal/>
    </border>
    <border>
      <left/>
      <right/>
      <top style="thin">
        <color indexed="8"/>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s>
  <cellStyleXfs count="31081">
    <xf numFmtId="0" fontId="0" fillId="0" borderId="0"/>
    <xf numFmtId="0" fontId="4" fillId="0" borderId="0"/>
    <xf numFmtId="0" fontId="5" fillId="0" borderId="0"/>
    <xf numFmtId="0" fontId="6" fillId="0" borderId="0"/>
    <xf numFmtId="0" fontId="5" fillId="0" borderId="0"/>
    <xf numFmtId="0" fontId="4" fillId="0" borderId="0"/>
    <xf numFmtId="0" fontId="6" fillId="0" borderId="0"/>
    <xf numFmtId="0" fontId="3" fillId="0" borderId="0"/>
    <xf numFmtId="9" fontId="3"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0" fontId="3"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164" fontId="6" fillId="0" borderId="0" applyFont="0" applyFill="0" applyBorder="0" applyAlignment="0" applyProtection="0"/>
    <xf numFmtId="0" fontId="6" fillId="0" borderId="0"/>
    <xf numFmtId="0" fontId="21" fillId="0" borderId="0"/>
    <xf numFmtId="0" fontId="4" fillId="0" borderId="0"/>
    <xf numFmtId="0" fontId="6" fillId="0" borderId="0"/>
    <xf numFmtId="0" fontId="4" fillId="0" borderId="0"/>
    <xf numFmtId="0" fontId="4" fillId="0" borderId="0"/>
    <xf numFmtId="0" fontId="6" fillId="0" borderId="0"/>
    <xf numFmtId="164" fontId="6" fillId="0" borderId="0" applyFont="0" applyFill="0" applyBorder="0" applyAlignment="0" applyProtection="0"/>
    <xf numFmtId="0" fontId="22" fillId="0" borderId="0"/>
    <xf numFmtId="0" fontId="3"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6" fillId="0" borderId="0" applyFont="0" applyFill="0" applyBorder="0" applyAlignment="0" applyProtection="0"/>
    <xf numFmtId="0" fontId="4" fillId="0" borderId="0"/>
    <xf numFmtId="0" fontId="6" fillId="0" borderId="0"/>
    <xf numFmtId="0" fontId="3" fillId="0" borderId="0"/>
    <xf numFmtId="9" fontId="3"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164" fontId="3" fillId="0" borderId="0" applyFont="0" applyFill="0" applyBorder="0" applyAlignment="0" applyProtection="0"/>
    <xf numFmtId="0" fontId="6" fillId="0" borderId="0"/>
    <xf numFmtId="164" fontId="4" fillId="0" borderId="0" applyFont="0" applyFill="0" applyBorder="0" applyAlignment="0" applyProtection="0"/>
    <xf numFmtId="0" fontId="4" fillId="0" borderId="0"/>
    <xf numFmtId="164" fontId="6" fillId="0" borderId="0" applyFont="0" applyFill="0" applyBorder="0" applyAlignment="0" applyProtection="0"/>
    <xf numFmtId="164" fontId="6" fillId="0" borderId="0" applyFont="0" applyFill="0" applyBorder="0" applyAlignment="0" applyProtection="0"/>
    <xf numFmtId="0" fontId="3" fillId="0" borderId="0"/>
    <xf numFmtId="0" fontId="3" fillId="0" borderId="0"/>
    <xf numFmtId="0" fontId="4" fillId="0" borderId="0"/>
    <xf numFmtId="0" fontId="4" fillId="0" borderId="0"/>
    <xf numFmtId="0" fontId="6" fillId="0" borderId="0"/>
    <xf numFmtId="0" fontId="4" fillId="0" borderId="0"/>
    <xf numFmtId="164" fontId="4" fillId="0" borderId="0" applyFont="0" applyFill="0" applyBorder="0" applyAlignment="0" applyProtection="0"/>
    <xf numFmtId="0" fontId="23" fillId="0" borderId="0"/>
    <xf numFmtId="0" fontId="4" fillId="0" borderId="0"/>
    <xf numFmtId="0" fontId="4" fillId="0" borderId="0"/>
    <xf numFmtId="0" fontId="15" fillId="0" borderId="0" applyNumberFormat="0" applyBorder="0" applyAlignment="0"/>
    <xf numFmtId="0" fontId="3" fillId="0" borderId="0"/>
    <xf numFmtId="164" fontId="4" fillId="0" borderId="0" applyFont="0" applyFill="0" applyBorder="0" applyAlignment="0" applyProtection="0"/>
    <xf numFmtId="164" fontId="4" fillId="0" borderId="0" applyFont="0" applyFill="0" applyBorder="0" applyAlignment="0" applyProtection="0"/>
    <xf numFmtId="0" fontId="3" fillId="0" borderId="0"/>
    <xf numFmtId="164" fontId="4" fillId="0" borderId="0" applyFont="0" applyFill="0" applyBorder="0" applyAlignment="0" applyProtection="0"/>
    <xf numFmtId="9" fontId="3" fillId="0" borderId="0" applyFont="0" applyFill="0" applyBorder="0" applyAlignment="0" applyProtection="0"/>
    <xf numFmtId="0" fontId="4" fillId="0" borderId="0"/>
    <xf numFmtId="9" fontId="4" fillId="0" borderId="0" applyFont="0" applyFill="0" applyBorder="0" applyAlignment="0" applyProtection="0"/>
    <xf numFmtId="0" fontId="6" fillId="0" borderId="0"/>
    <xf numFmtId="0" fontId="4" fillId="0" borderId="0"/>
    <xf numFmtId="0" fontId="4" fillId="0" borderId="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0" fontId="25" fillId="37" borderId="0" applyNumberFormat="0" applyBorder="0" applyAlignment="0" applyProtection="0"/>
    <xf numFmtId="0" fontId="6" fillId="0" borderId="0"/>
    <xf numFmtId="0" fontId="25" fillId="37" borderId="0" applyNumberFormat="0" applyBorder="0" applyAlignment="0" applyProtection="0"/>
    <xf numFmtId="0" fontId="25" fillId="37" borderId="0" applyNumberFormat="0" applyBorder="0" applyAlignment="0" applyProtection="0"/>
    <xf numFmtId="0" fontId="6" fillId="0" borderId="0"/>
    <xf numFmtId="0" fontId="25" fillId="37"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25" fillId="37" borderId="0" applyNumberFormat="0" applyBorder="0" applyAlignment="0" applyProtection="0"/>
    <xf numFmtId="9" fontId="4" fillId="0" borderId="0" applyFont="0" applyFill="0" applyBorder="0" applyAlignment="0" applyProtection="0"/>
    <xf numFmtId="164" fontId="6" fillId="0" borderId="0" applyFont="0" applyFill="0" applyBorder="0" applyAlignment="0" applyProtection="0"/>
    <xf numFmtId="0" fontId="25" fillId="38" borderId="0" applyNumberFormat="0" applyBorder="0" applyAlignment="0" applyProtection="0"/>
    <xf numFmtId="0" fontId="25" fillId="37" borderId="0" applyNumberFormat="0" applyBorder="0" applyAlignment="0" applyProtection="0"/>
    <xf numFmtId="0" fontId="26" fillId="37" borderId="0" applyNumberFormat="0" applyBorder="0" applyAlignment="0" applyProtection="0"/>
    <xf numFmtId="0" fontId="25" fillId="37" borderId="0" applyNumberFormat="0" applyBorder="0" applyAlignment="0" applyProtection="0"/>
    <xf numFmtId="0" fontId="25" fillId="37" borderId="0" applyNumberFormat="0" applyBorder="0" applyAlignment="0" applyProtection="0"/>
    <xf numFmtId="0" fontId="22" fillId="0" borderId="0"/>
    <xf numFmtId="0" fontId="25" fillId="37" borderId="0" applyNumberFormat="0" applyBorder="0" applyAlignment="0" applyProtection="0"/>
    <xf numFmtId="164" fontId="6" fillId="0" borderId="0" applyFont="0" applyFill="0" applyBorder="0" applyAlignment="0" applyProtection="0"/>
    <xf numFmtId="0" fontId="25" fillId="38" borderId="0" applyNumberFormat="0" applyBorder="0" applyAlignment="0" applyProtection="0"/>
    <xf numFmtId="0" fontId="25" fillId="37" borderId="0" applyNumberFormat="0" applyBorder="0" applyAlignment="0" applyProtection="0"/>
    <xf numFmtId="0" fontId="6" fillId="0" borderId="0"/>
    <xf numFmtId="0" fontId="6" fillId="0" borderId="0"/>
    <xf numFmtId="0" fontId="25" fillId="37" borderId="0" applyNumberFormat="0" applyBorder="0" applyAlignment="0" applyProtection="0"/>
    <xf numFmtId="0" fontId="25" fillId="37" borderId="0" applyNumberFormat="0" applyBorder="0" applyAlignment="0" applyProtection="0"/>
    <xf numFmtId="0" fontId="25" fillId="37"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37" borderId="0" applyNumberFormat="0" applyBorder="0" applyAlignment="0" applyProtection="0"/>
    <xf numFmtId="0" fontId="25" fillId="37" borderId="0" applyNumberFormat="0" applyBorder="0" applyAlignment="0" applyProtection="0"/>
    <xf numFmtId="0" fontId="25" fillId="37" borderId="0" applyNumberFormat="0" applyBorder="0" applyAlignment="0" applyProtection="0"/>
    <xf numFmtId="0" fontId="3" fillId="0" borderId="0"/>
    <xf numFmtId="0" fontId="6" fillId="0" borderId="0"/>
    <xf numFmtId="0" fontId="6" fillId="0" borderId="0"/>
    <xf numFmtId="0" fontId="25" fillId="37" borderId="0" applyNumberFormat="0" applyBorder="0" applyAlignment="0" applyProtection="0"/>
    <xf numFmtId="0" fontId="25" fillId="38" borderId="0" applyNumberFormat="0" applyBorder="0" applyAlignment="0" applyProtection="0"/>
    <xf numFmtId="164" fontId="3" fillId="0" borderId="0" applyFont="0" applyFill="0" applyBorder="0" applyAlignment="0" applyProtection="0"/>
    <xf numFmtId="0" fontId="25" fillId="38" borderId="0" applyNumberFormat="0" applyBorder="0" applyAlignment="0" applyProtection="0"/>
    <xf numFmtId="164" fontId="4" fillId="0" borderId="0" applyFont="0" applyFill="0" applyBorder="0" applyAlignment="0" applyProtection="0"/>
    <xf numFmtId="0" fontId="25" fillId="37" borderId="0" applyNumberFormat="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5" fillId="37" borderId="0" applyNumberFormat="0" applyBorder="0" applyAlignment="0" applyProtection="0"/>
    <xf numFmtId="0" fontId="6" fillId="0" borderId="0"/>
    <xf numFmtId="0" fontId="6" fillId="0" borderId="0"/>
    <xf numFmtId="0" fontId="25" fillId="37" borderId="0" applyNumberFormat="0" applyBorder="0" applyAlignment="0" applyProtection="0"/>
    <xf numFmtId="0" fontId="25" fillId="38" borderId="0" applyNumberFormat="0" applyBorder="0" applyAlignment="0" applyProtection="0"/>
    <xf numFmtId="0" fontId="25" fillId="37" borderId="0" applyNumberFormat="0" applyBorder="0" applyAlignment="0" applyProtection="0"/>
    <xf numFmtId="164" fontId="4" fillId="0" borderId="0" applyFont="0" applyFill="0" applyBorder="0" applyAlignment="0" applyProtection="0"/>
    <xf numFmtId="0" fontId="6" fillId="0" borderId="0"/>
    <xf numFmtId="0" fontId="6" fillId="0" borderId="0"/>
    <xf numFmtId="0" fontId="25" fillId="37" borderId="0" applyNumberFormat="0" applyBorder="0" applyAlignment="0" applyProtection="0"/>
    <xf numFmtId="0" fontId="25" fillId="37" borderId="0" applyNumberFormat="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25" fillId="37" borderId="0" applyNumberFormat="0" applyBorder="0" applyAlignment="0" applyProtection="0"/>
    <xf numFmtId="164" fontId="4" fillId="0" borderId="0" applyFont="0" applyFill="0" applyBorder="0" applyAlignment="0" applyProtection="0"/>
    <xf numFmtId="44" fontId="4" fillId="0" borderId="0" applyFont="0" applyFill="0" applyBorder="0" applyAlignment="0" applyProtection="0"/>
    <xf numFmtId="0" fontId="4" fillId="0" borderId="0"/>
    <xf numFmtId="0" fontId="6" fillId="0" borderId="0"/>
    <xf numFmtId="0" fontId="6" fillId="0" borderId="0"/>
    <xf numFmtId="0" fontId="25" fillId="37" borderId="0" applyNumberFormat="0" applyBorder="0" applyAlignment="0" applyProtection="0"/>
    <xf numFmtId="0" fontId="25" fillId="37" borderId="0" applyNumberFormat="0" applyBorder="0" applyAlignment="0" applyProtection="0"/>
    <xf numFmtId="0" fontId="67" fillId="0" borderId="27" applyNumberFormat="0" applyFill="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0" fontId="25" fillId="37" borderId="0" applyNumberFormat="0" applyBorder="0" applyAlignment="0" applyProtection="0"/>
    <xf numFmtId="0" fontId="25" fillId="37" borderId="0" applyNumberFormat="0" applyBorder="0" applyAlignment="0" applyProtection="0"/>
    <xf numFmtId="0" fontId="4" fillId="0" borderId="0"/>
    <xf numFmtId="0" fontId="6" fillId="0" borderId="0"/>
    <xf numFmtId="0" fontId="4" fillId="0" borderId="0"/>
    <xf numFmtId="0" fontId="25" fillId="37" borderId="0" applyNumberFormat="0" applyBorder="0" applyAlignment="0" applyProtection="0"/>
    <xf numFmtId="0" fontId="6" fillId="0" borderId="0"/>
    <xf numFmtId="0" fontId="4" fillId="0" borderId="0"/>
    <xf numFmtId="0" fontId="25" fillId="37"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6"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6"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39"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6"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3" borderId="0" applyNumberFormat="0" applyBorder="0" applyAlignment="0" applyProtection="0"/>
    <xf numFmtId="0" fontId="26" fillId="43"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6"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6"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6"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6"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6"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8"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8"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8"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8"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8"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8"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8"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2"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8"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3"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8"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54"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8"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8"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8"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164" fontId="29" fillId="0" borderId="0" applyFont="0" applyFill="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1"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0" fillId="38" borderId="0" applyNumberFormat="0" applyBorder="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5"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0" fontId="34" fillId="56" borderId="20"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1"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0" fillId="39" borderId="0" applyNumberFormat="0" applyBorder="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3"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2" fillId="0" borderId="21"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5"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4" fillId="0" borderId="22"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7"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23" applyNumberFormat="0" applyFill="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8"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9"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2" fillId="8" borderId="12"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4" fillId="0" borderId="1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3" fillId="0" borderId="24" applyNumberFormat="0" applyFill="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6" fillId="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55" fillId="57" borderId="0" applyNumberFormat="0" applyBorder="0" applyAlignment="0" applyProtection="0"/>
    <xf numFmtId="0" fontId="6" fillId="0" borderId="0"/>
    <xf numFmtId="0" fontId="6" fillId="0" borderId="0"/>
    <xf numFmtId="0" fontId="4" fillId="0" borderId="0"/>
    <xf numFmtId="0" fontId="57" fillId="0" borderId="0"/>
    <xf numFmtId="0" fontId="57" fillId="0" borderId="0"/>
    <xf numFmtId="0" fontId="20" fillId="0" borderId="0"/>
    <xf numFmtId="0" fontId="20"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6"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58"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0"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0" fillId="0" borderId="0"/>
    <xf numFmtId="0" fontId="20" fillId="0" borderId="0"/>
    <xf numFmtId="0" fontId="20" fillId="0" borderId="0"/>
    <xf numFmtId="0" fontId="4" fillId="0" borderId="0"/>
    <xf numFmtId="0" fontId="4" fillId="0" borderId="0"/>
    <xf numFmtId="0" fontId="20" fillId="0" borderId="0"/>
    <xf numFmtId="0" fontId="4" fillId="0" borderId="0"/>
    <xf numFmtId="0" fontId="4" fillId="0" borderId="0"/>
    <xf numFmtId="0" fontId="4" fillId="0" borderId="0"/>
    <xf numFmtId="0" fontId="4" fillId="0" borderId="0"/>
    <xf numFmtId="0" fontId="57" fillId="0" borderId="0"/>
    <xf numFmtId="0" fontId="4" fillId="0" borderId="0"/>
    <xf numFmtId="0" fontId="3" fillId="0" borderId="0"/>
    <xf numFmtId="0" fontId="6" fillId="0" borderId="0"/>
    <xf numFmtId="0" fontId="57" fillId="0" borderId="0"/>
    <xf numFmtId="0" fontId="57" fillId="0" borderId="0"/>
    <xf numFmtId="0" fontId="20" fillId="0" borderId="0"/>
    <xf numFmtId="0" fontId="20" fillId="0" borderId="0"/>
    <xf numFmtId="0" fontId="20" fillId="0" borderId="0"/>
    <xf numFmtId="0" fontId="4" fillId="0" borderId="0"/>
    <xf numFmtId="0" fontId="4" fillId="0" borderId="0"/>
    <xf numFmtId="0" fontId="59" fillId="0" borderId="0"/>
    <xf numFmtId="0" fontId="59" fillId="0" borderId="0"/>
    <xf numFmtId="0" fontId="59" fillId="0" borderId="0"/>
    <xf numFmtId="0" fontId="59" fillId="0" borderId="0"/>
    <xf numFmtId="0" fontId="5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9" fillId="0" borderId="0"/>
    <xf numFmtId="0" fontId="59" fillId="0" borderId="0"/>
    <xf numFmtId="0" fontId="59" fillId="0" borderId="0"/>
    <xf numFmtId="0" fontId="59" fillId="0" borderId="0"/>
    <xf numFmtId="0" fontId="59" fillId="0" borderId="0"/>
    <xf numFmtId="0" fontId="59" fillId="0" borderId="0"/>
    <xf numFmtId="0" fontId="59" fillId="0" borderId="0"/>
    <xf numFmtId="0" fontId="3" fillId="0" borderId="0"/>
    <xf numFmtId="0" fontId="3" fillId="0" borderId="0"/>
    <xf numFmtId="0" fontId="3" fillId="0" borderId="0"/>
    <xf numFmtId="0" fontId="3" fillId="0" borderId="0"/>
    <xf numFmtId="0" fontId="3" fillId="0" borderId="0"/>
    <xf numFmtId="0" fontId="3" fillId="0" borderId="0"/>
    <xf numFmtId="0" fontId="6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9" fillId="0" borderId="0"/>
    <xf numFmtId="0" fontId="4" fillId="0" borderId="0"/>
    <xf numFmtId="0" fontId="6" fillId="0" borderId="0"/>
    <xf numFmtId="0" fontId="4" fillId="0" borderId="0"/>
    <xf numFmtId="0" fontId="4" fillId="0" borderId="0"/>
    <xf numFmtId="0" fontId="4" fillId="0" borderId="0"/>
    <xf numFmtId="0" fontId="6" fillId="0" borderId="0"/>
    <xf numFmtId="0" fontId="6"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6" fillId="0" borderId="0"/>
    <xf numFmtId="0" fontId="6" fillId="0" borderId="0"/>
    <xf numFmtId="0" fontId="3" fillId="0" borderId="0"/>
    <xf numFmtId="0" fontId="26" fillId="0" borderId="0">
      <alignment vertical="top"/>
    </xf>
    <xf numFmtId="0" fontId="6" fillId="0" borderId="0"/>
    <xf numFmtId="0" fontId="26" fillId="0" borderId="0">
      <alignment vertical="top"/>
    </xf>
    <xf numFmtId="0" fontId="26" fillId="0" borderId="0">
      <alignment vertical="top"/>
    </xf>
    <xf numFmtId="0" fontId="26" fillId="0" borderId="0">
      <alignment vertical="top"/>
    </xf>
    <xf numFmtId="0" fontId="6" fillId="0" borderId="0"/>
    <xf numFmtId="0" fontId="6" fillId="0" borderId="0"/>
    <xf numFmtId="0" fontId="26" fillId="0" borderId="0">
      <alignment vertical="top"/>
    </xf>
    <xf numFmtId="0" fontId="26" fillId="0" borderId="0">
      <alignment vertical="top"/>
    </xf>
    <xf numFmtId="0" fontId="26" fillId="0" borderId="0">
      <alignment vertical="top"/>
    </xf>
    <xf numFmtId="0" fontId="6" fillId="0" borderId="0"/>
    <xf numFmtId="0" fontId="3" fillId="0" borderId="0"/>
    <xf numFmtId="0" fontId="3" fillId="0" borderId="0"/>
    <xf numFmtId="0" fontId="3" fillId="0" borderId="0"/>
    <xf numFmtId="0"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xf numFmtId="0" fontId="4" fillId="0" borderId="0"/>
    <xf numFmtId="0" fontId="4" fillId="0" borderId="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9"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top"/>
    </xf>
    <xf numFmtId="0" fontId="6" fillId="0" borderId="0"/>
    <xf numFmtId="0" fontId="6" fillId="0" borderId="0"/>
    <xf numFmtId="0" fontId="6" fillId="0" borderId="0"/>
    <xf numFmtId="0" fontId="26" fillId="0" borderId="0">
      <alignment vertical="top"/>
    </xf>
    <xf numFmtId="0" fontId="26" fillId="0" borderId="0">
      <alignment vertical="top"/>
    </xf>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4" fillId="0" borderId="0"/>
    <xf numFmtId="0" fontId="4" fillId="0" borderId="0"/>
    <xf numFmtId="0" fontId="4" fillId="0" borderId="0"/>
    <xf numFmtId="0" fontId="4" fillId="0" borderId="0"/>
    <xf numFmtId="0" fontId="20" fillId="0" borderId="0"/>
    <xf numFmtId="0" fontId="4" fillId="0" borderId="0"/>
    <xf numFmtId="0" fontId="20" fillId="0" borderId="0"/>
    <xf numFmtId="0" fontId="20" fillId="0" borderId="0"/>
    <xf numFmtId="0" fontId="4" fillId="0" borderId="0"/>
    <xf numFmtId="0" fontId="20" fillId="0" borderId="0"/>
    <xf numFmtId="0" fontId="20" fillId="0" borderId="0"/>
    <xf numFmtId="0" fontId="4" fillId="0" borderId="0"/>
    <xf numFmtId="0" fontId="4" fillId="0" borderId="0"/>
    <xf numFmtId="0" fontId="20" fillId="0" borderId="0"/>
    <xf numFmtId="0" fontId="20" fillId="0" borderId="0"/>
    <xf numFmtId="0" fontId="4" fillId="0" borderId="0"/>
    <xf numFmtId="0" fontId="4" fillId="0" borderId="0"/>
    <xf numFmtId="0" fontId="20" fillId="0" borderId="0"/>
    <xf numFmtId="0" fontId="20" fillId="0" borderId="0"/>
    <xf numFmtId="0" fontId="4" fillId="0" borderId="0"/>
    <xf numFmtId="0" fontId="20" fillId="0" borderId="0"/>
    <xf numFmtId="0" fontId="20" fillId="0" borderId="0"/>
    <xf numFmtId="0" fontId="4" fillId="0" borderId="0"/>
    <xf numFmtId="0" fontId="4" fillId="0" borderId="0"/>
    <xf numFmtId="0" fontId="4" fillId="0" borderId="0"/>
    <xf numFmtId="0" fontId="20" fillId="0" borderId="0"/>
    <xf numFmtId="0" fontId="20" fillId="0" borderId="0"/>
    <xf numFmtId="0" fontId="4" fillId="0" borderId="0"/>
    <xf numFmtId="0" fontId="20" fillId="0" borderId="0"/>
    <xf numFmtId="0" fontId="20" fillId="0" borderId="0"/>
    <xf numFmtId="0" fontId="20" fillId="0" borderId="0"/>
    <xf numFmtId="0" fontId="4" fillId="0" borderId="0"/>
    <xf numFmtId="0" fontId="4" fillId="0" borderId="0"/>
    <xf numFmtId="0" fontId="4" fillId="0" borderId="0"/>
    <xf numFmtId="0" fontId="20" fillId="0" borderId="0"/>
    <xf numFmtId="0" fontId="20" fillId="0" borderId="0"/>
    <xf numFmtId="0" fontId="20" fillId="0" borderId="0"/>
    <xf numFmtId="0" fontId="20" fillId="0" borderId="0"/>
    <xf numFmtId="0" fontId="4" fillId="0" borderId="0"/>
    <xf numFmtId="0" fontId="20" fillId="0" borderId="0"/>
    <xf numFmtId="0" fontId="20" fillId="0" borderId="0"/>
    <xf numFmtId="0" fontId="20" fillId="0" borderId="0"/>
    <xf numFmtId="0" fontId="4" fillId="0" borderId="0"/>
    <xf numFmtId="0" fontId="20" fillId="0" borderId="0"/>
    <xf numFmtId="0" fontId="20" fillId="0" borderId="0"/>
    <xf numFmtId="0" fontId="20" fillId="0" borderId="0"/>
    <xf numFmtId="0" fontId="20" fillId="0" borderId="0"/>
    <xf numFmtId="0" fontId="4" fillId="0" borderId="0"/>
    <xf numFmtId="0" fontId="20" fillId="0" borderId="0"/>
    <xf numFmtId="0" fontId="20" fillId="0" borderId="0"/>
    <xf numFmtId="0" fontId="20" fillId="0" borderId="0"/>
    <xf numFmtId="0" fontId="20" fillId="0" borderId="0"/>
    <xf numFmtId="0" fontId="6" fillId="0" borderId="0"/>
    <xf numFmtId="0" fontId="4" fillId="0" borderId="0"/>
    <xf numFmtId="0" fontId="20" fillId="0" borderId="0"/>
    <xf numFmtId="0" fontId="20" fillId="0" borderId="0"/>
    <xf numFmtId="0" fontId="20" fillId="0" borderId="0"/>
    <xf numFmtId="0" fontId="4"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0" fillId="0" borderId="0"/>
    <xf numFmtId="0" fontId="20" fillId="0" borderId="0"/>
    <xf numFmtId="0" fontId="6"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4" fillId="0" borderId="0"/>
    <xf numFmtId="0" fontId="4" fillId="0" borderId="0"/>
    <xf numFmtId="0" fontId="4" fillId="0" borderId="0"/>
    <xf numFmtId="0" fontId="6" fillId="0" borderId="0"/>
    <xf numFmtId="0" fontId="6" fillId="0" borderId="0"/>
    <xf numFmtId="0" fontId="4" fillId="0" borderId="0"/>
    <xf numFmtId="0" fontId="4" fillId="0" borderId="0"/>
    <xf numFmtId="0" fontId="4" fillId="0" borderId="0"/>
    <xf numFmtId="0" fontId="6" fillId="0" borderId="0"/>
    <xf numFmtId="0" fontId="4" fillId="0" borderId="0"/>
    <xf numFmtId="0" fontId="20" fillId="0" borderId="0"/>
    <xf numFmtId="0" fontId="20" fillId="0" borderId="0"/>
    <xf numFmtId="0" fontId="4" fillId="0" borderId="0"/>
    <xf numFmtId="0" fontId="4" fillId="0" borderId="0"/>
    <xf numFmtId="0" fontId="20" fillId="0" borderId="0"/>
    <xf numFmtId="0" fontId="20"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6"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4" fillId="0" borderId="0"/>
    <xf numFmtId="0" fontId="4" fillId="0" borderId="0"/>
    <xf numFmtId="0" fontId="4" fillId="0" borderId="0"/>
    <xf numFmtId="0" fontId="6" fillId="0" borderId="0"/>
    <xf numFmtId="0" fontId="6" fillId="0" borderId="0"/>
    <xf numFmtId="0" fontId="20" fillId="0" borderId="0"/>
    <xf numFmtId="0" fontId="20"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26" fillId="0" borderId="0">
      <alignment vertical="top"/>
    </xf>
    <xf numFmtId="0" fontId="3" fillId="0" borderId="0"/>
    <xf numFmtId="0" fontId="57" fillId="0" borderId="0"/>
    <xf numFmtId="0" fontId="5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4" fillId="0" borderId="0"/>
    <xf numFmtId="0" fontId="4"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 fillId="0" borderId="0"/>
    <xf numFmtId="0" fontId="20"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top"/>
    </xf>
    <xf numFmtId="0" fontId="26" fillId="0" borderId="0">
      <alignment vertical="top"/>
    </xf>
    <xf numFmtId="0" fontId="26" fillId="0" borderId="0">
      <alignment vertical="top"/>
    </xf>
    <xf numFmtId="0" fontId="3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4" fillId="0" borderId="0"/>
    <xf numFmtId="0" fontId="4" fillId="0" borderId="0"/>
    <xf numFmtId="0" fontId="4" fillId="0" borderId="0"/>
    <xf numFmtId="0" fontId="4" fillId="0" borderId="0"/>
    <xf numFmtId="0" fontId="6" fillId="0" borderId="0"/>
    <xf numFmtId="0" fontId="20" fillId="0" borderId="0"/>
    <xf numFmtId="0" fontId="20" fillId="0" borderId="0"/>
    <xf numFmtId="0" fontId="4" fillId="0" borderId="0"/>
    <xf numFmtId="0" fontId="6" fillId="0" borderId="0"/>
    <xf numFmtId="0" fontId="6" fillId="0" borderId="0"/>
    <xf numFmtId="0" fontId="58" fillId="0" borderId="0"/>
    <xf numFmtId="0" fontId="20" fillId="0" borderId="0"/>
    <xf numFmtId="0" fontId="20" fillId="0" borderId="0"/>
    <xf numFmtId="0" fontId="6" fillId="0" borderId="0"/>
    <xf numFmtId="0" fontId="57" fillId="0" borderId="0"/>
    <xf numFmtId="0" fontId="57" fillId="0" borderId="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2" fillId="11" borderId="16"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4" fillId="9" borderId="13"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29" fillId="0" borderId="0"/>
    <xf numFmtId="0" fontId="3" fillId="0" borderId="0"/>
    <xf numFmtId="0" fontId="57" fillId="0" borderId="0"/>
    <xf numFmtId="0" fontId="57" fillId="0" borderId="0"/>
    <xf numFmtId="0" fontId="65" fillId="0" borderId="0"/>
    <xf numFmtId="9" fontId="25" fillId="0" borderId="0" applyFont="0" applyFill="0" applyBorder="0" applyAlignment="0" applyProtection="0"/>
    <xf numFmtId="9" fontId="20" fillId="0" borderId="0" applyFont="0" applyFill="0" applyBorder="0" applyAlignment="0" applyProtection="0"/>
    <xf numFmtId="9" fontId="6" fillId="0" borderId="0" applyFont="0" applyFill="0" applyBorder="0" applyAlignment="0" applyProtection="0"/>
    <xf numFmtId="9" fontId="3" fillId="0" borderId="0" applyFont="0" applyFill="0" applyBorder="0" applyAlignment="0" applyProtection="0"/>
    <xf numFmtId="9" fontId="57" fillId="0" borderId="0" applyFont="0" applyFill="0" applyBorder="0" applyAlignment="0" applyProtection="0"/>
    <xf numFmtId="9" fontId="4" fillId="0" borderId="0" applyFont="0" applyFill="0" applyBorder="0" applyAlignment="0" applyProtection="0"/>
    <xf numFmtId="9" fontId="20" fillId="0" borderId="0" applyFont="0" applyFill="0" applyBorder="0" applyAlignment="0" applyProtection="0"/>
    <xf numFmtId="9" fontId="4" fillId="0" borderId="0" applyFont="0" applyFill="0" applyBorder="0" applyAlignment="0" applyProtection="0"/>
    <xf numFmtId="9" fontId="20" fillId="0" borderId="0" applyFont="0" applyFill="0" applyBorder="0" applyAlignment="0" applyProtection="0"/>
    <xf numFmtId="9" fontId="2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9" fillId="0" borderId="0" applyFont="0" applyFill="0" applyBorder="0" applyAlignment="0" applyProtection="0"/>
    <xf numFmtId="4" fontId="8" fillId="0" borderId="0" applyNumberFormat="0" applyProtection="0">
      <alignment horizontal="left" wrapText="1" indent="1" shrinkToFit="1"/>
    </xf>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8" fillId="0" borderId="1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70"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22" fillId="0" borderId="0"/>
    <xf numFmtId="0" fontId="24" fillId="0" borderId="0"/>
    <xf numFmtId="0" fontId="4" fillId="0" borderId="0"/>
    <xf numFmtId="0" fontId="6" fillId="0" borderId="0"/>
    <xf numFmtId="0" fontId="24" fillId="0" borderId="0"/>
    <xf numFmtId="0" fontId="6" fillId="0" borderId="0"/>
    <xf numFmtId="0" fontId="3" fillId="0" borderId="0"/>
    <xf numFmtId="0" fontId="6" fillId="0" borderId="0"/>
    <xf numFmtId="9" fontId="4" fillId="0" borderId="0" applyFont="0" applyFill="0" applyBorder="0" applyAlignment="0" applyProtection="0"/>
    <xf numFmtId="9" fontId="4" fillId="0" borderId="0" applyFont="0" applyFill="0" applyBorder="0" applyAlignment="0" applyProtection="0"/>
    <xf numFmtId="0" fontId="62" fillId="13" borderId="0" applyNumberFormat="0" applyBorder="0" applyAlignment="0" applyProtection="0"/>
    <xf numFmtId="0" fontId="62" fillId="17" borderId="0" applyNumberFormat="0" applyBorder="0" applyAlignment="0" applyProtection="0"/>
    <xf numFmtId="0" fontId="62" fillId="21" borderId="0" applyNumberFormat="0" applyBorder="0" applyAlignment="0" applyProtection="0"/>
    <xf numFmtId="0" fontId="62" fillId="25" borderId="0" applyNumberFormat="0" applyBorder="0" applyAlignment="0" applyProtection="0"/>
    <xf numFmtId="0" fontId="62" fillId="29" borderId="0" applyNumberFormat="0" applyBorder="0" applyAlignment="0" applyProtection="0"/>
    <xf numFmtId="0" fontId="62" fillId="33" borderId="0" applyNumberFormat="0" applyBorder="0" applyAlignment="0" applyProtection="0"/>
    <xf numFmtId="0" fontId="62" fillId="14" borderId="0" applyNumberFormat="0" applyBorder="0" applyAlignment="0" applyProtection="0"/>
    <xf numFmtId="0" fontId="62" fillId="18" borderId="0" applyNumberFormat="0" applyBorder="0" applyAlignment="0" applyProtection="0"/>
    <xf numFmtId="0" fontId="62" fillId="22" borderId="0" applyNumberFormat="0" applyBorder="0" applyAlignment="0" applyProtection="0"/>
    <xf numFmtId="0" fontId="62" fillId="26" borderId="0" applyNumberFormat="0" applyBorder="0" applyAlignment="0" applyProtection="0"/>
    <xf numFmtId="0" fontId="62" fillId="30" borderId="0" applyNumberFormat="0" applyBorder="0" applyAlignment="0" applyProtection="0"/>
    <xf numFmtId="0" fontId="62" fillId="34" borderId="0" applyNumberFormat="0" applyBorder="0" applyAlignment="0" applyProtection="0"/>
    <xf numFmtId="0" fontId="71" fillId="15" borderId="0" applyNumberFormat="0" applyBorder="0" applyAlignment="0" applyProtection="0"/>
    <xf numFmtId="0" fontId="71" fillId="19" borderId="0" applyNumberFormat="0" applyBorder="0" applyAlignment="0" applyProtection="0"/>
    <xf numFmtId="0" fontId="71" fillId="23" borderId="0" applyNumberFormat="0" applyBorder="0" applyAlignment="0" applyProtection="0"/>
    <xf numFmtId="0" fontId="71" fillId="27" borderId="0" applyNumberFormat="0" applyBorder="0" applyAlignment="0" applyProtection="0"/>
    <xf numFmtId="0" fontId="71" fillId="31" borderId="0" applyNumberFormat="0" applyBorder="0" applyAlignment="0" applyProtection="0"/>
    <xf numFmtId="0" fontId="71" fillId="35" borderId="0" applyNumberFormat="0" applyBorder="0" applyAlignment="0" applyProtection="0"/>
    <xf numFmtId="0" fontId="71" fillId="12" borderId="0" applyNumberFormat="0" applyBorder="0" applyAlignment="0" applyProtection="0"/>
    <xf numFmtId="0" fontId="71" fillId="16" borderId="0" applyNumberFormat="0" applyBorder="0" applyAlignment="0" applyProtection="0"/>
    <xf numFmtId="0" fontId="71" fillId="20" borderId="0" applyNumberFormat="0" applyBorder="0" applyAlignment="0" applyProtection="0"/>
    <xf numFmtId="0" fontId="71" fillId="24" borderId="0" applyNumberFormat="0" applyBorder="0" applyAlignment="0" applyProtection="0"/>
    <xf numFmtId="0" fontId="71" fillId="28" borderId="0" applyNumberFormat="0" applyBorder="0" applyAlignment="0" applyProtection="0"/>
    <xf numFmtId="0" fontId="71" fillId="32" borderId="0" applyNumberFormat="0" applyBorder="0" applyAlignment="0" applyProtection="0"/>
    <xf numFmtId="0" fontId="72" fillId="6" borderId="0" applyNumberFormat="0" applyBorder="0" applyAlignment="0" applyProtection="0"/>
    <xf numFmtId="0" fontId="73" fillId="9" borderId="12" applyNumberFormat="0" applyAlignment="0" applyProtection="0"/>
    <xf numFmtId="0" fontId="74" fillId="10" borderId="15" applyNumberFormat="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0" fontId="75" fillId="0" borderId="0" applyNumberFormat="0" applyFill="0" applyBorder="0" applyAlignment="0" applyProtection="0"/>
    <xf numFmtId="0" fontId="76" fillId="5" borderId="0" applyNumberFormat="0" applyBorder="0" applyAlignment="0" applyProtection="0"/>
    <xf numFmtId="0" fontId="77" fillId="0" borderId="9" applyNumberFormat="0" applyFill="0" applyAlignment="0" applyProtection="0"/>
    <xf numFmtId="0" fontId="78" fillId="0" borderId="10" applyNumberFormat="0" applyFill="0" applyAlignment="0" applyProtection="0"/>
    <xf numFmtId="0" fontId="48" fillId="0" borderId="11" applyNumberFormat="0" applyFill="0" applyAlignment="0" applyProtection="0"/>
    <xf numFmtId="0" fontId="4" fillId="0" borderId="0"/>
    <xf numFmtId="0" fontId="4" fillId="0" borderId="0"/>
    <xf numFmtId="0" fontId="4" fillId="0" borderId="0"/>
    <xf numFmtId="0" fontId="6" fillId="0" borderId="0"/>
    <xf numFmtId="0" fontId="20" fillId="0" borderId="0"/>
    <xf numFmtId="0" fontId="6" fillId="0" borderId="0"/>
    <xf numFmtId="0" fontId="6" fillId="0" borderId="0"/>
    <xf numFmtId="0" fontId="3" fillId="0" borderId="0"/>
    <xf numFmtId="0" fontId="57" fillId="0" borderId="0"/>
    <xf numFmtId="0" fontId="20"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4" fillId="0" borderId="0"/>
    <xf numFmtId="0" fontId="3" fillId="0" borderId="0"/>
    <xf numFmtId="168" fontId="6" fillId="0" borderId="0" applyFont="0" applyFill="0" applyBorder="0" applyAlignment="0" applyProtection="0"/>
    <xf numFmtId="169" fontId="6" fillId="0" borderId="0" applyFont="0" applyFill="0" applyBorder="0" applyAlignment="0" applyProtection="0"/>
    <xf numFmtId="0" fontId="6" fillId="0" borderId="0"/>
    <xf numFmtId="164" fontId="6" fillId="0" borderId="0" applyFont="0" applyFill="0" applyBorder="0" applyAlignment="0" applyProtection="0"/>
    <xf numFmtId="164" fontId="3" fillId="0" borderId="0" applyFont="0" applyFill="0" applyBorder="0" applyAlignment="0" applyProtection="0"/>
    <xf numFmtId="167" fontId="6" fillId="0" borderId="0" applyFont="0" applyFill="0" applyBorder="0" applyAlignment="0" applyProtection="0"/>
    <xf numFmtId="166" fontId="79" fillId="0" borderId="0" applyBorder="0" applyAlignment="0" applyProtection="0"/>
    <xf numFmtId="165" fontId="79" fillId="59"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0"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66" fontId="79" fillId="60" borderId="0" applyBorder="0" applyProtection="0"/>
    <xf numFmtId="0" fontId="81" fillId="0" borderId="0"/>
    <xf numFmtId="166" fontId="82" fillId="36" borderId="0" applyBorder="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7" fillId="0" borderId="0"/>
    <xf numFmtId="0" fontId="4" fillId="0" borderId="0"/>
    <xf numFmtId="0" fontId="4" fillId="0" borderId="0"/>
    <xf numFmtId="0" fontId="4" fillId="0" borderId="0"/>
    <xf numFmtId="0" fontId="4" fillId="0" borderId="0"/>
    <xf numFmtId="167" fontId="6" fillId="0" borderId="0" applyFont="0" applyFill="0" applyBorder="0" applyAlignment="0" applyProtection="0"/>
    <xf numFmtId="0" fontId="4" fillId="0" borderId="0"/>
    <xf numFmtId="0" fontId="4" fillId="0" borderId="0"/>
    <xf numFmtId="0" fontId="4" fillId="0" borderId="0"/>
    <xf numFmtId="0" fontId="4" fillId="0" borderId="0"/>
    <xf numFmtId="164" fontId="29" fillId="0" borderId="0" applyFont="0" applyFill="0" applyBorder="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7" fontId="6" fillId="0" borderId="0" applyFont="0" applyFill="0" applyBorder="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4" fillId="0" borderId="0"/>
    <xf numFmtId="0" fontId="4" fillId="0" borderId="0"/>
    <xf numFmtId="0" fontId="4" fillId="0" borderId="0"/>
    <xf numFmtId="0" fontId="4" fillId="0" borderId="0"/>
    <xf numFmtId="0" fontId="65" fillId="0" borderId="0"/>
    <xf numFmtId="9" fontId="65"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6" fillId="0" borderId="0" applyFont="0" applyFill="0" applyBorder="0" applyAlignment="0" applyProtection="0"/>
    <xf numFmtId="0" fontId="4" fillId="0" borderId="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7"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7" fontId="6" fillId="0" borderId="0" applyFont="0" applyFill="0" applyBorder="0" applyAlignment="0" applyProtection="0"/>
    <xf numFmtId="0" fontId="4" fillId="0" borderId="0"/>
    <xf numFmtId="0" fontId="4" fillId="0" borderId="0"/>
    <xf numFmtId="0" fontId="4" fillId="0" borderId="0"/>
    <xf numFmtId="0" fontId="4" fillId="0" borderId="0"/>
    <xf numFmtId="164" fontId="29" fillId="0" borderId="0" applyFont="0" applyFill="0" applyBorder="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7" fontId="6" fillId="0" borderId="0" applyFont="0" applyFill="0" applyBorder="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1"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1"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1"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51" fillId="43"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51" fillId="43"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61" fillId="58" borderId="25" applyNumberFormat="0" applyFont="0" applyAlignment="0" applyProtection="0"/>
    <xf numFmtId="0" fontId="63" fillId="42" borderId="26" applyNumberFormat="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67" fillId="0" borderId="27" applyNumberFormat="0" applyFill="0" applyAlignment="0" applyProtection="0"/>
    <xf numFmtId="0" fontId="6" fillId="0" borderId="0"/>
    <xf numFmtId="0" fontId="63" fillId="42" borderId="26" applyNumberFormat="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51" fillId="43"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33"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33"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51"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3" fillId="42" borderId="26" applyNumberFormat="0" applyAlignment="0" applyProtection="0"/>
    <xf numFmtId="0" fontId="33"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 fillId="0" borderId="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 fillId="0" borderId="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0" borderId="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33"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3"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1"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0" borderId="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33"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3" fillId="42" borderId="26" applyNumberFormat="0" applyAlignment="0" applyProtection="0"/>
    <xf numFmtId="0" fontId="32"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33"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51" fillId="43"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33"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51" fillId="43"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 fillId="0" borderId="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1"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3"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51" fillId="43" borderId="19" applyNumberFormat="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1" fillId="58" borderId="25" applyNumberFormat="0" applyFon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1"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1"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1"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51" fillId="42" borderId="19" applyNumberFormat="0" applyAlignment="0" applyProtection="0"/>
    <xf numFmtId="0" fontId="51" fillId="43"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51"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1"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51" fillId="42" borderId="19"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32" fillId="42" borderId="19"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6" fillId="58" borderId="25" applyNumberFormat="0" applyFont="0" applyAlignment="0" applyProtection="0"/>
    <xf numFmtId="0" fontId="51"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51" fillId="42" borderId="19" applyNumberFormat="0" applyAlignment="0" applyProtection="0"/>
    <xf numFmtId="0" fontId="6" fillId="58" borderId="25" applyNumberFormat="0" applyFont="0" applyAlignment="0" applyProtection="0"/>
    <xf numFmtId="0" fontId="63" fillId="42" borderId="26" applyNumberFormat="0" applyAlignment="0" applyProtection="0"/>
    <xf numFmtId="0" fontId="67" fillId="0" borderId="27" applyNumberFormat="0" applyFill="0" applyAlignment="0" applyProtection="0"/>
    <xf numFmtId="0" fontId="32" fillId="42" borderId="19" applyNumberFormat="0" applyAlignment="0" applyProtection="0"/>
    <xf numFmtId="0" fontId="51" fillId="42" borderId="19" applyNumberFormat="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3" fillId="42" borderId="26"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7" fillId="0" borderId="27" applyNumberFormat="0" applyFill="0" applyAlignment="0" applyProtection="0"/>
    <xf numFmtId="0" fontId="63" fillId="42" borderId="26"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 fillId="58" borderId="25" applyNumberFormat="0" applyFon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3"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32"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3"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51" fillId="42" borderId="19" applyNumberForma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1"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 fillId="58" borderId="25" applyNumberFormat="0" applyFon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3" fillId="42" borderId="26" applyNumberFormat="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67" fillId="0" borderId="27" applyNumberFormat="0" applyFill="0" applyAlignment="0" applyProtection="0"/>
    <xf numFmtId="0" fontId="4" fillId="0" borderId="0"/>
    <xf numFmtId="0" fontId="4" fillId="0" borderId="0"/>
    <xf numFmtId="0" fontId="4" fillId="0" borderId="0"/>
    <xf numFmtId="0" fontId="4" fillId="0" borderId="0"/>
    <xf numFmtId="0" fontId="6" fillId="0" borderId="0"/>
    <xf numFmtId="0" fontId="65" fillId="0" borderId="0"/>
    <xf numFmtId="0" fontId="83" fillId="0" borderId="0"/>
    <xf numFmtId="0" fontId="65" fillId="0" borderId="0"/>
    <xf numFmtId="0" fontId="65" fillId="0" borderId="0"/>
    <xf numFmtId="0" fontId="65" fillId="0" borderId="0"/>
    <xf numFmtId="0" fontId="65" fillId="0" borderId="0"/>
    <xf numFmtId="164" fontId="4"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0" fontId="6" fillId="0" borderId="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0" fontId="6" fillId="0" borderId="0"/>
    <xf numFmtId="0" fontId="21" fillId="0" borderId="0"/>
    <xf numFmtId="0" fontId="4" fillId="0" borderId="0"/>
    <xf numFmtId="0" fontId="21" fillId="0" borderId="0"/>
    <xf numFmtId="0" fontId="24" fillId="0" borderId="0"/>
    <xf numFmtId="0" fontId="84" fillId="0" borderId="0"/>
    <xf numFmtId="0" fontId="24" fillId="0" borderId="0"/>
    <xf numFmtId="0" fontId="4" fillId="0" borderId="0"/>
    <xf numFmtId="0" fontId="25" fillId="0" borderId="0"/>
    <xf numFmtId="164" fontId="3" fillId="0" borderId="0" applyFont="0" applyFill="0" applyBorder="0" applyAlignment="0" applyProtection="0"/>
    <xf numFmtId="0" fontId="21" fillId="0" borderId="0"/>
    <xf numFmtId="0" fontId="24" fillId="0" borderId="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4" fillId="0" borderId="0" applyFont="0" applyFill="0" applyBorder="0" applyAlignment="0" applyProtection="0"/>
    <xf numFmtId="0" fontId="21" fillId="0" borderId="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134" fillId="0" borderId="0"/>
    <xf numFmtId="0" fontId="134"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164" fontId="4" fillId="0" borderId="0" applyFont="0" applyFill="0" applyBorder="0" applyAlignment="0" applyProtection="0"/>
    <xf numFmtId="0" fontId="2" fillId="0" borderId="0"/>
    <xf numFmtId="164" fontId="4" fillId="0" borderId="0" applyFont="0" applyFill="0" applyBorder="0" applyAlignment="0" applyProtection="0"/>
    <xf numFmtId="164" fontId="4" fillId="0" borderId="0" applyFont="0" applyFill="0" applyBorder="0" applyAlignment="0" applyProtection="0"/>
    <xf numFmtId="0" fontId="2" fillId="0" borderId="0"/>
    <xf numFmtId="164" fontId="4" fillId="0" borderId="0" applyFont="0" applyFill="0" applyBorder="0" applyAlignment="0" applyProtection="0"/>
    <xf numFmtId="9"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164"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4" fontId="4" fillId="0" borderId="0" applyFont="0" applyFill="0" applyBorder="0" applyAlignment="0" applyProtection="0"/>
    <xf numFmtId="0" fontId="67" fillId="0" borderId="90" applyNumberFormat="0" applyFill="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9" fillId="0" borderId="0" applyFont="0" applyFill="0" applyBorder="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2" fillId="0" borderId="0"/>
    <xf numFmtId="9" fontId="2" fillId="0" borderId="0" applyFont="0" applyFill="0" applyBorder="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2" fillId="0" borderId="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0" fontId="2" fillId="0" borderId="0"/>
    <xf numFmtId="0" fontId="2" fillId="0" borderId="0"/>
    <xf numFmtId="164" fontId="6" fillId="0" borderId="0" applyFont="0" applyFill="0" applyBorder="0" applyAlignment="0" applyProtection="0"/>
    <xf numFmtId="164" fontId="2" fillId="0" borderId="0" applyFont="0" applyFill="0" applyBorder="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164" fontId="29" fillId="0" borderId="0" applyFont="0" applyFill="0" applyBorder="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164" fontId="6" fillId="0" borderId="0" applyFont="0" applyFill="0" applyBorder="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164" fontId="29" fillId="0" borderId="0" applyFont="0" applyFill="0" applyBorder="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1"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1"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1"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51" fillId="43"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51" fillId="43"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61" fillId="58" borderId="88" applyNumberFormat="0" applyFont="0" applyAlignment="0" applyProtection="0"/>
    <xf numFmtId="0" fontId="63" fillId="42" borderId="89" applyNumberFormat="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51" fillId="43"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33"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33"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51"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3" fillId="42" borderId="89" applyNumberFormat="0" applyAlignment="0" applyProtection="0"/>
    <xf numFmtId="0" fontId="33"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33"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3"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1"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33"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3" fillId="42" borderId="89" applyNumberFormat="0" applyAlignment="0" applyProtection="0"/>
    <xf numFmtId="0" fontId="32"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33"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51" fillId="43"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33"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51" fillId="43"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1"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3"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51" fillId="43" borderId="87" applyNumberFormat="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1" fillId="58" borderId="88" applyNumberFormat="0" applyFon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1"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1"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1"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51" fillId="42" borderId="87" applyNumberFormat="0" applyAlignment="0" applyProtection="0"/>
    <xf numFmtId="0" fontId="51" fillId="43"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51"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1"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51" fillId="42" borderId="87"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32" fillId="42" borderId="87"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6" fillId="58" borderId="88" applyNumberFormat="0" applyFont="0" applyAlignment="0" applyProtection="0"/>
    <xf numFmtId="0" fontId="51"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51" fillId="42" borderId="87" applyNumberFormat="0" applyAlignment="0" applyProtection="0"/>
    <xf numFmtId="0" fontId="6" fillId="58" borderId="88" applyNumberFormat="0" applyFont="0" applyAlignment="0" applyProtection="0"/>
    <xf numFmtId="0" fontId="63" fillId="42" borderId="89" applyNumberFormat="0" applyAlignment="0" applyProtection="0"/>
    <xf numFmtId="0" fontId="67" fillId="0" borderId="90" applyNumberFormat="0" applyFill="0" applyAlignment="0" applyProtection="0"/>
    <xf numFmtId="0" fontId="32" fillId="42" borderId="87" applyNumberFormat="0" applyAlignment="0" applyProtection="0"/>
    <xf numFmtId="0" fontId="51" fillId="42" borderId="87" applyNumberFormat="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3" fillId="42" borderId="89"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7" fillId="0" borderId="90" applyNumberFormat="0" applyFill="0" applyAlignment="0" applyProtection="0"/>
    <xf numFmtId="0" fontId="63" fillId="42" borderId="89"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 fillId="58" borderId="88" applyNumberFormat="0" applyFon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3"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32"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3"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51" fillId="42" borderId="87" applyNumberForma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1"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 fillId="58" borderId="88" applyNumberFormat="0" applyFon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3" fillId="42" borderId="89" applyNumberFormat="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0" fontId="67" fillId="0" borderId="90" applyNumberFormat="0" applyFill="0" applyAlignment="0" applyProtection="0"/>
    <xf numFmtId="164" fontId="4"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19" fillId="0" borderId="0" applyFont="0" applyFill="0" applyBorder="0" applyAlignment="0" applyProtection="0"/>
    <xf numFmtId="164" fontId="6"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29"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36" fillId="0" borderId="0" applyFont="0" applyFill="0" applyBorder="0" applyAlignment="0" applyProtection="0"/>
    <xf numFmtId="164" fontId="37" fillId="0" borderId="0" applyFont="0" applyFill="0" applyBorder="0" applyAlignment="0" applyProtection="0"/>
    <xf numFmtId="164" fontId="25" fillId="0" borderId="0" applyFont="0" applyFill="0" applyBorder="0" applyAlignment="0" applyProtection="0"/>
    <xf numFmtId="164" fontId="20" fillId="0" borderId="0" applyFont="0" applyFill="0" applyBorder="0" applyAlignment="0" applyProtection="0"/>
    <xf numFmtId="164" fontId="6" fillId="0" borderId="0" applyFont="0" applyFill="0" applyBorder="0" applyAlignment="0" applyProtection="0"/>
    <xf numFmtId="164" fontId="19" fillId="0" borderId="0" applyFont="0" applyFill="0" applyBorder="0" applyAlignment="0" applyProtection="0"/>
    <xf numFmtId="164" fontId="22"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cellStyleXfs>
  <cellXfs count="2304">
    <xf numFmtId="0" fontId="0" fillId="0" borderId="0" xfId="0"/>
    <xf numFmtId="0" fontId="7" fillId="0" borderId="0" xfId="0" applyFont="1"/>
    <xf numFmtId="0" fontId="14" fillId="0" borderId="0" xfId="0" applyFont="1"/>
    <xf numFmtId="0" fontId="17" fillId="0" borderId="0" xfId="0" applyFont="1"/>
    <xf numFmtId="0" fontId="17" fillId="0" borderId="0" xfId="0" applyFont="1" applyAlignment="1">
      <alignment vertical="center"/>
    </xf>
    <xf numFmtId="0" fontId="0" fillId="2" borderId="0" xfId="0" applyFill="1"/>
    <xf numFmtId="0" fontId="0" fillId="0" borderId="0" xfId="0" applyAlignment="1">
      <alignment vertical="top"/>
    </xf>
    <xf numFmtId="0" fontId="0" fillId="0" borderId="0" xfId="0" applyAlignment="1">
      <alignment horizontal="left" vertical="top"/>
    </xf>
    <xf numFmtId="0" fontId="0" fillId="0" borderId="0" xfId="0" applyAlignment="1">
      <alignment horizontal="left"/>
    </xf>
    <xf numFmtId="0" fontId="10" fillId="0" borderId="2" xfId="0" applyFont="1" applyBorder="1" applyAlignment="1">
      <alignment wrapText="1"/>
    </xf>
    <xf numFmtId="0" fontId="11" fillId="61" borderId="0" xfId="0" applyFont="1" applyFill="1"/>
    <xf numFmtId="0" fontId="11" fillId="62" borderId="0" xfId="0" applyFont="1" applyFill="1"/>
    <xf numFmtId="0" fontId="0" fillId="61" borderId="0" xfId="0" applyFill="1"/>
    <xf numFmtId="0" fontId="11" fillId="0" borderId="2" xfId="0" applyFont="1" applyBorder="1"/>
    <xf numFmtId="0" fontId="11" fillId="2" borderId="0" xfId="0" applyFont="1" applyFill="1"/>
    <xf numFmtId="0" fontId="0" fillId="2" borderId="0" xfId="0" applyFill="1" applyAlignment="1">
      <alignment vertical="top"/>
    </xf>
    <xf numFmtId="0" fontId="0" fillId="2" borderId="0" xfId="0" applyFill="1" applyAlignment="1">
      <alignment horizontal="left"/>
    </xf>
    <xf numFmtId="0" fontId="11" fillId="2" borderId="2" xfId="0" applyFont="1" applyFill="1" applyBorder="1"/>
    <xf numFmtId="0" fontId="10" fillId="0" borderId="0" xfId="0" applyFont="1"/>
    <xf numFmtId="0" fontId="11" fillId="0" borderId="0" xfId="0" applyFont="1"/>
    <xf numFmtId="0" fontId="10" fillId="2" borderId="0" xfId="0" applyFont="1" applyFill="1"/>
    <xf numFmtId="2" fontId="10" fillId="0" borderId="0" xfId="0" applyNumberFormat="1" applyFont="1" applyAlignment="1">
      <alignment horizontal="center" vertical="center"/>
    </xf>
    <xf numFmtId="2" fontId="10" fillId="0" borderId="30" xfId="0" applyNumberFormat="1" applyFont="1" applyBorder="1" applyAlignment="1">
      <alignment vertical="center"/>
    </xf>
    <xf numFmtId="0" fontId="0" fillId="0" borderId="0" xfId="0" applyAlignment="1">
      <alignment vertical="top" wrapText="1"/>
    </xf>
    <xf numFmtId="2" fontId="0" fillId="0" borderId="0" xfId="0" applyNumberFormat="1" applyAlignment="1">
      <alignment horizontal="center"/>
    </xf>
    <xf numFmtId="0" fontId="10" fillId="0" borderId="0" xfId="0" applyFont="1" applyAlignment="1">
      <alignment horizontal="center" vertical="center"/>
    </xf>
    <xf numFmtId="0" fontId="18" fillId="0" borderId="0" xfId="0" applyFont="1" applyAlignment="1">
      <alignment horizontal="center" vertical="center"/>
    </xf>
    <xf numFmtId="3" fontId="85" fillId="0" borderId="2" xfId="0" applyNumberFormat="1" applyFont="1" applyBorder="1" applyAlignment="1">
      <alignment horizontal="center" vertical="center" wrapText="1"/>
    </xf>
    <xf numFmtId="0" fontId="92" fillId="66" borderId="2" xfId="0" applyFont="1" applyFill="1" applyBorder="1" applyAlignment="1">
      <alignment horizontal="center"/>
    </xf>
    <xf numFmtId="0" fontId="10" fillId="0" borderId="2" xfId="0" applyFont="1" applyBorder="1" applyAlignment="1">
      <alignment horizontal="center" vertical="center"/>
    </xf>
    <xf numFmtId="0" fontId="10" fillId="2" borderId="5" xfId="0" applyFont="1" applyFill="1" applyBorder="1" applyAlignment="1">
      <alignment horizontal="center" vertical="center"/>
    </xf>
    <xf numFmtId="0" fontId="10" fillId="2" borderId="5" xfId="0" applyFont="1" applyFill="1" applyBorder="1" applyAlignment="1">
      <alignment wrapText="1"/>
    </xf>
    <xf numFmtId="0" fontId="10" fillId="0" borderId="5" xfId="0" applyFont="1" applyBorder="1" applyAlignment="1">
      <alignment horizontal="center" vertical="center"/>
    </xf>
    <xf numFmtId="0" fontId="10" fillId="0" borderId="5" xfId="0" applyFont="1" applyBorder="1" applyAlignment="1">
      <alignment wrapText="1"/>
    </xf>
    <xf numFmtId="0" fontId="86" fillId="65" borderId="2" xfId="0" applyFont="1" applyFill="1" applyBorder="1" applyAlignment="1">
      <alignment horizontal="center" vertical="center" wrapText="1"/>
    </xf>
    <xf numFmtId="0" fontId="59" fillId="0" borderId="0" xfId="0" applyFont="1"/>
    <xf numFmtId="0" fontId="94" fillId="0" borderId="0" xfId="0" applyFont="1"/>
    <xf numFmtId="0" fontId="12" fillId="0" borderId="2" xfId="0" applyFont="1" applyBorder="1" applyAlignment="1">
      <alignment horizontal="left" vertical="top" wrapText="1"/>
    </xf>
    <xf numFmtId="0" fontId="10" fillId="0" borderId="0" xfId="0" applyFont="1" applyAlignment="1">
      <alignment horizontal="center"/>
    </xf>
    <xf numFmtId="0" fontId="13" fillId="65" borderId="2" xfId="0" applyFont="1" applyFill="1" applyBorder="1" applyAlignment="1">
      <alignment horizontal="center" vertical="center" wrapText="1"/>
    </xf>
    <xf numFmtId="3" fontId="12" fillId="0" borderId="2" xfId="0" applyNumberFormat="1" applyFont="1" applyBorder="1" applyAlignment="1">
      <alignment horizontal="center" vertical="center" wrapText="1"/>
    </xf>
    <xf numFmtId="0" fontId="13" fillId="0" borderId="2" xfId="0" applyFont="1" applyBorder="1" applyAlignment="1">
      <alignment horizontal="center" vertical="center" wrapText="1"/>
    </xf>
    <xf numFmtId="3" fontId="13" fillId="2" borderId="2" xfId="0" applyNumberFormat="1" applyFont="1" applyFill="1" applyBorder="1" applyAlignment="1">
      <alignment horizontal="right" vertical="top" wrapText="1"/>
    </xf>
    <xf numFmtId="0" fontId="14" fillId="0" borderId="0" xfId="0" applyFont="1" applyAlignment="1">
      <alignment horizontal="right"/>
    </xf>
    <xf numFmtId="0" fontId="101" fillId="0" borderId="0" xfId="0" applyFont="1"/>
    <xf numFmtId="0" fontId="101" fillId="2" borderId="0" xfId="0" applyFont="1" applyFill="1"/>
    <xf numFmtId="0" fontId="14" fillId="0" borderId="2" xfId="0" applyFont="1" applyBorder="1" applyAlignment="1">
      <alignment vertical="top" wrapText="1"/>
    </xf>
    <xf numFmtId="0" fontId="14" fillId="0" borderId="2" xfId="0" applyFont="1" applyBorder="1" applyAlignment="1">
      <alignment horizontal="left" vertical="top" wrapText="1"/>
    </xf>
    <xf numFmtId="0" fontId="12" fillId="0" borderId="0" xfId="0" applyFont="1"/>
    <xf numFmtId="0" fontId="14" fillId="0" borderId="2" xfId="0" applyFont="1" applyBorder="1"/>
    <xf numFmtId="0" fontId="0" fillId="2" borderId="0" xfId="0" applyFill="1" applyAlignment="1">
      <alignment horizontal="left" vertical="top"/>
    </xf>
    <xf numFmtId="0" fontId="14" fillId="0" borderId="2" xfId="0" applyFont="1" applyBorder="1" applyAlignment="1">
      <alignment vertical="top"/>
    </xf>
    <xf numFmtId="0" fontId="14" fillId="2" borderId="2" xfId="0" applyFont="1" applyFill="1" applyBorder="1" applyAlignment="1">
      <alignment vertical="top" wrapText="1"/>
    </xf>
    <xf numFmtId="0" fontId="13" fillId="63" borderId="2" xfId="0" applyFont="1" applyFill="1" applyBorder="1" applyAlignment="1">
      <alignment horizontal="center" vertical="center" wrapText="1"/>
    </xf>
    <xf numFmtId="0" fontId="12" fillId="4" borderId="2" xfId="0" applyFont="1" applyFill="1" applyBorder="1" applyAlignment="1">
      <alignment horizontal="left" vertical="top" wrapText="1"/>
    </xf>
    <xf numFmtId="0" fontId="99" fillId="4" borderId="2" xfId="0" applyFont="1" applyFill="1" applyBorder="1" applyAlignment="1">
      <alignment horizontal="left" vertical="top" wrapText="1"/>
    </xf>
    <xf numFmtId="0" fontId="12" fillId="4" borderId="2" xfId="0" applyFont="1" applyFill="1" applyBorder="1" applyAlignment="1">
      <alignment horizontal="left" vertical="center" wrapText="1"/>
    </xf>
    <xf numFmtId="0" fontId="12" fillId="4" borderId="2" xfId="0" applyFont="1" applyFill="1" applyBorder="1" applyAlignment="1">
      <alignment horizontal="justify" vertical="top" wrapText="1"/>
    </xf>
    <xf numFmtId="0" fontId="99" fillId="4" borderId="2" xfId="0" applyFont="1" applyFill="1" applyBorder="1" applyAlignment="1">
      <alignment vertical="top" wrapText="1"/>
    </xf>
    <xf numFmtId="0" fontId="12" fillId="2" borderId="2" xfId="0" applyFont="1" applyFill="1" applyBorder="1" applyAlignment="1">
      <alignment horizontal="left" vertical="top" wrapText="1"/>
    </xf>
    <xf numFmtId="0" fontId="12" fillId="2" borderId="2" xfId="0" applyFont="1" applyFill="1" applyBorder="1" applyAlignment="1">
      <alignment vertical="top" wrapText="1"/>
    </xf>
    <xf numFmtId="0" fontId="12" fillId="2" borderId="2" xfId="0" applyFont="1" applyFill="1" applyBorder="1" applyAlignment="1">
      <alignment horizontal="justify" vertical="top" wrapText="1"/>
    </xf>
    <xf numFmtId="0" fontId="12" fillId="0" borderId="2" xfId="0" applyFont="1" applyBorder="1" applyAlignment="1">
      <alignment vertical="top" wrapText="1"/>
    </xf>
    <xf numFmtId="0" fontId="12" fillId="4" borderId="2" xfId="0" applyFont="1" applyFill="1" applyBorder="1" applyAlignment="1">
      <alignment horizontal="justify" vertical="center" wrapText="1"/>
    </xf>
    <xf numFmtId="0" fontId="12" fillId="0" borderId="2" xfId="0" applyFont="1" applyBorder="1" applyAlignment="1">
      <alignment horizontal="justify" vertical="center" wrapText="1"/>
    </xf>
    <xf numFmtId="0" fontId="12" fillId="0" borderId="2" xfId="0" applyFont="1" applyBorder="1" applyAlignment="1">
      <alignment horizontal="justify" vertical="top" wrapText="1"/>
    </xf>
    <xf numFmtId="0" fontId="14" fillId="2" borderId="2" xfId="0" applyFont="1" applyFill="1" applyBorder="1" applyAlignment="1">
      <alignment vertical="top"/>
    </xf>
    <xf numFmtId="0" fontId="12" fillId="2" borderId="2" xfId="0" applyFont="1" applyFill="1" applyBorder="1" applyAlignment="1">
      <alignment horizontal="justify" vertical="center" wrapText="1"/>
    </xf>
    <xf numFmtId="0" fontId="13" fillId="2" borderId="2" xfId="0" applyFont="1" applyFill="1" applyBorder="1" applyAlignment="1">
      <alignment horizontal="justify" vertical="center" wrapText="1"/>
    </xf>
    <xf numFmtId="0" fontId="12" fillId="0" borderId="2" xfId="0" applyFont="1" applyBorder="1" applyAlignment="1">
      <alignment horizontal="left" vertical="center" wrapText="1"/>
    </xf>
    <xf numFmtId="0" fontId="103" fillId="2" borderId="2" xfId="0" applyFont="1" applyFill="1" applyBorder="1" applyAlignment="1">
      <alignment horizontal="left" vertical="top" wrapText="1"/>
    </xf>
    <xf numFmtId="0" fontId="13" fillId="62" borderId="2" xfId="0" applyFont="1" applyFill="1" applyBorder="1" applyAlignment="1">
      <alignment vertical="center" wrapText="1"/>
    </xf>
    <xf numFmtId="0" fontId="13" fillId="61" borderId="2" xfId="0" applyFont="1" applyFill="1" applyBorder="1" applyAlignment="1">
      <alignment vertical="center" wrapText="1"/>
    </xf>
    <xf numFmtId="0" fontId="12" fillId="2" borderId="2" xfId="0" applyFont="1" applyFill="1" applyBorder="1" applyAlignment="1">
      <alignment horizontal="left" vertical="top"/>
    </xf>
    <xf numFmtId="0" fontId="0" fillId="3" borderId="0" xfId="0" applyFill="1"/>
    <xf numFmtId="0" fontId="12" fillId="0" borderId="2" xfId="0" applyFont="1" applyBorder="1" applyAlignment="1">
      <alignment horizontal="left" vertical="top"/>
    </xf>
    <xf numFmtId="0" fontId="13" fillId="2" borderId="2" xfId="0" applyFont="1" applyFill="1" applyBorder="1" applyAlignment="1">
      <alignment horizontal="left" vertical="top" wrapText="1"/>
    </xf>
    <xf numFmtId="0" fontId="11" fillId="2" borderId="0" xfId="0" applyFont="1" applyFill="1" applyAlignment="1">
      <alignment horizontal="left"/>
    </xf>
    <xf numFmtId="0" fontId="11" fillId="2" borderId="0" xfId="0" applyFont="1" applyFill="1" applyAlignment="1">
      <alignment horizontal="left" vertical="top"/>
    </xf>
    <xf numFmtId="0" fontId="13" fillId="2" borderId="2" xfId="0" applyFont="1" applyFill="1" applyBorder="1" applyAlignment="1">
      <alignment vertical="top" wrapText="1"/>
    </xf>
    <xf numFmtId="0" fontId="11" fillId="2" borderId="0" xfId="0" applyFont="1" applyFill="1" applyAlignment="1">
      <alignment vertical="top"/>
    </xf>
    <xf numFmtId="0" fontId="85" fillId="2" borderId="0" xfId="0" applyFont="1" applyFill="1" applyAlignment="1">
      <alignment horizontal="left" vertical="top"/>
    </xf>
    <xf numFmtId="0" fontId="106" fillId="2" borderId="0" xfId="0" applyFont="1" applyFill="1" applyAlignment="1">
      <alignment horizontal="left" vertical="top"/>
    </xf>
    <xf numFmtId="0" fontId="107" fillId="0" borderId="0" xfId="0" applyFont="1"/>
    <xf numFmtId="0" fontId="108" fillId="65" borderId="2" xfId="0" applyFont="1" applyFill="1" applyBorder="1" applyAlignment="1">
      <alignment horizontal="center" vertical="center" wrapText="1"/>
    </xf>
    <xf numFmtId="3" fontId="110" fillId="0" borderId="2" xfId="0" applyNumberFormat="1" applyFont="1" applyBorder="1" applyAlignment="1">
      <alignment horizontal="center" vertical="center" wrapText="1"/>
    </xf>
    <xf numFmtId="3" fontId="108" fillId="2" borderId="2" xfId="0" applyNumberFormat="1" applyFont="1" applyFill="1" applyBorder="1" applyAlignment="1">
      <alignment horizontal="right" vertical="center" wrapText="1"/>
    </xf>
    <xf numFmtId="0" fontId="108" fillId="65" borderId="2" xfId="0" applyFont="1" applyFill="1" applyBorder="1" applyAlignment="1">
      <alignment horizontal="center" vertical="center"/>
    </xf>
    <xf numFmtId="0" fontId="18" fillId="0" borderId="0" xfId="0" applyFont="1"/>
    <xf numFmtId="0" fontId="108" fillId="2" borderId="2" xfId="0" applyFont="1" applyFill="1" applyBorder="1" applyAlignment="1">
      <alignment horizontal="center" vertical="center" wrapText="1"/>
    </xf>
    <xf numFmtId="0" fontId="96" fillId="0" borderId="0" xfId="0" applyFont="1"/>
    <xf numFmtId="0" fontId="110" fillId="0" borderId="2" xfId="0" applyFont="1" applyBorder="1" applyAlignment="1">
      <alignment horizontal="left" vertical="top" wrapText="1"/>
    </xf>
    <xf numFmtId="0" fontId="118" fillId="0" borderId="2" xfId="1" applyFont="1" applyBorder="1" applyAlignment="1">
      <alignment horizontal="left" vertical="top" wrapText="1"/>
    </xf>
    <xf numFmtId="0" fontId="119" fillId="0" borderId="2" xfId="1" applyFont="1" applyBorder="1" applyAlignment="1">
      <alignment horizontal="center" vertical="top" wrapText="1"/>
    </xf>
    <xf numFmtId="3" fontId="120" fillId="0" borderId="2" xfId="1" applyNumberFormat="1" applyFont="1" applyBorder="1" applyAlignment="1">
      <alignment horizontal="center" vertical="top" wrapText="1"/>
    </xf>
    <xf numFmtId="0" fontId="121" fillId="0" borderId="0" xfId="1" applyFont="1"/>
    <xf numFmtId="0" fontId="94" fillId="0" borderId="0" xfId="1" applyFont="1"/>
    <xf numFmtId="0" fontId="94" fillId="0" borderId="7" xfId="1" applyFont="1" applyBorder="1" applyAlignment="1">
      <alignment wrapText="1"/>
    </xf>
    <xf numFmtId="0" fontId="95" fillId="70" borderId="2" xfId="1" applyFont="1" applyFill="1" applyBorder="1" applyAlignment="1">
      <alignment wrapText="1"/>
    </xf>
    <xf numFmtId="0" fontId="113" fillId="0" borderId="0" xfId="0" applyFont="1"/>
    <xf numFmtId="0" fontId="126" fillId="0" borderId="0" xfId="0" applyFont="1"/>
    <xf numFmtId="0" fontId="108" fillId="65" borderId="1" xfId="0" applyFont="1" applyFill="1" applyBorder="1" applyAlignment="1">
      <alignment horizontal="center" vertical="center" wrapText="1"/>
    </xf>
    <xf numFmtId="0" fontId="127" fillId="65" borderId="2" xfId="0" applyFont="1" applyFill="1" applyBorder="1" applyAlignment="1">
      <alignment horizontal="center" vertical="center" wrapText="1"/>
    </xf>
    <xf numFmtId="0" fontId="110" fillId="65" borderId="2" xfId="0" applyFont="1" applyFill="1" applyBorder="1" applyAlignment="1">
      <alignment vertical="center" wrapText="1"/>
    </xf>
    <xf numFmtId="0" fontId="110" fillId="0" borderId="1" xfId="0" applyFont="1" applyBorder="1"/>
    <xf numFmtId="0" fontId="110" fillId="0" borderId="2" xfId="0" applyFont="1" applyBorder="1"/>
    <xf numFmtId="2" fontId="110" fillId="0" borderId="2" xfId="0" applyNumberFormat="1" applyFont="1" applyBorder="1"/>
    <xf numFmtId="2" fontId="110" fillId="0" borderId="5" xfId="0" applyNumberFormat="1" applyFont="1" applyBorder="1"/>
    <xf numFmtId="0" fontId="110" fillId="65" borderId="2" xfId="0" applyFont="1" applyFill="1" applyBorder="1" applyAlignment="1">
      <alignment horizontal="right" vertical="center" wrapText="1"/>
    </xf>
    <xf numFmtId="2" fontId="112" fillId="0" borderId="2" xfId="0" applyNumberFormat="1" applyFont="1" applyBorder="1"/>
    <xf numFmtId="164" fontId="112" fillId="0" borderId="2" xfId="19697" applyFont="1" applyBorder="1"/>
    <xf numFmtId="164" fontId="108" fillId="0" borderId="2" xfId="19697" applyFont="1" applyBorder="1"/>
    <xf numFmtId="0" fontId="111" fillId="66" borderId="2" xfId="0" applyFont="1" applyFill="1" applyBorder="1" applyAlignment="1">
      <alignment horizontal="center" vertical="center"/>
    </xf>
    <xf numFmtId="0" fontId="111" fillId="66" borderId="2" xfId="0" applyFont="1" applyFill="1" applyBorder="1" applyAlignment="1">
      <alignment horizontal="center" vertical="center" wrapText="1"/>
    </xf>
    <xf numFmtId="0" fontId="116" fillId="0" borderId="0" xfId="0" applyFont="1"/>
    <xf numFmtId="0" fontId="107" fillId="0" borderId="0" xfId="0" applyFont="1" applyAlignment="1">
      <alignment vertical="top" wrapText="1"/>
    </xf>
    <xf numFmtId="2" fontId="107" fillId="0" borderId="0" xfId="0" applyNumberFormat="1" applyFont="1" applyAlignment="1">
      <alignment horizontal="center"/>
    </xf>
    <xf numFmtId="0" fontId="113" fillId="0" borderId="0" xfId="0" applyFont="1" applyAlignment="1">
      <alignment horizontal="center" vertical="center"/>
    </xf>
    <xf numFmtId="0" fontId="108" fillId="65" borderId="2" xfId="0" applyFont="1" applyFill="1" applyBorder="1" applyAlignment="1">
      <alignment horizontal="right" vertical="center" wrapText="1"/>
    </xf>
    <xf numFmtId="0" fontId="108" fillId="66" borderId="2" xfId="0" applyFont="1" applyFill="1" applyBorder="1" applyAlignment="1">
      <alignment horizontal="center" vertical="center" wrapText="1"/>
    </xf>
    <xf numFmtId="0" fontId="131" fillId="0" borderId="0" xfId="0" applyFont="1"/>
    <xf numFmtId="0" fontId="108" fillId="64" borderId="2" xfId="0" applyFont="1" applyFill="1" applyBorder="1" applyAlignment="1">
      <alignment horizontal="center" vertical="center" wrapText="1"/>
    </xf>
    <xf numFmtId="0" fontId="110" fillId="2" borderId="2" xfId="0" applyFont="1" applyFill="1" applyBorder="1" applyAlignment="1">
      <alignment horizontal="center" vertical="center" wrapText="1"/>
    </xf>
    <xf numFmtId="0" fontId="100" fillId="0" borderId="0" xfId="0" applyFont="1"/>
    <xf numFmtId="0" fontId="123" fillId="0" borderId="0" xfId="0" applyFont="1"/>
    <xf numFmtId="0" fontId="113" fillId="0" borderId="0" xfId="0" applyFont="1" applyAlignment="1">
      <alignment vertical="center"/>
    </xf>
    <xf numFmtId="0" fontId="107" fillId="0" borderId="0" xfId="0" applyFont="1" applyAlignment="1">
      <alignment vertical="center"/>
    </xf>
    <xf numFmtId="0" fontId="113" fillId="0" borderId="0" xfId="0" applyFont="1" applyAlignment="1">
      <alignment vertical="top"/>
    </xf>
    <xf numFmtId="0" fontId="132" fillId="0" borderId="0" xfId="0" applyFont="1"/>
    <xf numFmtId="3" fontId="108" fillId="0" borderId="2" xfId="0" applyNumberFormat="1" applyFont="1" applyBorder="1" applyAlignment="1">
      <alignment vertical="center"/>
    </xf>
    <xf numFmtId="0" fontId="110" fillId="0" borderId="0" xfId="0" applyFont="1"/>
    <xf numFmtId="2" fontId="108" fillId="0" borderId="2" xfId="0" applyNumberFormat="1" applyFont="1" applyBorder="1"/>
    <xf numFmtId="2" fontId="110" fillId="0" borderId="30" xfId="0" applyNumberFormat="1" applyFont="1" applyBorder="1" applyAlignment="1">
      <alignment vertical="center"/>
    </xf>
    <xf numFmtId="2" fontId="110" fillId="0" borderId="0" xfId="0" applyNumberFormat="1" applyFont="1" applyAlignment="1">
      <alignment horizontal="center" vertical="center"/>
    </xf>
    <xf numFmtId="0" fontId="108" fillId="0" borderId="0" xfId="0" applyFont="1" applyAlignment="1">
      <alignment horizontal="center" vertical="center"/>
    </xf>
    <xf numFmtId="0" fontId="108" fillId="66" borderId="2" xfId="0" applyFont="1" applyFill="1" applyBorder="1" applyAlignment="1">
      <alignment horizontal="center" vertical="center"/>
    </xf>
    <xf numFmtId="0" fontId="110" fillId="0" borderId="0" xfId="0" applyFont="1" applyAlignment="1">
      <alignment vertical="center"/>
    </xf>
    <xf numFmtId="0" fontId="131" fillId="0" borderId="0" xfId="0" applyFont="1" applyAlignment="1">
      <alignment vertical="center"/>
    </xf>
    <xf numFmtId="0" fontId="110" fillId="0" borderId="2" xfId="0" applyFont="1" applyBorder="1" applyAlignment="1">
      <alignment horizontal="center" vertical="top"/>
    </xf>
    <xf numFmtId="0" fontId="110" fillId="0" borderId="2" xfId="0" applyFont="1" applyBorder="1" applyAlignment="1">
      <alignment vertical="top" wrapText="1"/>
    </xf>
    <xf numFmtId="0" fontId="131" fillId="0" borderId="2" xfId="0" applyFont="1" applyBorder="1" applyAlignment="1">
      <alignment vertical="top"/>
    </xf>
    <xf numFmtId="0" fontId="110" fillId="0" borderId="0" xfId="0" applyFont="1" applyAlignment="1">
      <alignment vertical="top"/>
    </xf>
    <xf numFmtId="0" fontId="131" fillId="0" borderId="0" xfId="0" applyFont="1" applyAlignment="1">
      <alignment vertical="top"/>
    </xf>
    <xf numFmtId="3" fontId="108" fillId="2" borderId="2" xfId="0" applyNumberFormat="1" applyFont="1" applyFill="1" applyBorder="1" applyAlignment="1">
      <alignment horizontal="right" vertical="center" indent="1"/>
    </xf>
    <xf numFmtId="0" fontId="108" fillId="0" borderId="0" xfId="0" applyFont="1"/>
    <xf numFmtId="0" fontId="110" fillId="0" borderId="0" xfId="0" applyFont="1" applyAlignment="1">
      <alignment horizontal="center"/>
    </xf>
    <xf numFmtId="0" fontId="110" fillId="0" borderId="0" xfId="0" applyFont="1" applyAlignment="1">
      <alignment horizontal="left"/>
    </xf>
    <xf numFmtId="0" fontId="133" fillId="0" borderId="0" xfId="0" applyFont="1"/>
    <xf numFmtId="0" fontId="136" fillId="0" borderId="2" xfId="19698" applyFont="1" applyBorder="1" applyAlignment="1">
      <alignment horizontal="center"/>
    </xf>
    <xf numFmtId="2" fontId="136" fillId="0" borderId="2" xfId="19698" applyNumberFormat="1" applyFont="1" applyBorder="1"/>
    <xf numFmtId="4" fontId="136" fillId="0" borderId="2" xfId="19698" applyNumberFormat="1" applyFont="1" applyBorder="1"/>
    <xf numFmtId="0" fontId="137" fillId="0" borderId="2" xfId="19698" applyFont="1" applyBorder="1" applyAlignment="1">
      <alignment horizontal="center"/>
    </xf>
    <xf numFmtId="2" fontId="19" fillId="0" borderId="48" xfId="19699" applyNumberFormat="1" applyFont="1" applyBorder="1"/>
    <xf numFmtId="9" fontId="137" fillId="0" borderId="2" xfId="41" applyFont="1" applyBorder="1"/>
    <xf numFmtId="4" fontId="137" fillId="0" borderId="2" xfId="19698" applyNumberFormat="1" applyFont="1" applyBorder="1"/>
    <xf numFmtId="0" fontId="137" fillId="0" borderId="48" xfId="19698" applyFont="1" applyBorder="1" applyAlignment="1">
      <alignment horizontal="center"/>
    </xf>
    <xf numFmtId="9" fontId="137" fillId="0" borderId="48" xfId="41" applyFont="1" applyBorder="1"/>
    <xf numFmtId="4" fontId="136" fillId="0" borderId="48" xfId="19698" applyNumberFormat="1" applyFont="1" applyBorder="1"/>
    <xf numFmtId="4" fontId="137" fillId="0" borderId="48" xfId="19698" applyNumberFormat="1" applyFont="1" applyBorder="1"/>
    <xf numFmtId="0" fontId="137" fillId="0" borderId="0" xfId="19699" applyFont="1"/>
    <xf numFmtId="0" fontId="139" fillId="0" borderId="0" xfId="0" applyFont="1" applyAlignment="1">
      <alignment horizontal="right"/>
    </xf>
    <xf numFmtId="0" fontId="111" fillId="0" borderId="0" xfId="0" applyFont="1" applyAlignment="1">
      <alignment horizontal="center" vertical="center"/>
    </xf>
    <xf numFmtId="0" fontId="141" fillId="0" borderId="0" xfId="19698" applyFont="1"/>
    <xf numFmtId="0" fontId="137" fillId="0" borderId="0" xfId="19698" applyFont="1"/>
    <xf numFmtId="0" fontId="142" fillId="66" borderId="2" xfId="0" applyFont="1" applyFill="1" applyBorder="1" applyAlignment="1">
      <alignment horizontal="center" vertical="top"/>
    </xf>
    <xf numFmtId="0" fontId="142" fillId="0" borderId="0" xfId="0" applyFont="1" applyAlignment="1">
      <alignment vertical="top"/>
    </xf>
    <xf numFmtId="0" fontId="133" fillId="0" borderId="0" xfId="0" applyFont="1" applyAlignment="1">
      <alignment vertical="top"/>
    </xf>
    <xf numFmtId="0" fontId="133" fillId="66" borderId="2" xfId="0" applyFont="1" applyFill="1" applyBorder="1" applyAlignment="1">
      <alignment horizontal="center" vertical="top" wrapText="1"/>
    </xf>
    <xf numFmtId="0" fontId="133" fillId="66" borderId="2" xfId="0" applyFont="1" applyFill="1" applyBorder="1" applyAlignment="1">
      <alignment horizontal="center" vertical="top"/>
    </xf>
    <xf numFmtId="0" fontId="142" fillId="0" borderId="0" xfId="0" applyFont="1" applyAlignment="1">
      <alignment horizontal="right" vertical="top"/>
    </xf>
    <xf numFmtId="0" fontId="133" fillId="0" borderId="0" xfId="0" applyFont="1" applyAlignment="1">
      <alignment horizontal="center" vertical="top"/>
    </xf>
    <xf numFmtId="0" fontId="142" fillId="0" borderId="0" xfId="19698" applyFont="1" applyAlignment="1">
      <alignment vertical="top"/>
    </xf>
    <xf numFmtId="0" fontId="133" fillId="0" borderId="2" xfId="19698" applyFont="1" applyBorder="1" applyAlignment="1">
      <alignment horizontal="center" vertical="top"/>
    </xf>
    <xf numFmtId="2" fontId="133" fillId="0" borderId="2" xfId="19698" applyNumberFormat="1" applyFont="1" applyBorder="1" applyAlignment="1">
      <alignment vertical="top"/>
    </xf>
    <xf numFmtId="4" fontId="133" fillId="0" borderId="2" xfId="19698" applyNumberFormat="1" applyFont="1" applyBorder="1" applyAlignment="1">
      <alignment vertical="top"/>
    </xf>
    <xf numFmtId="0" fontId="142" fillId="0" borderId="2" xfId="19698" applyFont="1" applyBorder="1" applyAlignment="1">
      <alignment horizontal="center" vertical="top"/>
    </xf>
    <xf numFmtId="2" fontId="142" fillId="0" borderId="48" xfId="19699" applyNumberFormat="1" applyFont="1" applyBorder="1" applyAlignment="1">
      <alignment vertical="top"/>
    </xf>
    <xf numFmtId="9" fontId="142" fillId="0" borderId="2" xfId="41" applyFont="1" applyBorder="1" applyAlignment="1">
      <alignment vertical="top"/>
    </xf>
    <xf numFmtId="4" fontId="142" fillId="0" borderId="2" xfId="19698" applyNumberFormat="1" applyFont="1" applyBorder="1" applyAlignment="1">
      <alignment vertical="top"/>
    </xf>
    <xf numFmtId="0" fontId="142" fillId="0" borderId="48" xfId="19698" applyFont="1" applyBorder="1" applyAlignment="1">
      <alignment horizontal="center" vertical="top"/>
    </xf>
    <xf numFmtId="9" fontId="142" fillId="0" borderId="48" xfId="41" applyFont="1" applyBorder="1" applyAlignment="1">
      <alignment vertical="top"/>
    </xf>
    <xf numFmtId="4" fontId="133" fillId="0" borderId="48" xfId="19698" applyNumberFormat="1" applyFont="1" applyBorder="1" applyAlignment="1">
      <alignment vertical="top"/>
    </xf>
    <xf numFmtId="4" fontId="142" fillId="0" borderId="48" xfId="19698" applyNumberFormat="1" applyFont="1" applyBorder="1" applyAlignment="1">
      <alignment vertical="top"/>
    </xf>
    <xf numFmtId="0" fontId="142" fillId="0" borderId="0" xfId="19699" applyFont="1" applyAlignment="1">
      <alignment vertical="top"/>
    </xf>
    <xf numFmtId="0" fontId="139" fillId="66" borderId="2" xfId="0" applyFont="1" applyFill="1" applyBorder="1" applyAlignment="1">
      <alignment horizontal="center" vertical="top"/>
    </xf>
    <xf numFmtId="0" fontId="110" fillId="0" borderId="0" xfId="0" applyFont="1" applyAlignment="1">
      <alignment horizontal="right"/>
    </xf>
    <xf numFmtId="0" fontId="113" fillId="0" borderId="0" xfId="0" applyFont="1" applyAlignment="1">
      <alignment vertical="top" wrapText="1"/>
    </xf>
    <xf numFmtId="3" fontId="108" fillId="2" borderId="2" xfId="0" applyNumberFormat="1" applyFont="1" applyFill="1" applyBorder="1" applyAlignment="1">
      <alignment vertical="center"/>
    </xf>
    <xf numFmtId="0" fontId="19" fillId="66" borderId="2" xfId="0" applyFont="1" applyFill="1" applyBorder="1" applyAlignment="1">
      <alignment horizontal="center"/>
    </xf>
    <xf numFmtId="2" fontId="110" fillId="0" borderId="2" xfId="0" applyNumberFormat="1" applyFont="1" applyBorder="1" applyAlignment="1">
      <alignment vertical="center"/>
    </xf>
    <xf numFmtId="9" fontId="110" fillId="0" borderId="2" xfId="0" applyNumberFormat="1" applyFont="1" applyBorder="1" applyAlignment="1">
      <alignment horizontal="left" vertical="top" wrapText="1"/>
    </xf>
    <xf numFmtId="2" fontId="110" fillId="0" borderId="2" xfId="0" applyNumberFormat="1" applyFont="1" applyBorder="1" applyAlignment="1">
      <alignment horizontal="left" vertical="top" wrapText="1"/>
    </xf>
    <xf numFmtId="0" fontId="110" fillId="0" borderId="0" xfId="0" applyFont="1" applyAlignment="1">
      <alignment vertical="top" wrapText="1"/>
    </xf>
    <xf numFmtId="0" fontId="110" fillId="0" borderId="2" xfId="0" applyFont="1" applyBorder="1" applyAlignment="1">
      <alignment horizontal="left"/>
    </xf>
    <xf numFmtId="9" fontId="110" fillId="0" borderId="2" xfId="0" applyNumberFormat="1" applyFont="1" applyBorder="1" applyAlignment="1">
      <alignment horizontal="left"/>
    </xf>
    <xf numFmtId="2" fontId="110" fillId="0" borderId="2" xfId="0" applyNumberFormat="1" applyFont="1" applyBorder="1" applyAlignment="1">
      <alignment horizontal="left"/>
    </xf>
    <xf numFmtId="0" fontId="108" fillId="0" borderId="2" xfId="0" applyFont="1" applyBorder="1" applyAlignment="1">
      <alignment horizontal="right"/>
    </xf>
    <xf numFmtId="0" fontId="146" fillId="0" borderId="0" xfId="0" applyFont="1"/>
    <xf numFmtId="0" fontId="131" fillId="0" borderId="2" xfId="0" applyFont="1" applyBorder="1"/>
    <xf numFmtId="0" fontId="19" fillId="0" borderId="0" xfId="0" applyFont="1"/>
    <xf numFmtId="0" fontId="131" fillId="0" borderId="0" xfId="0" applyFont="1" applyAlignment="1">
      <alignment vertical="top" wrapText="1"/>
    </xf>
    <xf numFmtId="2" fontId="131" fillId="0" borderId="0" xfId="0" applyNumberFormat="1" applyFont="1" applyAlignment="1">
      <alignment horizontal="center"/>
    </xf>
    <xf numFmtId="0" fontId="110" fillId="0" borderId="0" xfId="0" applyFont="1" applyAlignment="1">
      <alignment horizontal="center" vertical="center"/>
    </xf>
    <xf numFmtId="0" fontId="131" fillId="0" borderId="0" xfId="0" applyFont="1" applyAlignment="1">
      <alignment horizontal="center" vertical="center"/>
    </xf>
    <xf numFmtId="49" fontId="117" fillId="0" borderId="0" xfId="19700" applyNumberFormat="1" applyFont="1" applyAlignment="1">
      <alignment horizontal="center" vertical="top" wrapText="1"/>
    </xf>
    <xf numFmtId="2" fontId="117" fillId="0" borderId="0" xfId="19700" applyNumberFormat="1" applyFont="1" applyAlignment="1">
      <alignment horizontal="center" vertical="top" wrapText="1"/>
    </xf>
    <xf numFmtId="0" fontId="108" fillId="0" borderId="2" xfId="19700" applyFont="1" applyBorder="1" applyAlignment="1">
      <alignment horizontal="center" vertical="center" wrapText="1"/>
    </xf>
    <xf numFmtId="0" fontId="110" fillId="0" borderId="2" xfId="19700" applyFont="1" applyBorder="1" applyAlignment="1">
      <alignment horizontal="left" vertical="center" wrapText="1"/>
    </xf>
    <xf numFmtId="4" fontId="110" fillId="0" borderId="2" xfId="19700" applyNumberFormat="1" applyFont="1" applyBorder="1" applyAlignment="1">
      <alignment horizontal="center" vertical="center" wrapText="1"/>
    </xf>
    <xf numFmtId="4" fontId="108" fillId="0" borderId="2" xfId="19700" applyNumberFormat="1" applyFont="1" applyBorder="1" applyAlignment="1">
      <alignment horizontal="center" vertical="center" wrapText="1"/>
    </xf>
    <xf numFmtId="166" fontId="108" fillId="0" borderId="0" xfId="19700" applyNumberFormat="1" applyFont="1" applyAlignment="1">
      <alignment horizontal="center" vertical="center" wrapText="1"/>
    </xf>
    <xf numFmtId="0" fontId="114" fillId="0" borderId="0" xfId="19700" applyFont="1" applyAlignment="1">
      <alignment horizontal="center" vertical="center" wrapText="1"/>
    </xf>
    <xf numFmtId="0" fontId="19" fillId="0" borderId="0" xfId="19700" applyFont="1" applyAlignment="1">
      <alignment horizontal="center" vertical="center" wrapText="1"/>
    </xf>
    <xf numFmtId="0" fontId="117" fillId="0" borderId="0" xfId="19700" applyFont="1" applyAlignment="1">
      <alignment horizontal="center" vertical="center" wrapText="1"/>
    </xf>
    <xf numFmtId="0" fontId="19" fillId="0" borderId="0" xfId="19700" applyFont="1"/>
    <xf numFmtId="166" fontId="114" fillId="0" borderId="0" xfId="19700" applyNumberFormat="1" applyFont="1" applyAlignment="1">
      <alignment horizontal="center" vertical="center" wrapText="1"/>
    </xf>
    <xf numFmtId="166" fontId="19" fillId="0" borderId="0" xfId="19700" applyNumberFormat="1" applyFont="1" applyAlignment="1">
      <alignment horizontal="center" vertical="center" wrapText="1"/>
    </xf>
    <xf numFmtId="0" fontId="114" fillId="0" borderId="0" xfId="19700" applyFont="1"/>
    <xf numFmtId="0" fontId="157" fillId="0" borderId="0" xfId="19700" applyFont="1"/>
    <xf numFmtId="0" fontId="114" fillId="65" borderId="2" xfId="19700" applyFont="1" applyFill="1" applyBorder="1" applyAlignment="1">
      <alignment horizontal="center" vertical="center" wrapText="1"/>
    </xf>
    <xf numFmtId="49" fontId="110" fillId="0" borderId="0" xfId="19700" applyNumberFormat="1" applyFont="1" applyAlignment="1">
      <alignment horizontal="center" vertical="top" wrapText="1"/>
    </xf>
    <xf numFmtId="0" fontId="158" fillId="0" borderId="2" xfId="19700" applyFont="1" applyBorder="1" applyAlignment="1">
      <alignment horizontal="left" vertical="top" wrapText="1"/>
    </xf>
    <xf numFmtId="0" fontId="122" fillId="0" borderId="2" xfId="19700" applyFont="1" applyBorder="1" applyAlignment="1">
      <alignment horizontal="left" vertical="top" wrapText="1"/>
    </xf>
    <xf numFmtId="49" fontId="19" fillId="0" borderId="0" xfId="19700" applyNumberFormat="1" applyFont="1" applyAlignment="1">
      <alignment horizontal="center" vertical="center" wrapText="1"/>
    </xf>
    <xf numFmtId="0" fontId="117" fillId="0" borderId="0" xfId="19700" applyFont="1"/>
    <xf numFmtId="0" fontId="114" fillId="0" borderId="2" xfId="19700" applyFont="1" applyBorder="1" applyAlignment="1">
      <alignment horizontal="center" wrapText="1"/>
    </xf>
    <xf numFmtId="0" fontId="114" fillId="0" borderId="0" xfId="19700" applyFont="1" applyAlignment="1">
      <alignment horizontal="center" wrapText="1"/>
    </xf>
    <xf numFmtId="0" fontId="114" fillId="0" borderId="2" xfId="19701" applyFont="1" applyBorder="1" applyAlignment="1">
      <alignment horizontal="left" vertical="top" wrapText="1"/>
    </xf>
    <xf numFmtId="0" fontId="117" fillId="0" borderId="2" xfId="19701" applyFont="1" applyBorder="1" applyAlignment="1">
      <alignment horizontal="left" vertical="top" wrapText="1"/>
    </xf>
    <xf numFmtId="49" fontId="114" fillId="0" borderId="0" xfId="19701" applyNumberFormat="1" applyFont="1" applyAlignment="1">
      <alignment horizontal="center" vertical="top" wrapText="1"/>
    </xf>
    <xf numFmtId="171" fontId="120" fillId="0" borderId="2" xfId="19701" applyNumberFormat="1" applyFont="1" applyBorder="1" applyAlignment="1">
      <alignment horizontal="center" vertical="top" wrapText="1"/>
    </xf>
    <xf numFmtId="49" fontId="19" fillId="0" borderId="2" xfId="19701" applyNumberFormat="1" applyFont="1" applyBorder="1" applyAlignment="1">
      <alignment horizontal="center" vertical="top" wrapText="1"/>
    </xf>
    <xf numFmtId="0" fontId="117" fillId="0" borderId="2" xfId="19701" applyFont="1" applyBorder="1" applyAlignment="1">
      <alignment horizontal="left" vertical="center" wrapText="1"/>
    </xf>
    <xf numFmtId="4" fontId="117" fillId="0" borderId="2" xfId="19701" applyNumberFormat="1" applyFont="1" applyBorder="1" applyAlignment="1">
      <alignment horizontal="center" vertical="center" wrapText="1"/>
    </xf>
    <xf numFmtId="3" fontId="117" fillId="0" borderId="2" xfId="19701" applyNumberFormat="1" applyFont="1" applyBorder="1" applyAlignment="1">
      <alignment horizontal="center" vertical="center" wrapText="1"/>
    </xf>
    <xf numFmtId="0" fontId="114" fillId="0" borderId="2" xfId="19701" applyFont="1" applyBorder="1" applyAlignment="1">
      <alignment horizontal="right" vertical="center" wrapText="1"/>
    </xf>
    <xf numFmtId="4" fontId="114" fillId="0" borderId="2" xfId="19701" applyNumberFormat="1" applyFont="1" applyBorder="1" applyAlignment="1">
      <alignment horizontal="center" vertical="center" wrapText="1"/>
    </xf>
    <xf numFmtId="0" fontId="147" fillId="0" borderId="0" xfId="19700" applyFont="1"/>
    <xf numFmtId="0" fontId="159" fillId="0" borderId="0" xfId="19700" applyFont="1"/>
    <xf numFmtId="0" fontId="159" fillId="0" borderId="0" xfId="19701" applyFont="1"/>
    <xf numFmtId="0" fontId="160" fillId="0" borderId="2" xfId="19701" applyFont="1" applyBorder="1" applyAlignment="1">
      <alignment horizontal="left" vertical="top" wrapText="1"/>
    </xf>
    <xf numFmtId="49" fontId="19" fillId="0" borderId="0" xfId="19701" applyNumberFormat="1" applyFont="1" applyAlignment="1">
      <alignment horizontal="center" vertical="center" wrapText="1"/>
    </xf>
    <xf numFmtId="0" fontId="149" fillId="0" borderId="0" xfId="19701" applyFont="1"/>
    <xf numFmtId="0" fontId="114" fillId="0" borderId="2" xfId="19701" applyFont="1" applyBorder="1" applyAlignment="1">
      <alignment horizontal="center" wrapText="1"/>
    </xf>
    <xf numFmtId="0" fontId="98" fillId="0" borderId="0" xfId="19701" applyFont="1"/>
    <xf numFmtId="0" fontId="157" fillId="0" borderId="0" xfId="19701" applyFont="1"/>
    <xf numFmtId="49" fontId="122" fillId="0" borderId="0" xfId="19701" applyNumberFormat="1" applyFont="1" applyAlignment="1">
      <alignment horizontal="center" vertical="top" wrapText="1"/>
    </xf>
    <xf numFmtId="0" fontId="161" fillId="0" borderId="0" xfId="19701" applyFont="1"/>
    <xf numFmtId="0" fontId="161" fillId="0" borderId="0" xfId="0" applyFont="1"/>
    <xf numFmtId="0" fontId="122" fillId="0" borderId="2" xfId="19701" applyFont="1" applyBorder="1" applyAlignment="1">
      <alignment horizontal="center" vertical="center" wrapText="1"/>
    </xf>
    <xf numFmtId="0" fontId="132" fillId="0" borderId="0" xfId="19701" applyFont="1"/>
    <xf numFmtId="0" fontId="114" fillId="64" borderId="42" xfId="19703" applyFont="1" applyFill="1" applyBorder="1" applyAlignment="1">
      <alignment horizontal="left" vertical="top" wrapText="1"/>
    </xf>
    <xf numFmtId="0" fontId="117" fillId="0" borderId="2" xfId="19703" applyFont="1" applyBorder="1" applyAlignment="1">
      <alignment horizontal="left" vertical="top" wrapText="1"/>
    </xf>
    <xf numFmtId="49" fontId="19" fillId="0" borderId="2" xfId="19703" applyNumberFormat="1" applyFont="1" applyBorder="1" applyAlignment="1">
      <alignment horizontal="center" vertical="top" wrapText="1"/>
    </xf>
    <xf numFmtId="0" fontId="122" fillId="0" borderId="2" xfId="19703" applyFont="1" applyBorder="1" applyAlignment="1">
      <alignment horizontal="center" vertical="center" wrapText="1"/>
    </xf>
    <xf numFmtId="0" fontId="117" fillId="0" borderId="2" xfId="19703" applyFont="1" applyBorder="1" applyAlignment="1">
      <alignment horizontal="left" vertical="center" wrapText="1"/>
    </xf>
    <xf numFmtId="4" fontId="117" fillId="0" borderId="2" xfId="19703" applyNumberFormat="1" applyFont="1" applyBorder="1" applyAlignment="1">
      <alignment horizontal="center" vertical="center" wrapText="1"/>
    </xf>
    <xf numFmtId="3" fontId="117" fillId="0" borderId="2" xfId="19703" applyNumberFormat="1" applyFont="1" applyBorder="1" applyAlignment="1">
      <alignment horizontal="center" vertical="center" wrapText="1"/>
    </xf>
    <xf numFmtId="0" fontId="114" fillId="0" borderId="2" xfId="19703" applyFont="1" applyBorder="1" applyAlignment="1">
      <alignment horizontal="right" vertical="center" wrapText="1"/>
    </xf>
    <xf numFmtId="4" fontId="114" fillId="0" borderId="2" xfId="19703" applyNumberFormat="1" applyFont="1" applyBorder="1" applyAlignment="1">
      <alignment horizontal="center" vertical="center" wrapText="1"/>
    </xf>
    <xf numFmtId="166" fontId="108" fillId="3" borderId="2" xfId="19703" applyNumberFormat="1" applyFont="1" applyFill="1" applyBorder="1" applyAlignment="1">
      <alignment horizontal="center" vertical="center" wrapText="1"/>
    </xf>
    <xf numFmtId="0" fontId="157" fillId="0" borderId="0" xfId="19703" applyFont="1"/>
    <xf numFmtId="0" fontId="158" fillId="0" borderId="2" xfId="19703" applyFont="1" applyBorder="1" applyAlignment="1">
      <alignment horizontal="left" vertical="top" wrapText="1"/>
    </xf>
    <xf numFmtId="0" fontId="117" fillId="0" borderId="0" xfId="19703" applyFont="1"/>
    <xf numFmtId="0" fontId="114" fillId="0" borderId="2" xfId="19703" applyFont="1" applyBorder="1" applyAlignment="1">
      <alignment horizontal="center" wrapText="1"/>
    </xf>
    <xf numFmtId="0" fontId="132" fillId="0" borderId="0" xfId="19703" applyFont="1"/>
    <xf numFmtId="0" fontId="110" fillId="0" borderId="2" xfId="19703" applyFont="1" applyBorder="1" applyAlignment="1">
      <alignment horizontal="left" vertical="top" wrapText="1"/>
    </xf>
    <xf numFmtId="49" fontId="110" fillId="0" borderId="5" xfId="19703" applyNumberFormat="1" applyFont="1" applyBorder="1" applyAlignment="1">
      <alignment horizontal="center" vertical="top" wrapText="1"/>
    </xf>
    <xf numFmtId="0" fontId="110" fillId="0" borderId="2" xfId="19704" applyFont="1" applyBorder="1" applyAlignment="1">
      <alignment horizontal="left" vertical="top" wrapText="1"/>
    </xf>
    <xf numFmtId="0" fontId="114" fillId="0" borderId="2" xfId="19704" applyFont="1" applyBorder="1" applyAlignment="1">
      <alignment horizontal="left" vertical="top" wrapText="1"/>
    </xf>
    <xf numFmtId="49" fontId="19" fillId="0" borderId="2" xfId="19704" applyNumberFormat="1" applyFont="1" applyBorder="1" applyAlignment="1">
      <alignment horizontal="center" vertical="top" wrapText="1"/>
    </xf>
    <xf numFmtId="0" fontId="117" fillId="0" borderId="0" xfId="19704" applyFont="1" applyAlignment="1">
      <alignment horizontal="center"/>
    </xf>
    <xf numFmtId="0" fontId="117" fillId="0" borderId="0" xfId="19704" applyFont="1" applyAlignment="1">
      <alignment horizontal="left" vertical="top"/>
    </xf>
    <xf numFmtId="0" fontId="117" fillId="0" borderId="0" xfId="19704" applyFont="1" applyAlignment="1">
      <alignment horizontal="center" vertical="top"/>
    </xf>
    <xf numFmtId="0" fontId="114" fillId="0" borderId="0" xfId="19704" applyFont="1" applyAlignment="1">
      <alignment horizontal="left" wrapText="1"/>
    </xf>
    <xf numFmtId="0" fontId="157" fillId="0" borderId="0" xfId="19704" applyFont="1"/>
    <xf numFmtId="0" fontId="158" fillId="0" borderId="2" xfId="19704" applyFont="1" applyBorder="1" applyAlignment="1">
      <alignment horizontal="left" vertical="top" wrapText="1"/>
    </xf>
    <xf numFmtId="0" fontId="122" fillId="0" borderId="2" xfId="19704" applyFont="1" applyBorder="1" applyAlignment="1">
      <alignment horizontal="center" vertical="top" wrapText="1"/>
    </xf>
    <xf numFmtId="0" fontId="117" fillId="0" borderId="0" xfId="19704" applyFont="1" applyAlignment="1">
      <alignment wrapText="1"/>
    </xf>
    <xf numFmtId="0" fontId="117" fillId="0" borderId="0" xfId="19704" applyFont="1"/>
    <xf numFmtId="0" fontId="165" fillId="0" borderId="0" xfId="19704" applyFont="1" applyAlignment="1">
      <alignment horizontal="left" vertical="top" wrapText="1"/>
    </xf>
    <xf numFmtId="0" fontId="157" fillId="0" borderId="0" xfId="19704" applyFont="1" applyAlignment="1">
      <alignment horizontal="left" vertical="top" wrapText="1"/>
    </xf>
    <xf numFmtId="0" fontId="108" fillId="0" borderId="0" xfId="19704" applyFont="1" applyAlignment="1">
      <alignment horizontal="center"/>
    </xf>
    <xf numFmtId="0" fontId="115" fillId="0" borderId="0" xfId="19704" applyFont="1" applyAlignment="1">
      <alignment horizontal="left" vertical="top" wrapText="1"/>
    </xf>
    <xf numFmtId="0" fontId="110" fillId="0" borderId="0" xfId="19704" applyFont="1" applyAlignment="1">
      <alignment horizontal="center"/>
    </xf>
    <xf numFmtId="0" fontId="110" fillId="0" borderId="0" xfId="19704" applyFont="1"/>
    <xf numFmtId="0" fontId="148" fillId="0" borderId="0" xfId="0" applyFont="1"/>
    <xf numFmtId="0" fontId="121" fillId="0" borderId="0" xfId="0" applyFont="1"/>
    <xf numFmtId="49" fontId="117" fillId="0" borderId="43" xfId="0" applyNumberFormat="1" applyFont="1" applyBorder="1" applyAlignment="1">
      <alignment horizontal="center" vertical="top" wrapText="1"/>
    </xf>
    <xf numFmtId="49" fontId="117" fillId="0" borderId="0" xfId="0" applyNumberFormat="1" applyFont="1" applyAlignment="1">
      <alignment horizontal="center" vertical="top" wrapText="1"/>
    </xf>
    <xf numFmtId="0" fontId="149" fillId="0" borderId="0" xfId="0" applyFont="1" applyAlignment="1">
      <alignment horizontal="left" vertical="top"/>
    </xf>
    <xf numFmtId="0" fontId="149" fillId="0" borderId="0" xfId="0" applyFont="1" applyAlignment="1">
      <alignment horizontal="center" vertical="top"/>
    </xf>
    <xf numFmtId="0" fontId="114" fillId="64" borderId="42" xfId="0" applyFont="1" applyFill="1" applyBorder="1" applyAlignment="1">
      <alignment horizontal="left" vertical="top" wrapText="1"/>
    </xf>
    <xf numFmtId="0" fontId="117" fillId="0" borderId="2" xfId="0" applyFont="1" applyBorder="1" applyAlignment="1">
      <alignment horizontal="left" vertical="top" wrapText="1"/>
    </xf>
    <xf numFmtId="49" fontId="114" fillId="0" borderId="0" xfId="0" applyNumberFormat="1" applyFont="1" applyAlignment="1">
      <alignment horizontal="center" vertical="top" wrapText="1"/>
    </xf>
    <xf numFmtId="0" fontId="120" fillId="0" borderId="0" xfId="0" applyFont="1" applyAlignment="1">
      <alignment horizontal="left" vertical="top"/>
    </xf>
    <xf numFmtId="171" fontId="120" fillId="0" borderId="2" xfId="0" applyNumberFormat="1" applyFont="1" applyBorder="1" applyAlignment="1">
      <alignment horizontal="center" vertical="top" wrapText="1"/>
    </xf>
    <xf numFmtId="3" fontId="120" fillId="0" borderId="2" xfId="0" applyNumberFormat="1" applyFont="1" applyBorder="1" applyAlignment="1">
      <alignment horizontal="center" vertical="top" wrapText="1"/>
    </xf>
    <xf numFmtId="49" fontId="116" fillId="0" borderId="0" xfId="0" applyNumberFormat="1" applyFont="1" applyAlignment="1">
      <alignment horizontal="center" vertical="center" wrapText="1"/>
    </xf>
    <xf numFmtId="0" fontId="154" fillId="0" borderId="2" xfId="0" applyFont="1" applyBorder="1" applyAlignment="1">
      <alignment horizontal="center" wrapText="1"/>
    </xf>
    <xf numFmtId="0" fontId="122" fillId="0" borderId="2" xfId="0" applyFont="1" applyBorder="1" applyAlignment="1">
      <alignment horizontal="center" vertical="center" wrapText="1"/>
    </xf>
    <xf numFmtId="0" fontId="122" fillId="0" borderId="0" xfId="0" applyFont="1"/>
    <xf numFmtId="4" fontId="117" fillId="0" borderId="2" xfId="0" applyNumberFormat="1" applyFont="1" applyBorder="1" applyAlignment="1">
      <alignment horizontal="center" vertical="center" wrapText="1"/>
    </xf>
    <xf numFmtId="3" fontId="117" fillId="0" borderId="2" xfId="0" applyNumberFormat="1" applyFont="1" applyBorder="1" applyAlignment="1">
      <alignment horizontal="center" vertical="center" wrapText="1"/>
    </xf>
    <xf numFmtId="3" fontId="108" fillId="3" borderId="2" xfId="0" applyNumberFormat="1" applyFont="1" applyFill="1" applyBorder="1" applyAlignment="1">
      <alignment horizontal="center" vertical="center" wrapText="1"/>
    </xf>
    <xf numFmtId="0" fontId="110" fillId="0" borderId="2" xfId="0" applyFont="1" applyBorder="1" applyAlignment="1">
      <alignment horizontal="center" vertical="center" wrapText="1"/>
    </xf>
    <xf numFmtId="0" fontId="117" fillId="0" borderId="0" xfId="0" applyFont="1"/>
    <xf numFmtId="0" fontId="114" fillId="0" borderId="2" xfId="0" applyFont="1" applyBorder="1" applyAlignment="1">
      <alignment horizontal="right" vertical="center" wrapText="1"/>
    </xf>
    <xf numFmtId="4" fontId="114" fillId="0" borderId="2" xfId="0" applyNumberFormat="1" applyFont="1" applyBorder="1" applyAlignment="1">
      <alignment horizontal="center" vertical="center" wrapText="1"/>
    </xf>
    <xf numFmtId="0" fontId="155" fillId="0" borderId="0" xfId="0" applyFont="1"/>
    <xf numFmtId="0" fontId="125" fillId="0" borderId="0" xfId="0" applyFont="1"/>
    <xf numFmtId="0" fontId="117" fillId="0" borderId="0" xfId="0" applyFont="1" applyAlignment="1">
      <alignment horizontal="left" vertical="top"/>
    </xf>
    <xf numFmtId="0" fontId="117" fillId="0" borderId="0" xfId="0" applyFont="1" applyAlignment="1">
      <alignment horizontal="center" vertical="top"/>
    </xf>
    <xf numFmtId="0" fontId="114" fillId="0" borderId="0" xfId="0" applyFont="1" applyAlignment="1">
      <alignment horizontal="left" vertical="top"/>
    </xf>
    <xf numFmtId="0" fontId="156" fillId="0" borderId="2" xfId="0" applyFont="1" applyBorder="1" applyAlignment="1">
      <alignment horizontal="left" vertical="top" wrapText="1"/>
    </xf>
    <xf numFmtId="3" fontId="114" fillId="0" borderId="2" xfId="0" applyNumberFormat="1" applyFont="1" applyBorder="1" applyAlignment="1">
      <alignment horizontal="center" vertical="top" wrapText="1"/>
    </xf>
    <xf numFmtId="49" fontId="19" fillId="3" borderId="43" xfId="0" applyNumberFormat="1" applyFont="1" applyFill="1" applyBorder="1" applyAlignment="1">
      <alignment horizontal="center" vertical="top" wrapText="1"/>
    </xf>
    <xf numFmtId="49" fontId="108" fillId="0" borderId="43" xfId="0" applyNumberFormat="1" applyFont="1" applyBorder="1" applyAlignment="1">
      <alignment horizontal="center" vertical="top" wrapText="1"/>
    </xf>
    <xf numFmtId="0" fontId="131" fillId="2" borderId="0" xfId="0" applyFont="1" applyFill="1"/>
    <xf numFmtId="0" fontId="108" fillId="2" borderId="0" xfId="0" applyFont="1" applyFill="1" applyAlignment="1">
      <alignment vertical="center" wrapText="1"/>
    </xf>
    <xf numFmtId="3" fontId="108" fillId="2" borderId="0" xfId="0" applyNumberFormat="1" applyFont="1" applyFill="1" applyAlignment="1">
      <alignment vertical="center"/>
    </xf>
    <xf numFmtId="3" fontId="108" fillId="2" borderId="0" xfId="0" applyNumberFormat="1" applyFont="1" applyFill="1" applyAlignment="1">
      <alignment horizontal="right" vertical="center" indent="1"/>
    </xf>
    <xf numFmtId="3" fontId="108" fillId="2" borderId="0" xfId="0" applyNumberFormat="1" applyFont="1" applyFill="1" applyAlignment="1">
      <alignment horizontal="right" vertical="center" wrapText="1"/>
    </xf>
    <xf numFmtId="0" fontId="108" fillId="2" borderId="0" xfId="0" applyFont="1" applyFill="1" applyAlignment="1">
      <alignment horizontal="center" vertical="center" wrapText="1"/>
    </xf>
    <xf numFmtId="0" fontId="158" fillId="0" borderId="2" xfId="0" applyFont="1" applyBorder="1" applyAlignment="1">
      <alignment horizontal="left" vertical="top" wrapText="1"/>
    </xf>
    <xf numFmtId="49" fontId="19" fillId="0" borderId="2" xfId="0" applyNumberFormat="1" applyFont="1" applyBorder="1" applyAlignment="1">
      <alignment horizontal="center" vertical="top" wrapText="1"/>
    </xf>
    <xf numFmtId="3" fontId="108" fillId="0" borderId="2" xfId="0" applyNumberFormat="1" applyFont="1" applyBorder="1" applyAlignment="1">
      <alignment vertical="top"/>
    </xf>
    <xf numFmtId="3" fontId="108" fillId="2" borderId="2" xfId="0" applyNumberFormat="1" applyFont="1" applyFill="1" applyBorder="1" applyAlignment="1">
      <alignment vertical="top"/>
    </xf>
    <xf numFmtId="3" fontId="108" fillId="2" borderId="2" xfId="0" applyNumberFormat="1" applyFont="1" applyFill="1" applyBorder="1" applyAlignment="1">
      <alignment horizontal="right" vertical="top"/>
    </xf>
    <xf numFmtId="3" fontId="108" fillId="2" borderId="2" xfId="0" applyNumberFormat="1" applyFont="1" applyFill="1" applyBorder="1" applyAlignment="1">
      <alignment horizontal="right" vertical="top" wrapText="1"/>
    </xf>
    <xf numFmtId="49" fontId="108" fillId="0" borderId="54" xfId="0" applyNumberFormat="1" applyFont="1" applyBorder="1" applyAlignment="1">
      <alignment horizontal="center" vertical="top" wrapText="1"/>
    </xf>
    <xf numFmtId="0" fontId="162" fillId="0" borderId="0" xfId="0" applyFont="1" applyAlignment="1">
      <alignment vertical="top" wrapText="1"/>
    </xf>
    <xf numFmtId="0" fontId="114" fillId="64" borderId="43" xfId="0" applyFont="1" applyFill="1" applyBorder="1" applyAlignment="1">
      <alignment horizontal="left" vertical="top" wrapText="1"/>
    </xf>
    <xf numFmtId="3" fontId="114" fillId="64" borderId="43" xfId="0" applyNumberFormat="1" applyFont="1" applyFill="1" applyBorder="1" applyAlignment="1">
      <alignment horizontal="right" vertical="top" wrapText="1"/>
    </xf>
    <xf numFmtId="49" fontId="114" fillId="64" borderId="43" xfId="0" applyNumberFormat="1" applyFont="1" applyFill="1" applyBorder="1" applyAlignment="1">
      <alignment horizontal="center" vertical="top" wrapText="1"/>
    </xf>
    <xf numFmtId="171" fontId="120" fillId="0" borderId="0" xfId="0" applyNumberFormat="1" applyFont="1" applyAlignment="1">
      <alignment horizontal="center" vertical="top" wrapText="1"/>
    </xf>
    <xf numFmtId="49" fontId="19" fillId="0" borderId="0" xfId="0" applyNumberFormat="1" applyFont="1" applyAlignment="1">
      <alignment horizontal="center" vertical="top" wrapText="1"/>
    </xf>
    <xf numFmtId="0" fontId="118" fillId="0" borderId="0" xfId="0" applyFont="1" applyAlignment="1">
      <alignment horizontal="left" vertical="top" wrapText="1"/>
    </xf>
    <xf numFmtId="0" fontId="119" fillId="0" borderId="0" xfId="0" applyFont="1" applyAlignment="1">
      <alignment horizontal="center" vertical="top" wrapText="1"/>
    </xf>
    <xf numFmtId="0" fontId="149" fillId="0" borderId="0" xfId="0" applyFont="1"/>
    <xf numFmtId="0" fontId="108" fillId="3" borderId="2" xfId="0" applyFont="1" applyFill="1" applyBorder="1" applyAlignment="1">
      <alignment horizontal="center" vertical="center" wrapText="1"/>
    </xf>
    <xf numFmtId="4" fontId="110" fillId="0" borderId="2" xfId="0" applyNumberFormat="1" applyFont="1" applyBorder="1" applyAlignment="1">
      <alignment horizontal="center" vertical="center" wrapText="1"/>
    </xf>
    <xf numFmtId="0" fontId="108" fillId="0" borderId="2" xfId="0" applyFont="1" applyBorder="1" applyAlignment="1">
      <alignment horizontal="center" vertical="center" wrapText="1"/>
    </xf>
    <xf numFmtId="4" fontId="108" fillId="0" borderId="2" xfId="0" applyNumberFormat="1" applyFont="1" applyBorder="1" applyAlignment="1">
      <alignment horizontal="center" vertical="center" wrapText="1"/>
    </xf>
    <xf numFmtId="3" fontId="110" fillId="0" borderId="2" xfId="0" applyNumberFormat="1" applyFont="1" applyBorder="1" applyAlignment="1">
      <alignment horizontal="center" vertical="top" wrapText="1"/>
    </xf>
    <xf numFmtId="0" fontId="110" fillId="2" borderId="2" xfId="0" applyFont="1" applyFill="1" applyBorder="1" applyAlignment="1">
      <alignment horizontal="center" vertical="top" wrapText="1"/>
    </xf>
    <xf numFmtId="0" fontId="97" fillId="0" borderId="0" xfId="0" applyFont="1" applyAlignment="1">
      <alignment horizontal="left" vertical="top"/>
    </xf>
    <xf numFmtId="0" fontId="147" fillId="0" borderId="0" xfId="0" applyFont="1"/>
    <xf numFmtId="0" fontId="167" fillId="0" borderId="0" xfId="0" applyFont="1" applyAlignment="1">
      <alignment vertical="top" wrapText="1"/>
    </xf>
    <xf numFmtId="0" fontId="160" fillId="0" borderId="2" xfId="0" applyFont="1" applyBorder="1" applyAlignment="1">
      <alignment horizontal="left" vertical="top" wrapText="1"/>
    </xf>
    <xf numFmtId="0" fontId="97" fillId="0" borderId="2" xfId="0" applyFont="1" applyBorder="1" applyAlignment="1">
      <alignment horizontal="center" vertical="top" wrapText="1"/>
    </xf>
    <xf numFmtId="0" fontId="160" fillId="0" borderId="0" xfId="0" applyFont="1" applyAlignment="1">
      <alignment horizontal="left" vertical="top" wrapText="1"/>
    </xf>
    <xf numFmtId="0" fontId="97" fillId="0" borderId="0" xfId="0" applyFont="1" applyAlignment="1">
      <alignment horizontal="center" vertical="top" wrapText="1"/>
    </xf>
    <xf numFmtId="0" fontId="114" fillId="0" borderId="2" xfId="0" applyFont="1" applyBorder="1" applyAlignment="1">
      <alignment horizontal="center" wrapText="1"/>
    </xf>
    <xf numFmtId="0" fontId="149" fillId="3" borderId="2" xfId="0" applyFont="1" applyFill="1" applyBorder="1" applyAlignment="1">
      <alignment horizontal="left" vertical="center" wrapText="1"/>
    </xf>
    <xf numFmtId="49" fontId="108" fillId="0" borderId="43" xfId="0" applyNumberFormat="1" applyFont="1" applyBorder="1" applyAlignment="1">
      <alignment horizontal="center" vertical="top"/>
    </xf>
    <xf numFmtId="3" fontId="108" fillId="0" borderId="43" xfId="0" applyNumberFormat="1" applyFont="1" applyBorder="1" applyAlignment="1">
      <alignment horizontal="center" vertical="top" wrapText="1"/>
    </xf>
    <xf numFmtId="0" fontId="117" fillId="0" borderId="2" xfId="0" applyFont="1" applyBorder="1" applyAlignment="1">
      <alignment horizontal="center" vertical="center" wrapText="1"/>
    </xf>
    <xf numFmtId="0" fontId="114" fillId="0" borderId="2" xfId="0" applyFont="1" applyBorder="1" applyAlignment="1">
      <alignment horizontal="center" vertical="center" wrapText="1"/>
    </xf>
    <xf numFmtId="0" fontId="117" fillId="0" borderId="0" xfId="0" applyFont="1" applyAlignment="1">
      <alignment horizontal="left" vertical="top" wrapText="1"/>
    </xf>
    <xf numFmtId="0" fontId="114" fillId="0" borderId="0" xfId="0" applyFont="1" applyAlignment="1">
      <alignment horizontal="left" vertical="top" wrapText="1"/>
    </xf>
    <xf numFmtId="0" fontId="13" fillId="0" borderId="0" xfId="0" applyFont="1" applyAlignment="1">
      <alignment horizontal="left" vertical="top"/>
    </xf>
    <xf numFmtId="0" fontId="13" fillId="0" borderId="0" xfId="0" applyFont="1" applyAlignment="1">
      <alignment horizontal="center" vertical="top"/>
    </xf>
    <xf numFmtId="0" fontId="110" fillId="0" borderId="71" xfId="0" applyFont="1" applyBorder="1" applyAlignment="1">
      <alignment horizontal="left" vertical="top" wrapText="1"/>
    </xf>
    <xf numFmtId="0" fontId="114" fillId="2" borderId="71" xfId="0" applyFont="1" applyFill="1" applyBorder="1" applyAlignment="1">
      <alignment horizontal="left" vertical="top" wrapText="1"/>
    </xf>
    <xf numFmtId="0" fontId="149" fillId="0" borderId="0" xfId="0" applyFont="1" applyAlignment="1">
      <alignment vertical="top"/>
    </xf>
    <xf numFmtId="3" fontId="114" fillId="64" borderId="42" xfId="0" applyNumberFormat="1" applyFont="1" applyFill="1" applyBorder="1" applyAlignment="1">
      <alignment horizontal="right" vertical="top" wrapText="1"/>
    </xf>
    <xf numFmtId="49" fontId="114" fillId="64" borderId="42" xfId="0" applyNumberFormat="1" applyFont="1" applyFill="1" applyBorder="1" applyAlignment="1">
      <alignment horizontal="center" vertical="top" wrapText="1"/>
    </xf>
    <xf numFmtId="171" fontId="97" fillId="0" borderId="2" xfId="0" applyNumberFormat="1" applyFont="1" applyBorder="1" applyAlignment="1">
      <alignment horizontal="center" vertical="top" wrapText="1"/>
    </xf>
    <xf numFmtId="49" fontId="117" fillId="0" borderId="0" xfId="0" applyNumberFormat="1" applyFont="1" applyAlignment="1">
      <alignment horizontal="center" vertical="center" wrapText="1"/>
    </xf>
    <xf numFmtId="0" fontId="114" fillId="72" borderId="35" xfId="0" applyFont="1" applyFill="1" applyBorder="1" applyAlignment="1">
      <alignment horizontal="center" vertical="center" wrapText="1"/>
    </xf>
    <xf numFmtId="0" fontId="114" fillId="72" borderId="72" xfId="0" applyFont="1" applyFill="1" applyBorder="1" applyAlignment="1">
      <alignment horizontal="center" vertical="center" wrapText="1"/>
    </xf>
    <xf numFmtId="0" fontId="122" fillId="72" borderId="36" xfId="0" applyFont="1" applyFill="1" applyBorder="1" applyAlignment="1">
      <alignment horizontal="center" vertical="center"/>
    </xf>
    <xf numFmtId="0" fontId="114" fillId="72" borderId="36" xfId="0" applyFont="1" applyFill="1" applyBorder="1" applyAlignment="1">
      <alignment horizontal="center" vertical="center" wrapText="1"/>
    </xf>
    <xf numFmtId="0" fontId="114" fillId="72" borderId="37" xfId="0" applyFont="1" applyFill="1" applyBorder="1" applyAlignment="1">
      <alignment horizontal="center" vertical="center" wrapText="1"/>
    </xf>
    <xf numFmtId="0" fontId="114" fillId="0" borderId="0" xfId="0" applyFont="1" applyAlignment="1">
      <alignment horizontal="center" vertical="center" wrapText="1"/>
    </xf>
    <xf numFmtId="0" fontId="119" fillId="0" borderId="0" xfId="0" applyFont="1"/>
    <xf numFmtId="3" fontId="110" fillId="2" borderId="2" xfId="0" applyNumberFormat="1" applyFont="1" applyFill="1" applyBorder="1" applyAlignment="1">
      <alignment horizontal="center" vertical="center" wrapText="1"/>
    </xf>
    <xf numFmtId="0" fontId="149" fillId="0" borderId="0" xfId="0" applyFont="1" applyAlignment="1">
      <alignment horizontal="left" vertical="top" wrapText="1"/>
    </xf>
    <xf numFmtId="0" fontId="122" fillId="0" borderId="2" xfId="0" applyFont="1" applyBorder="1" applyAlignment="1">
      <alignment horizontal="center" vertical="top" wrapText="1"/>
    </xf>
    <xf numFmtId="0" fontId="122" fillId="0" borderId="0" xfId="0" applyFont="1" applyAlignment="1">
      <alignment horizontal="center" vertical="top" wrapText="1"/>
    </xf>
    <xf numFmtId="0" fontId="122" fillId="0" borderId="0" xfId="0" applyFont="1" applyAlignment="1">
      <alignment horizontal="center" vertical="top"/>
    </xf>
    <xf numFmtId="3" fontId="114" fillId="0" borderId="0" xfId="0" applyNumberFormat="1" applyFont="1" applyAlignment="1">
      <alignment horizontal="center" vertical="top" wrapText="1"/>
    </xf>
    <xf numFmtId="3" fontId="122" fillId="0" borderId="0" xfId="0" applyNumberFormat="1" applyFont="1" applyAlignment="1">
      <alignment horizontal="center" vertical="top" wrapText="1"/>
    </xf>
    <xf numFmtId="0" fontId="164" fillId="0" borderId="0" xfId="0" applyFont="1" applyAlignment="1">
      <alignment vertical="top" wrapText="1"/>
    </xf>
    <xf numFmtId="0" fontId="158" fillId="0" borderId="0" xfId="0" applyFont="1" applyAlignment="1">
      <alignment horizontal="left" wrapText="1"/>
    </xf>
    <xf numFmtId="0" fontId="114" fillId="0" borderId="0" xfId="0" applyFont="1"/>
    <xf numFmtId="0" fontId="131" fillId="0" borderId="0" xfId="0" applyFont="1" applyAlignment="1">
      <alignment wrapText="1"/>
    </xf>
    <xf numFmtId="0" fontId="19" fillId="0" borderId="0" xfId="0" applyFont="1" applyAlignment="1">
      <alignment horizontal="center" vertical="center"/>
    </xf>
    <xf numFmtId="0" fontId="114" fillId="0" borderId="2" xfId="0" applyFont="1" applyBorder="1" applyAlignment="1">
      <alignment horizontal="left" vertical="top" wrapText="1"/>
    </xf>
    <xf numFmtId="0" fontId="117" fillId="0" borderId="0" xfId="0" applyFont="1" applyAlignment="1">
      <alignment horizontal="center" vertical="center" wrapText="1"/>
    </xf>
    <xf numFmtId="0" fontId="13" fillId="0" borderId="0" xfId="0" applyFont="1"/>
    <xf numFmtId="0" fontId="149" fillId="0" borderId="2" xfId="0" applyFont="1" applyBorder="1" applyAlignment="1">
      <alignment horizontal="left" vertical="top" wrapText="1"/>
    </xf>
    <xf numFmtId="0" fontId="120" fillId="0" borderId="2" xfId="0" applyFont="1" applyBorder="1" applyAlignment="1">
      <alignment horizontal="left" vertical="top" wrapText="1"/>
    </xf>
    <xf numFmtId="4" fontId="149" fillId="0" borderId="2" xfId="0" applyNumberFormat="1" applyFont="1" applyBorder="1" applyAlignment="1">
      <alignment horizontal="right" vertical="top" wrapText="1"/>
    </xf>
    <xf numFmtId="3" fontId="149" fillId="0" borderId="2" xfId="0" applyNumberFormat="1" applyFont="1" applyBorder="1" applyAlignment="1">
      <alignment horizontal="right" vertical="top" wrapText="1"/>
    </xf>
    <xf numFmtId="3" fontId="12" fillId="0" borderId="2" xfId="0" applyNumberFormat="1" applyFont="1" applyBorder="1" applyAlignment="1">
      <alignment horizontal="right" vertical="top" wrapText="1"/>
    </xf>
    <xf numFmtId="4" fontId="120" fillId="0" borderId="2" xfId="0" applyNumberFormat="1" applyFont="1" applyBorder="1" applyAlignment="1">
      <alignment horizontal="right" vertical="top" wrapText="1"/>
    </xf>
    <xf numFmtId="3" fontId="108" fillId="0" borderId="43" xfId="0" applyNumberFormat="1" applyFont="1" applyBorder="1" applyAlignment="1">
      <alignment horizontal="center" vertical="center" wrapText="1"/>
    </xf>
    <xf numFmtId="0" fontId="162" fillId="0" borderId="0" xfId="0" applyFont="1" applyAlignment="1">
      <alignment horizontal="left" vertical="top" wrapText="1"/>
    </xf>
    <xf numFmtId="14" fontId="110" fillId="0" borderId="42" xfId="0" applyNumberFormat="1" applyFont="1" applyBorder="1" applyAlignment="1">
      <alignment horizontal="left" vertical="top" wrapText="1"/>
    </xf>
    <xf numFmtId="0" fontId="167" fillId="0" borderId="0" xfId="0" applyFont="1" applyAlignment="1">
      <alignment horizontal="left" vertical="top" wrapText="1"/>
    </xf>
    <xf numFmtId="0" fontId="167" fillId="0" borderId="0" xfId="0" applyFont="1" applyAlignment="1">
      <alignment horizontal="left" vertical="top"/>
    </xf>
    <xf numFmtId="0" fontId="169" fillId="0" borderId="0" xfId="0" applyFont="1" applyAlignment="1">
      <alignment horizontal="center" vertical="top" wrapText="1"/>
    </xf>
    <xf numFmtId="0" fontId="11" fillId="0" borderId="0" xfId="0" applyFont="1" applyAlignment="1">
      <alignment horizontal="left" vertical="top"/>
    </xf>
    <xf numFmtId="0" fontId="149" fillId="0" borderId="0" xfId="0" applyFont="1" applyAlignment="1">
      <alignment horizontal="center"/>
    </xf>
    <xf numFmtId="3" fontId="120" fillId="0" borderId="2" xfId="0" applyNumberFormat="1" applyFont="1" applyBorder="1" applyAlignment="1">
      <alignment vertical="top" wrapText="1"/>
    </xf>
    <xf numFmtId="171" fontId="120" fillId="0" borderId="2" xfId="0" applyNumberFormat="1" applyFont="1" applyBorder="1" applyAlignment="1">
      <alignment vertical="top" wrapText="1"/>
    </xf>
    <xf numFmtId="4" fontId="110" fillId="0" borderId="2" xfId="0" applyNumberFormat="1" applyFont="1" applyBorder="1" applyAlignment="1">
      <alignment horizontal="right" vertical="center" wrapText="1"/>
    </xf>
    <xf numFmtId="3" fontId="110" fillId="0" borderId="2" xfId="0" applyNumberFormat="1" applyFont="1" applyBorder="1" applyAlignment="1">
      <alignment horizontal="right" vertical="center" wrapText="1"/>
    </xf>
    <xf numFmtId="4" fontId="108" fillId="0" borderId="2" xfId="0" applyNumberFormat="1" applyFont="1" applyBorder="1" applyAlignment="1">
      <alignment horizontal="right" vertical="center" wrapText="1"/>
    </xf>
    <xf numFmtId="0" fontId="114" fillId="0" borderId="42" xfId="0" applyFont="1" applyBorder="1" applyAlignment="1">
      <alignment horizontal="left" vertical="top" wrapText="1"/>
    </xf>
    <xf numFmtId="0" fontId="19" fillId="0" borderId="42" xfId="0" applyFont="1" applyBorder="1" applyAlignment="1">
      <alignment horizontal="left" vertical="top" wrapText="1"/>
    </xf>
    <xf numFmtId="0" fontId="110" fillId="0" borderId="42" xfId="0" applyFont="1" applyBorder="1" applyAlignment="1">
      <alignment horizontal="left" vertical="top" wrapText="1"/>
    </xf>
    <xf numFmtId="171" fontId="98" fillId="3" borderId="43" xfId="0" applyNumberFormat="1" applyFont="1" applyFill="1" applyBorder="1" applyAlignment="1">
      <alignment horizontal="center" vertical="top" wrapText="1"/>
    </xf>
    <xf numFmtId="0" fontId="122" fillId="0" borderId="2" xfId="0" applyFont="1" applyBorder="1" applyAlignment="1">
      <alignment horizontal="left" vertical="top" wrapText="1"/>
    </xf>
    <xf numFmtId="49" fontId="19" fillId="0" borderId="2" xfId="0" applyNumberFormat="1" applyFont="1" applyBorder="1" applyAlignment="1">
      <alignment horizontal="center" vertical="center" wrapText="1"/>
    </xf>
    <xf numFmtId="0" fontId="149" fillId="0" borderId="0" xfId="0" applyFont="1" applyAlignment="1">
      <alignment horizontal="center" vertical="center" wrapText="1"/>
    </xf>
    <xf numFmtId="0" fontId="97" fillId="0" borderId="2" xfId="0" applyFont="1" applyBorder="1" applyAlignment="1">
      <alignment horizontal="left" vertical="top" wrapText="1"/>
    </xf>
    <xf numFmtId="0" fontId="97" fillId="0" borderId="0" xfId="0" applyFont="1" applyAlignment="1">
      <alignment horizontal="center" vertical="center" wrapText="1"/>
    </xf>
    <xf numFmtId="0" fontId="149" fillId="0" borderId="0" xfId="0" applyFont="1" applyAlignment="1">
      <alignment horizontal="left" vertical="center"/>
    </xf>
    <xf numFmtId="0" fontId="149" fillId="0" borderId="0" xfId="0" applyFont="1" applyAlignment="1">
      <alignment horizontal="center" vertical="center"/>
    </xf>
    <xf numFmtId="49" fontId="108" fillId="0" borderId="43" xfId="0" applyNumberFormat="1" applyFont="1" applyBorder="1" applyAlignment="1">
      <alignment horizontal="center" vertical="center"/>
    </xf>
    <xf numFmtId="0" fontId="19" fillId="0" borderId="2" xfId="0" applyFont="1" applyBorder="1" applyAlignment="1">
      <alignment horizontal="left" vertical="top" wrapText="1"/>
    </xf>
    <xf numFmtId="0" fontId="174" fillId="0" borderId="0" xfId="0" applyFont="1" applyAlignment="1">
      <alignment horizontal="center" vertical="top" wrapText="1"/>
    </xf>
    <xf numFmtId="0" fontId="176" fillId="0" borderId="0" xfId="0" applyFont="1" applyAlignment="1">
      <alignment horizontal="center" vertical="top" wrapText="1"/>
    </xf>
    <xf numFmtId="3" fontId="114" fillId="64" borderId="42" xfId="0" applyNumberFormat="1" applyFont="1" applyFill="1" applyBorder="1" applyAlignment="1">
      <alignment vertical="top" wrapText="1"/>
    </xf>
    <xf numFmtId="4" fontId="114" fillId="0" borderId="2" xfId="0" applyNumberFormat="1" applyFont="1" applyBorder="1" applyAlignment="1">
      <alignment horizontal="right" vertical="center" wrapText="1"/>
    </xf>
    <xf numFmtId="4" fontId="117" fillId="0" borderId="2" xfId="0" applyNumberFormat="1" applyFont="1" applyBorder="1" applyAlignment="1">
      <alignment horizontal="right" vertical="top" wrapText="1"/>
    </xf>
    <xf numFmtId="3" fontId="117" fillId="0" borderId="2" xfId="0" applyNumberFormat="1" applyFont="1" applyBorder="1" applyAlignment="1">
      <alignment horizontal="right" vertical="top" wrapText="1"/>
    </xf>
    <xf numFmtId="171" fontId="120" fillId="2" borderId="2" xfId="0" applyNumberFormat="1" applyFont="1" applyFill="1" applyBorder="1" applyAlignment="1">
      <alignment horizontal="right" vertical="top" wrapText="1"/>
    </xf>
    <xf numFmtId="0" fontId="114" fillId="73" borderId="33" xfId="0" applyFont="1" applyFill="1" applyBorder="1" applyAlignment="1">
      <alignment horizontal="center" vertical="center" wrapText="1"/>
    </xf>
    <xf numFmtId="0" fontId="114" fillId="73" borderId="64" xfId="0" applyFont="1" applyFill="1" applyBorder="1" applyAlignment="1">
      <alignment horizontal="center" vertical="center" wrapText="1"/>
    </xf>
    <xf numFmtId="0" fontId="159" fillId="0" borderId="0" xfId="0" applyFont="1" applyAlignment="1">
      <alignment horizontal="center" vertical="top" wrapText="1"/>
    </xf>
    <xf numFmtId="0" fontId="122" fillId="73" borderId="32" xfId="0" applyFont="1" applyFill="1" applyBorder="1" applyAlignment="1">
      <alignment horizontal="center" vertical="center"/>
    </xf>
    <xf numFmtId="0" fontId="108" fillId="73" borderId="32" xfId="0" applyFont="1" applyFill="1" applyBorder="1" applyAlignment="1">
      <alignment horizontal="left" vertical="center"/>
    </xf>
    <xf numFmtId="0" fontId="158" fillId="73" borderId="33" xfId="0" applyFont="1" applyFill="1" applyBorder="1" applyAlignment="1">
      <alignment horizontal="left"/>
    </xf>
    <xf numFmtId="0" fontId="108" fillId="73" borderId="33" xfId="0" applyFont="1" applyFill="1" applyBorder="1" applyAlignment="1">
      <alignment horizontal="left"/>
    </xf>
    <xf numFmtId="0" fontId="158" fillId="0" borderId="0" xfId="0" applyFont="1" applyAlignment="1">
      <alignment horizontal="left"/>
    </xf>
    <xf numFmtId="0" fontId="117" fillId="0" borderId="73" xfId="0" applyFont="1" applyBorder="1" applyAlignment="1">
      <alignment wrapText="1"/>
    </xf>
    <xf numFmtId="0" fontId="19" fillId="0" borderId="68" xfId="0" applyFont="1" applyBorder="1" applyAlignment="1">
      <alignment wrapText="1"/>
    </xf>
    <xf numFmtId="0" fontId="122" fillId="73" borderId="33" xfId="0" applyFont="1" applyFill="1" applyBorder="1" applyAlignment="1">
      <alignment horizontal="center" vertical="center"/>
    </xf>
    <xf numFmtId="4" fontId="117" fillId="3" borderId="2" xfId="0" applyNumberFormat="1" applyFont="1" applyFill="1" applyBorder="1" applyAlignment="1">
      <alignment horizontal="right" vertical="top" wrapText="1"/>
    </xf>
    <xf numFmtId="4" fontId="114" fillId="0" borderId="2" xfId="0" applyNumberFormat="1" applyFont="1" applyBorder="1" applyAlignment="1">
      <alignment horizontal="right" vertical="top" wrapText="1"/>
    </xf>
    <xf numFmtId="0" fontId="122" fillId="73" borderId="32" xfId="0" applyFont="1" applyFill="1" applyBorder="1" applyAlignment="1">
      <alignment horizontal="center" vertical="center" wrapText="1"/>
    </xf>
    <xf numFmtId="0" fontId="122" fillId="0" borderId="33" xfId="0" applyFont="1" applyBorder="1" applyAlignment="1">
      <alignment horizontal="center" vertical="center" wrapText="1"/>
    </xf>
    <xf numFmtId="0" fontId="122" fillId="0" borderId="32" xfId="0" applyFont="1" applyBorder="1" applyAlignment="1">
      <alignment horizontal="center" vertical="center"/>
    </xf>
    <xf numFmtId="0" fontId="122" fillId="0" borderId="64" xfId="0" applyFont="1" applyBorder="1" applyAlignment="1">
      <alignment horizontal="center" vertical="center" wrapText="1"/>
    </xf>
    <xf numFmtId="3" fontId="110" fillId="2" borderId="2" xfId="0" applyNumberFormat="1" applyFont="1" applyFill="1" applyBorder="1" applyAlignment="1">
      <alignment horizontal="center" vertical="top" wrapText="1"/>
    </xf>
    <xf numFmtId="0" fontId="108" fillId="64" borderId="43" xfId="0" applyFont="1" applyFill="1" applyBorder="1" applyAlignment="1">
      <alignment horizontal="left" vertical="top" wrapText="1"/>
    </xf>
    <xf numFmtId="3" fontId="108" fillId="64" borderId="43" xfId="0" applyNumberFormat="1" applyFont="1" applyFill="1" applyBorder="1" applyAlignment="1">
      <alignment horizontal="right" vertical="top" wrapText="1"/>
    </xf>
    <xf numFmtId="49" fontId="108" fillId="64" borderId="43" xfId="0" applyNumberFormat="1" applyFont="1" applyFill="1" applyBorder="1" applyAlignment="1">
      <alignment horizontal="center" vertical="top" wrapText="1"/>
    </xf>
    <xf numFmtId="0" fontId="157" fillId="0" borderId="0" xfId="0" applyFont="1" applyAlignment="1">
      <alignment horizontal="left" vertical="top" wrapText="1"/>
    </xf>
    <xf numFmtId="0" fontId="164" fillId="0" borderId="0" xfId="0" applyFont="1" applyAlignment="1">
      <alignment vertical="top"/>
    </xf>
    <xf numFmtId="0" fontId="164" fillId="0" borderId="0" xfId="0" applyFont="1" applyAlignment="1">
      <alignment horizontal="left" vertical="top"/>
    </xf>
    <xf numFmtId="0" fontId="131" fillId="0" borderId="2" xfId="0" applyFont="1" applyBorder="1" applyAlignment="1">
      <alignment horizontal="left" vertical="top" wrapText="1"/>
    </xf>
    <xf numFmtId="0" fontId="178" fillId="0" borderId="0" xfId="0" applyFont="1" applyAlignment="1">
      <alignment vertical="top" wrapText="1"/>
    </xf>
    <xf numFmtId="0" fontId="122" fillId="0" borderId="0" xfId="0" applyFont="1" applyAlignment="1">
      <alignment horizontal="left" vertical="top" wrapText="1"/>
    </xf>
    <xf numFmtId="0" fontId="178" fillId="0" borderId="0" xfId="0" applyFont="1" applyAlignment="1">
      <alignment vertical="top"/>
    </xf>
    <xf numFmtId="0" fontId="122" fillId="0" borderId="0" xfId="0" applyFont="1" applyAlignment="1">
      <alignment horizontal="left" vertical="top"/>
    </xf>
    <xf numFmtId="0" fontId="122" fillId="73" borderId="33" xfId="0" applyFont="1" applyFill="1" applyBorder="1" applyAlignment="1">
      <alignment horizontal="center"/>
    </xf>
    <xf numFmtId="0" fontId="110" fillId="0" borderId="67" xfId="0" applyFont="1" applyBorder="1" applyAlignment="1">
      <alignment vertical="top"/>
    </xf>
    <xf numFmtId="0" fontId="110" fillId="0" borderId="78" xfId="0" applyFont="1" applyBorder="1" applyAlignment="1">
      <alignment vertical="top" wrapText="1"/>
    </xf>
    <xf numFmtId="0" fontId="110" fillId="0" borderId="78" xfId="0" applyFont="1" applyBorder="1" applyAlignment="1">
      <alignment vertical="top"/>
    </xf>
    <xf numFmtId="0" fontId="110" fillId="0" borderId="67" xfId="0" applyFont="1" applyBorder="1" applyAlignment="1">
      <alignment vertical="top" wrapText="1"/>
    </xf>
    <xf numFmtId="0" fontId="110" fillId="0" borderId="79" xfId="0" applyFont="1" applyBorder="1" applyAlignment="1">
      <alignment vertical="top" wrapText="1"/>
    </xf>
    <xf numFmtId="0" fontId="110" fillId="0" borderId="80" xfId="0" applyFont="1" applyBorder="1" applyAlignment="1">
      <alignment vertical="top" wrapText="1"/>
    </xf>
    <xf numFmtId="0" fontId="110" fillId="0" borderId="78" xfId="0" applyFont="1" applyBorder="1" applyAlignment="1">
      <alignment horizontal="right" vertical="top"/>
    </xf>
    <xf numFmtId="49" fontId="110" fillId="0" borderId="78" xfId="0" applyNumberFormat="1" applyFont="1" applyBorder="1" applyAlignment="1">
      <alignment horizontal="right" vertical="top"/>
    </xf>
    <xf numFmtId="166" fontId="110" fillId="0" borderId="78" xfId="0" applyNumberFormat="1" applyFont="1" applyBorder="1" applyAlignment="1">
      <alignment horizontal="right" vertical="top"/>
    </xf>
    <xf numFmtId="0" fontId="110" fillId="0" borderId="80" xfId="0" applyFont="1" applyBorder="1" applyAlignment="1">
      <alignment horizontal="right" vertical="top"/>
    </xf>
    <xf numFmtId="2" fontId="110" fillId="0" borderId="78" xfId="0" applyNumberFormat="1" applyFont="1" applyBorder="1" applyAlignment="1">
      <alignment horizontal="right" vertical="top"/>
    </xf>
    <xf numFmtId="0" fontId="164" fillId="0" borderId="0" xfId="0" applyFont="1" applyAlignment="1">
      <alignment horizontal="left" vertical="top" wrapText="1"/>
    </xf>
    <xf numFmtId="0" fontId="108" fillId="0" borderId="32" xfId="0" applyFont="1" applyBorder="1" applyAlignment="1">
      <alignment horizontal="left" vertical="top" wrapText="1"/>
    </xf>
    <xf numFmtId="0" fontId="110" fillId="0" borderId="0" xfId="0" applyFont="1" applyAlignment="1">
      <alignment horizontal="left" vertical="top"/>
    </xf>
    <xf numFmtId="0" fontId="108" fillId="0" borderId="33" xfId="0" applyFont="1" applyBorder="1" applyAlignment="1">
      <alignment horizontal="left" vertical="top" wrapText="1"/>
    </xf>
    <xf numFmtId="0" fontId="108" fillId="0" borderId="64" xfId="0" applyFont="1" applyBorder="1" applyAlignment="1">
      <alignment horizontal="left" vertical="top" wrapText="1"/>
    </xf>
    <xf numFmtId="0" fontId="110" fillId="0" borderId="67" xfId="0" applyFont="1" applyBorder="1" applyAlignment="1">
      <alignment horizontal="left" vertical="top"/>
    </xf>
    <xf numFmtId="0" fontId="110" fillId="0" borderId="78" xfId="0" applyFont="1" applyBorder="1" applyAlignment="1">
      <alignment horizontal="left" vertical="top" wrapText="1"/>
    </xf>
    <xf numFmtId="0" fontId="110" fillId="0" borderId="78" xfId="0" applyFont="1" applyBorder="1" applyAlignment="1">
      <alignment horizontal="left" vertical="top"/>
    </xf>
    <xf numFmtId="0" fontId="110" fillId="0" borderId="67" xfId="0" applyFont="1" applyBorder="1" applyAlignment="1">
      <alignment horizontal="left" vertical="top" wrapText="1"/>
    </xf>
    <xf numFmtId="0" fontId="110" fillId="0" borderId="79" xfId="0" applyFont="1" applyBorder="1" applyAlignment="1">
      <alignment horizontal="left" vertical="top" wrapText="1"/>
    </xf>
    <xf numFmtId="0" fontId="110" fillId="0" borderId="80" xfId="0" applyFont="1" applyBorder="1" applyAlignment="1">
      <alignment horizontal="left" vertical="top" wrapText="1"/>
    </xf>
    <xf numFmtId="0" fontId="108" fillId="73" borderId="33" xfId="0" applyFont="1" applyFill="1" applyBorder="1" applyAlignment="1">
      <alignment horizontal="center"/>
    </xf>
    <xf numFmtId="0" fontId="117" fillId="0" borderId="0" xfId="0" applyFont="1" applyAlignment="1">
      <alignment horizontal="right" vertical="top"/>
    </xf>
    <xf numFmtId="0" fontId="108" fillId="73" borderId="64" xfId="0" applyFont="1" applyFill="1" applyBorder="1" applyAlignment="1">
      <alignment horizontal="right"/>
    </xf>
    <xf numFmtId="0" fontId="114" fillId="0" borderId="2" xfId="0" applyFont="1" applyBorder="1" applyAlignment="1">
      <alignment horizontal="right" vertical="top" wrapText="1"/>
    </xf>
    <xf numFmtId="1" fontId="137" fillId="0" borderId="2" xfId="19698" applyNumberFormat="1" applyFont="1" applyBorder="1"/>
    <xf numFmtId="2" fontId="137" fillId="0" borderId="2" xfId="19698" applyNumberFormat="1" applyFont="1" applyBorder="1"/>
    <xf numFmtId="0" fontId="141" fillId="0" borderId="2" xfId="19698" applyFont="1" applyBorder="1"/>
    <xf numFmtId="0" fontId="131" fillId="0" borderId="0" xfId="0" applyFont="1" applyAlignment="1">
      <alignment horizontal="right" vertical="top"/>
    </xf>
    <xf numFmtId="3" fontId="110" fillId="0" borderId="2" xfId="0" applyNumberFormat="1" applyFont="1" applyBorder="1" applyAlignment="1">
      <alignment horizontal="right" vertical="top" wrapText="1"/>
    </xf>
    <xf numFmtId="2" fontId="138" fillId="0" borderId="0" xfId="19698" applyNumberFormat="1" applyFont="1" applyAlignment="1">
      <alignment horizontal="right" vertical="top"/>
    </xf>
    <xf numFmtId="2" fontId="137" fillId="0" borderId="2" xfId="19698" applyNumberFormat="1" applyFont="1" applyBorder="1" applyAlignment="1">
      <alignment horizontal="left" vertical="top" wrapText="1"/>
    </xf>
    <xf numFmtId="2" fontId="19" fillId="0" borderId="48" xfId="19699" applyNumberFormat="1" applyFont="1" applyBorder="1" applyAlignment="1">
      <alignment horizontal="left" vertical="top" wrapText="1"/>
    </xf>
    <xf numFmtId="0" fontId="141" fillId="0" borderId="0" xfId="19698" applyFont="1" applyAlignment="1">
      <alignment horizontal="right" vertical="top"/>
    </xf>
    <xf numFmtId="0" fontId="137" fillId="0" borderId="2" xfId="19698" applyFont="1" applyBorder="1" applyAlignment="1">
      <alignment horizontal="right" vertical="top"/>
    </xf>
    <xf numFmtId="1" fontId="137" fillId="0" borderId="2" xfId="19698" applyNumberFormat="1" applyFont="1" applyBorder="1" applyAlignment="1">
      <alignment horizontal="right" vertical="top"/>
    </xf>
    <xf numFmtId="2" fontId="137" fillId="0" borderId="2" xfId="19698" applyNumberFormat="1" applyFont="1" applyBorder="1" applyAlignment="1">
      <alignment horizontal="right" vertical="top"/>
    </xf>
    <xf numFmtId="4" fontId="137" fillId="0" borderId="2" xfId="19698" applyNumberFormat="1" applyFont="1" applyBorder="1" applyAlignment="1">
      <alignment horizontal="right" vertical="top"/>
    </xf>
    <xf numFmtId="0" fontId="136" fillId="0" borderId="2" xfId="19698" applyFont="1" applyBorder="1" applyAlignment="1">
      <alignment horizontal="right" vertical="top"/>
    </xf>
    <xf numFmtId="4" fontId="136" fillId="0" borderId="2" xfId="19698" applyNumberFormat="1" applyFont="1" applyBorder="1" applyAlignment="1">
      <alignment horizontal="right" vertical="top"/>
    </xf>
    <xf numFmtId="9" fontId="137" fillId="0" borderId="2" xfId="41" applyFont="1" applyBorder="1" applyAlignment="1">
      <alignment horizontal="right" vertical="top"/>
    </xf>
    <xf numFmtId="0" fontId="137" fillId="0" borderId="48" xfId="19698" applyFont="1" applyBorder="1" applyAlignment="1">
      <alignment horizontal="right" vertical="top"/>
    </xf>
    <xf numFmtId="9" fontId="137" fillId="0" borderId="48" xfId="41" applyFont="1" applyBorder="1" applyAlignment="1">
      <alignment horizontal="right" vertical="top"/>
    </xf>
    <xf numFmtId="4" fontId="136" fillId="0" borderId="48" xfId="19698" applyNumberFormat="1" applyFont="1" applyBorder="1" applyAlignment="1">
      <alignment horizontal="right" vertical="top"/>
    </xf>
    <xf numFmtId="4" fontId="137" fillId="0" borderId="48" xfId="19698" applyNumberFormat="1" applyFont="1" applyBorder="1" applyAlignment="1">
      <alignment horizontal="right" vertical="top"/>
    </xf>
    <xf numFmtId="0" fontId="136" fillId="0" borderId="0" xfId="19698" applyFont="1" applyAlignment="1">
      <alignment horizontal="right" vertical="top"/>
    </xf>
    <xf numFmtId="2" fontId="137" fillId="0" borderId="0" xfId="19698" applyNumberFormat="1" applyFont="1" applyAlignment="1">
      <alignment horizontal="right" vertical="top"/>
    </xf>
    <xf numFmtId="4" fontId="136" fillId="0" borderId="0" xfId="19698" applyNumberFormat="1" applyFont="1" applyAlignment="1">
      <alignment horizontal="right" vertical="top"/>
    </xf>
    <xf numFmtId="0" fontId="19" fillId="0" borderId="5" xfId="0" applyFont="1" applyBorder="1" applyAlignment="1">
      <alignment vertical="top" wrapText="1"/>
    </xf>
    <xf numFmtId="0" fontId="19" fillId="0" borderId="2" xfId="0" applyFont="1" applyBorder="1" applyAlignment="1">
      <alignment vertical="top" wrapText="1"/>
    </xf>
    <xf numFmtId="0" fontId="114" fillId="0" borderId="2" xfId="0" applyFont="1" applyBorder="1" applyAlignment="1">
      <alignment horizontal="center" vertical="top" wrapText="1"/>
    </xf>
    <xf numFmtId="0" fontId="158" fillId="0" borderId="0" xfId="0" applyFont="1" applyAlignment="1">
      <alignment horizontal="center" vertical="top" wrapText="1"/>
    </xf>
    <xf numFmtId="0" fontId="114" fillId="0" borderId="0" xfId="0" applyFont="1" applyAlignment="1">
      <alignment horizontal="center" vertical="top"/>
    </xf>
    <xf numFmtId="3" fontId="108" fillId="0" borderId="0" xfId="0" applyNumberFormat="1" applyFont="1" applyAlignment="1">
      <alignment horizontal="center" vertical="top" wrapText="1"/>
    </xf>
    <xf numFmtId="3" fontId="110" fillId="0" borderId="0" xfId="0" applyNumberFormat="1" applyFont="1" applyAlignment="1">
      <alignment horizontal="center" vertical="top" wrapText="1"/>
    </xf>
    <xf numFmtId="3" fontId="108" fillId="0" borderId="0" xfId="0" applyNumberFormat="1" applyFont="1" applyAlignment="1">
      <alignment horizontal="right" vertical="top" wrapText="1"/>
    </xf>
    <xf numFmtId="0" fontId="19" fillId="0" borderId="0" xfId="0" applyFont="1" applyAlignment="1">
      <alignment vertical="top" wrapText="1"/>
    </xf>
    <xf numFmtId="0" fontId="110" fillId="0" borderId="0" xfId="0" applyFont="1" applyAlignment="1">
      <alignment horizontal="left" vertical="top" wrapText="1"/>
    </xf>
    <xf numFmtId="0" fontId="108" fillId="0" borderId="2" xfId="0" applyFont="1" applyBorder="1" applyAlignment="1">
      <alignment horizontal="right" vertical="top" wrapText="1"/>
    </xf>
    <xf numFmtId="0" fontId="117" fillId="0" borderId="2" xfId="0" applyFont="1" applyBorder="1" applyAlignment="1">
      <alignment horizontal="right" vertical="top" wrapText="1"/>
    </xf>
    <xf numFmtId="49" fontId="114" fillId="0" borderId="2" xfId="0" applyNumberFormat="1" applyFont="1" applyBorder="1" applyAlignment="1">
      <alignment horizontal="center" vertical="top"/>
    </xf>
    <xf numFmtId="3" fontId="110" fillId="0" borderId="2" xfId="0" applyNumberFormat="1" applyFont="1" applyBorder="1" applyAlignment="1">
      <alignment vertical="top" wrapText="1"/>
    </xf>
    <xf numFmtId="0" fontId="107" fillId="0" borderId="0" xfId="0" applyFont="1" applyAlignment="1">
      <alignment horizontal="right" vertical="top"/>
    </xf>
    <xf numFmtId="0" fontId="140" fillId="0" borderId="2" xfId="0" applyFont="1" applyBorder="1" applyAlignment="1">
      <alignment horizontal="center" vertical="center"/>
    </xf>
    <xf numFmtId="0" fontId="140" fillId="0" borderId="0" xfId="0" applyFont="1" applyAlignment="1">
      <alignment horizontal="center" vertical="center"/>
    </xf>
    <xf numFmtId="0" fontId="110" fillId="0" borderId="2" xfId="0" applyFont="1" applyBorder="1" applyAlignment="1">
      <alignment horizontal="center" vertical="center"/>
    </xf>
    <xf numFmtId="0" fontId="110" fillId="0" borderId="2" xfId="0" applyFont="1" applyBorder="1" applyAlignment="1">
      <alignment wrapText="1"/>
    </xf>
    <xf numFmtId="0" fontId="110" fillId="0" borderId="0" xfId="0" applyFont="1" applyAlignment="1">
      <alignment vertical="center" wrapText="1"/>
    </xf>
    <xf numFmtId="0" fontId="131" fillId="0" borderId="0" xfId="0" applyFont="1" applyAlignment="1">
      <alignment vertical="center" wrapText="1"/>
    </xf>
    <xf numFmtId="0" fontId="110" fillId="0" borderId="2" xfId="0" applyFont="1" applyBorder="1" applyAlignment="1">
      <alignment vertical="center"/>
    </xf>
    <xf numFmtId="0" fontId="131" fillId="2" borderId="0" xfId="0" applyFont="1" applyFill="1" applyAlignment="1">
      <alignment horizontal="center" vertical="center"/>
    </xf>
    <xf numFmtId="0" fontId="110" fillId="2" borderId="2" xfId="0" applyFont="1" applyFill="1" applyBorder="1" applyAlignment="1">
      <alignment horizontal="left" wrapText="1"/>
    </xf>
    <xf numFmtId="0" fontId="110" fillId="2" borderId="2" xfId="0" applyFont="1" applyFill="1" applyBorder="1" applyAlignment="1">
      <alignment horizontal="center"/>
    </xf>
    <xf numFmtId="0" fontId="122" fillId="0" borderId="33" xfId="19705" applyFont="1" applyBorder="1" applyAlignment="1">
      <alignment horizontal="center" vertical="center" wrapText="1"/>
    </xf>
    <xf numFmtId="0" fontId="114" fillId="0" borderId="2" xfId="19705" applyFont="1" applyBorder="1" applyAlignment="1">
      <alignment horizontal="center" wrapText="1"/>
    </xf>
    <xf numFmtId="0" fontId="122" fillId="0" borderId="64" xfId="19705" applyFont="1" applyBorder="1" applyAlignment="1">
      <alignment horizontal="center" vertical="center" wrapText="1"/>
    </xf>
    <xf numFmtId="3" fontId="108" fillId="0" borderId="2" xfId="0" applyNumberFormat="1" applyFont="1" applyBorder="1" applyAlignment="1">
      <alignment horizontal="right" vertical="top"/>
    </xf>
    <xf numFmtId="0" fontId="157" fillId="0" borderId="0" xfId="19705" applyFont="1"/>
    <xf numFmtId="171" fontId="117" fillId="3" borderId="2" xfId="19705" applyNumberFormat="1" applyFont="1" applyFill="1" applyBorder="1" applyAlignment="1">
      <alignment horizontal="center" vertical="center"/>
    </xf>
    <xf numFmtId="0" fontId="117" fillId="0" borderId="0" xfId="19705" applyFont="1"/>
    <xf numFmtId="0" fontId="117" fillId="0" borderId="2" xfId="19705" applyFont="1" applyBorder="1" applyAlignment="1">
      <alignment horizontal="center" vertical="center" wrapText="1"/>
    </xf>
    <xf numFmtId="0" fontId="122" fillId="0" borderId="0" xfId="19705" applyFont="1" applyAlignment="1">
      <alignment horizontal="left" wrapText="1"/>
    </xf>
    <xf numFmtId="0" fontId="19" fillId="0" borderId="0" xfId="19705" applyFont="1"/>
    <xf numFmtId="4" fontId="117" fillId="0" borderId="2" xfId="19705" applyNumberFormat="1" applyFont="1" applyBorder="1" applyAlignment="1">
      <alignment horizontal="right" vertical="top" wrapText="1"/>
    </xf>
    <xf numFmtId="3" fontId="117" fillId="0" borderId="2" xfId="19705" applyNumberFormat="1" applyFont="1" applyBorder="1" applyAlignment="1">
      <alignment horizontal="right" vertical="top" wrapText="1"/>
    </xf>
    <xf numFmtId="0" fontId="114" fillId="0" borderId="2" xfId="19705" applyFont="1" applyBorder="1" applyAlignment="1">
      <alignment horizontal="right" vertical="top" wrapText="1"/>
    </xf>
    <xf numFmtId="4" fontId="114" fillId="0" borderId="2" xfId="19705" applyNumberFormat="1" applyFont="1" applyBorder="1" applyAlignment="1">
      <alignment horizontal="right" vertical="top" wrapText="1"/>
    </xf>
    <xf numFmtId="0" fontId="117" fillId="0" borderId="2" xfId="19705" applyFont="1" applyBorder="1" applyAlignment="1">
      <alignment horizontal="left" vertical="top" wrapText="1"/>
    </xf>
    <xf numFmtId="0" fontId="122" fillId="0" borderId="32" xfId="19705" applyFont="1" applyBorder="1" applyAlignment="1">
      <alignment horizontal="center" vertical="center" wrapText="1"/>
    </xf>
    <xf numFmtId="0" fontId="110" fillId="0" borderId="78" xfId="19705" applyFont="1" applyBorder="1" applyAlignment="1">
      <alignment horizontal="right" vertical="top"/>
    </xf>
    <xf numFmtId="0" fontId="19" fillId="0" borderId="0" xfId="19705" applyFont="1" applyAlignment="1">
      <alignment horizontal="right" vertical="top"/>
    </xf>
    <xf numFmtId="0" fontId="157" fillId="0" borderId="0" xfId="19705" applyFont="1" applyAlignment="1">
      <alignment horizontal="right" vertical="top"/>
    </xf>
    <xf numFmtId="49" fontId="110" fillId="0" borderId="78" xfId="19705" applyNumberFormat="1" applyFont="1" applyBorder="1" applyAlignment="1">
      <alignment horizontal="right" vertical="top"/>
    </xf>
    <xf numFmtId="166" fontId="110" fillId="0" borderId="78" xfId="19705" applyNumberFormat="1" applyFont="1" applyBorder="1" applyAlignment="1">
      <alignment horizontal="right" vertical="top"/>
    </xf>
    <xf numFmtId="0" fontId="110" fillId="0" borderId="80" xfId="19705" applyFont="1" applyBorder="1" applyAlignment="1">
      <alignment horizontal="right" vertical="top"/>
    </xf>
    <xf numFmtId="2" fontId="110" fillId="0" borderId="78" xfId="19705" applyNumberFormat="1" applyFont="1" applyBorder="1" applyAlignment="1">
      <alignment horizontal="right" vertical="top"/>
    </xf>
    <xf numFmtId="0" fontId="122" fillId="73" borderId="33" xfId="19705" applyFont="1" applyFill="1" applyBorder="1" applyAlignment="1">
      <alignment horizontal="right" vertical="top"/>
    </xf>
    <xf numFmtId="0" fontId="122" fillId="73" borderId="64" xfId="19705" applyFont="1" applyFill="1" applyBorder="1" applyAlignment="1">
      <alignment horizontal="right" vertical="top"/>
    </xf>
    <xf numFmtId="0" fontId="110" fillId="0" borderId="67" xfId="19705" applyFont="1" applyBorder="1" applyAlignment="1">
      <alignment horizontal="left" vertical="top"/>
    </xf>
    <xf numFmtId="0" fontId="110" fillId="0" borderId="78" xfId="19705" applyFont="1" applyBorder="1" applyAlignment="1">
      <alignment horizontal="left" vertical="top" wrapText="1"/>
    </xf>
    <xf numFmtId="0" fontId="110" fillId="0" borderId="78" xfId="19705" applyFont="1" applyBorder="1" applyAlignment="1">
      <alignment horizontal="left" vertical="top"/>
    </xf>
    <xf numFmtId="0" fontId="110" fillId="0" borderId="67" xfId="19705" applyFont="1" applyBorder="1" applyAlignment="1">
      <alignment horizontal="left" vertical="top" wrapText="1"/>
    </xf>
    <xf numFmtId="0" fontId="110" fillId="0" borderId="79" xfId="19705" applyFont="1" applyBorder="1" applyAlignment="1">
      <alignment horizontal="left" vertical="top" wrapText="1"/>
    </xf>
    <xf numFmtId="0" fontId="110" fillId="0" borderId="80" xfId="19705" applyFont="1" applyBorder="1" applyAlignment="1">
      <alignment horizontal="left" vertical="top" wrapText="1"/>
    </xf>
    <xf numFmtId="0" fontId="122" fillId="73" borderId="32" xfId="19705" applyFont="1" applyFill="1" applyBorder="1" applyAlignment="1">
      <alignment horizontal="right" vertical="top" wrapText="1"/>
    </xf>
    <xf numFmtId="4" fontId="108" fillId="0" borderId="2" xfId="19698" applyNumberFormat="1" applyFont="1" applyBorder="1"/>
    <xf numFmtId="0" fontId="110" fillId="0" borderId="2" xfId="19698" applyFont="1" applyBorder="1" applyAlignment="1">
      <alignment horizontal="center"/>
    </xf>
    <xf numFmtId="2" fontId="110" fillId="0" borderId="48" xfId="19699" applyNumberFormat="1" applyFont="1" applyBorder="1"/>
    <xf numFmtId="9" fontId="110" fillId="0" borderId="2" xfId="41" applyFont="1" applyBorder="1"/>
    <xf numFmtId="4" fontId="110" fillId="0" borderId="2" xfId="19698" applyNumberFormat="1" applyFont="1" applyBorder="1"/>
    <xf numFmtId="0" fontId="110" fillId="0" borderId="48" xfId="19698" applyFont="1" applyBorder="1" applyAlignment="1">
      <alignment horizontal="center"/>
    </xf>
    <xf numFmtId="9" fontId="110" fillId="0" borderId="48" xfId="41" applyFont="1" applyBorder="1"/>
    <xf numFmtId="4" fontId="108" fillId="0" borderId="48" xfId="19698" applyNumberFormat="1" applyFont="1" applyBorder="1"/>
    <xf numFmtId="4" fontId="110" fillId="0" borderId="48" xfId="19698" applyNumberFormat="1" applyFont="1" applyBorder="1"/>
    <xf numFmtId="0" fontId="110" fillId="0" borderId="0" xfId="19699" applyFont="1"/>
    <xf numFmtId="0" fontId="108" fillId="0" borderId="0" xfId="19698" applyFont="1" applyAlignment="1">
      <alignment horizontal="center"/>
    </xf>
    <xf numFmtId="2" fontId="130" fillId="0" borderId="0" xfId="19698" applyNumberFormat="1" applyFont="1" applyAlignment="1">
      <alignment horizontal="right"/>
    </xf>
    <xf numFmtId="2" fontId="110" fillId="0" borderId="0" xfId="19698" applyNumberFormat="1" applyFont="1"/>
    <xf numFmtId="4" fontId="108" fillId="0" borderId="0" xfId="19698" applyNumberFormat="1" applyFont="1"/>
    <xf numFmtId="0" fontId="110" fillId="0" borderId="0" xfId="19698" applyFont="1"/>
    <xf numFmtId="0" fontId="132" fillId="2" borderId="0" xfId="0" applyFont="1" applyFill="1"/>
    <xf numFmtId="0" fontId="19" fillId="2" borderId="2" xfId="0" applyFont="1" applyFill="1" applyBorder="1" applyAlignment="1">
      <alignment horizontal="center"/>
    </xf>
    <xf numFmtId="0" fontId="110" fillId="2" borderId="0" xfId="0" applyFont="1" applyFill="1"/>
    <xf numFmtId="0" fontId="110" fillId="0" borderId="0" xfId="19698" applyFont="1" applyAlignment="1">
      <alignment vertical="top"/>
    </xf>
    <xf numFmtId="0" fontId="110" fillId="0" borderId="2" xfId="19698" applyFont="1" applyBorder="1" applyAlignment="1">
      <alignment horizontal="center" vertical="top"/>
    </xf>
    <xf numFmtId="2" fontId="110" fillId="0" borderId="2" xfId="19698" applyNumberFormat="1" applyFont="1" applyBorder="1" applyAlignment="1">
      <alignment vertical="top" wrapText="1"/>
    </xf>
    <xf numFmtId="1" fontId="110" fillId="0" borderId="2" xfId="19698" applyNumberFormat="1" applyFont="1" applyBorder="1" applyAlignment="1">
      <alignment vertical="top"/>
    </xf>
    <xf numFmtId="2" fontId="110" fillId="0" borderId="2" xfId="19698" applyNumberFormat="1" applyFont="1" applyBorder="1" applyAlignment="1">
      <alignment vertical="top"/>
    </xf>
    <xf numFmtId="4" fontId="110" fillId="0" borderId="2" xfId="19698" applyNumberFormat="1" applyFont="1" applyBorder="1" applyAlignment="1">
      <alignment vertical="top"/>
    </xf>
    <xf numFmtId="0" fontId="108" fillId="0" borderId="2" xfId="19698" applyFont="1" applyBorder="1" applyAlignment="1">
      <alignment horizontal="center" vertical="top"/>
    </xf>
    <xf numFmtId="4" fontId="108" fillId="0" borderId="2" xfId="19698" applyNumberFormat="1" applyFont="1" applyBorder="1" applyAlignment="1">
      <alignment vertical="top"/>
    </xf>
    <xf numFmtId="2" fontId="110" fillId="0" borderId="48" xfId="19699" applyNumberFormat="1" applyFont="1" applyBorder="1" applyAlignment="1">
      <alignment vertical="top" wrapText="1"/>
    </xf>
    <xf numFmtId="9" fontId="110" fillId="0" borderId="2" xfId="41" applyFont="1" applyBorder="1" applyAlignment="1">
      <alignment vertical="top"/>
    </xf>
    <xf numFmtId="0" fontId="110" fillId="0" borderId="48" xfId="19698" applyFont="1" applyBorder="1" applyAlignment="1">
      <alignment horizontal="center" vertical="top"/>
    </xf>
    <xf numFmtId="9" fontId="110" fillId="0" borderId="48" xfId="41" applyFont="1" applyBorder="1" applyAlignment="1">
      <alignment vertical="top"/>
    </xf>
    <xf numFmtId="4" fontId="108" fillId="0" borderId="48" xfId="19698" applyNumberFormat="1" applyFont="1" applyBorder="1" applyAlignment="1">
      <alignment vertical="top"/>
    </xf>
    <xf numFmtId="4" fontId="110" fillId="0" borderId="48" xfId="19698" applyNumberFormat="1" applyFont="1" applyBorder="1" applyAlignment="1">
      <alignment vertical="top"/>
    </xf>
    <xf numFmtId="0" fontId="108" fillId="0" borderId="0" xfId="19698" applyFont="1" applyAlignment="1">
      <alignment horizontal="center" vertical="top"/>
    </xf>
    <xf numFmtId="2" fontId="130" fillId="0" borderId="0" xfId="19698" applyNumberFormat="1" applyFont="1" applyAlignment="1">
      <alignment horizontal="right" vertical="top"/>
    </xf>
    <xf numFmtId="2" fontId="110" fillId="0" borderId="0" xfId="19698" applyNumberFormat="1" applyFont="1" applyAlignment="1">
      <alignment vertical="top"/>
    </xf>
    <xf numFmtId="4" fontId="108" fillId="0" borderId="0" xfId="19698" applyNumberFormat="1" applyFont="1" applyAlignment="1">
      <alignment vertical="top"/>
    </xf>
    <xf numFmtId="2" fontId="108" fillId="0" borderId="2" xfId="19698" applyNumberFormat="1" applyFont="1" applyBorder="1" applyAlignment="1">
      <alignment vertical="top"/>
    </xf>
    <xf numFmtId="0" fontId="110" fillId="0" borderId="2" xfId="0" applyFont="1" applyBorder="1" applyAlignment="1">
      <alignment horizontal="right" vertical="top"/>
    </xf>
    <xf numFmtId="0" fontId="110" fillId="2" borderId="2" xfId="0" applyFont="1" applyFill="1" applyBorder="1" applyAlignment="1">
      <alignment horizontal="right"/>
    </xf>
    <xf numFmtId="0" fontId="108" fillId="0" borderId="2" xfId="0" applyFont="1" applyBorder="1" applyAlignment="1">
      <alignment horizontal="right" vertical="top"/>
    </xf>
    <xf numFmtId="0" fontId="108" fillId="65" borderId="2" xfId="19698" applyFont="1" applyFill="1" applyBorder="1" applyAlignment="1">
      <alignment horizontal="center"/>
    </xf>
    <xf numFmtId="4" fontId="108" fillId="65" borderId="2" xfId="19698" applyNumberFormat="1" applyFont="1" applyFill="1" applyBorder="1"/>
    <xf numFmtId="0" fontId="139" fillId="66" borderId="2" xfId="0" applyFont="1" applyFill="1" applyBorder="1" applyAlignment="1">
      <alignment horizontal="center"/>
    </xf>
    <xf numFmtId="1" fontId="111" fillId="2" borderId="0" xfId="0" applyNumberFormat="1" applyFont="1" applyFill="1" applyAlignment="1">
      <alignment horizontal="center" vertical="center"/>
    </xf>
    <xf numFmtId="0" fontId="108" fillId="65" borderId="2" xfId="19698" applyFont="1" applyFill="1" applyBorder="1" applyAlignment="1">
      <alignment horizontal="center" vertical="top"/>
    </xf>
    <xf numFmtId="4" fontId="108" fillId="65" borderId="2" xfId="19698" applyNumberFormat="1" applyFont="1" applyFill="1" applyBorder="1" applyAlignment="1">
      <alignment vertical="top"/>
    </xf>
    <xf numFmtId="49" fontId="122" fillId="0" borderId="0" xfId="0" applyNumberFormat="1" applyFont="1" applyAlignment="1">
      <alignment horizontal="center" vertical="top" wrapText="1"/>
    </xf>
    <xf numFmtId="0" fontId="100" fillId="0" borderId="0" xfId="0" applyFont="1" applyAlignment="1">
      <alignment horizontal="center"/>
    </xf>
    <xf numFmtId="0" fontId="123" fillId="0" borderId="0" xfId="0" applyFont="1" applyAlignment="1">
      <alignment horizontal="center"/>
    </xf>
    <xf numFmtId="0" fontId="110" fillId="0" borderId="2" xfId="19698" applyFont="1" applyBorder="1" applyAlignment="1">
      <alignment vertical="top"/>
    </xf>
    <xf numFmtId="2" fontId="108" fillId="65" borderId="2" xfId="19698" applyNumberFormat="1" applyFont="1" applyFill="1" applyBorder="1" applyAlignment="1">
      <alignment vertical="top"/>
    </xf>
    <xf numFmtId="0" fontId="108" fillId="0" borderId="0" xfId="0" applyFont="1" applyAlignment="1">
      <alignment vertical="top"/>
    </xf>
    <xf numFmtId="0" fontId="0" fillId="0" borderId="0" xfId="0" applyAlignment="1">
      <alignment wrapText="1"/>
    </xf>
    <xf numFmtId="0" fontId="179" fillId="0" borderId="0" xfId="0" applyFont="1"/>
    <xf numFmtId="0" fontId="110" fillId="2" borderId="2" xfId="0" applyFont="1" applyFill="1" applyBorder="1" applyAlignment="1">
      <alignment horizontal="left" vertical="top" wrapText="1"/>
    </xf>
    <xf numFmtId="0" fontId="86" fillId="2" borderId="2" xfId="0" applyFont="1" applyFill="1" applyBorder="1" applyAlignment="1">
      <alignment horizontal="center" vertical="center" wrapText="1"/>
    </xf>
    <xf numFmtId="0" fontId="113" fillId="0" borderId="0" xfId="0" applyFont="1" applyAlignment="1">
      <alignment horizontal="center"/>
    </xf>
    <xf numFmtId="0" fontId="108" fillId="65" borderId="2" xfId="0" applyFont="1" applyFill="1" applyBorder="1" applyAlignment="1">
      <alignment horizontal="center" vertical="top" wrapText="1"/>
    </xf>
    <xf numFmtId="0" fontId="112" fillId="0" borderId="0" xfId="0" applyFont="1" applyAlignment="1">
      <alignment vertical="center" wrapText="1"/>
    </xf>
    <xf numFmtId="0" fontId="180" fillId="0" borderId="0" xfId="0" applyFont="1" applyAlignment="1">
      <alignment horizontal="center" vertical="center"/>
    </xf>
    <xf numFmtId="0" fontId="112" fillId="0" borderId="0" xfId="0" applyFont="1" applyAlignment="1">
      <alignment horizontal="right"/>
    </xf>
    <xf numFmtId="0" fontId="113" fillId="0" borderId="0" xfId="0" applyFont="1" applyAlignment="1">
      <alignment horizontal="right"/>
    </xf>
    <xf numFmtId="0" fontId="112" fillId="0" borderId="0" xfId="0" applyFont="1"/>
    <xf numFmtId="0" fontId="113" fillId="0" borderId="0" xfId="0" applyFont="1" applyAlignment="1">
      <alignment wrapText="1"/>
    </xf>
    <xf numFmtId="0" fontId="110" fillId="2" borderId="0" xfId="0" applyFont="1" applyFill="1" applyAlignment="1">
      <alignment horizontal="center" vertical="top" wrapText="1"/>
    </xf>
    <xf numFmtId="3" fontId="112" fillId="2" borderId="2" xfId="0" applyNumberFormat="1" applyFont="1" applyFill="1" applyBorder="1" applyAlignment="1">
      <alignment horizontal="right" vertical="top"/>
    </xf>
    <xf numFmtId="0" fontId="108" fillId="0" borderId="2" xfId="0" applyFont="1" applyBorder="1" applyAlignment="1">
      <alignment horizontal="center" vertical="top"/>
    </xf>
    <xf numFmtId="0" fontId="108" fillId="0" borderId="0" xfId="0" applyFont="1" applyAlignment="1">
      <alignment horizontal="center" vertical="top"/>
    </xf>
    <xf numFmtId="0" fontId="110" fillId="0" borderId="0" xfId="0" applyFont="1" applyAlignment="1">
      <alignment wrapText="1"/>
    </xf>
    <xf numFmtId="0" fontId="110" fillId="2" borderId="0" xfId="0" applyFont="1" applyFill="1" applyAlignment="1">
      <alignment vertical="top"/>
    </xf>
    <xf numFmtId="0" fontId="131" fillId="2" borderId="0" xfId="0" applyFont="1" applyFill="1" applyAlignment="1">
      <alignment vertical="top"/>
    </xf>
    <xf numFmtId="0" fontId="110" fillId="2" borderId="0" xfId="0" applyFont="1" applyFill="1" applyAlignment="1">
      <alignment vertical="top" wrapText="1"/>
    </xf>
    <xf numFmtId="3" fontId="108" fillId="0" borderId="2" xfId="0" applyNumberFormat="1" applyFont="1" applyBorder="1" applyAlignment="1">
      <alignment horizontal="right" vertical="center"/>
    </xf>
    <xf numFmtId="3" fontId="108" fillId="2" borderId="2" xfId="0" applyNumberFormat="1" applyFont="1" applyFill="1" applyBorder="1" applyAlignment="1">
      <alignment horizontal="right" vertical="center"/>
    </xf>
    <xf numFmtId="0" fontId="108" fillId="0" borderId="0" xfId="0" applyFont="1" applyAlignment="1">
      <alignment vertical="center"/>
    </xf>
    <xf numFmtId="3" fontId="110" fillId="0" borderId="2" xfId="0" applyNumberFormat="1" applyFont="1" applyBorder="1" applyAlignment="1">
      <alignment horizontal="center" vertical="top"/>
    </xf>
    <xf numFmtId="1" fontId="110" fillId="0" borderId="0" xfId="0" applyNumberFormat="1" applyFont="1" applyAlignment="1">
      <alignment vertical="center" wrapText="1"/>
    </xf>
    <xf numFmtId="3" fontId="113" fillId="2" borderId="2" xfId="0" applyNumberFormat="1" applyFont="1" applyFill="1" applyBorder="1" applyAlignment="1">
      <alignment horizontal="right" vertical="center" indent="1"/>
    </xf>
    <xf numFmtId="3" fontId="110" fillId="2" borderId="2" xfId="0" applyNumberFormat="1" applyFont="1" applyFill="1" applyBorder="1" applyAlignment="1">
      <alignment horizontal="right" vertical="center" wrapText="1"/>
    </xf>
    <xf numFmtId="1" fontId="152" fillId="0" borderId="0" xfId="0" applyNumberFormat="1" applyFont="1" applyAlignment="1">
      <alignment vertical="center"/>
    </xf>
    <xf numFmtId="3" fontId="113" fillId="0" borderId="0" xfId="0" applyNumberFormat="1" applyFont="1"/>
    <xf numFmtId="0" fontId="110" fillId="65" borderId="5" xfId="0" applyFont="1" applyFill="1" applyBorder="1" applyAlignment="1">
      <alignment vertical="center" wrapText="1"/>
    </xf>
    <xf numFmtId="0" fontId="110" fillId="0" borderId="29" xfId="0" applyFont="1" applyBorder="1"/>
    <xf numFmtId="0" fontId="110" fillId="0" borderId="5" xfId="0" applyFont="1" applyBorder="1"/>
    <xf numFmtId="0" fontId="108" fillId="68" borderId="2" xfId="0" applyFont="1" applyFill="1" applyBorder="1" applyAlignment="1">
      <alignment horizontal="right" vertical="top"/>
    </xf>
    <xf numFmtId="0" fontId="110" fillId="2" borderId="2" xfId="0" applyFont="1" applyFill="1" applyBorder="1"/>
    <xf numFmtId="0" fontId="182" fillId="0" borderId="0" xfId="0" applyFont="1" applyAlignment="1">
      <alignment horizontal="left" vertical="top" wrapText="1"/>
    </xf>
    <xf numFmtId="0" fontId="182" fillId="2" borderId="0" xfId="0" applyFont="1" applyFill="1" applyAlignment="1">
      <alignment horizontal="left" vertical="top" wrapText="1"/>
    </xf>
    <xf numFmtId="0" fontId="182" fillId="2" borderId="0" xfId="0" applyFont="1" applyFill="1" applyAlignment="1">
      <alignment vertical="top" wrapText="1"/>
    </xf>
    <xf numFmtId="0" fontId="0" fillId="2" borderId="0" xfId="0" applyFill="1" applyAlignment="1">
      <alignment horizontal="left" vertical="top" wrapText="1"/>
    </xf>
    <xf numFmtId="0" fontId="11" fillId="2" borderId="0" xfId="0" applyFont="1" applyFill="1" applyAlignment="1">
      <alignment horizontal="left" vertical="top" wrapText="1"/>
    </xf>
    <xf numFmtId="0" fontId="150" fillId="0" borderId="0" xfId="0" applyFont="1" applyAlignment="1">
      <alignment vertical="top" wrapText="1"/>
    </xf>
    <xf numFmtId="0" fontId="150" fillId="0" borderId="0" xfId="0" applyFont="1"/>
    <xf numFmtId="0" fontId="187" fillId="0" borderId="0" xfId="0" applyFont="1"/>
    <xf numFmtId="0" fontId="187" fillId="0" borderId="0" xfId="0" applyFont="1" applyAlignment="1">
      <alignment vertical="top" wrapText="1"/>
    </xf>
    <xf numFmtId="0" fontId="185" fillId="0" borderId="0" xfId="0" applyFont="1" applyAlignment="1">
      <alignment horizontal="left" vertical="top" wrapText="1"/>
    </xf>
    <xf numFmtId="0" fontId="189" fillId="0" borderId="0" xfId="0" applyFont="1"/>
    <xf numFmtId="0" fontId="192" fillId="0" borderId="0" xfId="0" applyFont="1"/>
    <xf numFmtId="0" fontId="193" fillId="0" borderId="0" xfId="0" applyFont="1"/>
    <xf numFmtId="0" fontId="192" fillId="0" borderId="0" xfId="0" applyFont="1" applyAlignment="1">
      <alignment vertical="center"/>
    </xf>
    <xf numFmtId="0" fontId="193" fillId="0" borderId="0" xfId="0" applyFont="1" applyAlignment="1">
      <alignment vertical="center"/>
    </xf>
    <xf numFmtId="0" fontId="193" fillId="0" borderId="0" xfId="0" applyFont="1" applyAlignment="1">
      <alignment wrapText="1"/>
    </xf>
    <xf numFmtId="0" fontId="194" fillId="0" borderId="0" xfId="0" applyFont="1" applyAlignment="1">
      <alignment horizontal="left" vertical="top" wrapText="1"/>
    </xf>
    <xf numFmtId="0" fontId="191" fillId="0" borderId="0" xfId="0" applyFont="1"/>
    <xf numFmtId="0" fontId="97" fillId="0" borderId="0" xfId="1" applyFont="1" applyAlignment="1">
      <alignment horizontal="left" vertical="center"/>
    </xf>
    <xf numFmtId="0" fontId="149" fillId="0" borderId="0" xfId="1" applyFont="1" applyAlignment="1">
      <alignment horizontal="left" vertical="top"/>
    </xf>
    <xf numFmtId="0" fontId="120" fillId="0" borderId="0" xfId="1" applyFont="1" applyAlignment="1">
      <alignment horizontal="left" vertical="top"/>
    </xf>
    <xf numFmtId="0" fontId="196" fillId="0" borderId="0" xfId="1" applyFont="1" applyAlignment="1">
      <alignment horizontal="center" vertical="top" wrapText="1"/>
    </xf>
    <xf numFmtId="0" fontId="95" fillId="0" borderId="2" xfId="1" applyFont="1" applyBorder="1" applyAlignment="1">
      <alignment horizontal="center" vertical="center" wrapText="1"/>
    </xf>
    <xf numFmtId="0" fontId="94" fillId="0" borderId="2" xfId="1" applyFont="1" applyBorder="1" applyAlignment="1">
      <alignment wrapText="1"/>
    </xf>
    <xf numFmtId="0" fontId="94" fillId="0" borderId="2" xfId="1" applyFont="1" applyBorder="1"/>
    <xf numFmtId="0" fontId="94" fillId="0" borderId="2" xfId="1" applyFont="1" applyBorder="1" applyAlignment="1">
      <alignment vertical="top" wrapText="1"/>
    </xf>
    <xf numFmtId="0" fontId="95" fillId="0" borderId="2" xfId="1" applyFont="1" applyBorder="1" applyAlignment="1">
      <alignment wrapText="1"/>
    </xf>
    <xf numFmtId="0" fontId="94" fillId="0" borderId="7" xfId="1" applyFont="1" applyBorder="1" applyAlignment="1">
      <alignment vertical="top" wrapText="1"/>
    </xf>
    <xf numFmtId="0" fontId="94" fillId="70" borderId="2" xfId="1" applyFont="1" applyFill="1" applyBorder="1"/>
    <xf numFmtId="0" fontId="94" fillId="71" borderId="2" xfId="1" applyFont="1" applyFill="1" applyBorder="1"/>
    <xf numFmtId="0" fontId="95" fillId="71" borderId="2" xfId="1" applyFont="1" applyFill="1" applyBorder="1" applyAlignment="1">
      <alignment vertical="top" wrapText="1"/>
    </xf>
    <xf numFmtId="0" fontId="198" fillId="0" borderId="0" xfId="0" applyFont="1" applyAlignment="1">
      <alignment wrapText="1"/>
    </xf>
    <xf numFmtId="0" fontId="198" fillId="0" borderId="0" xfId="0" applyFont="1" applyAlignment="1">
      <alignment vertical="top"/>
    </xf>
    <xf numFmtId="0" fontId="110" fillId="0" borderId="4" xfId="0" applyFont="1" applyBorder="1" applyAlignment="1">
      <alignment vertical="top" wrapText="1"/>
    </xf>
    <xf numFmtId="0" fontId="110" fillId="0" borderId="3" xfId="0" applyFont="1" applyBorder="1" applyAlignment="1">
      <alignment vertical="top" wrapText="1"/>
    </xf>
    <xf numFmtId="3" fontId="122" fillId="0" borderId="2" xfId="0" applyNumberFormat="1" applyFont="1" applyBorder="1" applyAlignment="1">
      <alignment horizontal="center" vertical="center"/>
    </xf>
    <xf numFmtId="0" fontId="110" fillId="0" borderId="4" xfId="0" applyFont="1" applyBorder="1" applyAlignment="1">
      <alignment horizontal="right" vertical="center" wrapText="1"/>
    </xf>
    <xf numFmtId="3" fontId="110" fillId="0" borderId="2" xfId="0" applyNumberFormat="1" applyFont="1" applyBorder="1" applyAlignment="1">
      <alignment horizontal="center" vertical="center"/>
    </xf>
    <xf numFmtId="3" fontId="203" fillId="0" borderId="2" xfId="0" applyNumberFormat="1" applyFont="1" applyBorder="1" applyAlignment="1">
      <alignment vertical="center"/>
    </xf>
    <xf numFmtId="3" fontId="17" fillId="2" borderId="2" xfId="0" applyNumberFormat="1" applyFont="1" applyFill="1" applyBorder="1" applyAlignment="1">
      <alignment vertical="center"/>
    </xf>
    <xf numFmtId="3" fontId="17" fillId="2" borderId="2" xfId="0" applyNumberFormat="1" applyFont="1" applyFill="1" applyBorder="1" applyAlignment="1">
      <alignment horizontal="right" vertical="center" indent="1"/>
    </xf>
    <xf numFmtId="3" fontId="13" fillId="2" borderId="2" xfId="0" applyNumberFormat="1" applyFont="1" applyFill="1" applyBorder="1" applyAlignment="1">
      <alignment horizontal="right" vertical="center" wrapText="1"/>
    </xf>
    <xf numFmtId="0" fontId="88" fillId="0" borderId="0" xfId="0" applyFont="1"/>
    <xf numFmtId="0" fontId="17" fillId="65" borderId="2" xfId="0" applyFont="1" applyFill="1" applyBorder="1" applyAlignment="1">
      <alignment horizontal="center" vertical="center" wrapText="1"/>
    </xf>
    <xf numFmtId="0" fontId="12" fillId="0" borderId="0" xfId="0" applyFont="1" applyAlignment="1">
      <alignment horizontal="left" vertical="top"/>
    </xf>
    <xf numFmtId="0" fontId="12" fillId="65" borderId="0" xfId="0" applyFont="1" applyFill="1" applyAlignment="1">
      <alignment horizontal="right" vertical="top"/>
    </xf>
    <xf numFmtId="0" fontId="12" fillId="65" borderId="5" xfId="0" applyFont="1" applyFill="1" applyBorder="1" applyAlignment="1">
      <alignment horizontal="right" vertical="top"/>
    </xf>
    <xf numFmtId="0" fontId="12" fillId="65" borderId="2" xfId="0" applyFont="1" applyFill="1" applyBorder="1" applyAlignment="1">
      <alignment horizontal="right" vertical="top"/>
    </xf>
    <xf numFmtId="3" fontId="17" fillId="65" borderId="2" xfId="0" applyNumberFormat="1" applyFont="1" applyFill="1" applyBorder="1" applyAlignment="1">
      <alignment horizontal="right"/>
    </xf>
    <xf numFmtId="0" fontId="110" fillId="2" borderId="2" xfId="0" applyFont="1" applyFill="1" applyBorder="1" applyAlignment="1">
      <alignment horizontal="left" vertical="center" wrapText="1"/>
    </xf>
    <xf numFmtId="0" fontId="14" fillId="2" borderId="2" xfId="0" applyFont="1" applyFill="1" applyBorder="1"/>
    <xf numFmtId="3" fontId="108" fillId="2" borderId="2" xfId="0" applyNumberFormat="1" applyFont="1" applyFill="1" applyBorder="1" applyAlignment="1">
      <alignment vertical="top" wrapText="1"/>
    </xf>
    <xf numFmtId="3" fontId="110" fillId="0" borderId="2" xfId="0" applyNumberFormat="1" applyFont="1" applyBorder="1" applyAlignment="1">
      <alignment horizontal="left" vertical="top" wrapText="1"/>
    </xf>
    <xf numFmtId="0" fontId="99" fillId="0" borderId="2" xfId="0" applyFont="1" applyBorder="1" applyAlignment="1">
      <alignment horizontal="left" vertical="top" wrapText="1"/>
    </xf>
    <xf numFmtId="0" fontId="131" fillId="0" borderId="0" xfId="0" applyFont="1" applyAlignment="1">
      <alignment horizontal="left" vertical="top"/>
    </xf>
    <xf numFmtId="0" fontId="131" fillId="0" borderId="0" xfId="0" applyFont="1" applyAlignment="1">
      <alignment horizontal="left" vertical="center"/>
    </xf>
    <xf numFmtId="0" fontId="186" fillId="0" borderId="0" xfId="0" applyFont="1" applyAlignment="1">
      <alignment horizontal="left" vertical="center" wrapText="1"/>
    </xf>
    <xf numFmtId="0" fontId="186" fillId="0" borderId="0" xfId="0" applyFont="1" applyAlignment="1">
      <alignment vertical="top"/>
    </xf>
    <xf numFmtId="0" fontId="110" fillId="2" borderId="2" xfId="0" applyFont="1" applyFill="1" applyBorder="1" applyAlignment="1">
      <alignment horizontal="center" vertical="top"/>
    </xf>
    <xf numFmtId="2" fontId="108" fillId="0" borderId="5" xfId="0" applyNumberFormat="1" applyFont="1" applyBorder="1"/>
    <xf numFmtId="2" fontId="108" fillId="0" borderId="2" xfId="0" applyNumberFormat="1" applyFont="1" applyBorder="1" applyAlignment="1">
      <alignment horizontal="right" vertical="center"/>
    </xf>
    <xf numFmtId="2" fontId="108" fillId="0" borderId="2" xfId="0" applyNumberFormat="1" applyFont="1" applyBorder="1" applyAlignment="1">
      <alignment horizontal="right"/>
    </xf>
    <xf numFmtId="0" fontId="110" fillId="0" borderId="2" xfId="0" applyFont="1" applyBorder="1" applyAlignment="1">
      <alignment horizontal="left" wrapText="1"/>
    </xf>
    <xf numFmtId="0" fontId="110" fillId="2" borderId="2" xfId="0" applyFont="1" applyFill="1" applyBorder="1" applyAlignment="1">
      <alignment vertical="center" wrapText="1"/>
    </xf>
    <xf numFmtId="0" fontId="110" fillId="2" borderId="1" xfId="0" applyFont="1" applyFill="1" applyBorder="1"/>
    <xf numFmtId="2" fontId="110" fillId="2" borderId="2" xfId="0" applyNumberFormat="1" applyFont="1" applyFill="1" applyBorder="1"/>
    <xf numFmtId="0" fontId="110" fillId="66" borderId="2" xfId="0" applyFont="1" applyFill="1" applyBorder="1" applyAlignment="1">
      <alignment wrapText="1"/>
    </xf>
    <xf numFmtId="0" fontId="110" fillId="2" borderId="0" xfId="0" applyFont="1" applyFill="1" applyAlignment="1">
      <alignment vertical="center"/>
    </xf>
    <xf numFmtId="0" fontId="110" fillId="66" borderId="2" xfId="0" applyFont="1" applyFill="1" applyBorder="1" applyAlignment="1">
      <alignment horizontal="left" wrapText="1"/>
    </xf>
    <xf numFmtId="0" fontId="188" fillId="0" borderId="0" xfId="0" applyFont="1" applyAlignment="1">
      <alignment horizontal="left" vertical="top" wrapText="1"/>
    </xf>
    <xf numFmtId="0" fontId="193" fillId="0" borderId="0" xfId="0" applyFont="1" applyAlignment="1">
      <alignment horizontal="left" vertical="top"/>
    </xf>
    <xf numFmtId="0" fontId="185" fillId="0" borderId="0" xfId="0" applyFont="1"/>
    <xf numFmtId="0" fontId="183" fillId="2" borderId="0" xfId="0" applyFont="1" applyFill="1" applyAlignment="1">
      <alignment horizontal="left" vertical="top" wrapText="1"/>
    </xf>
    <xf numFmtId="0" fontId="185" fillId="2" borderId="0" xfId="0" applyFont="1" applyFill="1" applyAlignment="1">
      <alignment vertical="top" wrapText="1"/>
    </xf>
    <xf numFmtId="0" fontId="183" fillId="2" borderId="0" xfId="0" applyFont="1" applyFill="1" applyAlignment="1">
      <alignment vertical="top" wrapText="1"/>
    </xf>
    <xf numFmtId="2" fontId="122" fillId="73" borderId="64" xfId="0" applyNumberFormat="1" applyFont="1" applyFill="1" applyBorder="1" applyAlignment="1">
      <alignment horizontal="right"/>
    </xf>
    <xf numFmtId="2" fontId="110" fillId="0" borderId="80" xfId="0" applyNumberFormat="1" applyFont="1" applyBorder="1" applyAlignment="1">
      <alignment horizontal="right" vertical="top"/>
    </xf>
    <xf numFmtId="2" fontId="117" fillId="0" borderId="2" xfId="19702" applyNumberFormat="1" applyFont="1" applyFill="1" applyBorder="1" applyAlignment="1">
      <alignment horizontal="right" vertical="top" wrapText="1"/>
    </xf>
    <xf numFmtId="2" fontId="149" fillId="0" borderId="0" xfId="0" applyNumberFormat="1" applyFont="1"/>
    <xf numFmtId="2" fontId="114" fillId="0" borderId="0" xfId="0" applyNumberFormat="1" applyFont="1"/>
    <xf numFmtId="0" fontId="190" fillId="2" borderId="0" xfId="0" applyFont="1" applyFill="1"/>
    <xf numFmtId="2" fontId="133" fillId="0" borderId="92" xfId="19698" applyNumberFormat="1" applyFont="1" applyBorder="1" applyAlignment="1">
      <alignment horizontal="center" vertical="top" wrapText="1"/>
    </xf>
    <xf numFmtId="2" fontId="133" fillId="0" borderId="92" xfId="19698" applyNumberFormat="1" applyFont="1" applyBorder="1" applyAlignment="1">
      <alignment horizontal="center" vertical="top"/>
    </xf>
    <xf numFmtId="0" fontId="133" fillId="0" borderId="92" xfId="19698" applyFont="1" applyBorder="1" applyAlignment="1">
      <alignment horizontal="center" vertical="top"/>
    </xf>
    <xf numFmtId="2" fontId="133" fillId="0" borderId="92" xfId="19698" applyNumberFormat="1" applyFont="1" applyBorder="1" applyAlignment="1">
      <alignment vertical="top"/>
    </xf>
    <xf numFmtId="1" fontId="142" fillId="0" borderId="92" xfId="19698" applyNumberFormat="1" applyFont="1" applyBorder="1" applyAlignment="1">
      <alignment vertical="top"/>
    </xf>
    <xf numFmtId="2" fontId="142" fillId="0" borderId="92" xfId="19698" applyNumberFormat="1" applyFont="1" applyBorder="1" applyAlignment="1">
      <alignment vertical="top"/>
    </xf>
    <xf numFmtId="4" fontId="133" fillId="0" borderId="92" xfId="19698" applyNumberFormat="1" applyFont="1" applyBorder="1" applyAlignment="1">
      <alignment vertical="top"/>
    </xf>
    <xf numFmtId="0" fontId="142" fillId="0" borderId="92" xfId="19698" applyFont="1" applyBorder="1" applyAlignment="1">
      <alignment horizontal="center" vertical="top"/>
    </xf>
    <xf numFmtId="4" fontId="142" fillId="0" borderId="92" xfId="19698" applyNumberFormat="1" applyFont="1" applyBorder="1" applyAlignment="1">
      <alignment vertical="top"/>
    </xf>
    <xf numFmtId="0" fontId="142" fillId="0" borderId="93" xfId="19698" applyFont="1" applyBorder="1" applyAlignment="1">
      <alignment horizontal="center" vertical="top"/>
    </xf>
    <xf numFmtId="2" fontId="142" fillId="0" borderId="93" xfId="19698" applyNumberFormat="1" applyFont="1" applyBorder="1" applyAlignment="1">
      <alignment vertical="top"/>
    </xf>
    <xf numFmtId="1" fontId="142" fillId="0" borderId="93" xfId="19698" applyNumberFormat="1" applyFont="1" applyBorder="1" applyAlignment="1">
      <alignment vertical="top"/>
    </xf>
    <xf numFmtId="4" fontId="142" fillId="0" borderId="93" xfId="19698" applyNumberFormat="1" applyFont="1" applyBorder="1" applyAlignment="1">
      <alignment vertical="top"/>
    </xf>
    <xf numFmtId="2" fontId="142" fillId="0" borderId="92" xfId="19699" applyNumberFormat="1" applyFont="1" applyBorder="1" applyAlignment="1">
      <alignment vertical="top"/>
    </xf>
    <xf numFmtId="9" fontId="142" fillId="0" borderId="92" xfId="41" applyFont="1" applyBorder="1" applyAlignment="1">
      <alignment vertical="top"/>
    </xf>
    <xf numFmtId="2" fontId="143" fillId="0" borderId="92" xfId="19698" applyNumberFormat="1" applyFont="1" applyBorder="1" applyAlignment="1">
      <alignment horizontal="right" vertical="top"/>
    </xf>
    <xf numFmtId="2" fontId="108" fillId="66" borderId="92" xfId="19698" applyNumberFormat="1" applyFont="1" applyFill="1" applyBorder="1" applyAlignment="1">
      <alignment horizontal="center" vertical="center" wrapText="1"/>
    </xf>
    <xf numFmtId="2" fontId="108" fillId="66" borderId="92" xfId="19698" applyNumberFormat="1" applyFont="1" applyFill="1" applyBorder="1" applyAlignment="1">
      <alignment horizontal="center" vertical="center"/>
    </xf>
    <xf numFmtId="0" fontId="136" fillId="0" borderId="92" xfId="19698" applyFont="1" applyBorder="1" applyAlignment="1">
      <alignment horizontal="center"/>
    </xf>
    <xf numFmtId="2" fontId="136" fillId="0" borderId="92" xfId="19698" applyNumberFormat="1" applyFont="1" applyBorder="1"/>
    <xf numFmtId="1" fontId="137" fillId="0" borderId="92" xfId="19698" applyNumberFormat="1" applyFont="1" applyBorder="1"/>
    <xf numFmtId="2" fontId="137" fillId="0" borderId="92" xfId="19698" applyNumberFormat="1" applyFont="1" applyBorder="1"/>
    <xf numFmtId="4" fontId="136" fillId="0" borderId="92" xfId="19698" applyNumberFormat="1" applyFont="1" applyBorder="1"/>
    <xf numFmtId="0" fontId="137" fillId="0" borderId="92" xfId="19698" applyFont="1" applyBorder="1" applyAlignment="1">
      <alignment horizontal="center"/>
    </xf>
    <xf numFmtId="4" fontId="137" fillId="0" borderId="92" xfId="19698" applyNumberFormat="1" applyFont="1" applyBorder="1"/>
    <xf numFmtId="0" fontId="137" fillId="0" borderId="93" xfId="19698" applyFont="1" applyBorder="1" applyAlignment="1">
      <alignment horizontal="center"/>
    </xf>
    <xf numFmtId="2" fontId="137" fillId="0" borderId="93" xfId="19698" applyNumberFormat="1" applyFont="1" applyBorder="1"/>
    <xf numFmtId="1" fontId="137" fillId="0" borderId="93" xfId="19698" applyNumberFormat="1" applyFont="1" applyBorder="1"/>
    <xf numFmtId="4" fontId="137" fillId="0" borderId="93" xfId="19698" applyNumberFormat="1" applyFont="1" applyBorder="1"/>
    <xf numFmtId="2" fontId="19" fillId="0" borderId="92" xfId="19699" applyNumberFormat="1" applyFont="1" applyBorder="1"/>
    <xf numFmtId="9" fontId="137" fillId="0" borderId="92" xfId="41" applyFont="1" applyBorder="1"/>
    <xf numFmtId="2" fontId="144" fillId="0" borderId="92" xfId="19698" applyNumberFormat="1" applyFont="1" applyBorder="1" applyAlignment="1">
      <alignment horizontal="right"/>
    </xf>
    <xf numFmtId="2" fontId="135" fillId="0" borderId="92" xfId="19698" applyNumberFormat="1" applyFont="1" applyBorder="1" applyAlignment="1">
      <alignment horizontal="center"/>
    </xf>
    <xf numFmtId="0" fontId="136" fillId="0" borderId="92" xfId="19698" applyFont="1" applyBorder="1" applyAlignment="1">
      <alignment horizontal="right" vertical="top"/>
    </xf>
    <xf numFmtId="4" fontId="136" fillId="0" borderId="92" xfId="19698" applyNumberFormat="1" applyFont="1" applyBorder="1" applyAlignment="1">
      <alignment horizontal="right" vertical="top"/>
    </xf>
    <xf numFmtId="0" fontId="137" fillId="0" borderId="92" xfId="19698" applyFont="1" applyBorder="1" applyAlignment="1">
      <alignment horizontal="right" vertical="top"/>
    </xf>
    <xf numFmtId="2" fontId="137" fillId="0" borderId="92" xfId="19698" applyNumberFormat="1" applyFont="1" applyBorder="1" applyAlignment="1">
      <alignment horizontal="left" vertical="top"/>
    </xf>
    <xf numFmtId="2" fontId="137" fillId="0" borderId="92" xfId="19698" applyNumberFormat="1" applyFont="1" applyBorder="1" applyAlignment="1">
      <alignment horizontal="right" vertical="top"/>
    </xf>
    <xf numFmtId="4" fontId="137" fillId="0" borderId="92" xfId="19698" applyNumberFormat="1" applyFont="1" applyBorder="1" applyAlignment="1">
      <alignment horizontal="right" vertical="top"/>
    </xf>
    <xf numFmtId="0" fontId="137" fillId="0" borderId="93" xfId="19698" applyFont="1" applyBorder="1" applyAlignment="1">
      <alignment horizontal="right" vertical="top"/>
    </xf>
    <xf numFmtId="2" fontId="137" fillId="0" borderId="93" xfId="19698" applyNumberFormat="1" applyFont="1" applyBorder="1" applyAlignment="1">
      <alignment horizontal="left" vertical="top" wrapText="1"/>
    </xf>
    <xf numFmtId="2" fontId="137" fillId="0" borderId="93" xfId="19698" applyNumberFormat="1" applyFont="1" applyBorder="1" applyAlignment="1">
      <alignment horizontal="right" vertical="top"/>
    </xf>
    <xf numFmtId="4" fontId="137" fillId="0" borderId="93" xfId="19698" applyNumberFormat="1" applyFont="1" applyBorder="1" applyAlignment="1">
      <alignment horizontal="right" vertical="top"/>
    </xf>
    <xf numFmtId="2" fontId="19" fillId="0" borderId="92" xfId="19699" applyNumberFormat="1" applyFont="1" applyBorder="1" applyAlignment="1">
      <alignment horizontal="left" vertical="top" wrapText="1"/>
    </xf>
    <xf numFmtId="9" fontId="137" fillId="0" borderId="92" xfId="41" applyFont="1" applyBorder="1" applyAlignment="1">
      <alignment horizontal="right" vertical="top"/>
    </xf>
    <xf numFmtId="2" fontId="19" fillId="0" borderId="92" xfId="19699" applyNumberFormat="1" applyFont="1" applyBorder="1" applyAlignment="1">
      <alignment horizontal="left" vertical="top"/>
    </xf>
    <xf numFmtId="2" fontId="138" fillId="0" borderId="92" xfId="19698" applyNumberFormat="1" applyFont="1" applyBorder="1" applyAlignment="1">
      <alignment horizontal="right" vertical="top"/>
    </xf>
    <xf numFmtId="2" fontId="108" fillId="65" borderId="92" xfId="19698" applyNumberFormat="1" applyFont="1" applyFill="1" applyBorder="1" applyAlignment="1">
      <alignment horizontal="center" vertical="center" wrapText="1"/>
    </xf>
    <xf numFmtId="2" fontId="108" fillId="65" borderId="92" xfId="19698" applyNumberFormat="1" applyFont="1" applyFill="1" applyBorder="1" applyAlignment="1">
      <alignment horizontal="center" vertical="center"/>
    </xf>
    <xf numFmtId="0" fontId="108" fillId="0" borderId="92" xfId="19698" applyFont="1" applyBorder="1" applyAlignment="1">
      <alignment horizontal="center" vertical="top"/>
    </xf>
    <xf numFmtId="4" fontId="108" fillId="0" borderId="92" xfId="19698" applyNumberFormat="1" applyFont="1" applyBorder="1" applyAlignment="1">
      <alignment vertical="top"/>
    </xf>
    <xf numFmtId="0" fontId="110" fillId="0" borderId="92" xfId="19698" applyFont="1" applyBorder="1" applyAlignment="1">
      <alignment horizontal="center" vertical="top"/>
    </xf>
    <xf numFmtId="2" fontId="110" fillId="0" borderId="92" xfId="19698" applyNumberFormat="1" applyFont="1" applyBorder="1" applyAlignment="1">
      <alignment vertical="top" wrapText="1"/>
    </xf>
    <xf numFmtId="2" fontId="110" fillId="0" borderId="92" xfId="19698" applyNumberFormat="1" applyFont="1" applyBorder="1" applyAlignment="1">
      <alignment vertical="top"/>
    </xf>
    <xf numFmtId="4" fontId="110" fillId="0" borderId="92" xfId="19698" applyNumberFormat="1" applyFont="1" applyBorder="1" applyAlignment="1">
      <alignment vertical="top"/>
    </xf>
    <xf numFmtId="0" fontId="110" fillId="0" borderId="93" xfId="19698" applyFont="1" applyBorder="1" applyAlignment="1">
      <alignment horizontal="center" vertical="top"/>
    </xf>
    <xf numFmtId="2" fontId="110" fillId="0" borderId="93" xfId="19698" applyNumberFormat="1" applyFont="1" applyBorder="1" applyAlignment="1">
      <alignment horizontal="left" vertical="top"/>
    </xf>
    <xf numFmtId="1" fontId="110" fillId="0" borderId="93" xfId="19698" applyNumberFormat="1" applyFont="1" applyBorder="1" applyAlignment="1">
      <alignment vertical="top"/>
    </xf>
    <xf numFmtId="2" fontId="110" fillId="0" borderId="93" xfId="19698" applyNumberFormat="1" applyFont="1" applyBorder="1" applyAlignment="1">
      <alignment vertical="top"/>
    </xf>
    <xf numFmtId="4" fontId="110" fillId="0" borderId="93" xfId="19698" applyNumberFormat="1" applyFont="1" applyBorder="1" applyAlignment="1">
      <alignment vertical="top"/>
    </xf>
    <xf numFmtId="2" fontId="110" fillId="0" borderId="92" xfId="19699" applyNumberFormat="1" applyFont="1" applyBorder="1" applyAlignment="1">
      <alignment vertical="top" wrapText="1"/>
    </xf>
    <xf numFmtId="9" fontId="110" fillId="0" borderId="92" xfId="41" applyFont="1" applyBorder="1" applyAlignment="1">
      <alignment vertical="top"/>
    </xf>
    <xf numFmtId="2" fontId="110" fillId="0" borderId="92" xfId="19699" applyNumberFormat="1" applyFont="1" applyBorder="1" applyAlignment="1">
      <alignment vertical="top"/>
    </xf>
    <xf numFmtId="2" fontId="130" fillId="0" borderId="92" xfId="19698" applyNumberFormat="1" applyFont="1" applyBorder="1" applyAlignment="1">
      <alignment horizontal="right" vertical="top"/>
    </xf>
    <xf numFmtId="2" fontId="110" fillId="0" borderId="94" xfId="19698" applyNumberFormat="1" applyFont="1" applyBorder="1" applyAlignment="1">
      <alignment vertical="top"/>
    </xf>
    <xf numFmtId="2" fontId="110" fillId="0" borderId="93" xfId="19698" applyNumberFormat="1" applyFont="1" applyBorder="1" applyAlignment="1">
      <alignment vertical="top" wrapText="1"/>
    </xf>
    <xf numFmtId="0" fontId="108" fillId="65" borderId="92" xfId="19698" applyFont="1" applyFill="1" applyBorder="1" applyAlignment="1">
      <alignment horizontal="center"/>
    </xf>
    <xf numFmtId="4" fontId="108" fillId="65" borderId="92" xfId="19698" applyNumberFormat="1" applyFont="1" applyFill="1" applyBorder="1"/>
    <xf numFmtId="0" fontId="110" fillId="0" borderId="92" xfId="19698" applyFont="1" applyBorder="1" applyAlignment="1">
      <alignment horizontal="center"/>
    </xf>
    <xf numFmtId="2" fontId="110" fillId="0" borderId="92" xfId="19698" applyNumberFormat="1" applyFont="1" applyBorder="1"/>
    <xf numFmtId="4" fontId="110" fillId="0" borderId="92" xfId="19698" applyNumberFormat="1" applyFont="1" applyBorder="1"/>
    <xf numFmtId="0" fontId="110" fillId="0" borderId="93" xfId="19698" applyFont="1" applyBorder="1" applyAlignment="1">
      <alignment horizontal="center"/>
    </xf>
    <xf numFmtId="2" fontId="110" fillId="0" borderId="93" xfId="19698" applyNumberFormat="1" applyFont="1" applyBorder="1"/>
    <xf numFmtId="1" fontId="110" fillId="0" borderId="93" xfId="19698" applyNumberFormat="1" applyFont="1" applyBorder="1"/>
    <xf numFmtId="4" fontId="110" fillId="0" borderId="93" xfId="19698" applyNumberFormat="1" applyFont="1" applyBorder="1"/>
    <xf numFmtId="2" fontId="110" fillId="0" borderId="92" xfId="19699" applyNumberFormat="1" applyFont="1" applyBorder="1"/>
    <xf numFmtId="9" fontId="110" fillId="0" borderId="92" xfId="41" applyFont="1" applyBorder="1"/>
    <xf numFmtId="4" fontId="108" fillId="0" borderId="92" xfId="19698" applyNumberFormat="1" applyFont="1" applyBorder="1"/>
    <xf numFmtId="0" fontId="108" fillId="0" borderId="92" xfId="19698" applyFont="1" applyBorder="1" applyAlignment="1">
      <alignment horizontal="center"/>
    </xf>
    <xf numFmtId="2" fontId="108" fillId="65" borderId="92" xfId="19698" applyNumberFormat="1" applyFont="1" applyFill="1" applyBorder="1" applyAlignment="1">
      <alignment horizontal="center" vertical="top" wrapText="1"/>
    </xf>
    <xf numFmtId="2" fontId="108" fillId="65" borderId="92" xfId="19698" applyNumberFormat="1" applyFont="1" applyFill="1" applyBorder="1" applyAlignment="1">
      <alignment horizontal="center" vertical="top"/>
    </xf>
    <xf numFmtId="0" fontId="108" fillId="65" borderId="92" xfId="19698" applyFont="1" applyFill="1" applyBorder="1" applyAlignment="1">
      <alignment horizontal="center" vertical="top"/>
    </xf>
    <xf numFmtId="4" fontId="108" fillId="65" borderId="92" xfId="19698" applyNumberFormat="1" applyFont="1" applyFill="1" applyBorder="1" applyAlignment="1">
      <alignment vertical="top"/>
    </xf>
    <xf numFmtId="2" fontId="130" fillId="0" borderId="92" xfId="19698" applyNumberFormat="1" applyFont="1" applyBorder="1" applyAlignment="1">
      <alignment vertical="top"/>
    </xf>
    <xf numFmtId="4" fontId="108" fillId="0" borderId="93" xfId="19698" applyNumberFormat="1" applyFont="1" applyBorder="1" applyAlignment="1">
      <alignment vertical="top"/>
    </xf>
    <xf numFmtId="2" fontId="108" fillId="65" borderId="92" xfId="19698" applyNumberFormat="1" applyFont="1" applyFill="1" applyBorder="1" applyAlignment="1">
      <alignment vertical="top"/>
    </xf>
    <xf numFmtId="4" fontId="110" fillId="0" borderId="95" xfId="19698" applyNumberFormat="1" applyFont="1" applyBorder="1" applyAlignment="1">
      <alignment vertical="top"/>
    </xf>
    <xf numFmtId="2" fontId="110" fillId="0" borderId="94" xfId="19698" applyNumberFormat="1" applyFont="1" applyBorder="1" applyAlignment="1">
      <alignment vertical="top" wrapText="1"/>
    </xf>
    <xf numFmtId="4" fontId="110" fillId="0" borderId="96" xfId="19698" applyNumberFormat="1" applyFont="1" applyBorder="1" applyAlignment="1">
      <alignment vertical="top"/>
    </xf>
    <xf numFmtId="2" fontId="108" fillId="65" borderId="92" xfId="19698" applyNumberFormat="1" applyFont="1" applyFill="1" applyBorder="1" applyAlignment="1">
      <alignment vertical="top" wrapText="1"/>
    </xf>
    <xf numFmtId="0" fontId="108" fillId="65" borderId="93" xfId="19698" applyFont="1" applyFill="1" applyBorder="1" applyAlignment="1">
      <alignment horizontal="center" vertical="top"/>
    </xf>
    <xf numFmtId="4" fontId="108" fillId="65" borderId="93" xfId="19698" applyNumberFormat="1" applyFont="1" applyFill="1" applyBorder="1" applyAlignment="1">
      <alignment vertical="top"/>
    </xf>
    <xf numFmtId="0" fontId="108" fillId="65" borderId="4" xfId="0" applyFont="1" applyFill="1" applyBorder="1" applyAlignment="1">
      <alignment horizontal="center" vertical="center" wrapText="1"/>
    </xf>
    <xf numFmtId="0" fontId="110" fillId="65" borderId="39" xfId="0" applyFont="1" applyFill="1" applyBorder="1" applyAlignment="1">
      <alignment vertical="center" wrapText="1"/>
    </xf>
    <xf numFmtId="2" fontId="128" fillId="0" borderId="0" xfId="0" applyNumberFormat="1" applyFont="1"/>
    <xf numFmtId="4" fontId="128" fillId="0" borderId="0" xfId="0" applyNumberFormat="1" applyFont="1"/>
    <xf numFmtId="164" fontId="112" fillId="0" borderId="0" xfId="19697" applyFont="1" applyBorder="1"/>
    <xf numFmtId="164" fontId="108" fillId="0" borderId="0" xfId="19697" applyFont="1" applyBorder="1"/>
    <xf numFmtId="0" fontId="108" fillId="65" borderId="103" xfId="0" applyFont="1" applyFill="1" applyBorder="1" applyAlignment="1">
      <alignment horizontal="center" vertical="center" wrapText="1"/>
    </xf>
    <xf numFmtId="0" fontId="110" fillId="65" borderId="105" xfId="0" applyFont="1" applyFill="1" applyBorder="1" applyAlignment="1">
      <alignment vertical="center" wrapText="1"/>
    </xf>
    <xf numFmtId="0" fontId="108" fillId="65" borderId="106" xfId="0" applyFont="1" applyFill="1" applyBorder="1" applyAlignment="1">
      <alignment horizontal="right" vertical="center" wrapText="1"/>
    </xf>
    <xf numFmtId="3" fontId="110" fillId="0" borderId="4" xfId="0" applyNumberFormat="1" applyFont="1" applyBorder="1" applyAlignment="1">
      <alignment horizontal="center" vertical="center" wrapText="1"/>
    </xf>
    <xf numFmtId="3" fontId="113" fillId="2" borderId="4" xfId="0" applyNumberFormat="1" applyFont="1" applyFill="1" applyBorder="1" applyAlignment="1">
      <alignment horizontal="right" vertical="center" indent="1"/>
    </xf>
    <xf numFmtId="0" fontId="210" fillId="0" borderId="0" xfId="0" applyFont="1"/>
    <xf numFmtId="0" fontId="210" fillId="0" borderId="0" xfId="0" applyFont="1" applyAlignment="1">
      <alignment horizontal="left" vertical="top"/>
    </xf>
    <xf numFmtId="0" fontId="210" fillId="0" borderId="0" xfId="0" applyFont="1" applyAlignment="1">
      <alignment vertical="top"/>
    </xf>
    <xf numFmtId="0" fontId="10" fillId="0" borderId="2" xfId="0" applyFont="1" applyBorder="1" applyAlignment="1">
      <alignment vertical="top"/>
    </xf>
    <xf numFmtId="0" fontId="86" fillId="0" borderId="0" xfId="0" applyFont="1" applyAlignment="1">
      <alignment wrapText="1"/>
    </xf>
    <xf numFmtId="0" fontId="108" fillId="65" borderId="2" xfId="0" applyFont="1" applyFill="1" applyBorder="1" applyAlignment="1">
      <alignment vertical="top" wrapText="1"/>
    </xf>
    <xf numFmtId="0" fontId="164" fillId="0" borderId="0" xfId="19704" applyFont="1" applyAlignment="1">
      <alignment horizontal="left" vertical="top" wrapText="1"/>
    </xf>
    <xf numFmtId="0" fontId="114" fillId="64" borderId="2" xfId="0" applyFont="1" applyFill="1" applyBorder="1" applyAlignment="1">
      <alignment horizontal="left" vertical="top" wrapText="1"/>
    </xf>
    <xf numFmtId="0" fontId="114" fillId="0" borderId="45" xfId="0" applyFont="1" applyBorder="1" applyAlignment="1">
      <alignment horizontal="center" vertical="top" wrapText="1"/>
    </xf>
    <xf numFmtId="0" fontId="114" fillId="0" borderId="43" xfId="0" applyFont="1" applyBorder="1" applyAlignment="1">
      <alignment horizontal="center" vertical="top" wrapText="1"/>
    </xf>
    <xf numFmtId="0" fontId="114" fillId="0" borderId="70" xfId="0" applyFont="1" applyBorder="1" applyAlignment="1">
      <alignment horizontal="center" vertical="top" wrapText="1"/>
    </xf>
    <xf numFmtId="0" fontId="114" fillId="0" borderId="65" xfId="0" applyFont="1" applyBorder="1" applyAlignment="1">
      <alignment horizontal="center" vertical="top" wrapText="1"/>
    </xf>
    <xf numFmtId="3" fontId="117" fillId="0" borderId="2" xfId="0" applyNumberFormat="1" applyFont="1" applyBorder="1" applyAlignment="1">
      <alignment horizontal="center" vertical="top" wrapText="1"/>
    </xf>
    <xf numFmtId="49" fontId="117" fillId="0" borderId="2" xfId="0" applyNumberFormat="1" applyFont="1" applyBorder="1" applyAlignment="1">
      <alignment horizontal="center" vertical="top" wrapText="1"/>
    </xf>
    <xf numFmtId="0" fontId="59" fillId="2" borderId="0" xfId="0" applyFont="1" applyFill="1"/>
    <xf numFmtId="0" fontId="18" fillId="64" borderId="2" xfId="0" applyFont="1" applyFill="1" applyBorder="1" applyAlignment="1">
      <alignment horizontal="center" vertical="center" wrapText="1"/>
    </xf>
    <xf numFmtId="0" fontId="18" fillId="64" borderId="2" xfId="0" applyFont="1" applyFill="1" applyBorder="1" applyAlignment="1">
      <alignment horizontal="justify" vertical="center" wrapText="1"/>
    </xf>
    <xf numFmtId="0" fontId="10" fillId="64" borderId="2" xfId="0" applyFont="1" applyFill="1" applyBorder="1" applyAlignment="1">
      <alignment vertical="top" wrapText="1"/>
    </xf>
    <xf numFmtId="0" fontId="92" fillId="0" borderId="2" xfId="0" applyFont="1" applyBorder="1" applyAlignment="1">
      <alignment horizontal="right" vertical="center"/>
    </xf>
    <xf numFmtId="0" fontId="59" fillId="0" borderId="2" xfId="0" applyFont="1" applyBorder="1"/>
    <xf numFmtId="3" fontId="18" fillId="2" borderId="2" xfId="0" applyNumberFormat="1" applyFont="1" applyFill="1" applyBorder="1" applyAlignment="1">
      <alignment horizontal="right" vertical="center" indent="1"/>
    </xf>
    <xf numFmtId="0" fontId="86" fillId="65" borderId="2" xfId="0" applyFont="1" applyFill="1" applyBorder="1" applyAlignment="1">
      <alignment horizontal="center" vertical="center"/>
    </xf>
    <xf numFmtId="3" fontId="18" fillId="0" borderId="2" xfId="0" applyNumberFormat="1" applyFont="1" applyBorder="1" applyAlignment="1">
      <alignment vertical="top"/>
    </xf>
    <xf numFmtId="0" fontId="216" fillId="0" borderId="0" xfId="0" applyFont="1"/>
    <xf numFmtId="0" fontId="85" fillId="2" borderId="2" xfId="0" applyFont="1" applyFill="1" applyBorder="1" applyAlignment="1">
      <alignment horizontal="center" vertical="center" wrapText="1"/>
    </xf>
    <xf numFmtId="0" fontId="86" fillId="0" borderId="2" xfId="0" applyFont="1" applyBorder="1" applyAlignment="1">
      <alignment horizontal="right" vertical="center"/>
    </xf>
    <xf numFmtId="0" fontId="216" fillId="0" borderId="2" xfId="0" applyFont="1" applyBorder="1"/>
    <xf numFmtId="3" fontId="86" fillId="2" borderId="2" xfId="0" applyNumberFormat="1" applyFont="1" applyFill="1" applyBorder="1" applyAlignment="1">
      <alignment horizontal="right" vertical="center" indent="1"/>
    </xf>
    <xf numFmtId="0" fontId="216" fillId="0" borderId="0" xfId="0" applyFont="1" applyAlignment="1">
      <alignment wrapText="1"/>
    </xf>
    <xf numFmtId="0" fontId="85" fillId="0" borderId="0" xfId="0" applyFont="1" applyAlignment="1">
      <alignment horizontal="center" vertical="top"/>
    </xf>
    <xf numFmtId="0" fontId="86" fillId="65" borderId="2" xfId="0" applyFont="1" applyFill="1" applyBorder="1" applyAlignment="1">
      <alignment horizontal="center" vertical="top"/>
    </xf>
    <xf numFmtId="0" fontId="86" fillId="65" borderId="2" xfId="0" applyFont="1" applyFill="1" applyBorder="1" applyAlignment="1">
      <alignment horizontal="center" vertical="top" wrapText="1"/>
    </xf>
    <xf numFmtId="0" fontId="85" fillId="0" borderId="0" xfId="0" applyFont="1" applyAlignment="1">
      <alignment vertical="top"/>
    </xf>
    <xf numFmtId="0" fontId="85" fillId="0" borderId="2" xfId="0" applyFont="1" applyBorder="1" applyAlignment="1">
      <alignment vertical="top"/>
    </xf>
    <xf numFmtId="0" fontId="216" fillId="0" borderId="0" xfId="0" applyFont="1" applyAlignment="1">
      <alignment vertical="top"/>
    </xf>
    <xf numFmtId="3" fontId="86" fillId="0" borderId="2" xfId="0" applyNumberFormat="1" applyFont="1" applyBorder="1" applyAlignment="1">
      <alignment vertical="top"/>
    </xf>
    <xf numFmtId="0" fontId="216" fillId="0" borderId="3" xfId="0" applyFont="1" applyBorder="1"/>
    <xf numFmtId="3" fontId="86" fillId="2" borderId="2" xfId="0" applyNumberFormat="1" applyFont="1" applyFill="1" applyBorder="1" applyAlignment="1">
      <alignment horizontal="right" vertical="center" wrapText="1"/>
    </xf>
    <xf numFmtId="0" fontId="216" fillId="0" borderId="2" xfId="0" applyFont="1" applyBorder="1" applyAlignment="1">
      <alignment horizontal="center" vertical="top" wrapText="1"/>
    </xf>
    <xf numFmtId="0" fontId="215" fillId="0" borderId="0" xfId="0" applyFont="1" applyAlignment="1">
      <alignment horizontal="right" vertical="center" wrapText="1"/>
    </xf>
    <xf numFmtId="0" fontId="85" fillId="0" borderId="0" xfId="0" applyFont="1"/>
    <xf numFmtId="0" fontId="85" fillId="0" borderId="3" xfId="0" applyFont="1" applyBorder="1"/>
    <xf numFmtId="3" fontId="86" fillId="2" borderId="2" xfId="0" applyNumberFormat="1" applyFont="1" applyFill="1" applyBorder="1" applyAlignment="1">
      <alignment horizontal="right" vertical="top" wrapText="1"/>
    </xf>
    <xf numFmtId="0" fontId="86" fillId="0" borderId="0" xfId="0" applyFont="1" applyAlignment="1">
      <alignment horizontal="center" vertical="center"/>
    </xf>
    <xf numFmtId="0" fontId="217" fillId="0" borderId="0" xfId="0" applyFont="1" applyAlignment="1">
      <alignment horizontal="center" vertical="center"/>
    </xf>
    <xf numFmtId="0" fontId="86" fillId="0" borderId="0" xfId="0" applyFont="1" applyAlignment="1">
      <alignment horizontal="center" vertical="top"/>
    </xf>
    <xf numFmtId="0" fontId="85" fillId="0" borderId="0" xfId="0" applyFont="1" applyAlignment="1">
      <alignment vertical="top" wrapText="1"/>
    </xf>
    <xf numFmtId="0" fontId="10" fillId="0" borderId="0" xfId="0" applyFont="1" applyAlignment="1">
      <alignment wrapText="1"/>
    </xf>
    <xf numFmtId="3" fontId="85" fillId="0" borderId="2" xfId="0" applyNumberFormat="1" applyFont="1" applyBorder="1" applyAlignment="1">
      <alignment horizontal="center" vertical="top"/>
    </xf>
    <xf numFmtId="3" fontId="85" fillId="0" borderId="2" xfId="0" applyNumberFormat="1" applyFont="1" applyBorder="1" applyAlignment="1">
      <alignment horizontal="center" vertical="top" wrapText="1"/>
    </xf>
    <xf numFmtId="3" fontId="86" fillId="68" borderId="2" xfId="0" applyNumberFormat="1" applyFont="1" applyFill="1" applyBorder="1" applyAlignment="1">
      <alignment horizontal="center" vertical="top"/>
    </xf>
    <xf numFmtId="3" fontId="18" fillId="0" borderId="2" xfId="0" applyNumberFormat="1" applyFont="1" applyBorder="1"/>
    <xf numFmtId="3" fontId="86" fillId="2" borderId="2" xfId="0" applyNumberFormat="1" applyFont="1" applyFill="1" applyBorder="1" applyAlignment="1">
      <alignment horizontal="right" vertical="center"/>
    </xf>
    <xf numFmtId="3" fontId="110" fillId="0" borderId="7" xfId="1" applyNumberFormat="1" applyFont="1" applyBorder="1" applyAlignment="1">
      <alignment horizontal="right" vertical="top" wrapText="1"/>
    </xf>
    <xf numFmtId="0" fontId="114" fillId="74" borderId="7" xfId="1" applyFont="1" applyFill="1" applyBorder="1" applyAlignment="1">
      <alignment horizontal="center" vertical="top" wrapText="1"/>
    </xf>
    <xf numFmtId="0" fontId="110" fillId="0" borderId="7" xfId="0" applyFont="1" applyBorder="1" applyAlignment="1">
      <alignment horizontal="left" vertical="top" wrapText="1"/>
    </xf>
    <xf numFmtId="3" fontId="110" fillId="0" borderId="2" xfId="1" applyNumberFormat="1" applyFont="1" applyBorder="1" applyAlignment="1">
      <alignment horizontal="right" vertical="top" wrapText="1"/>
    </xf>
    <xf numFmtId="0" fontId="18" fillId="0" borderId="0" xfId="1" applyFont="1"/>
    <xf numFmtId="4" fontId="94" fillId="0" borderId="2" xfId="1" applyNumberFormat="1" applyFont="1" applyBorder="1"/>
    <xf numFmtId="4" fontId="95" fillId="0" borderId="2" xfId="1" applyNumberFormat="1" applyFont="1" applyBorder="1"/>
    <xf numFmtId="4" fontId="121" fillId="0" borderId="2" xfId="1" applyNumberFormat="1" applyFont="1" applyBorder="1"/>
    <xf numFmtId="2" fontId="94" fillId="0" borderId="2" xfId="1" applyNumberFormat="1" applyFont="1" applyBorder="1"/>
    <xf numFmtId="4" fontId="94" fillId="0" borderId="7" xfId="1" applyNumberFormat="1" applyFont="1" applyBorder="1"/>
    <xf numFmtId="4" fontId="95" fillId="70" borderId="2" xfId="1" applyNumberFormat="1" applyFont="1" applyFill="1" applyBorder="1"/>
    <xf numFmtId="4" fontId="95" fillId="70" borderId="2" xfId="1" applyNumberFormat="1" applyFont="1" applyFill="1" applyBorder="1" applyAlignment="1">
      <alignment wrapText="1"/>
    </xf>
    <xf numFmtId="4" fontId="94" fillId="71" borderId="2" xfId="1" applyNumberFormat="1" applyFont="1" applyFill="1" applyBorder="1"/>
    <xf numFmtId="4" fontId="95" fillId="71" borderId="2" xfId="1" applyNumberFormat="1" applyFont="1" applyFill="1" applyBorder="1" applyAlignment="1">
      <alignment wrapText="1"/>
    </xf>
    <xf numFmtId="3" fontId="94" fillId="0" borderId="7" xfId="1" applyNumberFormat="1" applyFont="1" applyBorder="1"/>
    <xf numFmtId="3" fontId="95" fillId="70" borderId="2" xfId="1" applyNumberFormat="1" applyFont="1" applyFill="1" applyBorder="1"/>
    <xf numFmtId="3" fontId="95" fillId="71" borderId="2" xfId="1" applyNumberFormat="1" applyFont="1" applyFill="1" applyBorder="1"/>
    <xf numFmtId="3" fontId="116" fillId="2" borderId="2" xfId="1" applyNumberFormat="1" applyFont="1" applyFill="1" applyBorder="1" applyAlignment="1">
      <alignment vertical="center" wrapText="1"/>
    </xf>
    <xf numFmtId="3" fontId="116" fillId="0" borderId="2" xfId="1" applyNumberFormat="1" applyFont="1" applyBorder="1" applyAlignment="1">
      <alignment vertical="center" wrapText="1"/>
    </xf>
    <xf numFmtId="3" fontId="117" fillId="0" borderId="2" xfId="1" applyNumberFormat="1" applyFont="1" applyBorder="1" applyAlignment="1">
      <alignment vertical="center" wrapText="1"/>
    </xf>
    <xf numFmtId="3" fontId="120" fillId="0" borderId="2" xfId="1" applyNumberFormat="1" applyFont="1" applyBorder="1" applyAlignment="1">
      <alignment vertical="top" wrapText="1"/>
    </xf>
    <xf numFmtId="0" fontId="14" fillId="0" borderId="2" xfId="0" applyFont="1" applyBorder="1" applyAlignment="1">
      <alignment horizontal="justify" vertical="top" wrapText="1"/>
    </xf>
    <xf numFmtId="0" fontId="95" fillId="0" borderId="0" xfId="0" applyFont="1" applyAlignment="1">
      <alignment vertical="top"/>
    </xf>
    <xf numFmtId="4" fontId="110" fillId="0" borderId="2" xfId="0" applyNumberFormat="1" applyFont="1" applyBorder="1"/>
    <xf numFmtId="173" fontId="108" fillId="2" borderId="2" xfId="0" applyNumberFormat="1" applyFont="1" applyFill="1" applyBorder="1" applyAlignment="1">
      <alignment horizontal="right" vertical="center" wrapText="1"/>
    </xf>
    <xf numFmtId="0" fontId="108" fillId="2" borderId="2" xfId="0" applyFont="1" applyFill="1" applyBorder="1" applyAlignment="1">
      <alignment horizontal="right" vertical="center" wrapText="1"/>
    </xf>
    <xf numFmtId="3" fontId="108" fillId="0" borderId="2" xfId="0" applyNumberFormat="1" applyFont="1" applyBorder="1" applyAlignment="1">
      <alignment horizontal="right" vertical="center" wrapText="1"/>
    </xf>
    <xf numFmtId="164" fontId="110" fillId="0" borderId="0" xfId="0" applyNumberFormat="1" applyFont="1"/>
    <xf numFmtId="3" fontId="110" fillId="2" borderId="2" xfId="0" applyNumberFormat="1" applyFont="1" applyFill="1" applyBorder="1" applyAlignment="1">
      <alignment horizontal="right"/>
    </xf>
    <xf numFmtId="3" fontId="110" fillId="0" borderId="2" xfId="0" applyNumberFormat="1" applyFont="1" applyBorder="1" applyAlignment="1">
      <alignment horizontal="right" wrapText="1"/>
    </xf>
    <xf numFmtId="3" fontId="110" fillId="2" borderId="2" xfId="0" applyNumberFormat="1" applyFont="1" applyFill="1" applyBorder="1" applyAlignment="1">
      <alignment horizontal="right" vertical="center"/>
    </xf>
    <xf numFmtId="0" fontId="14" fillId="2" borderId="2" xfId="0" applyFont="1" applyFill="1" applyBorder="1" applyAlignment="1">
      <alignment horizontal="left" vertical="top" wrapText="1"/>
    </xf>
    <xf numFmtId="0" fontId="219" fillId="0" borderId="0" xfId="0" applyFont="1"/>
    <xf numFmtId="0" fontId="220" fillId="0" borderId="0" xfId="0" applyFont="1"/>
    <xf numFmtId="0" fontId="108" fillId="65" borderId="0" xfId="0" applyFont="1" applyFill="1" applyAlignment="1">
      <alignment vertical="center" wrapText="1"/>
    </xf>
    <xf numFmtId="3" fontId="108" fillId="0" borderId="0" xfId="0" applyNumberFormat="1" applyFont="1" applyAlignment="1">
      <alignment vertical="center"/>
    </xf>
    <xf numFmtId="0" fontId="110" fillId="0" borderId="0" xfId="0" applyFont="1" applyAlignment="1">
      <alignment horizontal="left" wrapText="1"/>
    </xf>
    <xf numFmtId="0" fontId="110" fillId="0" borderId="0" xfId="0" applyFont="1" applyAlignment="1">
      <alignment horizontal="center" vertical="top"/>
    </xf>
    <xf numFmtId="3" fontId="108" fillId="0" borderId="0" xfId="0" applyNumberFormat="1" applyFont="1" applyAlignment="1">
      <alignment horizontal="right" vertical="center" wrapText="1"/>
    </xf>
    <xf numFmtId="3" fontId="108" fillId="0" borderId="0" xfId="0" applyNumberFormat="1" applyFont="1" applyAlignment="1">
      <alignment horizontal="right" vertical="center" indent="1"/>
    </xf>
    <xf numFmtId="0" fontId="19" fillId="0" borderId="0" xfId="0" applyFont="1" applyAlignment="1">
      <alignment horizontal="left" vertical="top" wrapText="1"/>
    </xf>
    <xf numFmtId="3" fontId="110" fillId="0" borderId="2" xfId="0" applyNumberFormat="1" applyFont="1" applyBorder="1" applyAlignment="1">
      <alignment horizontal="right"/>
    </xf>
    <xf numFmtId="3" fontId="110" fillId="0" borderId="0" xfId="0" applyNumberFormat="1" applyFont="1"/>
    <xf numFmtId="1" fontId="110" fillId="0" borderId="0" xfId="0" applyNumberFormat="1" applyFont="1"/>
    <xf numFmtId="0" fontId="221" fillId="0" borderId="0" xfId="0" applyFont="1"/>
    <xf numFmtId="0" fontId="142" fillId="0" borderId="2" xfId="0" applyFont="1" applyBorder="1" applyAlignment="1">
      <alignment horizontal="left" vertical="top" wrapText="1"/>
    </xf>
    <xf numFmtId="3" fontId="133" fillId="66" borderId="2" xfId="0" applyNumberFormat="1" applyFont="1" applyFill="1" applyBorder="1" applyAlignment="1">
      <alignment horizontal="center" vertical="top"/>
    </xf>
    <xf numFmtId="3" fontId="108" fillId="0" borderId="2" xfId="0" applyNumberFormat="1" applyFont="1" applyBorder="1" applyAlignment="1">
      <alignment horizontal="right" vertical="top" wrapText="1"/>
    </xf>
    <xf numFmtId="1" fontId="110" fillId="2" borderId="2" xfId="0" applyNumberFormat="1" applyFont="1" applyFill="1" applyBorder="1" applyAlignment="1">
      <alignment horizontal="right"/>
    </xf>
    <xf numFmtId="0" fontId="200" fillId="0" borderId="0" xfId="0" applyFont="1" applyAlignment="1">
      <alignment vertical="top" wrapText="1"/>
    </xf>
    <xf numFmtId="0" fontId="0" fillId="75" borderId="0" xfId="0" applyFill="1"/>
    <xf numFmtId="0" fontId="182" fillId="0" borderId="0" xfId="0" applyFont="1"/>
    <xf numFmtId="0" fontId="110" fillId="0" borderId="2" xfId="0" applyFont="1" applyBorder="1" applyAlignment="1">
      <alignment vertical="top"/>
    </xf>
    <xf numFmtId="49" fontId="108" fillId="0" borderId="42" xfId="0" applyNumberFormat="1" applyFont="1" applyBorder="1" applyAlignment="1">
      <alignment horizontal="center" vertical="center" wrapText="1"/>
    </xf>
    <xf numFmtId="0" fontId="131" fillId="0" borderId="0" xfId="0" applyFont="1" applyAlignment="1">
      <alignment horizontal="left" vertical="top" wrapText="1"/>
    </xf>
    <xf numFmtId="0" fontId="0" fillId="0" borderId="0" xfId="0" applyAlignment="1">
      <alignment horizontal="center"/>
    </xf>
    <xf numFmtId="3" fontId="112" fillId="0" borderId="0" xfId="0" applyNumberFormat="1" applyFont="1" applyAlignment="1">
      <alignment horizontal="right"/>
    </xf>
    <xf numFmtId="3" fontId="110" fillId="0" borderId="2" xfId="0" applyNumberFormat="1" applyFont="1" applyBorder="1" applyAlignment="1">
      <alignment horizontal="right" vertical="top"/>
    </xf>
    <xf numFmtId="3" fontId="107" fillId="0" borderId="0" xfId="0" applyNumberFormat="1" applyFont="1" applyAlignment="1">
      <alignment horizontal="right"/>
    </xf>
    <xf numFmtId="3" fontId="113" fillId="0" borderId="0" xfId="0" applyNumberFormat="1" applyFont="1" applyAlignment="1">
      <alignment horizontal="right"/>
    </xf>
    <xf numFmtId="3" fontId="108" fillId="68" borderId="2" xfId="0" applyNumberFormat="1" applyFont="1" applyFill="1" applyBorder="1" applyAlignment="1">
      <alignment horizontal="right" vertical="top"/>
    </xf>
    <xf numFmtId="0" fontId="223" fillId="0" borderId="0" xfId="0" applyFont="1" applyAlignment="1">
      <alignment vertical="top"/>
    </xf>
    <xf numFmtId="3" fontId="110" fillId="0" borderId="2" xfId="0" applyNumberFormat="1" applyFont="1" applyBorder="1" applyAlignment="1">
      <alignment vertical="top"/>
    </xf>
    <xf numFmtId="0" fontId="186" fillId="2" borderId="0" xfId="0" applyFont="1" applyFill="1" applyAlignment="1">
      <alignment vertical="top"/>
    </xf>
    <xf numFmtId="3" fontId="110" fillId="2" borderId="2" xfId="0" applyNumberFormat="1" applyFont="1" applyFill="1" applyBorder="1" applyAlignment="1">
      <alignment vertical="top" wrapText="1"/>
    </xf>
    <xf numFmtId="3" fontId="110" fillId="2" borderId="2" xfId="0" applyNumberFormat="1" applyFont="1" applyFill="1" applyBorder="1" applyAlignment="1">
      <alignment vertical="top"/>
    </xf>
    <xf numFmtId="0" fontId="225" fillId="0" borderId="0" xfId="0" applyFont="1"/>
    <xf numFmtId="3" fontId="110" fillId="2" borderId="2" xfId="0" applyNumberFormat="1" applyFont="1" applyFill="1" applyBorder="1" applyAlignment="1">
      <alignment horizontal="right" vertical="top" wrapText="1"/>
    </xf>
    <xf numFmtId="3" fontId="110" fillId="2" borderId="2" xfId="0" applyNumberFormat="1" applyFont="1" applyFill="1" applyBorder="1" applyAlignment="1">
      <alignment horizontal="right" vertical="top"/>
    </xf>
    <xf numFmtId="3" fontId="108" fillId="68" borderId="2" xfId="0" applyNumberFormat="1" applyFont="1" applyFill="1" applyBorder="1" applyAlignment="1">
      <alignment horizontal="right" vertical="center"/>
    </xf>
    <xf numFmtId="3" fontId="108" fillId="2" borderId="2" xfId="0" applyNumberFormat="1" applyFont="1" applyFill="1" applyBorder="1" applyAlignment="1">
      <alignment horizontal="center"/>
    </xf>
    <xf numFmtId="3" fontId="108" fillId="0" borderId="2" xfId="0" applyNumberFormat="1" applyFont="1" applyBorder="1" applyAlignment="1">
      <alignment horizontal="right"/>
    </xf>
    <xf numFmtId="4" fontId="108" fillId="65" borderId="2" xfId="0" applyNumberFormat="1" applyFont="1" applyFill="1" applyBorder="1" applyAlignment="1">
      <alignment horizontal="center" vertical="center" wrapText="1"/>
    </xf>
    <xf numFmtId="164" fontId="110" fillId="0" borderId="2" xfId="0" applyNumberFormat="1" applyFont="1" applyBorder="1" applyAlignment="1">
      <alignment horizontal="center" vertical="top"/>
    </xf>
    <xf numFmtId="166" fontId="108" fillId="0" borderId="2" xfId="19700" applyNumberFormat="1" applyFont="1" applyBorder="1" applyAlignment="1">
      <alignment horizontal="center" vertical="center" wrapText="1"/>
    </xf>
    <xf numFmtId="3" fontId="108" fillId="0" borderId="2" xfId="19700" applyNumberFormat="1" applyFont="1" applyBorder="1" applyAlignment="1">
      <alignment horizontal="center" vertical="center" wrapText="1"/>
    </xf>
    <xf numFmtId="171" fontId="110" fillId="0" borderId="2" xfId="19700" applyNumberFormat="1" applyFont="1" applyBorder="1" applyAlignment="1">
      <alignment horizontal="center" vertical="top" wrapText="1"/>
    </xf>
    <xf numFmtId="3" fontId="117" fillId="0" borderId="0" xfId="19700" applyNumberFormat="1" applyFont="1" applyAlignment="1">
      <alignment horizontal="center" vertical="top" wrapText="1"/>
    </xf>
    <xf numFmtId="3" fontId="117" fillId="0" borderId="7" xfId="19700" applyNumberFormat="1" applyFont="1" applyBorder="1" applyAlignment="1">
      <alignment horizontal="center" vertical="top" wrapText="1"/>
    </xf>
    <xf numFmtId="3" fontId="110" fillId="0" borderId="2" xfId="19700" applyNumberFormat="1" applyFont="1" applyBorder="1" applyAlignment="1">
      <alignment horizontal="center" vertical="top" wrapText="1"/>
    </xf>
    <xf numFmtId="171" fontId="110" fillId="0" borderId="29" xfId="19700" applyNumberFormat="1" applyFont="1" applyBorder="1" applyAlignment="1">
      <alignment horizontal="center" vertical="top" wrapText="1"/>
    </xf>
    <xf numFmtId="171" fontId="108" fillId="0" borderId="5" xfId="19700" applyNumberFormat="1" applyFont="1" applyBorder="1" applyAlignment="1">
      <alignment horizontal="center" vertical="top" wrapText="1"/>
    </xf>
    <xf numFmtId="3" fontId="110" fillId="0" borderId="29" xfId="19700" applyNumberFormat="1" applyFont="1" applyBorder="1" applyAlignment="1">
      <alignment horizontal="center" vertical="top" wrapText="1"/>
    </xf>
    <xf numFmtId="3" fontId="110" fillId="0" borderId="5" xfId="19700" applyNumberFormat="1" applyFont="1" applyBorder="1" applyAlignment="1">
      <alignment horizontal="center" vertical="top" wrapText="1"/>
    </xf>
    <xf numFmtId="171" fontId="110" fillId="0" borderId="5" xfId="19700" applyNumberFormat="1" applyFont="1" applyBorder="1" applyAlignment="1">
      <alignment horizontal="center" vertical="top" wrapText="1"/>
    </xf>
    <xf numFmtId="3" fontId="114" fillId="0" borderId="2" xfId="19700" applyNumberFormat="1" applyFont="1" applyBorder="1" applyAlignment="1">
      <alignment horizontal="center" vertical="top" wrapText="1"/>
    </xf>
    <xf numFmtId="3" fontId="108" fillId="0" borderId="2" xfId="19700" applyNumberFormat="1" applyFont="1" applyBorder="1" applyAlignment="1">
      <alignment horizontal="right" vertical="top" wrapText="1"/>
    </xf>
    <xf numFmtId="0" fontId="117" fillId="0" borderId="4" xfId="19701" applyFont="1" applyBorder="1" applyAlignment="1">
      <alignment horizontal="left" vertical="top" wrapText="1"/>
    </xf>
    <xf numFmtId="0" fontId="97" fillId="0" borderId="4" xfId="19701" applyFont="1" applyBorder="1" applyAlignment="1">
      <alignment horizontal="center" vertical="top" wrapText="1"/>
    </xf>
    <xf numFmtId="0" fontId="122" fillId="0" borderId="2" xfId="19701" applyFont="1" applyBorder="1" applyAlignment="1">
      <alignment horizontal="center" vertical="top" wrapText="1"/>
    </xf>
    <xf numFmtId="4" fontId="117" fillId="0" borderId="2" xfId="19702" applyNumberFormat="1" applyFont="1" applyFill="1" applyBorder="1" applyAlignment="1">
      <alignment horizontal="center" vertical="center" wrapText="1"/>
    </xf>
    <xf numFmtId="0" fontId="108" fillId="0" borderId="2" xfId="19701" applyFont="1" applyBorder="1" applyAlignment="1">
      <alignment horizontal="center" vertical="center" wrapText="1"/>
    </xf>
    <xf numFmtId="49" fontId="122" fillId="0" borderId="2" xfId="19701" applyNumberFormat="1" applyFont="1" applyBorder="1" applyAlignment="1">
      <alignment horizontal="center" vertical="top" wrapText="1"/>
    </xf>
    <xf numFmtId="3" fontId="12" fillId="0" borderId="2" xfId="19701" applyNumberFormat="1" applyFont="1" applyBorder="1" applyAlignment="1">
      <alignment horizontal="center" vertical="top" wrapText="1"/>
    </xf>
    <xf numFmtId="3" fontId="13" fillId="0" borderId="2" xfId="19701" applyNumberFormat="1" applyFont="1" applyBorder="1" applyAlignment="1">
      <alignment horizontal="center" vertical="top" wrapText="1"/>
    </xf>
    <xf numFmtId="3" fontId="12" fillId="0" borderId="2" xfId="0" applyNumberFormat="1" applyFont="1" applyBorder="1" applyAlignment="1">
      <alignment horizontal="center" vertical="top"/>
    </xf>
    <xf numFmtId="49" fontId="110" fillId="0" borderId="2" xfId="19701" applyNumberFormat="1" applyFont="1" applyBorder="1" applyAlignment="1">
      <alignment horizontal="left" vertical="top" wrapText="1"/>
    </xf>
    <xf numFmtId="3" fontId="13" fillId="0" borderId="2" xfId="19701" applyNumberFormat="1" applyFont="1" applyBorder="1" applyAlignment="1">
      <alignment horizontal="center" vertical="center" wrapText="1"/>
    </xf>
    <xf numFmtId="3" fontId="108" fillId="0" borderId="2" xfId="0" applyNumberFormat="1" applyFont="1" applyBorder="1" applyAlignment="1">
      <alignment horizontal="center" vertical="top"/>
    </xf>
    <xf numFmtId="3" fontId="108" fillId="0" borderId="2" xfId="0" applyNumberFormat="1" applyFont="1" applyBorder="1" applyAlignment="1">
      <alignment horizontal="center" vertical="top" wrapText="1"/>
    </xf>
    <xf numFmtId="2" fontId="108" fillId="0" borderId="2" xfId="19703" applyNumberFormat="1" applyFont="1" applyBorder="1" applyAlignment="1">
      <alignment horizontal="center" vertical="center" wrapText="1"/>
    </xf>
    <xf numFmtId="0" fontId="110" fillId="0" borderId="58" xfId="19704" applyFont="1" applyBorder="1"/>
    <xf numFmtId="0" fontId="110" fillId="0" borderId="58" xfId="19704" applyFont="1" applyBorder="1" applyAlignment="1">
      <alignment vertical="top" wrapText="1"/>
    </xf>
    <xf numFmtId="0" fontId="110" fillId="0" borderId="62" xfId="19704" applyFont="1" applyBorder="1" applyAlignment="1">
      <alignment vertical="top" wrapText="1"/>
    </xf>
    <xf numFmtId="0" fontId="110" fillId="0" borderId="62" xfId="19704" applyFont="1" applyBorder="1"/>
    <xf numFmtId="0" fontId="108" fillId="0" borderId="32" xfId="19704" applyFont="1" applyBorder="1" applyAlignment="1">
      <alignment horizontal="center" vertical="center"/>
    </xf>
    <xf numFmtId="0" fontId="110" fillId="0" borderId="33" xfId="19704" applyFont="1" applyBorder="1" applyAlignment="1">
      <alignment vertical="top" wrapText="1"/>
    </xf>
    <xf numFmtId="0" fontId="110" fillId="0" borderId="33" xfId="19704" applyFont="1" applyBorder="1"/>
    <xf numFmtId="3" fontId="13" fillId="0" borderId="2" xfId="0" applyNumberFormat="1" applyFont="1" applyBorder="1" applyAlignment="1">
      <alignment vertical="center"/>
    </xf>
    <xf numFmtId="3" fontId="13" fillId="0" borderId="2" xfId="0" applyNumberFormat="1" applyFont="1" applyBorder="1" applyAlignment="1">
      <alignment horizontal="right" vertical="center" indent="1"/>
    </xf>
    <xf numFmtId="3" fontId="13" fillId="0" borderId="2" xfId="0" applyNumberFormat="1" applyFont="1" applyBorder="1" applyAlignment="1">
      <alignment horizontal="right" vertical="center" wrapText="1"/>
    </xf>
    <xf numFmtId="0" fontId="108" fillId="0" borderId="5" xfId="19704" applyFont="1" applyBorder="1" applyAlignment="1">
      <alignment horizontal="center" vertical="center" wrapText="1"/>
    </xf>
    <xf numFmtId="0" fontId="110" fillId="0" borderId="58" xfId="19704" applyFont="1" applyBorder="1" applyAlignment="1">
      <alignment vertical="center" wrapText="1"/>
    </xf>
    <xf numFmtId="3" fontId="122" fillId="0" borderId="64" xfId="19704" applyNumberFormat="1" applyFont="1" applyBorder="1" applyAlignment="1">
      <alignment horizontal="center" vertical="center"/>
    </xf>
    <xf numFmtId="2" fontId="117" fillId="0" borderId="2" xfId="19704" applyNumberFormat="1" applyFont="1" applyBorder="1" applyAlignment="1">
      <alignment horizontal="center" vertical="center" wrapText="1"/>
    </xf>
    <xf numFmtId="0" fontId="185" fillId="0" borderId="0" xfId="0" applyFont="1" applyAlignment="1">
      <alignment vertical="top" wrapText="1"/>
    </xf>
    <xf numFmtId="49" fontId="116" fillId="0" borderId="2" xfId="0" applyNumberFormat="1" applyFont="1" applyBorder="1" applyAlignment="1">
      <alignment horizontal="center" vertical="top" wrapText="1"/>
    </xf>
    <xf numFmtId="0" fontId="112" fillId="0" borderId="2" xfId="0" applyFont="1" applyBorder="1" applyAlignment="1">
      <alignment horizontal="center" vertical="center" wrapText="1"/>
    </xf>
    <xf numFmtId="3" fontId="113" fillId="0" borderId="2" xfId="0" applyNumberFormat="1" applyFont="1" applyBorder="1" applyAlignment="1">
      <alignment horizontal="center" vertical="center" wrapText="1"/>
    </xf>
    <xf numFmtId="3" fontId="112" fillId="0" borderId="2" xfId="0" applyNumberFormat="1" applyFont="1" applyBorder="1" applyAlignment="1">
      <alignment vertical="center"/>
    </xf>
    <xf numFmtId="3" fontId="112" fillId="0" borderId="2" xfId="0" applyNumberFormat="1" applyFont="1" applyBorder="1" applyAlignment="1">
      <alignment horizontal="right" vertical="center" indent="1"/>
    </xf>
    <xf numFmtId="3" fontId="112" fillId="0" borderId="2" xfId="0" applyNumberFormat="1" applyFont="1" applyBorder="1" applyAlignment="1">
      <alignment horizontal="right" vertical="center" wrapText="1"/>
    </xf>
    <xf numFmtId="0" fontId="154" fillId="0" borderId="2" xfId="0" applyFont="1" applyBorder="1" applyAlignment="1">
      <alignment horizontal="left" vertical="top" wrapText="1"/>
    </xf>
    <xf numFmtId="2" fontId="125" fillId="0" borderId="0" xfId="0" applyNumberFormat="1" applyFont="1" applyAlignment="1">
      <alignment horizontal="center" vertical="top" wrapText="1"/>
    </xf>
    <xf numFmtId="0" fontId="125" fillId="0" borderId="2" xfId="0" applyFont="1" applyBorder="1" applyAlignment="1">
      <alignment horizontal="left" vertical="top" wrapText="1"/>
    </xf>
    <xf numFmtId="0" fontId="118" fillId="0" borderId="2" xfId="0" applyFont="1" applyBorder="1" applyAlignment="1">
      <alignment horizontal="left" vertical="top" wrapText="1"/>
    </xf>
    <xf numFmtId="0" fontId="124" fillId="0" borderId="2" xfId="0" applyFont="1" applyBorder="1" applyAlignment="1">
      <alignment horizontal="center" vertical="center" wrapText="1"/>
    </xf>
    <xf numFmtId="0" fontId="124" fillId="0" borderId="0" xfId="0" applyFont="1"/>
    <xf numFmtId="0" fontId="125" fillId="0" borderId="2" xfId="0" applyFont="1" applyBorder="1" applyAlignment="1">
      <alignment horizontal="left" vertical="center" wrapText="1"/>
    </xf>
    <xf numFmtId="4" fontId="125" fillId="0" borderId="2" xfId="0" applyNumberFormat="1" applyFont="1" applyBorder="1" applyAlignment="1">
      <alignment horizontal="center" vertical="center" wrapText="1"/>
    </xf>
    <xf numFmtId="3" fontId="125" fillId="0" borderId="2" xfId="0" applyNumberFormat="1" applyFont="1" applyBorder="1" applyAlignment="1">
      <alignment horizontal="center" vertical="center" wrapText="1"/>
    </xf>
    <xf numFmtId="0" fontId="154" fillId="0" borderId="2" xfId="0" applyFont="1" applyBorder="1" applyAlignment="1">
      <alignment horizontal="right" vertical="center" wrapText="1"/>
    </xf>
    <xf numFmtId="4" fontId="154" fillId="0" borderId="2" xfId="0" applyNumberFormat="1" applyFont="1" applyBorder="1" applyAlignment="1">
      <alignment horizontal="center" vertical="center" wrapText="1"/>
    </xf>
    <xf numFmtId="0" fontId="154" fillId="0" borderId="32" xfId="0" applyFont="1" applyBorder="1" applyAlignment="1">
      <alignment horizontal="center" vertical="center" wrapText="1"/>
    </xf>
    <xf numFmtId="0" fontId="154" fillId="0" borderId="33" xfId="0" applyFont="1" applyBorder="1" applyAlignment="1">
      <alignment horizontal="center" vertical="center" wrapText="1"/>
    </xf>
    <xf numFmtId="0" fontId="154" fillId="0" borderId="64" xfId="0" applyFont="1" applyBorder="1" applyAlignment="1">
      <alignment horizontal="center" vertical="center" wrapText="1"/>
    </xf>
    <xf numFmtId="0" fontId="125" fillId="0" borderId="58" xfId="0" applyFont="1" applyBorder="1" applyAlignment="1">
      <alignment wrapText="1"/>
    </xf>
    <xf numFmtId="0" fontId="121" fillId="0" borderId="58" xfId="0" applyFont="1" applyBorder="1"/>
    <xf numFmtId="0" fontId="121" fillId="0" borderId="84" xfId="0" applyFont="1" applyBorder="1"/>
    <xf numFmtId="0" fontId="104" fillId="0" borderId="0" xfId="0" applyFont="1"/>
    <xf numFmtId="0" fontId="125" fillId="0" borderId="62" xfId="0" applyFont="1" applyBorder="1" applyAlignment="1">
      <alignment wrapText="1"/>
    </xf>
    <xf numFmtId="0" fontId="121" fillId="0" borderId="62" xfId="0" applyFont="1" applyBorder="1"/>
    <xf numFmtId="0" fontId="121" fillId="0" borderId="86" xfId="0" applyFont="1" applyBorder="1"/>
    <xf numFmtId="4" fontId="112" fillId="0" borderId="2" xfId="0" applyNumberFormat="1" applyFont="1" applyBorder="1" applyAlignment="1">
      <alignment horizontal="center" vertical="center" wrapText="1"/>
    </xf>
    <xf numFmtId="1" fontId="17" fillId="0" borderId="2" xfId="0" applyNumberFormat="1" applyFont="1" applyBorder="1" applyAlignment="1">
      <alignment horizontal="center" vertical="center" wrapText="1"/>
    </xf>
    <xf numFmtId="49" fontId="125" fillId="0" borderId="2" xfId="0" applyNumberFormat="1" applyFont="1" applyBorder="1" applyAlignment="1">
      <alignment horizontal="center" vertical="top" wrapText="1"/>
    </xf>
    <xf numFmtId="0" fontId="113" fillId="0" borderId="2" xfId="0" applyFont="1" applyBorder="1" applyAlignment="1">
      <alignment horizontal="left" vertical="top" wrapText="1"/>
    </xf>
    <xf numFmtId="0" fontId="113" fillId="0" borderId="2" xfId="0" applyFont="1" applyBorder="1" applyAlignment="1">
      <alignment horizontal="center" wrapText="1"/>
    </xf>
    <xf numFmtId="0" fontId="108" fillId="0" borderId="2" xfId="0" applyFont="1" applyBorder="1" applyAlignment="1">
      <alignment horizontal="left" vertical="top" wrapText="1"/>
    </xf>
    <xf numFmtId="3" fontId="108" fillId="0" borderId="2" xfId="0" applyNumberFormat="1" applyFont="1" applyBorder="1" applyAlignment="1">
      <alignment horizontal="left" vertical="top"/>
    </xf>
    <xf numFmtId="0" fontId="110" fillId="0" borderId="2" xfId="0" applyFont="1" applyBorder="1" applyAlignment="1">
      <alignment horizontal="left" vertical="top"/>
    </xf>
    <xf numFmtId="0" fontId="108" fillId="0" borderId="1" xfId="0" applyFont="1" applyBorder="1" applyAlignment="1">
      <alignment horizontal="center" vertical="center" wrapText="1"/>
    </xf>
    <xf numFmtId="0" fontId="110" fillId="0" borderId="2" xfId="0" applyFont="1" applyBorder="1" applyAlignment="1">
      <alignment vertical="center" wrapText="1"/>
    </xf>
    <xf numFmtId="0" fontId="110" fillId="0" borderId="2" xfId="0" applyFont="1" applyBorder="1" applyAlignment="1">
      <alignment horizontal="right" vertical="center" wrapText="1"/>
    </xf>
    <xf numFmtId="164" fontId="112" fillId="0" borderId="2" xfId="19697" applyFont="1" applyFill="1" applyBorder="1"/>
    <xf numFmtId="164" fontId="108" fillId="0" borderId="2" xfId="19697" applyFont="1" applyFill="1" applyBorder="1"/>
    <xf numFmtId="2" fontId="113" fillId="0" borderId="30" xfId="0" applyNumberFormat="1" applyFont="1" applyBorder="1" applyAlignment="1">
      <alignment vertical="center"/>
    </xf>
    <xf numFmtId="2" fontId="113" fillId="0" borderId="0" xfId="0" applyNumberFormat="1" applyFont="1" applyAlignment="1">
      <alignment horizontal="center" vertical="center"/>
    </xf>
    <xf numFmtId="0" fontId="112" fillId="0" borderId="0" xfId="0" applyFont="1" applyAlignment="1">
      <alignment horizontal="center" vertical="center"/>
    </xf>
    <xf numFmtId="0" fontId="111" fillId="0" borderId="2" xfId="0" applyFont="1" applyBorder="1" applyAlignment="1">
      <alignment horizontal="center" vertical="center"/>
    </xf>
    <xf numFmtId="0" fontId="111" fillId="0" borderId="2" xfId="0" applyFont="1" applyBorder="1" applyAlignment="1">
      <alignment horizontal="center" vertical="center" wrapText="1"/>
    </xf>
    <xf numFmtId="164" fontId="113" fillId="0" borderId="0" xfId="0" applyNumberFormat="1" applyFont="1" applyAlignment="1">
      <alignment vertical="center"/>
    </xf>
    <xf numFmtId="0" fontId="113" fillId="0" borderId="2" xfId="0" applyFont="1" applyBorder="1" applyAlignment="1">
      <alignment horizontal="center" vertical="center"/>
    </xf>
    <xf numFmtId="0" fontId="113" fillId="0" borderId="2" xfId="0" applyFont="1" applyBorder="1" applyAlignment="1">
      <alignment wrapText="1"/>
    </xf>
    <xf numFmtId="4" fontId="113" fillId="0" borderId="2" xfId="0" applyNumberFormat="1" applyFont="1" applyBorder="1" applyAlignment="1">
      <alignment horizontal="right"/>
    </xf>
    <xf numFmtId="3" fontId="111" fillId="0" borderId="2" xfId="0" applyNumberFormat="1" applyFont="1" applyBorder="1" applyAlignment="1">
      <alignment horizontal="right"/>
    </xf>
    <xf numFmtId="0" fontId="122" fillId="0" borderId="4" xfId="0" applyFont="1" applyBorder="1" applyAlignment="1">
      <alignment horizontal="right" vertical="top" wrapText="1"/>
    </xf>
    <xf numFmtId="49" fontId="114" fillId="0" borderId="2" xfId="0" applyNumberFormat="1" applyFont="1" applyBorder="1" applyAlignment="1">
      <alignment horizontal="center" vertical="top" wrapText="1"/>
    </xf>
    <xf numFmtId="49" fontId="108" fillId="0" borderId="2" xfId="0" applyNumberFormat="1" applyFont="1" applyBorder="1" applyAlignment="1">
      <alignment horizontal="center" vertical="top" wrapText="1"/>
    </xf>
    <xf numFmtId="0" fontId="117" fillId="0" borderId="4" xfId="0" applyFont="1" applyBorder="1" applyAlignment="1">
      <alignment horizontal="left" vertical="top" wrapText="1"/>
    </xf>
    <xf numFmtId="3" fontId="114" fillId="0" borderId="2" xfId="0" applyNumberFormat="1" applyFont="1" applyBorder="1" applyAlignment="1">
      <alignment horizontal="right" vertical="top" wrapText="1"/>
    </xf>
    <xf numFmtId="1" fontId="108" fillId="0" borderId="2" xfId="0" applyNumberFormat="1" applyFont="1" applyBorder="1" applyAlignment="1">
      <alignment horizontal="center" vertical="top" wrapText="1"/>
    </xf>
    <xf numFmtId="174" fontId="108" fillId="0" borderId="1" xfId="0" applyNumberFormat="1" applyFont="1" applyBorder="1" applyAlignment="1">
      <alignment horizontal="center" vertical="top"/>
    </xf>
    <xf numFmtId="0" fontId="108" fillId="0" borderId="2" xfId="0" applyFont="1" applyBorder="1" applyAlignment="1">
      <alignment horizontal="center" vertical="center"/>
    </xf>
    <xf numFmtId="3" fontId="108" fillId="0" borderId="2" xfId="0" applyNumberFormat="1" applyFont="1" applyBorder="1" applyAlignment="1">
      <alignment horizontal="right" vertical="top" indent="1"/>
    </xf>
    <xf numFmtId="1" fontId="108" fillId="0" borderId="1" xfId="0" applyNumberFormat="1" applyFont="1" applyBorder="1" applyAlignment="1">
      <alignment horizontal="right"/>
    </xf>
    <xf numFmtId="3" fontId="108" fillId="0" borderId="2" xfId="0" applyNumberFormat="1" applyFont="1" applyBorder="1" applyAlignment="1">
      <alignment horizontal="right" indent="1"/>
    </xf>
    <xf numFmtId="3" fontId="108" fillId="0" borderId="1" xfId="0" applyNumberFormat="1" applyFont="1" applyBorder="1" applyAlignment="1">
      <alignment horizontal="right"/>
    </xf>
    <xf numFmtId="3" fontId="19" fillId="0" borderId="2" xfId="0" applyNumberFormat="1" applyFont="1" applyBorder="1" applyAlignment="1">
      <alignment horizontal="center" vertical="center" wrapText="1"/>
    </xf>
    <xf numFmtId="3" fontId="108" fillId="0" borderId="0" xfId="0" applyNumberFormat="1" applyFont="1" applyAlignment="1">
      <alignment vertical="top"/>
    </xf>
    <xf numFmtId="3" fontId="13" fillId="3" borderId="2" xfId="0" applyNumberFormat="1" applyFont="1" applyFill="1" applyBorder="1" applyAlignment="1">
      <alignment horizontal="center" vertical="center"/>
    </xf>
    <xf numFmtId="3" fontId="108" fillId="0" borderId="2" xfId="0" applyNumberFormat="1" applyFont="1" applyBorder="1" applyAlignment="1">
      <alignment horizontal="right" vertical="center" indent="1"/>
    </xf>
    <xf numFmtId="0" fontId="149" fillId="0" borderId="0" xfId="0" applyFont="1" applyAlignment="1">
      <alignment horizontal="left" vertical="center" wrapText="1"/>
    </xf>
    <xf numFmtId="3" fontId="13" fillId="0" borderId="0" xfId="0" applyNumberFormat="1" applyFont="1" applyAlignment="1">
      <alignment horizontal="center" vertical="center"/>
    </xf>
    <xf numFmtId="0" fontId="113" fillId="0" borderId="2" xfId="0" applyFont="1" applyBorder="1" applyAlignment="1">
      <alignment vertical="center"/>
    </xf>
    <xf numFmtId="2" fontId="110" fillId="0" borderId="2" xfId="0" applyNumberFormat="1" applyFont="1" applyBorder="1" applyAlignment="1">
      <alignment horizontal="center" vertical="center" wrapText="1"/>
    </xf>
    <xf numFmtId="0" fontId="110" fillId="0" borderId="41" xfId="0" applyFont="1" applyBorder="1" applyAlignment="1">
      <alignment horizontal="left" vertical="top" wrapText="1"/>
    </xf>
    <xf numFmtId="49" fontId="166" fillId="0" borderId="3" xfId="0" applyNumberFormat="1" applyFont="1" applyBorder="1" applyAlignment="1">
      <alignment horizontal="center" vertical="top" wrapText="1"/>
    </xf>
    <xf numFmtId="49" fontId="117" fillId="0" borderId="0" xfId="0" applyNumberFormat="1" applyFont="1" applyAlignment="1">
      <alignment vertical="top" wrapText="1"/>
    </xf>
    <xf numFmtId="49" fontId="154" fillId="0" borderId="2" xfId="0" applyNumberFormat="1" applyFont="1" applyBorder="1" applyAlignment="1">
      <alignment horizontal="center" vertical="top"/>
    </xf>
    <xf numFmtId="3" fontId="125" fillId="0" borderId="2" xfId="0" applyNumberFormat="1" applyFont="1" applyBorder="1" applyAlignment="1">
      <alignment horizontal="center" vertical="top" wrapText="1"/>
    </xf>
    <xf numFmtId="49" fontId="125" fillId="0" borderId="2" xfId="0" applyNumberFormat="1" applyFont="1" applyBorder="1" applyAlignment="1">
      <alignment horizontal="center" vertical="center" wrapText="1"/>
    </xf>
    <xf numFmtId="0" fontId="124" fillId="0" borderId="2" xfId="0" applyFont="1" applyBorder="1" applyAlignment="1">
      <alignment horizontal="center" vertical="top" wrapText="1"/>
    </xf>
    <xf numFmtId="0" fontId="124" fillId="0" borderId="2" xfId="0" applyFont="1" applyBorder="1" applyAlignment="1">
      <alignment horizontal="center" vertical="top"/>
    </xf>
    <xf numFmtId="0" fontId="154" fillId="0" borderId="0" xfId="0" applyFont="1" applyAlignment="1">
      <alignment vertical="top" wrapText="1"/>
    </xf>
    <xf numFmtId="3" fontId="114" fillId="0" borderId="2" xfId="0" applyNumberFormat="1" applyFont="1" applyBorder="1" applyAlignment="1">
      <alignment horizontal="center" vertical="center" wrapText="1"/>
    </xf>
    <xf numFmtId="3" fontId="108" fillId="3" borderId="2" xfId="0" applyNumberFormat="1" applyFont="1" applyFill="1" applyBorder="1" applyAlignment="1">
      <alignment horizontal="center" vertical="center"/>
    </xf>
    <xf numFmtId="0" fontId="19" fillId="0" borderId="84" xfId="0" applyFont="1" applyBorder="1" applyAlignment="1">
      <alignment horizontal="left" vertical="top" wrapText="1"/>
    </xf>
    <xf numFmtId="0" fontId="19" fillId="0" borderId="58" xfId="0" applyFont="1" applyBorder="1" applyAlignment="1">
      <alignment horizontal="left" vertical="top" wrapText="1"/>
    </xf>
    <xf numFmtId="2" fontId="19" fillId="0" borderId="58" xfId="0" applyNumberFormat="1" applyFont="1" applyBorder="1" applyAlignment="1">
      <alignment vertical="top"/>
    </xf>
    <xf numFmtId="0" fontId="19" fillId="0" borderId="58" xfId="0" applyFont="1" applyBorder="1" applyAlignment="1">
      <alignment horizontal="center" vertical="top"/>
    </xf>
    <xf numFmtId="0" fontId="19" fillId="0" borderId="58" xfId="0" applyFont="1" applyBorder="1" applyAlignment="1">
      <alignment vertical="top"/>
    </xf>
    <xf numFmtId="0" fontId="19" fillId="0" borderId="86" xfId="0" applyFont="1" applyBorder="1" applyAlignment="1">
      <alignment horizontal="left" vertical="top" wrapText="1"/>
    </xf>
    <xf numFmtId="0" fontId="19" fillId="0" borderId="36" xfId="0" applyFont="1" applyBorder="1" applyAlignment="1">
      <alignment horizontal="left" vertical="top" wrapText="1"/>
    </xf>
    <xf numFmtId="0" fontId="19" fillId="0" borderId="62" xfId="0" applyFont="1" applyBorder="1" applyAlignment="1">
      <alignment vertical="top"/>
    </xf>
    <xf numFmtId="0" fontId="19" fillId="0" borderId="62" xfId="0" applyFont="1" applyBorder="1" applyAlignment="1">
      <alignment horizontal="center" vertical="top"/>
    </xf>
    <xf numFmtId="3" fontId="154" fillId="0" borderId="2" xfId="0" applyNumberFormat="1" applyFont="1" applyBorder="1" applyAlignment="1">
      <alignment horizontal="center" vertical="top" wrapText="1"/>
    </xf>
    <xf numFmtId="3" fontId="124" fillId="0" borderId="2" xfId="0" applyNumberFormat="1" applyFont="1" applyBorder="1" applyAlignment="1">
      <alignment horizontal="center" vertical="top" wrapText="1"/>
    </xf>
    <xf numFmtId="3" fontId="149" fillId="0" borderId="2" xfId="0" applyNumberFormat="1" applyFont="1" applyBorder="1" applyAlignment="1">
      <alignment horizontal="center" vertical="top" wrapText="1"/>
    </xf>
    <xf numFmtId="2" fontId="149" fillId="0" borderId="2" xfId="19702" applyNumberFormat="1" applyFont="1" applyFill="1" applyBorder="1" applyAlignment="1">
      <alignment horizontal="right" vertical="top" wrapText="1"/>
    </xf>
    <xf numFmtId="3" fontId="13" fillId="0" borderId="2" xfId="0" applyNumberFormat="1" applyFont="1" applyBorder="1" applyAlignment="1">
      <alignment horizontal="right" vertical="top" wrapText="1"/>
    </xf>
    <xf numFmtId="3" fontId="98" fillId="0" borderId="2" xfId="0" applyNumberFormat="1" applyFont="1" applyBorder="1" applyAlignment="1">
      <alignment horizontal="center" vertical="center"/>
    </xf>
    <xf numFmtId="171" fontId="120" fillId="0" borderId="0" xfId="0" applyNumberFormat="1" applyFont="1" applyAlignment="1">
      <alignment vertical="top" wrapText="1"/>
    </xf>
    <xf numFmtId="3" fontId="121" fillId="0" borderId="42" xfId="0" applyNumberFormat="1" applyFont="1" applyBorder="1" applyAlignment="1">
      <alignment vertical="top" wrapText="1"/>
    </xf>
    <xf numFmtId="3" fontId="121" fillId="0" borderId="43" xfId="0" applyNumberFormat="1" applyFont="1" applyBorder="1" applyAlignment="1">
      <alignment vertical="top" wrapText="1"/>
    </xf>
    <xf numFmtId="49" fontId="125" fillId="0" borderId="43" xfId="0" applyNumberFormat="1" applyFont="1" applyBorder="1" applyAlignment="1">
      <alignment horizontal="right" vertical="top" wrapText="1"/>
    </xf>
    <xf numFmtId="3" fontId="110" fillId="0" borderId="2" xfId="19702" applyNumberFormat="1" applyFont="1" applyFill="1" applyBorder="1" applyAlignment="1">
      <alignment horizontal="right" vertical="center" wrapText="1"/>
    </xf>
    <xf numFmtId="3" fontId="149" fillId="0" borderId="42" xfId="0" applyNumberFormat="1" applyFont="1" applyBorder="1" applyAlignment="1">
      <alignment vertical="top" wrapText="1"/>
    </xf>
    <xf numFmtId="49" fontId="117" fillId="0" borderId="42" xfId="0" applyNumberFormat="1" applyFont="1" applyBorder="1" applyAlignment="1">
      <alignment horizontal="right" vertical="top" wrapText="1"/>
    </xf>
    <xf numFmtId="3" fontId="108" fillId="0" borderId="2" xfId="0" applyNumberFormat="1" applyFont="1" applyBorder="1" applyAlignment="1">
      <alignment horizontal="center" vertical="center" wrapText="1"/>
    </xf>
    <xf numFmtId="3" fontId="98" fillId="3" borderId="43" xfId="0" applyNumberFormat="1" applyFont="1" applyFill="1" applyBorder="1" applyAlignment="1">
      <alignment horizontal="center" vertical="top" wrapText="1"/>
    </xf>
    <xf numFmtId="3" fontId="98" fillId="3" borderId="43" xfId="0" applyNumberFormat="1" applyFont="1" applyFill="1" applyBorder="1" applyAlignment="1">
      <alignment horizontal="right" vertical="top" wrapText="1"/>
    </xf>
    <xf numFmtId="3" fontId="97" fillId="0" borderId="2" xfId="0" applyNumberFormat="1" applyFont="1" applyBorder="1" applyAlignment="1">
      <alignment horizontal="center" vertical="top" wrapText="1"/>
    </xf>
    <xf numFmtId="3" fontId="120" fillId="2" borderId="0" xfId="0" applyNumberFormat="1" applyFont="1" applyFill="1" applyAlignment="1">
      <alignment horizontal="right" vertical="top" wrapText="1"/>
    </xf>
    <xf numFmtId="3" fontId="17" fillId="3" borderId="2" xfId="0" applyNumberFormat="1" applyFont="1" applyFill="1" applyBorder="1" applyAlignment="1">
      <alignment horizontal="center" vertical="center"/>
    </xf>
    <xf numFmtId="0" fontId="121" fillId="3" borderId="2" xfId="0" applyFont="1" applyFill="1" applyBorder="1"/>
    <xf numFmtId="3" fontId="120" fillId="0" borderId="2" xfId="0" applyNumberFormat="1" applyFont="1" applyBorder="1" applyAlignment="1">
      <alignment horizontal="right" vertical="top" wrapText="1"/>
    </xf>
    <xf numFmtId="3" fontId="149" fillId="0" borderId="2" xfId="0" applyNumberFormat="1" applyFont="1" applyBorder="1" applyAlignment="1">
      <alignment vertical="top" wrapText="1"/>
    </xf>
    <xf numFmtId="0" fontId="108" fillId="0" borderId="2" xfId="0" applyFont="1" applyBorder="1" applyAlignment="1">
      <alignment vertical="top" wrapText="1"/>
    </xf>
    <xf numFmtId="0" fontId="120" fillId="0" borderId="2" xfId="0" applyFont="1" applyBorder="1" applyAlignment="1">
      <alignment horizontal="left" vertical="top"/>
    </xf>
    <xf numFmtId="1" fontId="19" fillId="0" borderId="7" xfId="0" applyNumberFormat="1" applyFont="1" applyBorder="1" applyAlignment="1">
      <alignment horizontal="center" vertical="center"/>
    </xf>
    <xf numFmtId="1" fontId="19" fillId="0" borderId="74" xfId="0" applyNumberFormat="1" applyFont="1" applyBorder="1" applyAlignment="1">
      <alignment horizontal="center" vertical="center"/>
    </xf>
    <xf numFmtId="1" fontId="19" fillId="0" borderId="5" xfId="0" applyNumberFormat="1" applyFont="1" applyBorder="1" applyAlignment="1">
      <alignment horizontal="center" vertical="center"/>
    </xf>
    <xf numFmtId="1" fontId="19" fillId="0" borderId="5" xfId="0" applyNumberFormat="1" applyFont="1" applyBorder="1" applyAlignment="1">
      <alignment horizontal="center" vertical="center" wrapText="1"/>
    </xf>
    <xf numFmtId="1" fontId="19" fillId="0" borderId="60" xfId="0" applyNumberFormat="1" applyFont="1" applyBorder="1" applyAlignment="1">
      <alignment horizontal="center" vertical="center"/>
    </xf>
    <xf numFmtId="1" fontId="122" fillId="73" borderId="64" xfId="0" applyNumberFormat="1" applyFont="1" applyFill="1" applyBorder="1" applyAlignment="1">
      <alignment horizontal="center" vertical="center"/>
    </xf>
    <xf numFmtId="171" fontId="149" fillId="0" borderId="2" xfId="0" applyNumberFormat="1" applyFont="1" applyBorder="1" applyAlignment="1">
      <alignment horizontal="center" vertical="top" wrapText="1"/>
    </xf>
    <xf numFmtId="171" fontId="120" fillId="0" borderId="2" xfId="0" applyNumberFormat="1" applyFont="1" applyBorder="1" applyAlignment="1">
      <alignment horizontal="right" vertical="top" wrapText="1"/>
    </xf>
    <xf numFmtId="0" fontId="159" fillId="0" borderId="0" xfId="0" applyFont="1" applyAlignment="1">
      <alignment horizontal="left" vertical="top" wrapText="1"/>
    </xf>
    <xf numFmtId="0" fontId="167" fillId="0" borderId="0" xfId="0" applyFont="1" applyAlignment="1">
      <alignment vertical="top"/>
    </xf>
    <xf numFmtId="0" fontId="157" fillId="0" borderId="7" xfId="0" applyFont="1" applyBorder="1" applyAlignment="1">
      <alignment horizontal="center" wrapText="1"/>
    </xf>
    <xf numFmtId="0" fontId="108" fillId="0" borderId="42" xfId="0" applyFont="1" applyBorder="1" applyAlignment="1">
      <alignment horizontal="left" vertical="top" wrapText="1"/>
    </xf>
    <xf numFmtId="49" fontId="110" fillId="0" borderId="42" xfId="0" applyNumberFormat="1" applyFont="1" applyBorder="1" applyAlignment="1">
      <alignment horizontal="left" vertical="top" wrapText="1"/>
    </xf>
    <xf numFmtId="49" fontId="170" fillId="0" borderId="6" xfId="0" applyNumberFormat="1" applyFont="1" applyBorder="1" applyAlignment="1">
      <alignment horizontal="center" vertical="center" wrapText="1"/>
    </xf>
    <xf numFmtId="49" fontId="108" fillId="0" borderId="2" xfId="0" applyNumberFormat="1" applyFont="1" applyBorder="1" applyAlignment="1">
      <alignment horizontal="left" vertical="top" wrapText="1"/>
    </xf>
    <xf numFmtId="2" fontId="117" fillId="0" borderId="2" xfId="0" applyNumberFormat="1" applyFont="1" applyBorder="1" applyAlignment="1">
      <alignment wrapText="1"/>
    </xf>
    <xf numFmtId="2" fontId="117" fillId="0" borderId="2" xfId="19702" applyNumberFormat="1" applyFont="1" applyFill="1" applyBorder="1" applyAlignment="1">
      <alignment wrapText="1"/>
    </xf>
    <xf numFmtId="1" fontId="114" fillId="0" borderId="2" xfId="0" applyNumberFormat="1" applyFont="1" applyBorder="1" applyAlignment="1">
      <alignment wrapText="1"/>
    </xf>
    <xf numFmtId="3" fontId="108" fillId="0" borderId="42" xfId="0" applyNumberFormat="1" applyFont="1" applyBorder="1" applyAlignment="1">
      <alignment horizontal="right" vertical="top" wrapText="1"/>
    </xf>
    <xf numFmtId="3" fontId="110" fillId="0" borderId="70" xfId="0" applyNumberFormat="1" applyFont="1" applyBorder="1" applyAlignment="1">
      <alignment horizontal="right" vertical="top" wrapText="1"/>
    </xf>
    <xf numFmtId="3" fontId="110" fillId="0" borderId="45" xfId="0" applyNumberFormat="1" applyFont="1" applyBorder="1" applyAlignment="1">
      <alignment horizontal="right" vertical="top" wrapText="1"/>
    </xf>
    <xf numFmtId="3" fontId="110" fillId="0" borderId="1" xfId="0" applyNumberFormat="1" applyFont="1" applyBorder="1" applyAlignment="1">
      <alignment horizontal="right" vertical="top" wrapText="1"/>
    </xf>
    <xf numFmtId="3" fontId="122" fillId="0" borderId="2" xfId="0" applyNumberFormat="1" applyFont="1" applyBorder="1" applyAlignment="1">
      <alignment horizontal="right" vertical="top" wrapText="1"/>
    </xf>
    <xf numFmtId="49" fontId="108" fillId="0" borderId="53" xfId="0" applyNumberFormat="1" applyFont="1" applyBorder="1" applyAlignment="1">
      <alignment horizontal="center" vertical="top" wrapText="1"/>
    </xf>
    <xf numFmtId="0" fontId="13" fillId="0" borderId="2" xfId="0" applyFont="1" applyBorder="1" applyAlignment="1">
      <alignment horizontal="left" vertical="top"/>
    </xf>
    <xf numFmtId="3" fontId="114" fillId="64" borderId="2" xfId="0" applyNumberFormat="1" applyFont="1" applyFill="1" applyBorder="1" applyAlignment="1">
      <alignment horizontal="right" vertical="top" wrapText="1"/>
    </xf>
    <xf numFmtId="0" fontId="117" fillId="3" borderId="2" xfId="0" applyFont="1" applyFill="1" applyBorder="1" applyAlignment="1">
      <alignment horizontal="right"/>
    </xf>
    <xf numFmtId="4" fontId="117" fillId="0" borderId="2" xfId="19702" applyNumberFormat="1" applyFont="1" applyFill="1" applyBorder="1" applyAlignment="1">
      <alignment horizontal="right" vertical="top" wrapText="1"/>
    </xf>
    <xf numFmtId="0" fontId="151" fillId="0" borderId="0" xfId="0" applyFont="1" applyAlignment="1">
      <alignment horizontal="left" vertical="top" wrapText="1"/>
    </xf>
    <xf numFmtId="2" fontId="135" fillId="0" borderId="2" xfId="19698" applyNumberFormat="1" applyFont="1" applyBorder="1" applyAlignment="1">
      <alignment horizontal="center" vertical="center" wrapText="1"/>
    </xf>
    <xf numFmtId="2" fontId="135" fillId="0" borderId="2" xfId="19698" applyNumberFormat="1" applyFont="1" applyBorder="1" applyAlignment="1">
      <alignment horizontal="center" vertical="center"/>
    </xf>
    <xf numFmtId="2" fontId="19" fillId="0" borderId="2" xfId="19699" applyNumberFormat="1" applyFont="1" applyBorder="1"/>
    <xf numFmtId="2" fontId="138" fillId="0" borderId="2" xfId="19698" applyNumberFormat="1" applyFont="1" applyBorder="1" applyAlignment="1">
      <alignment horizontal="right"/>
    </xf>
    <xf numFmtId="0" fontId="117" fillId="0" borderId="2" xfId="0" applyFont="1" applyBorder="1"/>
    <xf numFmtId="0" fontId="108" fillId="0" borderId="0" xfId="0" applyFont="1" applyAlignment="1">
      <alignment horizontal="right"/>
    </xf>
    <xf numFmtId="0" fontId="108" fillId="0" borderId="0" xfId="0" applyFont="1" applyAlignment="1">
      <alignment horizontal="right" vertical="top"/>
    </xf>
    <xf numFmtId="3" fontId="117" fillId="0" borderId="2" xfId="0" applyNumberFormat="1" applyFont="1" applyBorder="1" applyAlignment="1">
      <alignment vertical="top" wrapText="1"/>
    </xf>
    <xf numFmtId="3" fontId="108" fillId="0" borderId="2" xfId="0" applyNumberFormat="1" applyFont="1" applyBorder="1" applyAlignment="1">
      <alignment vertical="top" wrapText="1"/>
    </xf>
    <xf numFmtId="0" fontId="117" fillId="3" borderId="2" xfId="0" applyFont="1" applyFill="1" applyBorder="1" applyAlignment="1">
      <alignment vertical="center"/>
    </xf>
    <xf numFmtId="0" fontId="117" fillId="3" borderId="2" xfId="0" applyFont="1" applyFill="1" applyBorder="1"/>
    <xf numFmtId="3" fontId="108" fillId="0" borderId="0" xfId="0" applyNumberFormat="1" applyFont="1"/>
    <xf numFmtId="3" fontId="19" fillId="0" borderId="2" xfId="0" applyNumberFormat="1" applyFont="1" applyBorder="1" applyAlignment="1">
      <alignment vertical="top"/>
    </xf>
    <xf numFmtId="3" fontId="19" fillId="0" borderId="2" xfId="0" applyNumberFormat="1" applyFont="1" applyBorder="1" applyAlignment="1">
      <alignment vertical="top" wrapText="1"/>
    </xf>
    <xf numFmtId="0" fontId="117" fillId="0" borderId="53" xfId="0" applyFont="1" applyBorder="1" applyAlignment="1">
      <alignment horizontal="left" vertical="top" wrapText="1"/>
    </xf>
    <xf numFmtId="4" fontId="108" fillId="0" borderId="2" xfId="0" applyNumberFormat="1" applyFont="1" applyBorder="1" applyAlignment="1">
      <alignment horizontal="right" vertical="top" wrapText="1"/>
    </xf>
    <xf numFmtId="1" fontId="110" fillId="0" borderId="2" xfId="0" applyNumberFormat="1" applyFont="1" applyBorder="1" applyAlignment="1">
      <alignment horizontal="right" vertical="top" wrapText="1"/>
    </xf>
    <xf numFmtId="3" fontId="112" fillId="3" borderId="2" xfId="0" applyNumberFormat="1" applyFont="1" applyFill="1" applyBorder="1" applyAlignment="1">
      <alignment horizontal="center" vertical="center"/>
    </xf>
    <xf numFmtId="0" fontId="0" fillId="0" borderId="2" xfId="0" applyBorder="1"/>
    <xf numFmtId="3" fontId="149" fillId="0" borderId="70" xfId="0" applyNumberFormat="1" applyFont="1" applyBorder="1" applyAlignment="1">
      <alignment horizontal="center" vertical="top" wrapText="1"/>
    </xf>
    <xf numFmtId="3" fontId="120" fillId="0" borderId="54" xfId="0" applyNumberFormat="1" applyFont="1" applyBorder="1" applyAlignment="1">
      <alignment horizontal="right" vertical="top" wrapText="1"/>
    </xf>
    <xf numFmtId="49" fontId="19" fillId="0" borderId="54" xfId="0" applyNumberFormat="1" applyFont="1" applyBorder="1" applyAlignment="1">
      <alignment horizontal="center" vertical="top" wrapText="1"/>
    </xf>
    <xf numFmtId="3" fontId="149" fillId="0" borderId="66" xfId="0" applyNumberFormat="1" applyFont="1" applyBorder="1" applyAlignment="1">
      <alignment horizontal="center" vertical="top" wrapText="1"/>
    </xf>
    <xf numFmtId="3" fontId="12" fillId="0" borderId="43" xfId="0" applyNumberFormat="1" applyFont="1" applyBorder="1" applyAlignment="1">
      <alignment horizontal="right" vertical="top" wrapText="1"/>
    </xf>
    <xf numFmtId="49" fontId="19" fillId="0" borderId="43" xfId="0" applyNumberFormat="1" applyFont="1" applyBorder="1" applyAlignment="1">
      <alignment horizontal="center" vertical="top" wrapText="1"/>
    </xf>
    <xf numFmtId="3" fontId="149" fillId="0" borderId="51" xfId="0" applyNumberFormat="1" applyFont="1" applyBorder="1" applyAlignment="1">
      <alignment horizontal="center" vertical="top" wrapText="1"/>
    </xf>
    <xf numFmtId="3" fontId="120" fillId="0" borderId="42" xfId="0" applyNumberFormat="1" applyFont="1" applyBorder="1" applyAlignment="1">
      <alignment horizontal="right" vertical="top" wrapText="1"/>
    </xf>
    <xf numFmtId="49" fontId="19" fillId="0" borderId="42" xfId="0" applyNumberFormat="1" applyFont="1" applyBorder="1" applyAlignment="1">
      <alignment horizontal="center" vertical="top" wrapText="1"/>
    </xf>
    <xf numFmtId="3" fontId="13" fillId="0" borderId="2" xfId="0" applyNumberFormat="1" applyFont="1" applyBorder="1" applyAlignment="1">
      <alignment horizontal="center" vertical="top" wrapText="1"/>
    </xf>
    <xf numFmtId="0" fontId="222" fillId="0" borderId="0" xfId="0" applyFont="1" applyAlignment="1">
      <alignment horizontal="left" wrapText="1"/>
    </xf>
    <xf numFmtId="164" fontId="10" fillId="0" borderId="0" xfId="0" applyNumberFormat="1" applyFont="1"/>
    <xf numFmtId="4" fontId="10" fillId="0" borderId="2" xfId="0" applyNumberFormat="1" applyFont="1" applyBorder="1" applyAlignment="1">
      <alignment horizontal="right" vertical="center"/>
    </xf>
    <xf numFmtId="4" fontId="10" fillId="2" borderId="2" xfId="0" applyNumberFormat="1" applyFont="1" applyFill="1" applyBorder="1" applyAlignment="1">
      <alignment horizontal="right" vertical="center"/>
    </xf>
    <xf numFmtId="3" fontId="92" fillId="0" borderId="1" xfId="0" applyNumberFormat="1" applyFont="1" applyBorder="1" applyAlignment="1">
      <alignment horizontal="right" vertical="center"/>
    </xf>
    <xf numFmtId="4" fontId="228" fillId="0" borderId="0" xfId="0" applyNumberFormat="1" applyFont="1"/>
    <xf numFmtId="164" fontId="108" fillId="0" borderId="1" xfId="0" applyNumberFormat="1" applyFont="1" applyBorder="1" applyAlignment="1">
      <alignment vertical="center"/>
    </xf>
    <xf numFmtId="164" fontId="110" fillId="0" borderId="2" xfId="0" applyNumberFormat="1" applyFont="1" applyBorder="1" applyAlignment="1">
      <alignment horizontal="right"/>
    </xf>
    <xf numFmtId="174" fontId="108" fillId="0" borderId="1" xfId="0" applyNumberFormat="1" applyFont="1" applyBorder="1" applyAlignment="1">
      <alignment horizontal="right"/>
    </xf>
    <xf numFmtId="0" fontId="108" fillId="0" borderId="2" xfId="19705" applyFont="1" applyBorder="1" applyAlignment="1">
      <alignment horizontal="center" vertical="center" wrapText="1"/>
    </xf>
    <xf numFmtId="0" fontId="110" fillId="0" borderId="2" xfId="19705" applyFont="1" applyBorder="1" applyAlignment="1">
      <alignment horizontal="right" vertical="top" wrapText="1"/>
    </xf>
    <xf numFmtId="0" fontId="117" fillId="0" borderId="0" xfId="19705" applyFont="1" applyAlignment="1">
      <alignment horizontal="center" vertical="center"/>
    </xf>
    <xf numFmtId="171" fontId="117" fillId="0" borderId="0" xfId="19705" applyNumberFormat="1" applyFont="1" applyAlignment="1">
      <alignment horizontal="center" vertical="center"/>
    </xf>
    <xf numFmtId="0" fontId="117" fillId="0" borderId="0" xfId="19705" applyFont="1" applyAlignment="1">
      <alignment horizontal="left" vertical="center" wrapText="1"/>
    </xf>
    <xf numFmtId="171" fontId="117" fillId="0" borderId="4" xfId="19705" applyNumberFormat="1" applyFont="1" applyBorder="1" applyAlignment="1">
      <alignment horizontal="center" vertical="top" wrapText="1"/>
    </xf>
    <xf numFmtId="171" fontId="120" fillId="0" borderId="2" xfId="19705" applyNumberFormat="1" applyFont="1" applyBorder="1" applyAlignment="1">
      <alignment horizontal="center" vertical="top" wrapText="1"/>
    </xf>
    <xf numFmtId="3" fontId="122" fillId="0" borderId="2" xfId="19705" applyNumberFormat="1" applyFont="1" applyBorder="1" applyAlignment="1">
      <alignment horizontal="center" vertical="top" wrapText="1"/>
    </xf>
    <xf numFmtId="3" fontId="117" fillId="0" borderId="2" xfId="19705" applyNumberFormat="1" applyFont="1" applyBorder="1" applyAlignment="1">
      <alignment horizontal="center" vertical="top" wrapText="1"/>
    </xf>
    <xf numFmtId="3" fontId="117" fillId="0" borderId="1" xfId="19705" applyNumberFormat="1" applyFont="1" applyBorder="1" applyAlignment="1">
      <alignment horizontal="center" vertical="top" wrapText="1"/>
    </xf>
    <xf numFmtId="3" fontId="117" fillId="0" borderId="0" xfId="19705" applyNumberFormat="1" applyFont="1" applyAlignment="1">
      <alignment horizontal="center" vertical="top" wrapText="1"/>
    </xf>
    <xf numFmtId="3" fontId="117" fillId="0" borderId="42" xfId="19705" applyNumberFormat="1" applyFont="1" applyBorder="1" applyAlignment="1">
      <alignment horizontal="center" vertical="top" wrapText="1"/>
    </xf>
    <xf numFmtId="3" fontId="114" fillId="0" borderId="2" xfId="19705" applyNumberFormat="1" applyFont="1" applyBorder="1" applyAlignment="1">
      <alignment horizontal="center" vertical="top" wrapText="1"/>
    </xf>
    <xf numFmtId="0" fontId="213" fillId="0" borderId="0" xfId="0" applyFont="1" applyAlignment="1">
      <alignment horizontal="right"/>
    </xf>
    <xf numFmtId="0" fontId="108" fillId="2" borderId="2" xfId="0" applyFont="1" applyFill="1" applyBorder="1" applyAlignment="1">
      <alignment horizontal="left" wrapText="1"/>
    </xf>
    <xf numFmtId="0" fontId="108" fillId="2" borderId="2" xfId="0" applyFont="1" applyFill="1" applyBorder="1" applyAlignment="1">
      <alignment horizontal="center" wrapText="1"/>
    </xf>
    <xf numFmtId="0" fontId="108" fillId="2" borderId="2" xfId="0" applyFont="1" applyFill="1" applyBorder="1" applyAlignment="1">
      <alignment horizontal="center"/>
    </xf>
    <xf numFmtId="164" fontId="108" fillId="0" borderId="1" xfId="0" applyNumberFormat="1" applyFont="1" applyBorder="1" applyAlignment="1">
      <alignment horizontal="right" vertical="top"/>
    </xf>
    <xf numFmtId="0" fontId="108" fillId="0" borderId="2" xfId="0" applyFont="1" applyBorder="1" applyAlignment="1">
      <alignment horizontal="center"/>
    </xf>
    <xf numFmtId="0" fontId="110" fillId="0" borderId="2" xfId="0" applyFont="1" applyBorder="1" applyAlignment="1">
      <alignment horizontal="right"/>
    </xf>
    <xf numFmtId="164" fontId="110" fillId="0" borderId="2" xfId="0" applyNumberFormat="1" applyFont="1" applyBorder="1" applyAlignment="1">
      <alignment horizontal="right" vertical="center"/>
    </xf>
    <xf numFmtId="174" fontId="108" fillId="0" borderId="1" xfId="0" applyNumberFormat="1" applyFont="1" applyBorder="1" applyAlignment="1">
      <alignment horizontal="right" vertical="center"/>
    </xf>
    <xf numFmtId="0" fontId="108" fillId="0" borderId="0" xfId="0" applyFont="1" applyAlignment="1">
      <alignment horizontal="center" vertical="center" wrapText="1"/>
    </xf>
    <xf numFmtId="0" fontId="150" fillId="0" borderId="0" xfId="0" applyFont="1" applyAlignment="1">
      <alignment vertical="top"/>
    </xf>
    <xf numFmtId="2" fontId="110" fillId="0" borderId="2" xfId="0" applyNumberFormat="1" applyFont="1" applyBorder="1" applyAlignment="1">
      <alignment vertical="top"/>
    </xf>
    <xf numFmtId="0" fontId="116" fillId="0" borderId="0" xfId="0" applyFont="1" applyAlignment="1">
      <alignment vertical="center"/>
    </xf>
    <xf numFmtId="0" fontId="230" fillId="0" borderId="0" xfId="0" applyFont="1" applyAlignment="1">
      <alignment vertical="center"/>
    </xf>
    <xf numFmtId="0" fontId="139" fillId="0" borderId="2" xfId="0" applyFont="1" applyBorder="1" applyAlignment="1">
      <alignment horizontal="left" vertical="top" wrapText="1"/>
    </xf>
    <xf numFmtId="0" fontId="139" fillId="0" borderId="2" xfId="0" applyFont="1" applyBorder="1" applyAlignment="1">
      <alignment horizontal="left" vertical="top"/>
    </xf>
    <xf numFmtId="3" fontId="111" fillId="66" borderId="2" xfId="0" applyNumberFormat="1" applyFont="1" applyFill="1" applyBorder="1" applyAlignment="1">
      <alignment horizontal="right" vertical="top"/>
    </xf>
    <xf numFmtId="0" fontId="139" fillId="0" borderId="2" xfId="0" applyFont="1" applyBorder="1" applyAlignment="1">
      <alignment horizontal="left" wrapText="1"/>
    </xf>
    <xf numFmtId="0" fontId="111" fillId="0" borderId="2" xfId="0" applyFont="1" applyBorder="1" applyAlignment="1">
      <alignment horizontal="left" wrapText="1"/>
    </xf>
    <xf numFmtId="3" fontId="111" fillId="66" borderId="2" xfId="0" applyNumberFormat="1" applyFont="1" applyFill="1" applyBorder="1" applyAlignment="1">
      <alignment horizontal="right" wrapText="1"/>
    </xf>
    <xf numFmtId="3" fontId="108" fillId="0" borderId="2" xfId="0" applyNumberFormat="1" applyFont="1" applyBorder="1" applyAlignment="1">
      <alignment horizontal="center" vertical="center"/>
    </xf>
    <xf numFmtId="0" fontId="139" fillId="0" borderId="2" xfId="0" applyFont="1" applyBorder="1" applyAlignment="1">
      <alignment horizontal="left"/>
    </xf>
    <xf numFmtId="3" fontId="111" fillId="66" borderId="2" xfId="0" applyNumberFormat="1" applyFont="1" applyFill="1" applyBorder="1" applyAlignment="1">
      <alignment horizontal="right"/>
    </xf>
    <xf numFmtId="3" fontId="122" fillId="0" borderId="0" xfId="0" applyNumberFormat="1" applyFont="1" applyAlignment="1">
      <alignment vertical="center" wrapText="1"/>
    </xf>
    <xf numFmtId="3" fontId="117" fillId="0" borderId="2" xfId="19702" applyNumberFormat="1" applyFont="1" applyFill="1" applyBorder="1" applyAlignment="1">
      <alignment horizontal="right" vertical="top" wrapText="1"/>
    </xf>
    <xf numFmtId="3" fontId="117" fillId="0" borderId="51" xfId="0" applyNumberFormat="1" applyFont="1" applyBorder="1" applyAlignment="1">
      <alignment horizontal="right" vertical="top" wrapText="1"/>
    </xf>
    <xf numFmtId="49" fontId="122" fillId="0" borderId="42" xfId="0" applyNumberFormat="1" applyFont="1" applyBorder="1" applyAlignment="1">
      <alignment horizontal="center" vertical="center" wrapText="1"/>
    </xf>
    <xf numFmtId="0" fontId="108" fillId="0" borderId="2" xfId="0" applyFont="1" applyBorder="1" applyAlignment="1">
      <alignment horizontal="center" wrapText="1"/>
    </xf>
    <xf numFmtId="3" fontId="108" fillId="0" borderId="92" xfId="19698" applyNumberFormat="1" applyFont="1" applyBorder="1" applyAlignment="1">
      <alignment vertical="top"/>
    </xf>
    <xf numFmtId="3" fontId="108" fillId="65" borderId="92" xfId="19698" applyNumberFormat="1" applyFont="1" applyFill="1" applyBorder="1" applyAlignment="1">
      <alignment vertical="top"/>
    </xf>
    <xf numFmtId="3" fontId="108" fillId="66" borderId="2" xfId="0" applyNumberFormat="1" applyFont="1" applyFill="1" applyBorder="1" applyAlignment="1">
      <alignment horizontal="right"/>
    </xf>
    <xf numFmtId="0" fontId="142" fillId="0" borderId="0" xfId="0" applyFont="1"/>
    <xf numFmtId="172" fontId="19" fillId="0" borderId="7" xfId="0" applyNumberFormat="1" applyFont="1" applyBorder="1" applyAlignment="1">
      <alignment horizontal="right" vertical="top" wrapText="1"/>
    </xf>
    <xf numFmtId="172" fontId="19" fillId="0" borderId="2" xfId="0" applyNumberFormat="1" applyFont="1" applyBorder="1" applyAlignment="1">
      <alignment vertical="top"/>
    </xf>
    <xf numFmtId="0" fontId="87" fillId="2" borderId="0" xfId="0" applyFont="1" applyFill="1" applyAlignment="1">
      <alignment horizontal="left" vertical="top" wrapText="1"/>
    </xf>
    <xf numFmtId="0" fontId="232" fillId="0" borderId="2" xfId="0" applyFont="1" applyBorder="1" applyAlignment="1">
      <alignment horizontal="justify" vertical="top" wrapText="1"/>
    </xf>
    <xf numFmtId="0" fontId="108" fillId="65" borderId="5" xfId="0" applyFont="1" applyFill="1" applyBorder="1" applyAlignment="1">
      <alignment horizontal="center" vertical="center" wrapText="1"/>
    </xf>
    <xf numFmtId="0" fontId="113" fillId="0" borderId="0" xfId="0" applyFont="1" applyAlignment="1">
      <alignment horizontal="left" vertical="top"/>
    </xf>
    <xf numFmtId="0" fontId="112" fillId="65" borderId="2" xfId="7" applyFont="1" applyFill="1" applyBorder="1" applyAlignment="1">
      <alignment horizontal="center" vertical="center" wrapText="1"/>
    </xf>
    <xf numFmtId="16" fontId="110" fillId="0" borderId="5" xfId="7" applyNumberFormat="1" applyFont="1" applyBorder="1" applyAlignment="1">
      <alignment horizontal="center" vertical="top"/>
    </xf>
    <xf numFmtId="0" fontId="110" fillId="0" borderId="5" xfId="7" applyFont="1" applyBorder="1" applyAlignment="1">
      <alignment horizontal="left" vertical="top" wrapText="1"/>
    </xf>
    <xf numFmtId="0" fontId="151" fillId="0" borderId="5" xfId="7" applyFont="1" applyBorder="1" applyAlignment="1">
      <alignment horizontal="left" vertical="top" wrapText="1"/>
    </xf>
    <xf numFmtId="0" fontId="110" fillId="0" borderId="2" xfId="7" applyFont="1" applyBorder="1" applyAlignment="1">
      <alignment horizontal="left" vertical="top" wrapText="1"/>
    </xf>
    <xf numFmtId="0" fontId="110" fillId="0" borderId="2" xfId="7" applyFont="1" applyBorder="1" applyAlignment="1">
      <alignment horizontal="center" vertical="top"/>
    </xf>
    <xf numFmtId="1" fontId="108" fillId="0" borderId="2" xfId="7" applyNumberFormat="1" applyFont="1" applyBorder="1" applyAlignment="1">
      <alignment horizontal="center" vertical="top"/>
    </xf>
    <xf numFmtId="0" fontId="151" fillId="0" borderId="2" xfId="7" applyFont="1" applyBorder="1" applyAlignment="1">
      <alignment horizontal="left" vertical="top" wrapText="1"/>
    </xf>
    <xf numFmtId="2" fontId="110" fillId="0" borderId="2" xfId="7" applyNumberFormat="1" applyFont="1" applyBorder="1" applyAlignment="1">
      <alignment horizontal="center" vertical="top"/>
    </xf>
    <xf numFmtId="0" fontId="112" fillId="0" borderId="2" xfId="7" applyFont="1" applyBorder="1" applyAlignment="1">
      <alignment horizontal="center" vertical="top"/>
    </xf>
    <xf numFmtId="16" fontId="110" fillId="0" borderId="2" xfId="0" applyNumberFormat="1" applyFont="1" applyBorder="1" applyAlignment="1">
      <alignment horizontal="left" vertical="top"/>
    </xf>
    <xf numFmtId="0" fontId="151" fillId="0" borderId="2" xfId="0" applyFont="1" applyBorder="1" applyAlignment="1">
      <alignment horizontal="left" vertical="top" wrapText="1"/>
    </xf>
    <xf numFmtId="0" fontId="151" fillId="0" borderId="2" xfId="0" applyFont="1" applyBorder="1" applyAlignment="1">
      <alignment vertical="top" wrapText="1"/>
    </xf>
    <xf numFmtId="0" fontId="113" fillId="0" borderId="2" xfId="7" applyFont="1" applyBorder="1" applyAlignment="1">
      <alignment horizontal="center" vertical="top"/>
    </xf>
    <xf numFmtId="0" fontId="112" fillId="0" borderId="4" xfId="7" applyFont="1" applyBorder="1" applyAlignment="1">
      <alignment horizontal="center" vertical="top"/>
    </xf>
    <xf numFmtId="0" fontId="112" fillId="0" borderId="0" xfId="0" applyFont="1" applyAlignment="1">
      <alignment horizontal="center" vertical="top"/>
    </xf>
    <xf numFmtId="0" fontId="110" fillId="0" borderId="2" xfId="7" applyFont="1" applyBorder="1" applyAlignment="1">
      <alignment horizontal="left" vertical="center" wrapText="1"/>
    </xf>
    <xf numFmtId="0" fontId="108" fillId="0" borderId="4" xfId="7" applyFont="1" applyBorder="1" applyAlignment="1">
      <alignment horizontal="center" vertical="top"/>
    </xf>
    <xf numFmtId="0" fontId="110" fillId="0" borderId="2" xfId="7" applyFont="1" applyBorder="1" applyAlignment="1">
      <alignment horizontal="left" vertical="top"/>
    </xf>
    <xf numFmtId="0" fontId="108" fillId="0" borderId="2" xfId="7" applyFont="1" applyBorder="1" applyAlignment="1">
      <alignment horizontal="center" vertical="top"/>
    </xf>
    <xf numFmtId="0" fontId="110" fillId="0" borderId="2" xfId="7" applyFont="1" applyBorder="1" applyAlignment="1">
      <alignment vertical="top"/>
    </xf>
    <xf numFmtId="0" fontId="110" fillId="0" borderId="5" xfId="7" applyFont="1" applyBorder="1" applyAlignment="1">
      <alignment vertical="top"/>
    </xf>
    <xf numFmtId="0" fontId="110" fillId="0" borderId="7" xfId="7" applyFont="1" applyBorder="1" applyAlignment="1">
      <alignment horizontal="left" vertical="top" wrapText="1"/>
    </xf>
    <xf numFmtId="0" fontId="151" fillId="0" borderId="7" xfId="7" applyFont="1" applyBorder="1" applyAlignment="1">
      <alignment horizontal="left" vertical="top" wrapText="1"/>
    </xf>
    <xf numFmtId="0" fontId="110" fillId="0" borderId="7" xfId="7" applyFont="1" applyBorder="1" applyAlignment="1">
      <alignment horizontal="center" vertical="center"/>
    </xf>
    <xf numFmtId="0" fontId="113" fillId="0" borderId="2" xfId="0" applyFont="1" applyBorder="1" applyAlignment="1">
      <alignment vertical="top" wrapText="1"/>
    </xf>
    <xf numFmtId="0" fontId="110" fillId="0" borderId="2" xfId="7" applyFont="1" applyBorder="1" applyAlignment="1">
      <alignment horizontal="center" vertical="top" wrapText="1"/>
    </xf>
    <xf numFmtId="0" fontId="151" fillId="0" borderId="2" xfId="7" applyFont="1" applyBorder="1" applyAlignment="1">
      <alignment horizontal="center" vertical="top" wrapText="1"/>
    </xf>
    <xf numFmtId="0" fontId="110" fillId="0" borderId="2" xfId="0" applyFont="1" applyBorder="1" applyAlignment="1">
      <alignment horizontal="center" vertical="top" wrapText="1"/>
    </xf>
    <xf numFmtId="1" fontId="108" fillId="0" borderId="4" xfId="7" applyNumberFormat="1" applyFont="1" applyBorder="1" applyAlignment="1">
      <alignment horizontal="center" vertical="top"/>
    </xf>
    <xf numFmtId="0" fontId="110" fillId="2" borderId="39" xfId="7" applyFont="1" applyFill="1" applyBorder="1" applyAlignment="1">
      <alignment horizontal="center" vertical="top"/>
    </xf>
    <xf numFmtId="0" fontId="151" fillId="2" borderId="39" xfId="7" applyFont="1" applyFill="1" applyBorder="1" applyAlignment="1">
      <alignment horizontal="left" vertical="top" wrapText="1"/>
    </xf>
    <xf numFmtId="0" fontId="110" fillId="2" borderId="39" xfId="0" applyFont="1" applyFill="1" applyBorder="1" applyAlignment="1">
      <alignment vertical="top" wrapText="1"/>
    </xf>
    <xf numFmtId="0" fontId="110" fillId="2" borderId="39" xfId="0" applyFont="1" applyFill="1" applyBorder="1" applyAlignment="1">
      <alignment horizontal="left" vertical="top" wrapText="1"/>
    </xf>
    <xf numFmtId="1" fontId="108" fillId="2" borderId="40" xfId="7" applyNumberFormat="1" applyFont="1" applyFill="1" applyBorder="1" applyAlignment="1">
      <alignment horizontal="center" vertical="top"/>
    </xf>
    <xf numFmtId="2" fontId="110" fillId="2" borderId="2" xfId="7" applyNumberFormat="1" applyFont="1" applyFill="1" applyBorder="1" applyAlignment="1">
      <alignment horizontal="center" vertical="top"/>
    </xf>
    <xf numFmtId="0" fontId="110" fillId="0" borderId="39" xfId="7" applyFont="1" applyBorder="1" applyAlignment="1">
      <alignment horizontal="center" vertical="top"/>
    </xf>
    <xf numFmtId="0" fontId="151" fillId="0" borderId="39" xfId="7" applyFont="1" applyBorder="1" applyAlignment="1">
      <alignment horizontal="left" vertical="top" wrapText="1"/>
    </xf>
    <xf numFmtId="0" fontId="110" fillId="0" borderId="39" xfId="7" applyFont="1" applyBorder="1" applyAlignment="1">
      <alignment horizontal="left" vertical="top" wrapText="1"/>
    </xf>
    <xf numFmtId="0" fontId="110" fillId="0" borderId="39" xfId="0" applyFont="1" applyBorder="1" applyAlignment="1">
      <alignment horizontal="left" vertical="top" wrapText="1"/>
    </xf>
    <xf numFmtId="1" fontId="108" fillId="0" borderId="40" xfId="7" applyNumberFormat="1" applyFont="1" applyBorder="1" applyAlignment="1">
      <alignment horizontal="center" vertical="top"/>
    </xf>
    <xf numFmtId="0" fontId="151" fillId="0" borderId="2" xfId="7" applyFont="1" applyBorder="1" applyAlignment="1">
      <alignment horizontal="left" vertical="top"/>
    </xf>
    <xf numFmtId="0" fontId="113" fillId="0" borderId="2" xfId="0" applyFont="1" applyBorder="1" applyAlignment="1">
      <alignment horizontal="left" vertical="top"/>
    </xf>
    <xf numFmtId="0" fontId="151" fillId="0" borderId="2" xfId="7" applyFont="1" applyBorder="1" applyAlignment="1">
      <alignment vertical="top" wrapText="1"/>
    </xf>
    <xf numFmtId="0" fontId="110" fillId="0" borderId="2" xfId="7" applyFont="1" applyBorder="1" applyAlignment="1">
      <alignment vertical="top" wrapText="1"/>
    </xf>
    <xf numFmtId="0" fontId="113" fillId="0" borderId="0" xfId="7" applyFont="1"/>
    <xf numFmtId="0" fontId="113" fillId="0" borderId="0" xfId="7" applyFont="1" applyAlignment="1">
      <alignment wrapText="1"/>
    </xf>
    <xf numFmtId="0" fontId="112" fillId="69" borderId="2" xfId="7" applyFont="1" applyFill="1" applyBorder="1" applyAlignment="1">
      <alignment vertical="top" wrapText="1"/>
    </xf>
    <xf numFmtId="0" fontId="108" fillId="69" borderId="2" xfId="7" applyFont="1" applyFill="1" applyBorder="1" applyAlignment="1">
      <alignment horizontal="center" vertical="top"/>
    </xf>
    <xf numFmtId="1" fontId="112" fillId="69" borderId="2" xfId="7" applyNumberFormat="1" applyFont="1" applyFill="1" applyBorder="1" applyAlignment="1">
      <alignment horizontal="center" vertical="top"/>
    </xf>
    <xf numFmtId="170" fontId="112" fillId="69" borderId="2" xfId="7" applyNumberFormat="1" applyFont="1" applyFill="1" applyBorder="1" applyAlignment="1">
      <alignment vertical="top"/>
    </xf>
    <xf numFmtId="3" fontId="12" fillId="2" borderId="2" xfId="0" applyNumberFormat="1" applyFont="1" applyFill="1" applyBorder="1" applyAlignment="1">
      <alignment horizontal="center" vertical="top" wrapText="1"/>
    </xf>
    <xf numFmtId="3" fontId="12" fillId="0" borderId="2" xfId="0" applyNumberFormat="1" applyFont="1" applyBorder="1" applyAlignment="1">
      <alignment horizontal="right" vertical="top"/>
    </xf>
    <xf numFmtId="0" fontId="238" fillId="2" borderId="0" xfId="0" applyFont="1" applyFill="1"/>
    <xf numFmtId="0" fontId="237" fillId="2" borderId="0" xfId="0" applyFont="1" applyFill="1" applyAlignment="1">
      <alignment horizontal="left" vertical="top" wrapText="1"/>
    </xf>
    <xf numFmtId="0" fontId="110" fillId="2" borderId="2" xfId="0" applyFont="1" applyFill="1" applyBorder="1" applyAlignment="1">
      <alignment wrapText="1"/>
    </xf>
    <xf numFmtId="0" fontId="108" fillId="0" borderId="0" xfId="0" applyFont="1" applyAlignment="1">
      <alignment horizontal="left" vertical="top" wrapText="1"/>
    </xf>
    <xf numFmtId="0" fontId="108" fillId="0" borderId="91" xfId="0" applyFont="1" applyBorder="1" applyAlignment="1">
      <alignment horizontal="left" vertical="top" wrapText="1"/>
    </xf>
    <xf numFmtId="170" fontId="113" fillId="2" borderId="91" xfId="7" applyNumberFormat="1" applyFont="1" applyFill="1" applyBorder="1" applyAlignment="1">
      <alignment horizontal="left" vertical="top"/>
    </xf>
    <xf numFmtId="170" fontId="113" fillId="0" borderId="91" xfId="7" applyNumberFormat="1" applyFont="1" applyBorder="1" applyAlignment="1">
      <alignment horizontal="left" vertical="top"/>
    </xf>
    <xf numFmtId="3" fontId="110" fillId="0" borderId="91" xfId="0" applyNumberFormat="1" applyFont="1" applyBorder="1" applyAlignment="1">
      <alignment horizontal="left" vertical="top" wrapText="1"/>
    </xf>
    <xf numFmtId="170" fontId="110" fillId="0" borderId="91" xfId="7" applyNumberFormat="1" applyFont="1" applyBorder="1" applyAlignment="1">
      <alignment horizontal="left" vertical="top"/>
    </xf>
    <xf numFmtId="0" fontId="110" fillId="2" borderId="91" xfId="0" applyFont="1" applyFill="1" applyBorder="1" applyAlignment="1">
      <alignment horizontal="left" vertical="top" wrapText="1"/>
    </xf>
    <xf numFmtId="0" fontId="12" fillId="2" borderId="2" xfId="0" applyFont="1" applyFill="1" applyBorder="1" applyAlignment="1">
      <alignment horizontal="left" vertical="center" wrapText="1"/>
    </xf>
    <xf numFmtId="0" fontId="12" fillId="0" borderId="2" xfId="0" applyFont="1" applyBorder="1" applyAlignment="1">
      <alignment horizontal="center" vertical="top"/>
    </xf>
    <xf numFmtId="0" fontId="12" fillId="2" borderId="2" xfId="0" applyFont="1" applyFill="1" applyBorder="1" applyAlignment="1">
      <alignment horizontal="center" vertical="center" wrapText="1"/>
    </xf>
    <xf numFmtId="3" fontId="110" fillId="0" borderId="4" xfId="0" applyNumberFormat="1" applyFont="1" applyBorder="1" applyAlignment="1">
      <alignment horizontal="center" vertical="center"/>
    </xf>
    <xf numFmtId="3" fontId="110" fillId="0" borderId="4" xfId="0" applyNumberFormat="1" applyFont="1" applyBorder="1" applyAlignment="1">
      <alignment horizontal="center" vertical="top"/>
    </xf>
    <xf numFmtId="3" fontId="122" fillId="0" borderId="4" xfId="0" applyNumberFormat="1" applyFont="1" applyBorder="1" applyAlignment="1">
      <alignment horizontal="center" vertical="center"/>
    </xf>
    <xf numFmtId="0" fontId="19" fillId="0" borderId="2" xfId="0" applyFont="1" applyBorder="1" applyAlignment="1">
      <alignment horizontal="center" vertical="center" wrapText="1"/>
    </xf>
    <xf numFmtId="0" fontId="108" fillId="0" borderId="2" xfId="0" applyFont="1" applyBorder="1" applyAlignment="1">
      <alignment vertical="center" wrapText="1"/>
    </xf>
    <xf numFmtId="3" fontId="14" fillId="0" borderId="2" xfId="0" applyNumberFormat="1" applyFont="1" applyBorder="1" applyAlignment="1">
      <alignment horizontal="right" vertical="top" wrapText="1"/>
    </xf>
    <xf numFmtId="3" fontId="113" fillId="2" borderId="2" xfId="7" applyNumberFormat="1" applyFont="1" applyFill="1" applyBorder="1" applyAlignment="1">
      <alignment horizontal="right"/>
    </xf>
    <xf numFmtId="3" fontId="113" fillId="0" borderId="2" xfId="7" applyNumberFormat="1" applyFont="1" applyBorder="1" applyAlignment="1">
      <alignment horizontal="right"/>
    </xf>
    <xf numFmtId="3" fontId="110" fillId="0" borderId="2" xfId="7" applyNumberFormat="1" applyFont="1" applyBorder="1" applyAlignment="1">
      <alignment horizontal="right"/>
    </xf>
    <xf numFmtId="3" fontId="12" fillId="2" borderId="2" xfId="0" applyNumberFormat="1" applyFont="1" applyFill="1" applyBorder="1" applyAlignment="1">
      <alignment horizontal="right" vertical="top"/>
    </xf>
    <xf numFmtId="3" fontId="113" fillId="0" borderId="2" xfId="0" applyNumberFormat="1" applyFont="1" applyBorder="1" applyAlignment="1">
      <alignment horizontal="center" vertical="center"/>
    </xf>
    <xf numFmtId="0" fontId="19" fillId="0" borderId="4" xfId="0" applyFont="1" applyBorder="1" applyAlignment="1">
      <alignment horizontal="center" vertical="center" wrapText="1"/>
    </xf>
    <xf numFmtId="0" fontId="108" fillId="74" borderId="2" xfId="0" applyFont="1" applyFill="1" applyBorder="1" applyAlignment="1">
      <alignment horizontal="center" vertical="center" wrapText="1"/>
    </xf>
    <xf numFmtId="0" fontId="18" fillId="62" borderId="2" xfId="0" applyFont="1" applyFill="1" applyBorder="1" applyAlignment="1">
      <alignment horizontal="center" vertical="center" wrapText="1"/>
    </xf>
    <xf numFmtId="0" fontId="18" fillId="62" borderId="2" xfId="0" applyFont="1" applyFill="1" applyBorder="1" applyAlignment="1">
      <alignment horizontal="justify" vertical="center" wrapText="1"/>
    </xf>
    <xf numFmtId="0" fontId="10" fillId="3" borderId="2" xfId="0" applyFont="1" applyFill="1" applyBorder="1" applyAlignment="1">
      <alignment vertical="top" wrapText="1"/>
    </xf>
    <xf numFmtId="0" fontId="18" fillId="3" borderId="2" xfId="0" applyFont="1" applyFill="1" applyBorder="1" applyAlignment="1">
      <alignment horizontal="justify" vertical="center" wrapText="1"/>
    </xf>
    <xf numFmtId="3" fontId="18" fillId="64" borderId="2" xfId="0" applyNumberFormat="1" applyFont="1" applyFill="1" applyBorder="1" applyAlignment="1">
      <alignment horizontal="right" vertical="top" wrapText="1"/>
    </xf>
    <xf numFmtId="3" fontId="12" fillId="0" borderId="2" xfId="0" applyNumberFormat="1" applyFont="1" applyBorder="1" applyAlignment="1">
      <alignment horizontal="right" vertical="center" wrapText="1"/>
    </xf>
    <xf numFmtId="3" fontId="13" fillId="4" borderId="2" xfId="0" applyNumberFormat="1" applyFont="1" applyFill="1" applyBorder="1" applyAlignment="1">
      <alignment horizontal="right" vertical="top" wrapText="1"/>
    </xf>
    <xf numFmtId="3" fontId="12" fillId="4" borderId="2" xfId="0" applyNumberFormat="1" applyFont="1" applyFill="1" applyBorder="1" applyAlignment="1">
      <alignment horizontal="right" vertical="top" wrapText="1"/>
    </xf>
    <xf numFmtId="3" fontId="12" fillId="4" borderId="2" xfId="0" applyNumberFormat="1" applyFont="1" applyFill="1" applyBorder="1" applyAlignment="1">
      <alignment horizontal="right" vertical="center" wrapText="1"/>
    </xf>
    <xf numFmtId="3" fontId="12" fillId="2" borderId="2" xfId="0" applyNumberFormat="1" applyFont="1" applyFill="1" applyBorder="1" applyAlignment="1">
      <alignment horizontal="right" vertical="top" wrapText="1"/>
    </xf>
    <xf numFmtId="3" fontId="12" fillId="2" borderId="2" xfId="0" applyNumberFormat="1" applyFont="1" applyFill="1" applyBorder="1" applyAlignment="1">
      <alignment horizontal="right" vertical="center" wrapText="1"/>
    </xf>
    <xf numFmtId="3" fontId="99" fillId="0" borderId="2" xfId="0" applyNumberFormat="1" applyFont="1" applyBorder="1" applyAlignment="1">
      <alignment horizontal="right" vertical="top"/>
    </xf>
    <xf numFmtId="3" fontId="87" fillId="2" borderId="2" xfId="0" applyNumberFormat="1" applyFont="1" applyFill="1" applyBorder="1" applyAlignment="1">
      <alignment horizontal="right" vertical="top" wrapText="1"/>
    </xf>
    <xf numFmtId="3" fontId="87" fillId="0" borderId="2" xfId="0" applyNumberFormat="1" applyFont="1" applyBorder="1" applyAlignment="1">
      <alignment horizontal="right" vertical="top"/>
    </xf>
    <xf numFmtId="3" fontId="87" fillId="0" borderId="2" xfId="0" applyNumberFormat="1" applyFont="1" applyBorder="1" applyAlignment="1">
      <alignment horizontal="right" vertical="top" wrapText="1"/>
    </xf>
    <xf numFmtId="3" fontId="87" fillId="4" borderId="2" xfId="0" applyNumberFormat="1" applyFont="1" applyFill="1" applyBorder="1" applyAlignment="1">
      <alignment horizontal="right" vertical="top" wrapText="1"/>
    </xf>
    <xf numFmtId="3" fontId="0" fillId="0" borderId="2" xfId="0" applyNumberFormat="1" applyBorder="1" applyAlignment="1">
      <alignment horizontal="right" vertical="top"/>
    </xf>
    <xf numFmtId="3" fontId="17" fillId="0" borderId="2" xfId="0" applyNumberFormat="1" applyFont="1" applyBorder="1" applyAlignment="1">
      <alignment horizontal="right" vertical="top" wrapText="1"/>
    </xf>
    <xf numFmtId="0" fontId="12" fillId="2" borderId="2" xfId="0" applyFont="1" applyFill="1" applyBorder="1" applyAlignment="1">
      <alignment horizontal="center" vertical="top"/>
    </xf>
    <xf numFmtId="0" fontId="14" fillId="0" borderId="2" xfId="0" applyFont="1" applyBorder="1" applyAlignment="1">
      <alignment horizontal="center" vertical="top" wrapText="1"/>
    </xf>
    <xf numFmtId="0" fontId="12" fillId="2" borderId="2" xfId="0" applyFont="1" applyFill="1" applyBorder="1" applyAlignment="1">
      <alignment horizontal="center" vertical="top" wrapText="1"/>
    </xf>
    <xf numFmtId="0" fontId="12" fillId="0" borderId="2" xfId="0" applyFont="1" applyBorder="1" applyAlignment="1">
      <alignment horizontal="center" vertical="top" wrapText="1"/>
    </xf>
    <xf numFmtId="0" fontId="12" fillId="4" borderId="2" xfId="0" applyFont="1" applyFill="1" applyBorder="1" applyAlignment="1">
      <alignment horizontal="center" vertical="top" wrapText="1"/>
    </xf>
    <xf numFmtId="0" fontId="98" fillId="2" borderId="2" xfId="0" applyFont="1" applyFill="1" applyBorder="1" applyAlignment="1">
      <alignment horizontal="center" vertical="top" wrapText="1"/>
    </xf>
    <xf numFmtId="0" fontId="103" fillId="2" borderId="2" xfId="0" applyFont="1" applyFill="1" applyBorder="1" applyAlignment="1">
      <alignment horizontal="center" vertical="top" wrapText="1"/>
    </xf>
    <xf numFmtId="0" fontId="14" fillId="2" borderId="2" xfId="0" applyFont="1" applyFill="1" applyBorder="1" applyAlignment="1">
      <alignment horizontal="center" vertical="top" wrapText="1"/>
    </xf>
    <xf numFmtId="0" fontId="14" fillId="0" borderId="2" xfId="0" applyFont="1" applyBorder="1" applyAlignment="1">
      <alignment horizontal="center" vertical="top"/>
    </xf>
    <xf numFmtId="0" fontId="14" fillId="2" borderId="2" xfId="0" applyFont="1" applyFill="1" applyBorder="1" applyAlignment="1">
      <alignment horizontal="center" vertical="top"/>
    </xf>
    <xf numFmtId="0" fontId="99" fillId="4" borderId="2" xfId="0" applyFont="1" applyFill="1" applyBorder="1" applyAlignment="1">
      <alignment horizontal="center" vertical="top" wrapText="1"/>
    </xf>
    <xf numFmtId="0" fontId="18" fillId="64" borderId="2" xfId="0" applyFont="1" applyFill="1" applyBorder="1" applyAlignment="1">
      <alignment vertical="center" wrapText="1"/>
    </xf>
    <xf numFmtId="0" fontId="13" fillId="3" borderId="2" xfId="0" applyFont="1" applyFill="1" applyBorder="1" applyAlignment="1">
      <alignment vertical="center" wrapText="1"/>
    </xf>
    <xf numFmtId="3" fontId="202" fillId="0" borderId="2" xfId="0" applyNumberFormat="1" applyFont="1" applyBorder="1" applyAlignment="1">
      <alignment horizontal="right" vertical="top" wrapText="1"/>
    </xf>
    <xf numFmtId="0" fontId="0" fillId="2" borderId="2" xfId="0" applyFill="1" applyBorder="1"/>
    <xf numFmtId="3" fontId="13" fillId="61" borderId="2" xfId="0" applyNumberFormat="1" applyFont="1" applyFill="1" applyBorder="1" applyAlignment="1">
      <alignment vertical="center" wrapText="1"/>
    </xf>
    <xf numFmtId="3" fontId="199" fillId="2" borderId="2" xfId="0" applyNumberFormat="1" applyFont="1" applyFill="1" applyBorder="1" applyAlignment="1">
      <alignment horizontal="right" vertical="top" wrapText="1"/>
    </xf>
    <xf numFmtId="0" fontId="241" fillId="0" borderId="0" xfId="0" applyFont="1" applyAlignment="1">
      <alignment horizontal="center"/>
    </xf>
    <xf numFmtId="3" fontId="110" fillId="0" borderId="2" xfId="7" applyNumberFormat="1" applyFont="1" applyBorder="1" applyAlignment="1">
      <alignment horizontal="center" vertical="top"/>
    </xf>
    <xf numFmtId="0" fontId="110" fillId="2" borderId="39" xfId="0" applyFont="1" applyFill="1" applyBorder="1" applyAlignment="1">
      <alignment vertical="top"/>
    </xf>
    <xf numFmtId="3" fontId="14" fillId="0" borderId="0" xfId="0" applyNumberFormat="1" applyFont="1"/>
    <xf numFmtId="2" fontId="110" fillId="0" borderId="39" xfId="7" applyNumberFormat="1" applyFont="1" applyBorder="1" applyAlignment="1">
      <alignment horizontal="center" vertical="top"/>
    </xf>
    <xf numFmtId="4" fontId="110" fillId="0" borderId="29" xfId="0" applyNumberFormat="1" applyFont="1" applyBorder="1" applyAlignment="1">
      <alignment horizontal="right"/>
    </xf>
    <xf numFmtId="4" fontId="110" fillId="0" borderId="28" xfId="0" applyNumberFormat="1" applyFont="1" applyBorder="1" applyAlignment="1">
      <alignment horizontal="right"/>
    </xf>
    <xf numFmtId="4" fontId="110" fillId="0" borderId="40" xfId="0" applyNumberFormat="1" applyFont="1" applyBorder="1" applyAlignment="1">
      <alignment horizontal="right"/>
    </xf>
    <xf numFmtId="4" fontId="110" fillId="0" borderId="39" xfId="0" applyNumberFormat="1" applyFont="1" applyBorder="1" applyAlignment="1">
      <alignment horizontal="right"/>
    </xf>
    <xf numFmtId="4" fontId="110" fillId="0" borderId="104" xfId="0" applyNumberFormat="1" applyFont="1" applyBorder="1" applyAlignment="1">
      <alignment horizontal="right"/>
    </xf>
    <xf numFmtId="4" fontId="110" fillId="0" borderId="105" xfId="0" applyNumberFormat="1" applyFont="1" applyBorder="1" applyAlignment="1">
      <alignment horizontal="right"/>
    </xf>
    <xf numFmtId="4" fontId="110" fillId="0" borderId="106" xfId="0" applyNumberFormat="1" applyFont="1" applyBorder="1" applyAlignment="1">
      <alignment horizontal="right"/>
    </xf>
    <xf numFmtId="3" fontId="108" fillId="0" borderId="106" xfId="19697" applyNumberFormat="1" applyFont="1" applyBorder="1" applyAlignment="1">
      <alignment horizontal="right"/>
    </xf>
    <xf numFmtId="3" fontId="108" fillId="0" borderId="106" xfId="0" applyNumberFormat="1" applyFont="1" applyBorder="1" applyAlignment="1">
      <alignment horizontal="right"/>
    </xf>
    <xf numFmtId="0" fontId="0" fillId="2" borderId="91" xfId="0" applyFill="1" applyBorder="1" applyAlignment="1">
      <alignment vertical="top"/>
    </xf>
    <xf numFmtId="0" fontId="0" fillId="2" borderId="29" xfId="0" applyFill="1" applyBorder="1" applyAlignment="1">
      <alignment vertical="top"/>
    </xf>
    <xf numFmtId="0" fontId="12" fillId="2" borderId="7"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6" xfId="0" applyFont="1" applyFill="1" applyBorder="1" applyAlignment="1">
      <alignment vertical="top" wrapText="1"/>
    </xf>
    <xf numFmtId="0" fontId="12" fillId="2" borderId="1" xfId="0" applyFont="1" applyFill="1" applyBorder="1" applyAlignment="1">
      <alignment horizontal="left" vertical="top" wrapText="1"/>
    </xf>
    <xf numFmtId="0" fontId="87" fillId="2" borderId="18" xfId="0" applyFont="1" applyFill="1" applyBorder="1" applyAlignment="1">
      <alignment vertical="top" wrapText="1"/>
    </xf>
    <xf numFmtId="0" fontId="12" fillId="2" borderId="6" xfId="0" applyFont="1" applyFill="1" applyBorder="1" applyAlignment="1">
      <alignment horizontal="left" vertical="top" wrapText="1"/>
    </xf>
    <xf numFmtId="0" fontId="12" fillId="2" borderId="18" xfId="0" applyFont="1" applyFill="1" applyBorder="1" applyAlignment="1">
      <alignment vertical="top" wrapText="1"/>
    </xf>
    <xf numFmtId="0" fontId="87" fillId="2" borderId="8" xfId="0" applyFont="1" applyFill="1" applyBorder="1" applyAlignment="1">
      <alignment vertical="top" wrapText="1"/>
    </xf>
    <xf numFmtId="0" fontId="12" fillId="2" borderId="28" xfId="0" applyFont="1" applyFill="1" applyBorder="1" applyAlignment="1">
      <alignment vertical="top" wrapText="1"/>
    </xf>
    <xf numFmtId="0" fontId="185" fillId="2" borderId="18" xfId="0" applyFont="1" applyFill="1" applyBorder="1" applyAlignment="1">
      <alignment vertical="top" wrapText="1"/>
    </xf>
    <xf numFmtId="0" fontId="11" fillId="2" borderId="18" xfId="0" applyFont="1" applyFill="1" applyBorder="1" applyAlignment="1">
      <alignment vertical="top"/>
    </xf>
    <xf numFmtId="0" fontId="182" fillId="2" borderId="18" xfId="0" applyFont="1" applyFill="1" applyBorder="1" applyAlignment="1">
      <alignment horizontal="left" vertical="top" wrapText="1"/>
    </xf>
    <xf numFmtId="0" fontId="208" fillId="2" borderId="0" xfId="0" applyFont="1" applyFill="1" applyAlignment="1">
      <alignment horizontal="left" vertical="top" wrapText="1"/>
    </xf>
    <xf numFmtId="0" fontId="12" fillId="0" borderId="7" xfId="0" applyFont="1" applyBorder="1" applyAlignment="1">
      <alignment horizontal="left" vertical="top" wrapText="1"/>
    </xf>
    <xf numFmtId="0" fontId="182" fillId="2" borderId="18" xfId="0" applyFont="1" applyFill="1" applyBorder="1" applyAlignment="1">
      <alignment vertical="top" wrapText="1"/>
    </xf>
    <xf numFmtId="0" fontId="185" fillId="2" borderId="0" xfId="0" applyFont="1" applyFill="1" applyAlignment="1">
      <alignment horizontal="left" vertical="top" wrapText="1"/>
    </xf>
    <xf numFmtId="0" fontId="105" fillId="2" borderId="7" xfId="0" applyFont="1" applyFill="1" applyBorder="1" applyAlignment="1">
      <alignment horizontal="left" vertical="top" wrapText="1"/>
    </xf>
    <xf numFmtId="0" fontId="12" fillId="0" borderId="1" xfId="0" applyFont="1" applyBorder="1" applyAlignment="1">
      <alignment horizontal="left" vertical="top" wrapText="1"/>
    </xf>
    <xf numFmtId="0" fontId="12" fillId="4" borderId="5" xfId="0" applyFont="1" applyFill="1" applyBorder="1" applyAlignment="1">
      <alignment horizontal="left" vertical="top" wrapText="1"/>
    </xf>
    <xf numFmtId="0" fontId="103" fillId="2" borderId="30" xfId="0" applyFont="1" applyFill="1" applyBorder="1" applyAlignment="1">
      <alignment horizontal="left" vertical="top" wrapText="1"/>
    </xf>
    <xf numFmtId="0" fontId="12" fillId="2" borderId="31" xfId="0" applyFont="1" applyFill="1" applyBorder="1" applyAlignment="1">
      <alignment horizontal="left" vertical="top" wrapText="1"/>
    </xf>
    <xf numFmtId="0" fontId="12" fillId="0" borderId="1" xfId="0" applyFont="1" applyBorder="1" applyAlignment="1">
      <alignment vertical="top" wrapText="1"/>
    </xf>
    <xf numFmtId="0" fontId="12" fillId="0" borderId="7" xfId="0" applyFont="1" applyBorder="1" applyAlignment="1">
      <alignment vertical="top" wrapText="1"/>
    </xf>
    <xf numFmtId="0" fontId="12" fillId="2" borderId="29" xfId="0" applyFont="1" applyFill="1" applyBorder="1" applyAlignment="1">
      <alignment horizontal="left" vertical="top" wrapText="1"/>
    </xf>
    <xf numFmtId="0" fontId="12" fillId="0" borderId="31" xfId="0" applyFont="1" applyBorder="1" applyAlignment="1">
      <alignment vertical="top" wrapText="1"/>
    </xf>
    <xf numFmtId="0" fontId="108" fillId="65" borderId="2" xfId="7" applyFont="1" applyFill="1" applyBorder="1" applyAlignment="1">
      <alignment horizontal="center" vertical="center" wrapText="1"/>
    </xf>
    <xf numFmtId="0" fontId="14" fillId="2" borderId="0" xfId="0" applyFont="1" applyFill="1" applyAlignment="1">
      <alignment horizontal="center" vertical="top" wrapText="1"/>
    </xf>
    <xf numFmtId="0" fontId="116" fillId="0" borderId="2" xfId="0" applyFont="1" applyBorder="1" applyAlignment="1">
      <alignment vertical="top" wrapText="1"/>
    </xf>
    <xf numFmtId="0" fontId="124" fillId="0" borderId="2" xfId="0" applyFont="1" applyBorder="1"/>
    <xf numFmtId="0" fontId="116" fillId="0" borderId="2" xfId="0" applyFont="1" applyBorder="1" applyAlignment="1">
      <alignment horizontal="right"/>
    </xf>
    <xf numFmtId="0" fontId="116" fillId="0" borderId="2" xfId="0" applyFont="1" applyBorder="1"/>
    <xf numFmtId="4" fontId="116" fillId="0" borderId="2" xfId="0" applyNumberFormat="1" applyFont="1" applyBorder="1" applyAlignment="1">
      <alignment horizontal="right"/>
    </xf>
    <xf numFmtId="0" fontId="12" fillId="0" borderId="2" xfId="1" applyFont="1" applyBorder="1" applyAlignment="1">
      <alignment horizontal="left" vertical="top" wrapText="1"/>
    </xf>
    <xf numFmtId="3" fontId="242" fillId="64" borderId="2" xfId="0" applyNumberFormat="1" applyFont="1" applyFill="1" applyBorder="1" applyAlignment="1">
      <alignment horizontal="center" vertical="top" wrapText="1"/>
    </xf>
    <xf numFmtId="3" fontId="18" fillId="62" borderId="2" xfId="0" applyNumberFormat="1" applyFont="1" applyFill="1" applyBorder="1" applyAlignment="1">
      <alignment horizontal="center" vertical="top" wrapText="1"/>
    </xf>
    <xf numFmtId="3" fontId="18" fillId="64" borderId="2" xfId="0" applyNumberFormat="1" applyFont="1" applyFill="1" applyBorder="1" applyAlignment="1">
      <alignment horizontal="center" vertical="top" wrapText="1"/>
    </xf>
    <xf numFmtId="3" fontId="10" fillId="64" borderId="2" xfId="0" applyNumberFormat="1" applyFont="1" applyFill="1" applyBorder="1" applyAlignment="1">
      <alignment horizontal="center" vertical="top" wrapText="1"/>
    </xf>
    <xf numFmtId="3" fontId="18" fillId="3" borderId="2" xfId="0" applyNumberFormat="1" applyFont="1" applyFill="1" applyBorder="1" applyAlignment="1">
      <alignment horizontal="center" vertical="top" wrapText="1"/>
    </xf>
    <xf numFmtId="3" fontId="12" fillId="0" borderId="2" xfId="0" applyNumberFormat="1" applyFont="1" applyBorder="1" applyAlignment="1">
      <alignment horizontal="center" vertical="top" wrapText="1"/>
    </xf>
    <xf numFmtId="3" fontId="99" fillId="0" borderId="2" xfId="0" applyNumberFormat="1" applyFont="1" applyBorder="1" applyAlignment="1">
      <alignment horizontal="center" vertical="top"/>
    </xf>
    <xf numFmtId="3" fontId="13" fillId="2" borderId="2" xfId="0" applyNumberFormat="1" applyFont="1" applyFill="1" applyBorder="1" applyAlignment="1">
      <alignment horizontal="center" vertical="top" wrapText="1"/>
    </xf>
    <xf numFmtId="3" fontId="13" fillId="4" borderId="2" xfId="0" applyNumberFormat="1" applyFont="1" applyFill="1" applyBorder="1" applyAlignment="1">
      <alignment horizontal="center" vertical="top" wrapText="1"/>
    </xf>
    <xf numFmtId="3" fontId="12" fillId="4" borderId="2" xfId="0" applyNumberFormat="1" applyFont="1" applyFill="1" applyBorder="1" applyAlignment="1">
      <alignment horizontal="center" vertical="top" wrapText="1"/>
    </xf>
    <xf numFmtId="0" fontId="99" fillId="0" borderId="2" xfId="0" applyFont="1" applyBorder="1" applyAlignment="1">
      <alignment horizontal="center" vertical="top" wrapText="1"/>
    </xf>
    <xf numFmtId="3" fontId="14" fillId="0" borderId="2" xfId="0" applyNumberFormat="1" applyFont="1" applyBorder="1" applyAlignment="1">
      <alignment horizontal="center" vertical="top" wrapText="1"/>
    </xf>
    <xf numFmtId="3" fontId="14" fillId="0" borderId="2" xfId="0" applyNumberFormat="1" applyFont="1" applyBorder="1" applyAlignment="1">
      <alignment horizontal="center" vertical="top"/>
    </xf>
    <xf numFmtId="3" fontId="14" fillId="0" borderId="2" xfId="0" applyNumberFormat="1" applyFont="1" applyBorder="1" applyAlignment="1">
      <alignment horizontal="center" vertical="center" wrapText="1"/>
    </xf>
    <xf numFmtId="3" fontId="205" fillId="0" borderId="2" xfId="0" applyNumberFormat="1" applyFont="1" applyBorder="1" applyAlignment="1">
      <alignment horizontal="center" vertical="top" wrapText="1"/>
    </xf>
    <xf numFmtId="3" fontId="13" fillId="0" borderId="2" xfId="0" applyNumberFormat="1" applyFont="1" applyBorder="1" applyAlignment="1">
      <alignment horizontal="center" vertical="center" wrapText="1"/>
    </xf>
    <xf numFmtId="3" fontId="13" fillId="2" borderId="2" xfId="0" applyNumberFormat="1" applyFont="1" applyFill="1" applyBorder="1" applyAlignment="1">
      <alignment horizontal="center" vertical="center" wrapText="1"/>
    </xf>
    <xf numFmtId="0" fontId="10" fillId="0" borderId="2" xfId="0" applyFont="1" applyBorder="1" applyAlignment="1">
      <alignment horizontal="center" vertical="top" wrapText="1"/>
    </xf>
    <xf numFmtId="0" fontId="233" fillId="0" borderId="2" xfId="0" applyFont="1" applyBorder="1" applyAlignment="1">
      <alignment horizontal="center" vertical="top" wrapText="1"/>
    </xf>
    <xf numFmtId="0" fontId="234" fillId="0" borderId="2" xfId="0" applyFont="1" applyBorder="1" applyAlignment="1">
      <alignment horizontal="center" vertical="top" wrapText="1"/>
    </xf>
    <xf numFmtId="0" fontId="87" fillId="0" borderId="2" xfId="0" applyFont="1" applyBorder="1" applyAlignment="1">
      <alignment horizontal="center" vertical="top" wrapText="1"/>
    </xf>
    <xf numFmtId="0" fontId="99" fillId="2" borderId="2" xfId="0" applyFont="1" applyFill="1" applyBorder="1" applyAlignment="1">
      <alignment horizontal="center" vertical="top" wrapText="1"/>
    </xf>
    <xf numFmtId="3" fontId="207" fillId="0" borderId="2" xfId="0" applyNumberFormat="1" applyFont="1" applyBorder="1" applyAlignment="1">
      <alignment horizontal="center" vertical="top" wrapText="1"/>
    </xf>
    <xf numFmtId="3" fontId="0" fillId="0" borderId="2" xfId="0" applyNumberFormat="1" applyBorder="1" applyAlignment="1">
      <alignment horizontal="center" vertical="top"/>
    </xf>
    <xf numFmtId="3" fontId="98" fillId="0" borderId="2" xfId="0" applyNumberFormat="1" applyFont="1" applyBorder="1" applyAlignment="1">
      <alignment horizontal="center" vertical="top"/>
    </xf>
    <xf numFmtId="3" fontId="191" fillId="0" borderId="2" xfId="0" applyNumberFormat="1" applyFont="1" applyBorder="1" applyAlignment="1">
      <alignment horizontal="center" vertical="top"/>
    </xf>
    <xf numFmtId="3" fontId="19" fillId="0" borderId="2" xfId="0" applyNumberFormat="1" applyFont="1" applyBorder="1" applyAlignment="1">
      <alignment horizontal="center" vertical="top"/>
    </xf>
    <xf numFmtId="3" fontId="12" fillId="2" borderId="2" xfId="0" applyNumberFormat="1" applyFont="1" applyFill="1" applyBorder="1" applyAlignment="1">
      <alignment horizontal="center" vertical="top"/>
    </xf>
    <xf numFmtId="0" fontId="12" fillId="2" borderId="4" xfId="0" applyFont="1" applyFill="1" applyBorder="1" applyAlignment="1">
      <alignment horizontal="center" vertical="top" wrapText="1"/>
    </xf>
    <xf numFmtId="0" fontId="7" fillId="2" borderId="4" xfId="0" applyFont="1" applyFill="1" applyBorder="1" applyAlignment="1">
      <alignment horizontal="center" vertical="top" wrapText="1"/>
    </xf>
    <xf numFmtId="0" fontId="14" fillId="0" borderId="4" xfId="0" applyFont="1" applyBorder="1" applyAlignment="1">
      <alignment horizontal="center" vertical="top" wrapText="1"/>
    </xf>
    <xf numFmtId="3" fontId="14" fillId="2" borderId="2" xfId="0" applyNumberFormat="1" applyFont="1" applyFill="1" applyBorder="1" applyAlignment="1">
      <alignment horizontal="center" vertical="top" wrapText="1"/>
    </xf>
    <xf numFmtId="0" fontId="10" fillId="4" borderId="2" xfId="0" applyFont="1" applyFill="1" applyBorder="1" applyAlignment="1">
      <alignment horizontal="center" vertical="top" wrapText="1"/>
    </xf>
    <xf numFmtId="0" fontId="10" fillId="4" borderId="4" xfId="0" applyFont="1" applyFill="1" applyBorder="1" applyAlignment="1">
      <alignment horizontal="center" vertical="top" wrapText="1"/>
    </xf>
    <xf numFmtId="0" fontId="10" fillId="0" borderId="4" xfId="0" applyFont="1" applyBorder="1" applyAlignment="1">
      <alignment horizontal="center" vertical="top"/>
    </xf>
    <xf numFmtId="0" fontId="10" fillId="64" borderId="2" xfId="0" applyFont="1" applyFill="1" applyBorder="1" applyAlignment="1">
      <alignment horizontal="left" vertical="top" wrapText="1"/>
    </xf>
    <xf numFmtId="0" fontId="13" fillId="2" borderId="2" xfId="0" applyFont="1" applyFill="1" applyBorder="1" applyAlignment="1">
      <alignment horizontal="center" vertical="center" wrapText="1"/>
    </xf>
    <xf numFmtId="0" fontId="108" fillId="2" borderId="2" xfId="0" applyFont="1" applyFill="1" applyBorder="1" applyAlignment="1">
      <alignment horizontal="center" vertical="top" wrapText="1"/>
    </xf>
    <xf numFmtId="4" fontId="0" fillId="0" borderId="0" xfId="0" applyNumberFormat="1"/>
    <xf numFmtId="0" fontId="0" fillId="0" borderId="91" xfId="0" applyBorder="1"/>
    <xf numFmtId="0" fontId="18" fillId="64" borderId="28" xfId="0" applyFont="1" applyFill="1" applyBorder="1" applyAlignment="1">
      <alignment horizontal="right" vertical="center" wrapText="1"/>
    </xf>
    <xf numFmtId="0" fontId="18" fillId="64" borderId="91" xfId="0" applyFont="1" applyFill="1" applyBorder="1" applyAlignment="1">
      <alignment horizontal="right" vertical="center" wrapText="1"/>
    </xf>
    <xf numFmtId="0" fontId="18" fillId="64" borderId="29" xfId="0" applyFont="1" applyFill="1" applyBorder="1" applyAlignment="1">
      <alignment horizontal="right" vertical="center" wrapText="1"/>
    </xf>
    <xf numFmtId="0" fontId="85" fillId="64" borderId="2" xfId="0" applyFont="1" applyFill="1" applyBorder="1" applyAlignment="1">
      <alignment horizontal="left" vertical="top" wrapText="1"/>
    </xf>
    <xf numFmtId="0" fontId="12" fillId="2" borderId="28" xfId="0" applyFont="1" applyFill="1" applyBorder="1" applyAlignment="1">
      <alignment horizontal="center" vertical="top" wrapText="1"/>
    </xf>
    <xf numFmtId="0" fontId="12" fillId="0" borderId="8" xfId="0" applyFont="1" applyBorder="1" applyAlignment="1">
      <alignment vertical="top" wrapText="1"/>
    </xf>
    <xf numFmtId="0" fontId="12" fillId="0" borderId="7" xfId="0" applyFont="1" applyBorder="1" applyAlignment="1">
      <alignment horizontal="justify" vertical="top" wrapText="1"/>
    </xf>
    <xf numFmtId="0" fontId="203" fillId="0" borderId="2" xfId="0" applyFont="1" applyBorder="1" applyAlignment="1">
      <alignment horizontal="right" vertical="center"/>
    </xf>
    <xf numFmtId="0" fontId="13" fillId="65" borderId="2" xfId="0" applyFont="1" applyFill="1" applyBorder="1" applyAlignment="1">
      <alignment horizontal="center" vertical="center"/>
    </xf>
    <xf numFmtId="0" fontId="14" fillId="0" borderId="0" xfId="0" applyFont="1" applyAlignment="1">
      <alignment horizontal="center" vertical="center"/>
    </xf>
    <xf numFmtId="0" fontId="14" fillId="0" borderId="0" xfId="0" applyFont="1" applyAlignment="1">
      <alignment vertical="top"/>
    </xf>
    <xf numFmtId="3" fontId="17" fillId="0" borderId="2" xfId="0" applyNumberFormat="1" applyFont="1" applyBorder="1"/>
    <xf numFmtId="0" fontId="108" fillId="0" borderId="2" xfId="1" applyFont="1" applyBorder="1" applyAlignment="1">
      <alignment horizontal="left" vertical="top" wrapText="1"/>
    </xf>
    <xf numFmtId="0" fontId="14" fillId="0" borderId="2" xfId="0" applyFont="1" applyBorder="1" applyAlignment="1">
      <alignment horizontal="right"/>
    </xf>
    <xf numFmtId="3" fontId="108" fillId="0" borderId="7" xfId="1" applyNumberFormat="1" applyFont="1" applyBorder="1" applyAlignment="1">
      <alignment horizontal="right" vertical="center" wrapText="1"/>
    </xf>
    <xf numFmtId="2" fontId="108" fillId="0" borderId="2" xfId="1" applyNumberFormat="1" applyFont="1" applyBorder="1" applyAlignment="1">
      <alignment horizontal="right" vertical="center" wrapText="1"/>
    </xf>
    <xf numFmtId="0" fontId="110" fillId="0" borderId="2" xfId="1" applyFont="1" applyBorder="1" applyAlignment="1">
      <alignment horizontal="right" vertical="top"/>
    </xf>
    <xf numFmtId="0" fontId="17" fillId="0" borderId="2" xfId="1" applyFont="1" applyBorder="1" applyAlignment="1">
      <alignment horizontal="left" vertical="top" wrapText="1"/>
    </xf>
    <xf numFmtId="0" fontId="17" fillId="0" borderId="2" xfId="1" applyFont="1" applyBorder="1" applyAlignment="1">
      <alignment horizontal="right" vertical="top" wrapText="1"/>
    </xf>
    <xf numFmtId="3" fontId="13" fillId="0" borderId="2" xfId="1" applyNumberFormat="1" applyFont="1" applyBorder="1" applyAlignment="1">
      <alignment horizontal="right" vertical="top" wrapText="1"/>
    </xf>
    <xf numFmtId="0" fontId="13" fillId="0" borderId="2" xfId="1" applyFont="1" applyBorder="1" applyAlignment="1">
      <alignment horizontal="right" vertical="top"/>
    </xf>
    <xf numFmtId="1" fontId="17" fillId="0" borderId="2" xfId="0" applyNumberFormat="1" applyFont="1" applyBorder="1" applyAlignment="1">
      <alignment horizontal="right"/>
    </xf>
    <xf numFmtId="0" fontId="14" fillId="0" borderId="0" xfId="1" applyFont="1"/>
    <xf numFmtId="0" fontId="10" fillId="0" borderId="0" xfId="1" applyFont="1"/>
    <xf numFmtId="0" fontId="14" fillId="0" borderId="0" xfId="1" applyFont="1" applyAlignment="1">
      <alignment vertical="top"/>
    </xf>
    <xf numFmtId="0" fontId="112" fillId="0" borderId="2" xfId="1" applyFont="1" applyBorder="1" applyAlignment="1">
      <alignment horizontal="center" vertical="center" wrapText="1"/>
    </xf>
    <xf numFmtId="0" fontId="113" fillId="2" borderId="7" xfId="1" applyFont="1" applyFill="1" applyBorder="1" applyAlignment="1">
      <alignment vertical="center" wrapText="1"/>
    </xf>
    <xf numFmtId="0" fontId="112" fillId="0" borderId="2" xfId="1" applyFont="1" applyBorder="1" applyAlignment="1">
      <alignment wrapText="1"/>
    </xf>
    <xf numFmtId="0" fontId="113" fillId="0" borderId="2" xfId="1" applyFont="1" applyBorder="1"/>
    <xf numFmtId="1" fontId="112" fillId="0" borderId="2" xfId="1" applyNumberFormat="1" applyFont="1" applyBorder="1"/>
    <xf numFmtId="0" fontId="113" fillId="0" borderId="28" xfId="1" applyFont="1" applyBorder="1"/>
    <xf numFmtId="0" fontId="112" fillId="0" borderId="91" xfId="1" applyFont="1" applyBorder="1" applyAlignment="1">
      <alignment wrapText="1"/>
    </xf>
    <xf numFmtId="0" fontId="113" fillId="0" borderId="91" xfId="1" applyFont="1" applyBorder="1"/>
    <xf numFmtId="1" fontId="112" fillId="0" borderId="91" xfId="1" applyNumberFormat="1" applyFont="1" applyBorder="1"/>
    <xf numFmtId="0" fontId="113" fillId="0" borderId="0" xfId="1" applyFont="1"/>
    <xf numFmtId="0" fontId="113" fillId="0" borderId="7" xfId="1" applyFont="1" applyBorder="1" applyAlignment="1">
      <alignment wrapText="1"/>
    </xf>
    <xf numFmtId="4" fontId="113" fillId="0" borderId="7" xfId="1" applyNumberFormat="1" applyFont="1" applyBorder="1"/>
    <xf numFmtId="3" fontId="113" fillId="0" borderId="7" xfId="1" applyNumberFormat="1" applyFont="1" applyBorder="1"/>
    <xf numFmtId="3" fontId="113" fillId="0" borderId="2" xfId="1" applyNumberFormat="1" applyFont="1" applyBorder="1"/>
    <xf numFmtId="0" fontId="113" fillId="0" borderId="7" xfId="1" applyFont="1" applyBorder="1"/>
    <xf numFmtId="0" fontId="113" fillId="0" borderId="7" xfId="1" applyFont="1" applyBorder="1" applyAlignment="1">
      <alignment vertical="top" wrapText="1"/>
    </xf>
    <xf numFmtId="0" fontId="113" fillId="70" borderId="2" xfId="1" applyFont="1" applyFill="1" applyBorder="1"/>
    <xf numFmtId="0" fontId="112" fillId="70" borderId="2" xfId="1" applyFont="1" applyFill="1" applyBorder="1" applyAlignment="1">
      <alignment wrapText="1"/>
    </xf>
    <xf numFmtId="0" fontId="112" fillId="70" borderId="2" xfId="1" applyFont="1" applyFill="1" applyBorder="1"/>
    <xf numFmtId="3" fontId="112" fillId="70" borderId="2" xfId="1" applyNumberFormat="1" applyFont="1" applyFill="1" applyBorder="1"/>
    <xf numFmtId="0" fontId="113" fillId="71" borderId="2" xfId="1" applyFont="1" applyFill="1" applyBorder="1"/>
    <xf numFmtId="0" fontId="112" fillId="71" borderId="2" xfId="1" applyFont="1" applyFill="1" applyBorder="1" applyAlignment="1">
      <alignment wrapText="1"/>
    </xf>
    <xf numFmtId="3" fontId="112" fillId="71" borderId="2" xfId="1" applyNumberFormat="1" applyFont="1" applyFill="1" applyBorder="1"/>
    <xf numFmtId="0" fontId="108" fillId="0" borderId="7" xfId="1" applyFont="1" applyBorder="1" applyAlignment="1">
      <alignment horizontal="center" vertical="center" wrapText="1"/>
    </xf>
    <xf numFmtId="0" fontId="108" fillId="0" borderId="0" xfId="0" applyFont="1" applyAlignment="1">
      <alignment vertical="center" wrapText="1"/>
    </xf>
    <xf numFmtId="0" fontId="114" fillId="64" borderId="2" xfId="19704" applyFont="1" applyFill="1" applyBorder="1" applyAlignment="1">
      <alignment horizontal="left" vertical="top" wrapText="1"/>
    </xf>
    <xf numFmtId="0" fontId="160" fillId="0" borderId="0" xfId="0" applyFont="1" applyAlignment="1">
      <alignment horizontal="center" vertical="top" wrapText="1"/>
    </xf>
    <xf numFmtId="0" fontId="17" fillId="66" borderId="5" xfId="0" applyFont="1" applyFill="1" applyBorder="1" applyAlignment="1">
      <alignment horizontal="center" vertical="center"/>
    </xf>
    <xf numFmtId="0" fontId="14" fillId="2" borderId="0" xfId="0" applyFont="1" applyFill="1"/>
    <xf numFmtId="0" fontId="14" fillId="66" borderId="5" xfId="0" applyFont="1" applyFill="1" applyBorder="1"/>
    <xf numFmtId="0" fontId="14" fillId="66" borderId="6" xfId="0" applyFont="1" applyFill="1" applyBorder="1"/>
    <xf numFmtId="0" fontId="14" fillId="66" borderId="7" xfId="0" applyFont="1" applyFill="1" applyBorder="1"/>
    <xf numFmtId="0" fontId="14" fillId="66" borderId="7" xfId="0" applyFont="1" applyFill="1" applyBorder="1" applyAlignment="1">
      <alignment wrapText="1"/>
    </xf>
    <xf numFmtId="3" fontId="14" fillId="0" borderId="2" xfId="0" applyNumberFormat="1" applyFont="1" applyBorder="1"/>
    <xf numFmtId="3" fontId="12" fillId="0" borderId="7" xfId="0" applyNumberFormat="1" applyFont="1" applyBorder="1" applyAlignment="1">
      <alignment horizontal="center" vertical="center" wrapText="1"/>
    </xf>
    <xf numFmtId="3" fontId="7" fillId="0" borderId="2" xfId="0" applyNumberFormat="1" applyFont="1" applyBorder="1" applyAlignment="1">
      <alignment horizontal="center" vertical="top"/>
    </xf>
    <xf numFmtId="0" fontId="14" fillId="0" borderId="0" xfId="0" applyFont="1" applyAlignment="1">
      <alignment vertical="top" wrapText="1"/>
    </xf>
    <xf numFmtId="0" fontId="0" fillId="0" borderId="0" xfId="0" applyAlignment="1">
      <alignment vertical="top"/>
    </xf>
    <xf numFmtId="3" fontId="12" fillId="2" borderId="5" xfId="0" applyNumberFormat="1" applyFont="1" applyFill="1" applyBorder="1" applyAlignment="1">
      <alignment horizontal="center" vertical="top"/>
    </xf>
    <xf numFmtId="3" fontId="12" fillId="2" borderId="7" xfId="0" applyNumberFormat="1" applyFont="1" applyFill="1" applyBorder="1" applyAlignment="1">
      <alignment horizontal="center" vertical="top"/>
    </xf>
    <xf numFmtId="0" fontId="12" fillId="0" borderId="5" xfId="0" applyFont="1" applyBorder="1" applyAlignment="1">
      <alignment horizontal="left" vertical="top" wrapText="1"/>
    </xf>
    <xf numFmtId="0" fontId="12" fillId="0" borderId="7" xfId="0" applyFont="1" applyBorder="1" applyAlignment="1">
      <alignment horizontal="left" vertical="top" wrapText="1"/>
    </xf>
    <xf numFmtId="3" fontId="12" fillId="0" borderId="5" xfId="0" applyNumberFormat="1" applyFont="1" applyBorder="1" applyAlignment="1">
      <alignment horizontal="center" vertical="top"/>
    </xf>
    <xf numFmtId="3" fontId="12" fillId="0" borderId="7" xfId="0" applyNumberFormat="1" applyFont="1" applyBorder="1" applyAlignment="1">
      <alignment horizontal="center" vertical="top"/>
    </xf>
    <xf numFmtId="0" fontId="12" fillId="0" borderId="5" xfId="0" applyFont="1" applyBorder="1" applyAlignment="1">
      <alignment horizontal="center" vertical="top" wrapText="1"/>
    </xf>
    <xf numFmtId="0" fontId="12" fillId="0" borderId="7" xfId="0" applyFont="1" applyBorder="1" applyAlignment="1">
      <alignment horizontal="center" vertical="top" wrapText="1"/>
    </xf>
    <xf numFmtId="0" fontId="14" fillId="0" borderId="5" xfId="0" applyFont="1" applyBorder="1" applyAlignment="1">
      <alignment horizontal="center" vertical="top" wrapText="1"/>
    </xf>
    <xf numFmtId="0" fontId="14" fillId="0" borderId="7" xfId="0" applyFont="1" applyBorder="1" applyAlignment="1">
      <alignment horizontal="center" vertical="top" wrapText="1"/>
    </xf>
    <xf numFmtId="0" fontId="12" fillId="0" borderId="28" xfId="0" applyFont="1" applyBorder="1" applyAlignment="1">
      <alignment horizontal="center" vertical="top" wrapText="1"/>
    </xf>
    <xf numFmtId="0" fontId="12" fillId="0" borderId="8" xfId="0" applyFont="1" applyBorder="1" applyAlignment="1">
      <alignment horizontal="center" vertical="top" wrapText="1"/>
    </xf>
    <xf numFmtId="3" fontId="12" fillId="0" borderId="5" xfId="0" applyNumberFormat="1" applyFont="1" applyBorder="1" applyAlignment="1">
      <alignment horizontal="center" vertical="top" wrapText="1"/>
    </xf>
    <xf numFmtId="3" fontId="12" fillId="0" borderId="7" xfId="0" applyNumberFormat="1" applyFont="1" applyBorder="1" applyAlignment="1">
      <alignment horizontal="center" vertical="top" wrapText="1"/>
    </xf>
    <xf numFmtId="3" fontId="11" fillId="0" borderId="5" xfId="0" applyNumberFormat="1" applyFont="1" applyBorder="1" applyAlignment="1">
      <alignment horizontal="center" vertical="top"/>
    </xf>
    <xf numFmtId="3" fontId="11" fillId="0" borderId="7" xfId="0" applyNumberFormat="1" applyFont="1" applyBorder="1" applyAlignment="1">
      <alignment horizontal="center" vertical="top"/>
    </xf>
    <xf numFmtId="0" fontId="13" fillId="3" borderId="2" xfId="0" applyFont="1" applyFill="1" applyBorder="1" applyAlignment="1">
      <alignment vertical="center" wrapText="1"/>
    </xf>
    <xf numFmtId="0" fontId="12" fillId="2" borderId="5" xfId="0" applyFont="1" applyFill="1" applyBorder="1" applyAlignment="1">
      <alignment horizontal="center" vertical="top" wrapText="1"/>
    </xf>
    <xf numFmtId="0" fontId="12" fillId="2" borderId="7" xfId="0" applyFont="1" applyFill="1" applyBorder="1" applyAlignment="1">
      <alignment horizontal="center" vertical="top" wrapText="1"/>
    </xf>
    <xf numFmtId="0" fontId="13" fillId="0" borderId="2" xfId="0" applyFont="1" applyBorder="1" applyAlignment="1">
      <alignment horizontal="center" vertical="center" wrapText="1"/>
    </xf>
    <xf numFmtId="0" fontId="12" fillId="0" borderId="2" xfId="0" applyFont="1" applyBorder="1" applyAlignment="1">
      <alignment horizontal="left" vertical="top" wrapText="1"/>
    </xf>
    <xf numFmtId="0" fontId="99" fillId="0" borderId="2" xfId="0" applyFont="1" applyBorder="1" applyAlignment="1">
      <alignment horizontal="left" vertical="top" wrapText="1"/>
    </xf>
    <xf numFmtId="0" fontId="12" fillId="0" borderId="2" xfId="0" applyFont="1" applyBorder="1" applyAlignment="1">
      <alignment horizontal="left" vertical="top"/>
    </xf>
    <xf numFmtId="0" fontId="214" fillId="0" borderId="2" xfId="0" applyFont="1" applyBorder="1" applyAlignment="1">
      <alignment horizontal="left" vertical="top"/>
    </xf>
    <xf numFmtId="0" fontId="13" fillId="61" borderId="2" xfId="0" applyFont="1" applyFill="1" applyBorder="1" applyAlignment="1">
      <alignment horizontal="left" vertical="center" wrapText="1"/>
    </xf>
    <xf numFmtId="0" fontId="13" fillId="61" borderId="2" xfId="0" applyFont="1" applyFill="1" applyBorder="1" applyAlignment="1">
      <alignment vertical="center" wrapText="1"/>
    </xf>
    <xf numFmtId="0" fontId="12" fillId="2" borderId="2" xfId="0" applyFont="1" applyFill="1" applyBorder="1" applyAlignment="1">
      <alignment horizontal="left" vertical="top" wrapText="1"/>
    </xf>
    <xf numFmtId="0" fontId="13" fillId="3" borderId="2" xfId="0" applyFont="1" applyFill="1" applyBorder="1" applyAlignment="1">
      <alignment horizontal="left" vertical="center" wrapText="1"/>
    </xf>
    <xf numFmtId="0" fontId="12" fillId="2" borderId="2" xfId="0" applyFont="1" applyFill="1" applyBorder="1" applyAlignment="1">
      <alignment horizontal="left" vertical="center" wrapText="1"/>
    </xf>
    <xf numFmtId="3" fontId="12" fillId="2" borderId="2" xfId="0" applyNumberFormat="1" applyFont="1" applyFill="1" applyBorder="1" applyAlignment="1">
      <alignment horizontal="center" vertical="top" wrapText="1"/>
    </xf>
    <xf numFmtId="0" fontId="12" fillId="2" borderId="2" xfId="0" applyFont="1" applyFill="1" applyBorder="1" applyAlignment="1">
      <alignment horizontal="center" vertical="top" wrapText="1"/>
    </xf>
    <xf numFmtId="0" fontId="12" fillId="2" borderId="2" xfId="0" applyFont="1" applyFill="1" applyBorder="1" applyAlignment="1">
      <alignment horizontal="justify" vertical="top" wrapText="1"/>
    </xf>
    <xf numFmtId="0" fontId="12" fillId="0" borderId="2" xfId="0" applyFont="1" applyBorder="1" applyAlignment="1">
      <alignment vertical="top"/>
    </xf>
    <xf numFmtId="0" fontId="12" fillId="2" borderId="1"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2" xfId="0" applyFont="1" applyFill="1" applyBorder="1" applyAlignment="1">
      <alignment horizontal="left" vertical="top"/>
    </xf>
    <xf numFmtId="0" fontId="12" fillId="2" borderId="6" xfId="0" applyFont="1" applyFill="1" applyBorder="1" applyAlignment="1">
      <alignment horizontal="left" vertical="top" wrapText="1"/>
    </xf>
    <xf numFmtId="0" fontId="12" fillId="2" borderId="5" xfId="0" applyFont="1" applyFill="1" applyBorder="1" applyAlignment="1">
      <alignment horizontal="center" vertical="top"/>
    </xf>
    <xf numFmtId="0" fontId="12" fillId="2" borderId="6" xfId="0" applyFont="1" applyFill="1" applyBorder="1" applyAlignment="1">
      <alignment horizontal="center" vertical="top"/>
    </xf>
    <xf numFmtId="0" fontId="12" fillId="2" borderId="7" xfId="0" applyFont="1" applyFill="1" applyBorder="1" applyAlignment="1">
      <alignment horizontal="center" vertical="top"/>
    </xf>
    <xf numFmtId="0" fontId="12" fillId="2" borderId="2" xfId="0" applyFont="1" applyFill="1" applyBorder="1" applyAlignment="1">
      <alignment vertical="top" wrapText="1"/>
    </xf>
    <xf numFmtId="0" fontId="12" fillId="4" borderId="5" xfId="0" applyFont="1" applyFill="1" applyBorder="1" applyAlignment="1">
      <alignment horizontal="left" vertical="top" wrapText="1"/>
    </xf>
    <xf numFmtId="0" fontId="12" fillId="4" borderId="6" xfId="0" applyFont="1" applyFill="1" applyBorder="1" applyAlignment="1">
      <alignment horizontal="left" vertical="top" wrapText="1"/>
    </xf>
    <xf numFmtId="0" fontId="12" fillId="4" borderId="29" xfId="0" applyFont="1" applyFill="1" applyBorder="1" applyAlignment="1">
      <alignment horizontal="left" vertical="top" wrapText="1"/>
    </xf>
    <xf numFmtId="0" fontId="12" fillId="4" borderId="30" xfId="0" applyFont="1" applyFill="1" applyBorder="1" applyAlignment="1">
      <alignment horizontal="left" vertical="top" wrapText="1"/>
    </xf>
    <xf numFmtId="0" fontId="12" fillId="2" borderId="1" xfId="0" applyFont="1" applyFill="1" applyBorder="1" applyAlignment="1">
      <alignment vertical="top" wrapText="1"/>
    </xf>
    <xf numFmtId="0" fontId="13" fillId="62" borderId="2" xfId="0" applyFont="1" applyFill="1" applyBorder="1" applyAlignment="1">
      <alignment horizontal="left" vertical="center" wrapText="1"/>
    </xf>
    <xf numFmtId="0" fontId="13" fillId="61" borderId="2" xfId="0" applyFont="1" applyFill="1" applyBorder="1" applyAlignment="1">
      <alignment horizontal="justify" vertical="center" wrapText="1"/>
    </xf>
    <xf numFmtId="0" fontId="12" fillId="4" borderId="5" xfId="0" applyFont="1" applyFill="1" applyBorder="1" applyAlignment="1">
      <alignment horizontal="center" vertical="top" wrapText="1"/>
    </xf>
    <xf numFmtId="0" fontId="12" fillId="4" borderId="7" xfId="0" applyFont="1" applyFill="1" applyBorder="1" applyAlignment="1">
      <alignment horizontal="center" vertical="top" wrapText="1"/>
    </xf>
    <xf numFmtId="0" fontId="12" fillId="4" borderId="7" xfId="0" applyFont="1" applyFill="1" applyBorder="1" applyAlignment="1">
      <alignment horizontal="left" vertical="top" wrapText="1"/>
    </xf>
    <xf numFmtId="0" fontId="13" fillId="3" borderId="5" xfId="0" applyFont="1" applyFill="1" applyBorder="1" applyAlignment="1">
      <alignment horizontal="left" vertical="center" wrapText="1"/>
    </xf>
    <xf numFmtId="0" fontId="12" fillId="4" borderId="2" xfId="0" applyFont="1" applyFill="1" applyBorder="1" applyAlignment="1">
      <alignment horizontal="left" vertical="top" wrapText="1"/>
    </xf>
    <xf numFmtId="0" fontId="12" fillId="4" borderId="2" xfId="0" applyFont="1" applyFill="1" applyBorder="1" applyAlignment="1">
      <alignment horizontal="left" vertical="center" wrapText="1"/>
    </xf>
    <xf numFmtId="0" fontId="12" fillId="0" borderId="2" xfId="0" applyFont="1" applyBorder="1" applyAlignment="1">
      <alignment horizontal="center" vertical="top" wrapText="1"/>
    </xf>
    <xf numFmtId="0" fontId="14" fillId="0" borderId="2" xfId="0" applyFont="1" applyBorder="1" applyAlignment="1">
      <alignment vertical="top" wrapText="1"/>
    </xf>
    <xf numFmtId="0" fontId="14" fillId="0" borderId="2" xfId="0" applyFont="1" applyBorder="1" applyAlignment="1">
      <alignment vertical="top"/>
    </xf>
    <xf numFmtId="0" fontId="12" fillId="0" borderId="2" xfId="0" applyFont="1" applyBorder="1" applyAlignment="1">
      <alignment horizontal="center" vertical="top"/>
    </xf>
    <xf numFmtId="0" fontId="13" fillId="63" borderId="2" xfId="0" applyFont="1" applyFill="1" applyBorder="1" applyAlignment="1">
      <alignment horizontal="center" vertical="center" wrapText="1"/>
    </xf>
    <xf numFmtId="0" fontId="13" fillId="62" borderId="2" xfId="0" applyFont="1" applyFill="1" applyBorder="1" applyAlignment="1">
      <alignment vertical="center" wrapText="1"/>
    </xf>
    <xf numFmtId="0" fontId="18" fillId="64" borderId="2" xfId="0" applyFont="1" applyFill="1" applyBorder="1" applyAlignment="1">
      <alignment horizontal="right" vertical="center" wrapText="1"/>
    </xf>
    <xf numFmtId="0" fontId="18" fillId="64" borderId="28" xfId="0" applyFont="1" applyFill="1" applyBorder="1" applyAlignment="1">
      <alignment horizontal="center" vertical="center" wrapText="1"/>
    </xf>
    <xf numFmtId="0" fontId="18" fillId="64" borderId="91" xfId="0" applyFont="1" applyFill="1" applyBorder="1" applyAlignment="1">
      <alignment horizontal="center" vertical="center" wrapText="1"/>
    </xf>
    <xf numFmtId="0" fontId="18" fillId="64" borderId="29" xfId="0" applyFont="1" applyFill="1" applyBorder="1" applyAlignment="1">
      <alignment horizontal="center" vertical="center" wrapText="1"/>
    </xf>
    <xf numFmtId="0" fontId="18" fillId="64" borderId="18" xfId="0" applyFont="1" applyFill="1" applyBorder="1" applyAlignment="1">
      <alignment horizontal="center" vertical="center" wrapText="1"/>
    </xf>
    <xf numFmtId="0" fontId="18" fillId="64" borderId="0" xfId="0" applyFont="1" applyFill="1" applyAlignment="1">
      <alignment horizontal="center" vertical="center" wrapText="1"/>
    </xf>
    <xf numFmtId="0" fontId="18" fillId="64" borderId="30" xfId="0" applyFont="1" applyFill="1" applyBorder="1" applyAlignment="1">
      <alignment horizontal="center" vertical="center" wrapText="1"/>
    </xf>
    <xf numFmtId="0" fontId="18" fillId="64" borderId="8" xfId="0" applyFont="1" applyFill="1" applyBorder="1" applyAlignment="1">
      <alignment horizontal="center" vertical="center" wrapText="1"/>
    </xf>
    <xf numFmtId="0" fontId="18" fillId="64" borderId="41" xfId="0" applyFont="1" applyFill="1" applyBorder="1" applyAlignment="1">
      <alignment horizontal="center" vertical="center" wrapText="1"/>
    </xf>
    <xf numFmtId="0" fontId="18" fillId="64" borderId="31" xfId="0" applyFont="1" applyFill="1" applyBorder="1" applyAlignment="1">
      <alignment horizontal="center" vertical="center" wrapText="1"/>
    </xf>
    <xf numFmtId="0" fontId="18" fillId="3" borderId="4" xfId="0" applyFont="1" applyFill="1" applyBorder="1" applyAlignment="1">
      <alignment horizontal="right" vertical="center" wrapText="1"/>
    </xf>
    <xf numFmtId="0" fontId="18" fillId="3" borderId="3" xfId="0" applyFont="1" applyFill="1" applyBorder="1" applyAlignment="1">
      <alignment horizontal="right" vertical="center" wrapText="1"/>
    </xf>
    <xf numFmtId="0" fontId="18" fillId="3" borderId="1" xfId="0" applyFont="1" applyFill="1" applyBorder="1" applyAlignment="1">
      <alignment horizontal="right" vertical="center" wrapText="1"/>
    </xf>
    <xf numFmtId="0" fontId="18" fillId="62" borderId="4" xfId="0" applyFont="1" applyFill="1" applyBorder="1" applyAlignment="1">
      <alignment horizontal="right" vertical="center" wrapText="1"/>
    </xf>
    <xf numFmtId="0" fontId="18" fillId="62" borderId="3" xfId="0" applyFont="1" applyFill="1" applyBorder="1" applyAlignment="1">
      <alignment horizontal="right" vertical="center" wrapText="1"/>
    </xf>
    <xf numFmtId="0" fontId="18" fillId="62" borderId="1" xfId="0" applyFont="1" applyFill="1" applyBorder="1" applyAlignment="1">
      <alignment horizontal="right" vertical="center" wrapText="1"/>
    </xf>
    <xf numFmtId="0" fontId="12" fillId="4" borderId="2" xfId="0" applyFont="1" applyFill="1" applyBorder="1" applyAlignment="1">
      <alignment vertical="top" wrapText="1"/>
    </xf>
    <xf numFmtId="14" fontId="12" fillId="4" borderId="2" xfId="0" applyNumberFormat="1" applyFont="1" applyFill="1" applyBorder="1" applyAlignment="1">
      <alignment vertical="top" wrapText="1"/>
    </xf>
    <xf numFmtId="0" fontId="13" fillId="62" borderId="5" xfId="0" applyFont="1" applyFill="1" applyBorder="1" applyAlignment="1">
      <alignment horizontal="left" vertical="center" wrapText="1"/>
    </xf>
    <xf numFmtId="3" fontId="12" fillId="2" borderId="2" xfId="0" applyNumberFormat="1" applyFont="1" applyFill="1" applyBorder="1" applyAlignment="1">
      <alignment horizontal="right" vertical="top" wrapText="1"/>
    </xf>
    <xf numFmtId="0" fontId="12" fillId="0" borderId="2" xfId="0" applyFont="1" applyBorder="1" applyAlignment="1">
      <alignment vertical="top" wrapText="1"/>
    </xf>
    <xf numFmtId="0" fontId="185" fillId="2" borderId="18" xfId="0" applyFont="1" applyFill="1" applyBorder="1" applyAlignment="1">
      <alignment horizontal="left" vertical="center" wrapText="1"/>
    </xf>
    <xf numFmtId="0" fontId="13" fillId="3" borderId="5" xfId="0" applyFont="1" applyFill="1" applyBorder="1" applyAlignment="1">
      <alignment horizontal="justify" vertical="center" wrapText="1"/>
    </xf>
    <xf numFmtId="0" fontId="182" fillId="2" borderId="18" xfId="0" applyFont="1" applyFill="1" applyBorder="1" applyAlignment="1">
      <alignment vertical="top" wrapText="1"/>
    </xf>
    <xf numFmtId="0" fontId="182" fillId="2" borderId="0" xfId="0" applyFont="1" applyFill="1" applyAlignment="1">
      <alignment vertical="top" wrapText="1"/>
    </xf>
    <xf numFmtId="0" fontId="182" fillId="2" borderId="0" xfId="0" applyFont="1" applyFill="1" applyAlignment="1">
      <alignment horizontal="left" vertical="top" wrapText="1"/>
    </xf>
    <xf numFmtId="0" fontId="231" fillId="2" borderId="0" xfId="0" applyFont="1" applyFill="1" applyAlignment="1">
      <alignment horizontal="left" vertical="top" wrapText="1"/>
    </xf>
    <xf numFmtId="0" fontId="99" fillId="0" borderId="2" xfId="0" applyFont="1" applyBorder="1" applyAlignment="1">
      <alignment horizontal="center" vertical="top" wrapText="1"/>
    </xf>
    <xf numFmtId="0" fontId="236" fillId="2" borderId="0" xfId="0" applyFont="1" applyFill="1" applyAlignment="1">
      <alignment horizontal="left" vertical="top" wrapText="1"/>
    </xf>
    <xf numFmtId="0" fontId="183" fillId="2" borderId="0" xfId="0" applyFont="1" applyFill="1" applyAlignment="1">
      <alignment horizontal="left" vertical="center" wrapText="1"/>
    </xf>
    <xf numFmtId="0" fontId="185" fillId="2" borderId="0" xfId="0" applyFont="1" applyFill="1" applyAlignment="1">
      <alignment vertical="top" wrapText="1"/>
    </xf>
    <xf numFmtId="0" fontId="208" fillId="0" borderId="0" xfId="0" applyFont="1" applyAlignment="1">
      <alignment horizontal="left" vertical="center" wrapText="1"/>
    </xf>
    <xf numFmtId="0" fontId="185" fillId="0" borderId="0" xfId="0" applyFont="1" applyAlignment="1">
      <alignment horizontal="left" vertical="center" wrapText="1"/>
    </xf>
    <xf numFmtId="0" fontId="206" fillId="2" borderId="0" xfId="0" applyFont="1" applyFill="1" applyAlignment="1">
      <alignment horizontal="left" vertical="top" wrapText="1"/>
    </xf>
    <xf numFmtId="0" fontId="227" fillId="2" borderId="0" xfId="0" applyFont="1" applyFill="1" applyAlignment="1">
      <alignment horizontal="left" vertical="top" wrapText="1"/>
    </xf>
    <xf numFmtId="0" fontId="208" fillId="2" borderId="0" xfId="0" applyFont="1" applyFill="1" applyAlignment="1">
      <alignment horizontal="left" vertical="top" wrapText="1"/>
    </xf>
    <xf numFmtId="0" fontId="183" fillId="0" borderId="0" xfId="0" applyFont="1" applyAlignment="1">
      <alignment horizontal="left" vertical="top" wrapText="1"/>
    </xf>
    <xf numFmtId="0" fontId="235" fillId="2" borderId="0" xfId="0" applyFont="1" applyFill="1" applyAlignment="1">
      <alignment horizontal="left" vertical="top" wrapText="1"/>
    </xf>
    <xf numFmtId="0" fontId="0" fillId="0" borderId="0" xfId="0" applyAlignment="1">
      <alignment vertical="top" wrapText="1"/>
    </xf>
    <xf numFmtId="0" fontId="241" fillId="0" borderId="0" xfId="0" applyFont="1" applyAlignment="1">
      <alignment horizontal="center"/>
    </xf>
    <xf numFmtId="3" fontId="12" fillId="0" borderId="2" xfId="0" applyNumberFormat="1" applyFont="1" applyBorder="1" applyAlignment="1">
      <alignment horizontal="center" vertical="top"/>
    </xf>
    <xf numFmtId="0" fontId="182" fillId="0" borderId="0" xfId="0" applyFont="1" applyAlignment="1">
      <alignment horizontal="left" vertical="center" wrapText="1"/>
    </xf>
    <xf numFmtId="0" fontId="179" fillId="2" borderId="18" xfId="0" applyFont="1" applyFill="1" applyBorder="1" applyAlignment="1">
      <alignment horizontal="left" vertical="center" wrapText="1"/>
    </xf>
    <xf numFmtId="0" fontId="182" fillId="0" borderId="0" xfId="0" applyFont="1" applyAlignment="1">
      <alignment horizontal="left" vertical="top" wrapText="1"/>
    </xf>
    <xf numFmtId="0" fontId="185" fillId="2" borderId="0" xfId="0" applyFont="1" applyFill="1" applyAlignment="1">
      <alignment horizontal="left" vertical="center" wrapText="1"/>
    </xf>
    <xf numFmtId="0" fontId="185" fillId="2" borderId="0" xfId="0" applyFont="1" applyFill="1" applyAlignment="1">
      <alignment vertical="center" wrapText="1"/>
    </xf>
    <xf numFmtId="0" fontId="185" fillId="0" borderId="18" xfId="0" applyFont="1" applyBorder="1" applyAlignment="1">
      <alignment horizontal="left" vertical="top" wrapText="1"/>
    </xf>
    <xf numFmtId="0" fontId="185" fillId="0" borderId="0" xfId="0" applyFont="1" applyAlignment="1">
      <alignment horizontal="left" vertical="top" wrapText="1"/>
    </xf>
    <xf numFmtId="0" fontId="184" fillId="2" borderId="0" xfId="0" applyFont="1" applyFill="1" applyAlignment="1">
      <alignment horizontal="left" vertical="top" wrapText="1"/>
    </xf>
    <xf numFmtId="0" fontId="209" fillId="2" borderId="18" xfId="0" applyFont="1" applyFill="1" applyBorder="1" applyAlignment="1">
      <alignment vertical="top" wrapText="1"/>
    </xf>
    <xf numFmtId="0" fontId="209" fillId="2" borderId="0" xfId="0" applyFont="1" applyFill="1" applyAlignment="1">
      <alignment vertical="top" wrapText="1"/>
    </xf>
    <xf numFmtId="0" fontId="188" fillId="2" borderId="18" xfId="0" applyFont="1" applyFill="1" applyBorder="1" applyAlignment="1">
      <alignment vertical="top" wrapText="1"/>
    </xf>
    <xf numFmtId="0" fontId="188" fillId="2" borderId="0" xfId="0" applyFont="1" applyFill="1" applyAlignment="1">
      <alignment vertical="top" wrapText="1"/>
    </xf>
    <xf numFmtId="0" fontId="208" fillId="2" borderId="18" xfId="0" applyFont="1" applyFill="1" applyBorder="1" applyAlignment="1">
      <alignment horizontal="left" vertical="top" wrapText="1"/>
    </xf>
    <xf numFmtId="0" fontId="201" fillId="2" borderId="18" xfId="0" applyFont="1" applyFill="1" applyBorder="1" applyAlignment="1">
      <alignment horizontal="left" vertical="top"/>
    </xf>
    <xf numFmtId="0" fontId="201" fillId="2" borderId="0" xfId="0" applyFont="1" applyFill="1" applyAlignment="1">
      <alignment horizontal="left" vertical="top"/>
    </xf>
    <xf numFmtId="0" fontId="13" fillId="65" borderId="2" xfId="0" applyFont="1" applyFill="1" applyBorder="1" applyAlignment="1">
      <alignment horizontal="left" wrapText="1"/>
    </xf>
    <xf numFmtId="0" fontId="12" fillId="65" borderId="2" xfId="0" applyFont="1" applyFill="1" applyBorder="1" applyAlignment="1">
      <alignment horizontal="left" wrapText="1"/>
    </xf>
    <xf numFmtId="0" fontId="13" fillId="65" borderId="2" xfId="0" applyFont="1" applyFill="1" applyBorder="1" applyAlignment="1">
      <alignment vertical="center" wrapText="1"/>
    </xf>
    <xf numFmtId="0" fontId="12" fillId="0" borderId="28" xfId="0" applyFont="1" applyBorder="1" applyAlignment="1">
      <alignment horizontal="center" vertical="center" wrapText="1"/>
    </xf>
    <xf numFmtId="0" fontId="12" fillId="0" borderId="91" xfId="0" applyFont="1" applyBorder="1" applyAlignment="1">
      <alignment horizontal="center" vertical="center" wrapText="1"/>
    </xf>
    <xf numFmtId="0" fontId="12" fillId="0" borderId="29"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0" fontId="12" fillId="0" borderId="30"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41" xfId="0" applyFont="1" applyBorder="1" applyAlignment="1">
      <alignment horizontal="center" vertical="center" wrapText="1"/>
    </xf>
    <xf numFmtId="0" fontId="12" fillId="0" borderId="31" xfId="0" applyFont="1" applyBorder="1" applyAlignment="1">
      <alignment horizontal="center" vertical="center" wrapText="1"/>
    </xf>
    <xf numFmtId="0" fontId="213" fillId="0" borderId="0" xfId="0" applyFont="1" applyAlignment="1">
      <alignment horizontal="right" wrapText="1"/>
    </xf>
    <xf numFmtId="0" fontId="17" fillId="65" borderId="2" xfId="0" applyFont="1" applyFill="1" applyBorder="1" applyAlignment="1">
      <alignment horizontal="right"/>
    </xf>
    <xf numFmtId="0" fontId="17" fillId="0" borderId="0" xfId="0" applyFont="1" applyAlignment="1">
      <alignment wrapText="1"/>
    </xf>
    <xf numFmtId="0" fontId="14" fillId="0" borderId="0" xfId="0" applyFont="1" applyAlignment="1">
      <alignment wrapText="1"/>
    </xf>
    <xf numFmtId="0" fontId="17" fillId="0" borderId="0" xfId="0" applyFont="1"/>
    <xf numFmtId="0" fontId="14" fillId="0" borderId="0" xfId="0" applyFont="1"/>
    <xf numFmtId="0" fontId="13" fillId="65" borderId="2" xfId="0" applyFont="1" applyFill="1" applyBorder="1" applyAlignment="1">
      <alignment horizontal="center" vertical="top" wrapText="1"/>
    </xf>
    <xf numFmtId="0" fontId="204" fillId="65" borderId="2" xfId="0" applyFont="1" applyFill="1" applyBorder="1" applyAlignment="1">
      <alignment horizontal="center" vertical="top" wrapText="1"/>
    </xf>
    <xf numFmtId="0" fontId="14" fillId="0" borderId="2" xfId="0" applyFont="1" applyBorder="1" applyAlignment="1">
      <alignment wrapText="1"/>
    </xf>
    <xf numFmtId="0" fontId="12" fillId="0" borderId="5" xfId="0" applyFont="1" applyBorder="1" applyAlignment="1">
      <alignment horizontal="left" vertical="top"/>
    </xf>
    <xf numFmtId="0" fontId="12" fillId="0" borderId="6" xfId="0" applyFont="1" applyBorder="1" applyAlignment="1">
      <alignment horizontal="left" vertical="top"/>
    </xf>
    <xf numFmtId="0" fontId="12" fillId="0" borderId="7" xfId="0" applyFont="1" applyBorder="1" applyAlignment="1">
      <alignment horizontal="left" vertical="top"/>
    </xf>
    <xf numFmtId="0" fontId="17" fillId="65" borderId="2" xfId="0" applyFont="1" applyFill="1" applyBorder="1" applyAlignment="1">
      <alignment horizontal="center" vertical="center" wrapText="1"/>
    </xf>
    <xf numFmtId="0" fontId="13" fillId="65"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04" fillId="0" borderId="0" xfId="0" applyFont="1" applyAlignment="1">
      <alignment horizontal="right" wrapText="1"/>
    </xf>
    <xf numFmtId="0" fontId="12" fillId="2" borderId="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7" fillId="0" borderId="2" xfId="0" applyFont="1" applyBorder="1" applyAlignment="1">
      <alignment horizontal="right"/>
    </xf>
    <xf numFmtId="0" fontId="14" fillId="0" borderId="2" xfId="0" applyFont="1" applyBorder="1" applyAlignment="1">
      <alignment horizontal="right"/>
    </xf>
    <xf numFmtId="0" fontId="13" fillId="65" borderId="4" xfId="0" applyFont="1" applyFill="1" applyBorder="1" applyAlignment="1">
      <alignment horizontal="center" vertical="center"/>
    </xf>
    <xf numFmtId="0" fontId="13" fillId="65" borderId="3" xfId="0" applyFont="1" applyFill="1" applyBorder="1" applyAlignment="1">
      <alignment horizontal="center" vertical="center"/>
    </xf>
    <xf numFmtId="0" fontId="13" fillId="65" borderId="1" xfId="0" applyFont="1" applyFill="1" applyBorder="1" applyAlignment="1">
      <alignment horizontal="center" vertical="center"/>
    </xf>
    <xf numFmtId="0" fontId="215" fillId="0" borderId="0" xfId="0" applyFont="1" applyAlignment="1">
      <alignment horizontal="right" wrapText="1"/>
    </xf>
    <xf numFmtId="0" fontId="85" fillId="2" borderId="28" xfId="0" applyFont="1" applyFill="1" applyBorder="1" applyAlignment="1">
      <alignment horizontal="center" vertical="center" wrapText="1"/>
    </xf>
    <xf numFmtId="0" fontId="85" fillId="2" borderId="29" xfId="0" applyFont="1" applyFill="1" applyBorder="1" applyAlignment="1">
      <alignment horizontal="center" vertical="center" wrapText="1"/>
    </xf>
    <xf numFmtId="0" fontId="85" fillId="2" borderId="8" xfId="0" applyFont="1" applyFill="1" applyBorder="1" applyAlignment="1">
      <alignment horizontal="center" vertical="center" wrapText="1"/>
    </xf>
    <xf numFmtId="0" fontId="85" fillId="2" borderId="31" xfId="0" applyFont="1" applyFill="1" applyBorder="1" applyAlignment="1">
      <alignment horizontal="center" vertical="center" wrapText="1"/>
    </xf>
    <xf numFmtId="0" fontId="10" fillId="0" borderId="2" xfId="0" applyFont="1" applyBorder="1" applyAlignment="1">
      <alignment vertical="top"/>
    </xf>
    <xf numFmtId="0" fontId="18" fillId="0" borderId="2" xfId="0" applyFont="1" applyBorder="1" applyAlignment="1">
      <alignment horizontal="right"/>
    </xf>
    <xf numFmtId="0" fontId="10" fillId="0" borderId="2" xfId="0" applyFont="1" applyBorder="1" applyAlignment="1">
      <alignment horizontal="right"/>
    </xf>
    <xf numFmtId="0" fontId="18" fillId="0" borderId="0" xfId="0" applyFont="1" applyAlignment="1">
      <alignment wrapText="1"/>
    </xf>
    <xf numFmtId="0" fontId="59" fillId="0" borderId="0" xfId="0" applyFont="1" applyAlignment="1">
      <alignment wrapText="1"/>
    </xf>
    <xf numFmtId="0" fontId="86" fillId="65" borderId="2" xfId="0" applyFont="1" applyFill="1" applyBorder="1" applyAlignment="1">
      <alignment horizontal="center" vertical="center" wrapText="1"/>
    </xf>
    <xf numFmtId="0" fontId="86" fillId="65" borderId="2" xfId="0" applyFont="1" applyFill="1" applyBorder="1" applyAlignment="1">
      <alignment horizontal="left" wrapText="1"/>
    </xf>
    <xf numFmtId="0" fontId="85" fillId="65" borderId="2" xfId="0" applyFont="1" applyFill="1" applyBorder="1" applyAlignment="1">
      <alignment horizontal="left" wrapText="1"/>
    </xf>
    <xf numFmtId="0" fontId="86" fillId="65" borderId="2" xfId="0" applyFont="1" applyFill="1" applyBorder="1" applyAlignment="1">
      <alignment vertical="center" wrapText="1"/>
    </xf>
    <xf numFmtId="0" fontId="18" fillId="0" borderId="0" xfId="0" applyFont="1"/>
    <xf numFmtId="0" fontId="59" fillId="0" borderId="0" xfId="0" applyFont="1"/>
    <xf numFmtId="0" fontId="85" fillId="0" borderId="4" xfId="0" applyFont="1" applyBorder="1" applyAlignment="1">
      <alignment vertical="top" wrapText="1"/>
    </xf>
    <xf numFmtId="0" fontId="85" fillId="0" borderId="3" xfId="0" applyFont="1" applyBorder="1" applyAlignment="1">
      <alignment vertical="top" wrapText="1"/>
    </xf>
    <xf numFmtId="0" fontId="85" fillId="0" borderId="1" xfId="0" applyFont="1" applyBorder="1" applyAlignment="1">
      <alignment vertical="top" wrapText="1"/>
    </xf>
    <xf numFmtId="0" fontId="86" fillId="65" borderId="4" xfId="0" applyFont="1" applyFill="1" applyBorder="1" applyAlignment="1">
      <alignment horizontal="center" vertical="center"/>
    </xf>
    <xf numFmtId="0" fontId="86" fillId="65" borderId="3" xfId="0" applyFont="1" applyFill="1" applyBorder="1" applyAlignment="1">
      <alignment horizontal="center" vertical="center"/>
    </xf>
    <xf numFmtId="0" fontId="86" fillId="65" borderId="1" xfId="0" applyFont="1" applyFill="1" applyBorder="1" applyAlignment="1">
      <alignment horizontal="center" vertical="center"/>
    </xf>
    <xf numFmtId="0" fontId="85" fillId="0" borderId="2" xfId="0" applyFont="1" applyBorder="1" applyAlignment="1">
      <alignment vertical="top"/>
    </xf>
    <xf numFmtId="0" fontId="89" fillId="0" borderId="0" xfId="0" applyFont="1" applyAlignment="1">
      <alignment wrapText="1"/>
    </xf>
    <xf numFmtId="0" fontId="86" fillId="0" borderId="0" xfId="0" applyFont="1" applyAlignment="1">
      <alignment wrapText="1"/>
    </xf>
    <xf numFmtId="0" fontId="216" fillId="0" borderId="0" xfId="0" applyFont="1" applyAlignment="1">
      <alignment wrapText="1"/>
    </xf>
    <xf numFmtId="0" fontId="85" fillId="0" borderId="2" xfId="0" applyFont="1" applyBorder="1" applyAlignment="1">
      <alignment vertical="top" wrapText="1"/>
    </xf>
    <xf numFmtId="0" fontId="86" fillId="65" borderId="4" xfId="0" applyFont="1" applyFill="1" applyBorder="1" applyAlignment="1">
      <alignment horizontal="center" vertical="top"/>
    </xf>
    <xf numFmtId="0" fontId="86" fillId="65" borderId="3" xfId="0" applyFont="1" applyFill="1" applyBorder="1" applyAlignment="1">
      <alignment horizontal="center" vertical="top"/>
    </xf>
    <xf numFmtId="0" fontId="86" fillId="65" borderId="1" xfId="0" applyFont="1" applyFill="1" applyBorder="1" applyAlignment="1">
      <alignment horizontal="center" vertical="top"/>
    </xf>
    <xf numFmtId="0" fontId="86" fillId="0" borderId="2" xfId="0" applyFont="1" applyBorder="1" applyAlignment="1">
      <alignment horizontal="right" vertical="top"/>
    </xf>
    <xf numFmtId="0" fontId="85" fillId="0" borderId="2" xfId="0" applyFont="1" applyBorder="1" applyAlignment="1">
      <alignment horizontal="right" vertical="top"/>
    </xf>
    <xf numFmtId="0" fontId="85" fillId="2" borderId="5" xfId="0" applyFont="1" applyFill="1" applyBorder="1" applyAlignment="1">
      <alignment horizontal="center" vertical="center" wrapText="1"/>
    </xf>
    <xf numFmtId="0" fontId="85" fillId="2" borderId="6" xfId="0" applyFont="1" applyFill="1" applyBorder="1" applyAlignment="1">
      <alignment horizontal="center" vertical="center" wrapText="1"/>
    </xf>
    <xf numFmtId="0" fontId="85" fillId="2" borderId="7" xfId="0" applyFont="1" applyFill="1" applyBorder="1" applyAlignment="1">
      <alignment horizontal="center" vertical="center" wrapText="1"/>
    </xf>
    <xf numFmtId="0" fontId="215" fillId="0" borderId="0" xfId="0" applyFont="1" applyAlignment="1">
      <alignment horizontal="right" vertical="center" wrapText="1"/>
    </xf>
    <xf numFmtId="0" fontId="18" fillId="0" borderId="0" xfId="0" applyFont="1" applyAlignment="1">
      <alignment horizontal="center" vertical="center" wrapText="1"/>
    </xf>
    <xf numFmtId="0" fontId="59" fillId="0" borderId="0" xfId="0" applyFont="1" applyAlignment="1">
      <alignment horizontal="center" vertical="center" wrapText="1"/>
    </xf>
    <xf numFmtId="0" fontId="86" fillId="0" borderId="4" xfId="0" applyFont="1" applyBorder="1" applyAlignment="1">
      <alignment horizontal="right" vertical="top"/>
    </xf>
    <xf numFmtId="0" fontId="85" fillId="0" borderId="3" xfId="0" applyFont="1" applyBorder="1" applyAlignment="1">
      <alignment horizontal="right" vertical="top"/>
    </xf>
    <xf numFmtId="0" fontId="85" fillId="0" borderId="1" xfId="0" applyFont="1" applyBorder="1" applyAlignment="1">
      <alignment horizontal="right" vertical="top"/>
    </xf>
    <xf numFmtId="0" fontId="86" fillId="0" borderId="0" xfId="0" applyFont="1" applyAlignment="1">
      <alignment horizontal="center" wrapText="1"/>
    </xf>
    <xf numFmtId="0" fontId="85" fillId="0" borderId="0" xfId="0" applyFont="1" applyAlignment="1">
      <alignment horizontal="center" wrapText="1"/>
    </xf>
    <xf numFmtId="0" fontId="85" fillId="0" borderId="4" xfId="0" applyFont="1" applyBorder="1" applyAlignment="1">
      <alignment horizontal="left" vertical="top"/>
    </xf>
    <xf numFmtId="0" fontId="85" fillId="0" borderId="3" xfId="0" applyFont="1" applyBorder="1" applyAlignment="1">
      <alignment horizontal="left" vertical="top"/>
    </xf>
    <xf numFmtId="0" fontId="85" fillId="0" borderId="1" xfId="0" applyFont="1" applyBorder="1" applyAlignment="1">
      <alignment horizontal="left" vertical="top"/>
    </xf>
    <xf numFmtId="0" fontId="85" fillId="0" borderId="4" xfId="0" applyFont="1" applyBorder="1" applyAlignment="1">
      <alignment vertical="top"/>
    </xf>
    <xf numFmtId="0" fontId="85" fillId="0" borderId="3" xfId="0" applyFont="1" applyBorder="1" applyAlignment="1">
      <alignment vertical="top"/>
    </xf>
    <xf numFmtId="0" fontId="85" fillId="0" borderId="1" xfId="0" applyFont="1" applyBorder="1" applyAlignment="1">
      <alignment vertical="top"/>
    </xf>
    <xf numFmtId="0" fontId="106" fillId="2" borderId="4" xfId="0" applyFont="1" applyFill="1" applyBorder="1" applyAlignment="1">
      <alignment horizontal="left" vertical="top" wrapText="1"/>
    </xf>
    <xf numFmtId="0" fontId="106" fillId="2" borderId="3" xfId="0" applyFont="1" applyFill="1" applyBorder="1" applyAlignment="1">
      <alignment horizontal="left" vertical="top" wrapText="1"/>
    </xf>
    <xf numFmtId="0" fontId="106" fillId="2" borderId="1" xfId="0" applyFont="1" applyFill="1" applyBorder="1" applyAlignment="1">
      <alignment horizontal="left" vertical="top" wrapText="1"/>
    </xf>
    <xf numFmtId="0" fontId="85" fillId="2" borderId="2" xfId="0" applyFont="1" applyFill="1" applyBorder="1" applyAlignment="1">
      <alignment horizontal="center" vertical="center" wrapText="1"/>
    </xf>
    <xf numFmtId="0" fontId="86" fillId="2" borderId="2" xfId="0" applyFont="1" applyFill="1" applyBorder="1" applyAlignment="1">
      <alignment horizontal="center" vertical="center" wrapText="1"/>
    </xf>
    <xf numFmtId="0" fontId="86" fillId="65" borderId="4" xfId="0" applyFont="1" applyFill="1" applyBorder="1" applyAlignment="1">
      <alignment horizontal="center" vertical="center" wrapText="1"/>
    </xf>
    <xf numFmtId="0" fontId="86" fillId="65" borderId="3" xfId="0" applyFont="1" applyFill="1" applyBorder="1" applyAlignment="1">
      <alignment horizontal="center" vertical="center" wrapText="1"/>
    </xf>
    <xf numFmtId="0" fontId="86" fillId="65" borderId="1" xfId="0" applyFont="1" applyFill="1" applyBorder="1" applyAlignment="1">
      <alignment horizontal="center" vertical="center" wrapText="1"/>
    </xf>
    <xf numFmtId="0" fontId="86" fillId="2" borderId="18" xfId="0" applyFont="1" applyFill="1" applyBorder="1" applyAlignment="1">
      <alignment horizontal="center" vertical="center" wrapText="1"/>
    </xf>
    <xf numFmtId="0" fontId="86" fillId="2" borderId="0" xfId="0" applyFont="1" applyFill="1" applyAlignment="1">
      <alignment horizontal="center" vertical="center" wrapText="1"/>
    </xf>
    <xf numFmtId="0" fontId="218" fillId="0" borderId="0" xfId="0" applyFont="1" applyAlignment="1">
      <alignment wrapText="1"/>
    </xf>
    <xf numFmtId="0" fontId="86" fillId="0" borderId="0" xfId="0" applyFont="1" applyAlignment="1">
      <alignment horizontal="center" vertical="center" wrapText="1"/>
    </xf>
    <xf numFmtId="0" fontId="10" fillId="2" borderId="2" xfId="0" applyFont="1" applyFill="1" applyBorder="1" applyAlignment="1">
      <alignment wrapText="1"/>
    </xf>
    <xf numFmtId="0" fontId="106" fillId="2" borderId="4" xfId="0" applyFont="1" applyFill="1" applyBorder="1" applyAlignment="1">
      <alignment horizontal="left" vertical="center"/>
    </xf>
    <xf numFmtId="0" fontId="106" fillId="2" borderId="3" xfId="0" applyFont="1" applyFill="1" applyBorder="1" applyAlignment="1">
      <alignment horizontal="left" vertical="center"/>
    </xf>
    <xf numFmtId="0" fontId="106" fillId="2" borderId="1" xfId="0" applyFont="1" applyFill="1" applyBorder="1" applyAlignment="1">
      <alignment horizontal="left" vertical="center"/>
    </xf>
    <xf numFmtId="0" fontId="112" fillId="62" borderId="2" xfId="1" applyFont="1" applyFill="1" applyBorder="1" applyAlignment="1">
      <alignment horizontal="left" vertical="top" wrapText="1"/>
    </xf>
    <xf numFmtId="0" fontId="113" fillId="0" borderId="2" xfId="0" applyFont="1" applyBorder="1" applyAlignment="1">
      <alignment vertical="top"/>
    </xf>
    <xf numFmtId="0" fontId="113" fillId="2" borderId="5" xfId="1" applyFont="1" applyFill="1" applyBorder="1"/>
    <xf numFmtId="0" fontId="113" fillId="0" borderId="6" xfId="0" applyFont="1" applyBorder="1"/>
    <xf numFmtId="0" fontId="113" fillId="0" borderId="7" xfId="0" applyFont="1" applyBorder="1"/>
    <xf numFmtId="49" fontId="108" fillId="0" borderId="2" xfId="1" applyNumberFormat="1" applyFont="1" applyBorder="1" applyAlignment="1">
      <alignment horizontal="center" vertical="center"/>
    </xf>
    <xf numFmtId="49" fontId="108" fillId="0" borderId="2" xfId="1" applyNumberFormat="1" applyFont="1" applyBorder="1" applyAlignment="1">
      <alignment horizontal="center" vertical="center" wrapText="1"/>
    </xf>
    <xf numFmtId="0" fontId="110" fillId="0" borderId="5" xfId="1" applyFont="1" applyBorder="1" applyAlignment="1">
      <alignment horizontal="left" vertical="top" wrapText="1"/>
    </xf>
    <xf numFmtId="0" fontId="110" fillId="0" borderId="7" xfId="1" applyFont="1" applyBorder="1" applyAlignment="1">
      <alignment horizontal="left" vertical="top" wrapText="1"/>
    </xf>
    <xf numFmtId="0" fontId="112" fillId="0" borderId="5" xfId="1" applyFont="1" applyBorder="1" applyAlignment="1">
      <alignment horizontal="center" vertical="center" wrapText="1"/>
    </xf>
    <xf numFmtId="0" fontId="112" fillId="0" borderId="7" xfId="1" applyFont="1" applyBorder="1" applyAlignment="1">
      <alignment horizontal="center" vertical="center"/>
    </xf>
    <xf numFmtId="0" fontId="112" fillId="0" borderId="2" xfId="1" applyFont="1" applyBorder="1" applyAlignment="1">
      <alignment horizontal="center" vertical="center"/>
    </xf>
    <xf numFmtId="0" fontId="108" fillId="0" borderId="42" xfId="1" applyFont="1" applyBorder="1" applyAlignment="1">
      <alignment horizontal="center" vertical="center" wrapText="1"/>
    </xf>
    <xf numFmtId="0" fontId="108" fillId="0" borderId="45" xfId="1" applyFont="1" applyBorder="1" applyAlignment="1">
      <alignment horizontal="center" vertical="center" wrapText="1"/>
    </xf>
    <xf numFmtId="0" fontId="108" fillId="0" borderId="43" xfId="1" applyFont="1" applyBorder="1" applyAlignment="1">
      <alignment horizontal="center" vertical="center" wrapText="1"/>
    </xf>
    <xf numFmtId="0" fontId="108" fillId="0" borderId="44" xfId="1" applyFont="1" applyBorder="1" applyAlignment="1">
      <alignment horizontal="center" vertical="center" wrapText="1"/>
    </xf>
    <xf numFmtId="0" fontId="108" fillId="0" borderId="46" xfId="1" applyFont="1" applyBorder="1" applyAlignment="1">
      <alignment horizontal="center" vertical="center" wrapText="1"/>
    </xf>
    <xf numFmtId="0" fontId="108" fillId="0" borderId="47" xfId="1" applyFont="1" applyBorder="1" applyAlignment="1">
      <alignment horizontal="center" vertical="center" wrapText="1"/>
    </xf>
    <xf numFmtId="3" fontId="108" fillId="0" borderId="2" xfId="1" applyNumberFormat="1" applyFont="1" applyBorder="1" applyAlignment="1">
      <alignment horizontal="center" vertical="center" wrapText="1"/>
    </xf>
    <xf numFmtId="0" fontId="112" fillId="0" borderId="4" xfId="1" applyFont="1" applyBorder="1" applyAlignment="1">
      <alignment horizontal="center" vertical="center" wrapText="1"/>
    </xf>
    <xf numFmtId="0" fontId="112" fillId="0" borderId="1" xfId="1" applyFont="1" applyBorder="1" applyAlignment="1">
      <alignment horizontal="center" vertical="center" wrapText="1"/>
    </xf>
    <xf numFmtId="0" fontId="112" fillId="62" borderId="2" xfId="1" applyFont="1" applyFill="1" applyBorder="1" applyAlignment="1">
      <alignment horizontal="left"/>
    </xf>
    <xf numFmtId="0" fontId="113" fillId="0" borderId="2" xfId="0" applyFont="1" applyBorder="1"/>
    <xf numFmtId="3" fontId="108" fillId="0" borderId="5" xfId="1" applyNumberFormat="1" applyFont="1" applyBorder="1" applyAlignment="1">
      <alignment horizontal="center" vertical="center" wrapText="1"/>
    </xf>
    <xf numFmtId="3" fontId="108" fillId="0" borderId="7" xfId="1" applyNumberFormat="1" applyFont="1" applyBorder="1" applyAlignment="1">
      <alignment horizontal="center" vertical="center" wrapText="1"/>
    </xf>
    <xf numFmtId="3" fontId="122" fillId="0" borderId="2" xfId="1" applyNumberFormat="1" applyFont="1" applyBorder="1" applyAlignment="1">
      <alignment horizontal="center" vertical="center" wrapText="1"/>
    </xf>
    <xf numFmtId="0" fontId="95" fillId="62" borderId="2" xfId="1" applyFont="1" applyFill="1" applyBorder="1" applyAlignment="1">
      <alignment horizontal="left" wrapText="1"/>
    </xf>
    <xf numFmtId="0" fontId="95" fillId="62" borderId="2" xfId="1" applyFont="1" applyFill="1" applyBorder="1" applyAlignment="1">
      <alignment horizontal="left"/>
    </xf>
    <xf numFmtId="0" fontId="94" fillId="2" borderId="5" xfId="1" applyFont="1" applyFill="1" applyBorder="1"/>
    <xf numFmtId="0" fontId="0" fillId="0" borderId="6" xfId="0" applyBorder="1"/>
    <xf numFmtId="0" fontId="0" fillId="0" borderId="7" xfId="0" applyBorder="1"/>
    <xf numFmtId="0" fontId="95" fillId="0" borderId="2" xfId="1" applyFont="1" applyBorder="1" applyAlignment="1">
      <alignment horizontal="center" vertical="center"/>
    </xf>
    <xf numFmtId="0" fontId="197" fillId="0" borderId="2" xfId="1" applyFont="1" applyBorder="1" applyAlignment="1">
      <alignment horizontal="center" vertical="center"/>
    </xf>
    <xf numFmtId="0" fontId="95" fillId="0" borderId="4" xfId="1" applyFont="1" applyBorder="1" applyAlignment="1">
      <alignment horizontal="center" vertical="center" wrapText="1"/>
    </xf>
    <xf numFmtId="0" fontId="95" fillId="0" borderId="1" xfId="1" applyFont="1" applyBorder="1" applyAlignment="1">
      <alignment horizontal="center" vertical="center" wrapText="1"/>
    </xf>
    <xf numFmtId="0" fontId="94" fillId="2" borderId="5" xfId="1" applyFont="1" applyFill="1" applyBorder="1" applyAlignment="1">
      <alignment vertical="center" wrapText="1"/>
    </xf>
    <xf numFmtId="0" fontId="4" fillId="2" borderId="6" xfId="1" applyFill="1" applyBorder="1" applyAlignment="1">
      <alignment vertical="center" wrapText="1"/>
    </xf>
    <xf numFmtId="0" fontId="4" fillId="2" borderId="7" xfId="1" applyFill="1" applyBorder="1" applyAlignment="1">
      <alignment vertical="center" wrapText="1"/>
    </xf>
    <xf numFmtId="0" fontId="95" fillId="0" borderId="5" xfId="1" applyFont="1" applyBorder="1" applyAlignment="1">
      <alignment horizontal="center" vertical="center" wrapText="1"/>
    </xf>
    <xf numFmtId="0" fontId="197" fillId="0" borderId="7" xfId="1" applyFont="1" applyBorder="1" applyAlignment="1">
      <alignment horizontal="center" vertical="center"/>
    </xf>
    <xf numFmtId="0" fontId="147" fillId="4" borderId="0" xfId="1" applyFont="1" applyFill="1" applyAlignment="1">
      <alignment horizontal="left" vertical="top" wrapText="1"/>
    </xf>
    <xf numFmtId="0" fontId="148" fillId="0" borderId="0" xfId="1" applyFont="1"/>
    <xf numFmtId="0" fontId="122" fillId="0" borderId="2" xfId="1" applyFont="1" applyBorder="1" applyAlignment="1">
      <alignment horizontal="center" vertical="center" wrapText="1"/>
    </xf>
    <xf numFmtId="49" fontId="122" fillId="0" borderId="2" xfId="1" applyNumberFormat="1" applyFont="1" applyBorder="1" applyAlignment="1">
      <alignment horizontal="center" vertical="center"/>
    </xf>
    <xf numFmtId="49" fontId="122" fillId="0" borderId="2" xfId="1" applyNumberFormat="1" applyFont="1" applyBorder="1" applyAlignment="1">
      <alignment horizontal="center" vertical="center" wrapText="1"/>
    </xf>
    <xf numFmtId="0" fontId="113" fillId="0" borderId="0" xfId="0" applyFont="1"/>
    <xf numFmtId="0" fontId="108" fillId="64" borderId="2" xfId="0" applyFont="1" applyFill="1" applyBorder="1" applyAlignment="1">
      <alignment horizontal="center" vertical="center" wrapText="1"/>
    </xf>
    <xf numFmtId="0" fontId="108" fillId="65" borderId="2" xfId="0" applyFont="1" applyFill="1" applyBorder="1" applyAlignment="1">
      <alignment horizontal="left" vertical="center" wrapText="1"/>
    </xf>
    <xf numFmtId="0" fontId="110" fillId="65" borderId="2" xfId="0" applyFont="1" applyFill="1" applyBorder="1" applyAlignment="1">
      <alignment horizontal="left" vertical="center" wrapText="1"/>
    </xf>
    <xf numFmtId="0" fontId="110" fillId="2" borderId="2" xfId="0" applyFont="1" applyFill="1" applyBorder="1" applyAlignment="1">
      <alignment horizontal="right" vertical="center" wrapText="1"/>
    </xf>
    <xf numFmtId="0" fontId="108" fillId="0" borderId="2" xfId="0" applyFont="1" applyBorder="1" applyAlignment="1">
      <alignment horizontal="left" vertical="center" wrapText="1"/>
    </xf>
    <xf numFmtId="0" fontId="108" fillId="2" borderId="4" xfId="0" applyFont="1" applyFill="1" applyBorder="1" applyAlignment="1">
      <alignment horizontal="center" vertical="center" wrapText="1"/>
    </xf>
    <xf numFmtId="0" fontId="108" fillId="2" borderId="3" xfId="0" applyFont="1" applyFill="1" applyBorder="1" applyAlignment="1">
      <alignment horizontal="center" vertical="center" wrapText="1"/>
    </xf>
    <xf numFmtId="0" fontId="108" fillId="2" borderId="1" xfId="0" applyFont="1" applyFill="1" applyBorder="1" applyAlignment="1">
      <alignment horizontal="center" vertical="center" wrapText="1"/>
    </xf>
    <xf numFmtId="0" fontId="110" fillId="0" borderId="0" xfId="0" applyFont="1"/>
    <xf numFmtId="0" fontId="110" fillId="0" borderId="0" xfId="0" applyFont="1" applyAlignment="1">
      <alignment horizontal="center"/>
    </xf>
    <xf numFmtId="0" fontId="108" fillId="65" borderId="2" xfId="0" applyFont="1" applyFill="1" applyBorder="1" applyAlignment="1">
      <alignment horizontal="center" vertical="center" wrapText="1"/>
    </xf>
    <xf numFmtId="0" fontId="108" fillId="65" borderId="2" xfId="0" applyFont="1" applyFill="1" applyBorder="1" applyAlignment="1">
      <alignment horizontal="left" wrapText="1"/>
    </xf>
    <xf numFmtId="0" fontId="110" fillId="65" borderId="2" xfId="0" applyFont="1" applyFill="1" applyBorder="1" applyAlignment="1">
      <alignment horizontal="left" wrapText="1"/>
    </xf>
    <xf numFmtId="0" fontId="108" fillId="65" borderId="2" xfId="0" applyFont="1" applyFill="1" applyBorder="1" applyAlignment="1">
      <alignment vertical="center" wrapText="1"/>
    </xf>
    <xf numFmtId="0" fontId="110" fillId="0" borderId="0" xfId="0" applyFont="1" applyAlignment="1">
      <alignment horizontal="left" wrapText="1"/>
    </xf>
    <xf numFmtId="0" fontId="214" fillId="0" borderId="41" xfId="0" applyFont="1" applyBorder="1" applyAlignment="1">
      <alignment horizontal="center"/>
    </xf>
    <xf numFmtId="49" fontId="108" fillId="0" borderId="4" xfId="0" applyNumberFormat="1" applyFont="1" applyBorder="1" applyAlignment="1">
      <alignment horizontal="left" vertical="top" wrapText="1"/>
    </xf>
    <xf numFmtId="49" fontId="108" fillId="0" borderId="3" xfId="0" applyNumberFormat="1" applyFont="1" applyBorder="1" applyAlignment="1">
      <alignment horizontal="left" vertical="top" wrapText="1"/>
    </xf>
    <xf numFmtId="49" fontId="108" fillId="0" borderId="1" xfId="0" applyNumberFormat="1" applyFont="1" applyBorder="1" applyAlignment="1">
      <alignment horizontal="left" vertical="top" wrapText="1"/>
    </xf>
    <xf numFmtId="0" fontId="110" fillId="0" borderId="0" xfId="0" applyFont="1" applyAlignment="1">
      <alignment horizontal="left"/>
    </xf>
    <xf numFmtId="0" fontId="110" fillId="2" borderId="2" xfId="0" applyFont="1" applyFill="1" applyBorder="1" applyAlignment="1">
      <alignment horizontal="center" vertical="center" wrapText="1"/>
    </xf>
    <xf numFmtId="0" fontId="150" fillId="0" borderId="18" xfId="0" applyFont="1" applyBorder="1" applyAlignment="1">
      <alignment horizontal="center" vertical="top" wrapText="1"/>
    </xf>
    <xf numFmtId="0" fontId="150" fillId="0" borderId="0" xfId="0" applyFont="1" applyAlignment="1">
      <alignment horizontal="center" vertical="top" wrapText="1"/>
    </xf>
    <xf numFmtId="1" fontId="150" fillId="0" borderId="18" xfId="0" applyNumberFormat="1" applyFont="1" applyBorder="1" applyAlignment="1">
      <alignment horizontal="center" vertical="top" wrapText="1"/>
    </xf>
    <xf numFmtId="0" fontId="108" fillId="2" borderId="2" xfId="0" applyFont="1" applyFill="1" applyBorder="1" applyAlignment="1">
      <alignment horizontal="right" vertical="top"/>
    </xf>
    <xf numFmtId="0" fontId="110" fillId="2" borderId="2" xfId="0" applyFont="1" applyFill="1" applyBorder="1" applyAlignment="1">
      <alignment horizontal="right" vertical="top"/>
    </xf>
    <xf numFmtId="0" fontId="110" fillId="2" borderId="2" xfId="0" applyFont="1" applyFill="1" applyBorder="1" applyAlignment="1">
      <alignment horizontal="center" vertical="top" wrapText="1"/>
    </xf>
    <xf numFmtId="0" fontId="108" fillId="65" borderId="4" xfId="0" applyFont="1" applyFill="1" applyBorder="1" applyAlignment="1">
      <alignment horizontal="center" vertical="center"/>
    </xf>
    <xf numFmtId="0" fontId="108" fillId="65" borderId="3" xfId="0" applyFont="1" applyFill="1" applyBorder="1" applyAlignment="1">
      <alignment horizontal="center" vertical="center"/>
    </xf>
    <xf numFmtId="0" fontId="108" fillId="65" borderId="1" xfId="0" applyFont="1" applyFill="1" applyBorder="1" applyAlignment="1">
      <alignment horizontal="center" vertical="center"/>
    </xf>
    <xf numFmtId="0" fontId="110" fillId="2" borderId="4" xfId="0" applyFont="1" applyFill="1" applyBorder="1" applyAlignment="1">
      <alignment vertical="top"/>
    </xf>
    <xf numFmtId="0" fontId="110" fillId="2" borderId="3" xfId="0" applyFont="1" applyFill="1" applyBorder="1" applyAlignment="1">
      <alignment vertical="top"/>
    </xf>
    <xf numFmtId="0" fontId="110" fillId="2" borderId="1" xfId="0" applyFont="1" applyFill="1" applyBorder="1" applyAlignment="1">
      <alignment vertical="top"/>
    </xf>
    <xf numFmtId="0" fontId="110" fillId="2" borderId="4" xfId="0" applyFont="1" applyFill="1" applyBorder="1" applyAlignment="1">
      <alignment vertical="top" wrapText="1"/>
    </xf>
    <xf numFmtId="0" fontId="110" fillId="2" borderId="3" xfId="0" applyFont="1" applyFill="1" applyBorder="1" applyAlignment="1">
      <alignment vertical="top" wrapText="1"/>
    </xf>
    <xf numFmtId="0" fontId="110" fillId="2" borderId="1" xfId="0" applyFont="1" applyFill="1" applyBorder="1" applyAlignment="1">
      <alignment vertical="top" wrapText="1"/>
    </xf>
    <xf numFmtId="0" fontId="110" fillId="2" borderId="2" xfId="0" applyFont="1" applyFill="1" applyBorder="1" applyAlignment="1">
      <alignment vertical="top"/>
    </xf>
    <xf numFmtId="0" fontId="110" fillId="2" borderId="28" xfId="0" applyFont="1" applyFill="1" applyBorder="1" applyAlignment="1">
      <alignment horizontal="center" vertical="center" wrapText="1"/>
    </xf>
    <xf numFmtId="0" fontId="110" fillId="2" borderId="91" xfId="0" applyFont="1" applyFill="1" applyBorder="1" applyAlignment="1">
      <alignment horizontal="center" vertical="center" wrapText="1"/>
    </xf>
    <xf numFmtId="0" fontId="110" fillId="2" borderId="29" xfId="0" applyFont="1" applyFill="1" applyBorder="1" applyAlignment="1">
      <alignment horizontal="center" vertical="center" wrapText="1"/>
    </xf>
    <xf numFmtId="0" fontId="110" fillId="2" borderId="18" xfId="0" applyFont="1" applyFill="1" applyBorder="1" applyAlignment="1">
      <alignment horizontal="center" vertical="center" wrapText="1"/>
    </xf>
    <xf numFmtId="0" fontId="110" fillId="2" borderId="0" xfId="0" applyFont="1" applyFill="1" applyAlignment="1">
      <alignment horizontal="center" vertical="center" wrapText="1"/>
    </xf>
    <xf numFmtId="0" fontId="110" fillId="2" borderId="30" xfId="0" applyFont="1" applyFill="1" applyBorder="1" applyAlignment="1">
      <alignment horizontal="center" vertical="center" wrapText="1"/>
    </xf>
    <xf numFmtId="0" fontId="110" fillId="2" borderId="8" xfId="0" applyFont="1" applyFill="1" applyBorder="1" applyAlignment="1">
      <alignment horizontal="center" vertical="center" wrapText="1"/>
    </xf>
    <xf numFmtId="0" fontId="110" fillId="2" borderId="41" xfId="0" applyFont="1" applyFill="1" applyBorder="1" applyAlignment="1">
      <alignment horizontal="center" vertical="center" wrapText="1"/>
    </xf>
    <xf numFmtId="0" fontId="110" fillId="2" borderId="31" xfId="0" applyFont="1" applyFill="1" applyBorder="1" applyAlignment="1">
      <alignment horizontal="center" vertical="center" wrapText="1"/>
    </xf>
    <xf numFmtId="0" fontId="225" fillId="0" borderId="0" xfId="0" applyFont="1" applyAlignment="1">
      <alignment horizontal="center" wrapText="1"/>
    </xf>
    <xf numFmtId="0" fontId="108" fillId="2" borderId="2" xfId="0" applyFont="1" applyFill="1" applyBorder="1" applyAlignment="1">
      <alignment vertical="top" wrapText="1"/>
    </xf>
    <xf numFmtId="0" fontId="108" fillId="0" borderId="0" xfId="0" applyFont="1" applyAlignment="1">
      <alignment wrapText="1"/>
    </xf>
    <xf numFmtId="0" fontId="131" fillId="0" borderId="0" xfId="0" applyFont="1" applyAlignment="1">
      <alignment wrapText="1"/>
    </xf>
    <xf numFmtId="0" fontId="108" fillId="2" borderId="2" xfId="0" applyFont="1" applyFill="1" applyBorder="1" applyAlignment="1">
      <alignment horizontal="left" vertical="top" wrapText="1"/>
    </xf>
    <xf numFmtId="0" fontId="110" fillId="2" borderId="2" xfId="0" applyFont="1" applyFill="1" applyBorder="1" applyAlignment="1">
      <alignment horizontal="left" vertical="top" wrapText="1"/>
    </xf>
    <xf numFmtId="0" fontId="13" fillId="0" borderId="0" xfId="0" applyFont="1" applyAlignment="1">
      <alignment wrapText="1"/>
    </xf>
    <xf numFmtId="0" fontId="11" fillId="0" borderId="0" xfId="0" applyFont="1" applyAlignment="1">
      <alignment wrapText="1"/>
    </xf>
    <xf numFmtId="0" fontId="108" fillId="65" borderId="2" xfId="0" applyFont="1" applyFill="1" applyBorder="1" applyAlignment="1">
      <alignment horizontal="left" vertical="top" wrapText="1"/>
    </xf>
    <xf numFmtId="0" fontId="110" fillId="65" borderId="2" xfId="0" applyFont="1" applyFill="1" applyBorder="1" applyAlignment="1">
      <alignment horizontal="left" vertical="top" wrapText="1"/>
    </xf>
    <xf numFmtId="49" fontId="108" fillId="0" borderId="2" xfId="0" applyNumberFormat="1" applyFont="1" applyBorder="1" applyAlignment="1">
      <alignment horizontal="center" vertical="top" wrapText="1"/>
    </xf>
    <xf numFmtId="0" fontId="108" fillId="0" borderId="4" xfId="0" applyFont="1" applyBorder="1" applyAlignment="1">
      <alignment horizontal="right" vertical="top"/>
    </xf>
    <xf numFmtId="0" fontId="110" fillId="0" borderId="3" xfId="0" applyFont="1" applyBorder="1" applyAlignment="1">
      <alignment horizontal="right" vertical="top"/>
    </xf>
    <xf numFmtId="0" fontId="110" fillId="0" borderId="1" xfId="0" applyFont="1" applyBorder="1" applyAlignment="1">
      <alignment horizontal="right" vertical="top"/>
    </xf>
    <xf numFmtId="0" fontId="108" fillId="0" borderId="2" xfId="0" applyFont="1" applyBorder="1" applyAlignment="1">
      <alignment horizontal="right" vertical="top"/>
    </xf>
    <xf numFmtId="0" fontId="110" fillId="0" borderId="2" xfId="0" applyFont="1" applyBorder="1" applyAlignment="1">
      <alignment horizontal="right" vertical="top"/>
    </xf>
    <xf numFmtId="0" fontId="108" fillId="0" borderId="4" xfId="0" applyFont="1" applyBorder="1" applyAlignment="1">
      <alignment horizontal="center" vertical="top"/>
    </xf>
    <xf numFmtId="0" fontId="108" fillId="0" borderId="3" xfId="0" applyFont="1" applyBorder="1" applyAlignment="1">
      <alignment horizontal="center" vertical="top"/>
    </xf>
    <xf numFmtId="0" fontId="108" fillId="0" borderId="1" xfId="0" applyFont="1" applyBorder="1" applyAlignment="1">
      <alignment horizontal="center" vertical="top"/>
    </xf>
    <xf numFmtId="0" fontId="110" fillId="0" borderId="4" xfId="0" applyFont="1" applyBorder="1" applyAlignment="1">
      <alignment vertical="top" wrapText="1"/>
    </xf>
    <xf numFmtId="0" fontId="110" fillId="0" borderId="3" xfId="0" applyFont="1" applyBorder="1" applyAlignment="1">
      <alignment vertical="top" wrapText="1"/>
    </xf>
    <xf numFmtId="0" fontId="110" fillId="0" borderId="1" xfId="0" applyFont="1" applyBorder="1" applyAlignment="1">
      <alignment vertical="top" wrapText="1"/>
    </xf>
    <xf numFmtId="0" fontId="110" fillId="0" borderId="4" xfId="0" applyFont="1" applyBorder="1" applyAlignment="1">
      <alignment vertical="top"/>
    </xf>
    <xf numFmtId="0" fontId="110" fillId="0" borderId="3" xfId="0" applyFont="1" applyBorder="1" applyAlignment="1">
      <alignment vertical="top"/>
    </xf>
    <xf numFmtId="0" fontId="110" fillId="0" borderId="1" xfId="0" applyFont="1" applyBorder="1" applyAlignment="1">
      <alignment vertical="top"/>
    </xf>
    <xf numFmtId="0" fontId="110" fillId="0" borderId="2" xfId="0" applyFont="1" applyBorder="1" applyAlignment="1">
      <alignment vertical="top" wrapText="1"/>
    </xf>
    <xf numFmtId="0" fontId="110" fillId="2" borderId="5" xfId="0" applyFont="1" applyFill="1" applyBorder="1" applyAlignment="1">
      <alignment horizontal="left" vertical="top" wrapText="1"/>
    </xf>
    <xf numFmtId="0" fontId="131" fillId="2" borderId="7" xfId="0" applyFont="1" applyFill="1" applyBorder="1" applyAlignment="1">
      <alignment horizontal="left" vertical="top" wrapText="1"/>
    </xf>
    <xf numFmtId="0" fontId="86" fillId="2" borderId="0" xfId="0" applyFont="1" applyFill="1" applyAlignment="1">
      <alignment wrapText="1"/>
    </xf>
    <xf numFmtId="0" fontId="11" fillId="2" borderId="0" xfId="0" applyFont="1" applyFill="1" applyAlignment="1">
      <alignment wrapText="1"/>
    </xf>
    <xf numFmtId="0" fontId="108" fillId="65" borderId="2" xfId="0" applyFont="1" applyFill="1" applyBorder="1" applyAlignment="1">
      <alignment vertical="top" wrapText="1"/>
    </xf>
    <xf numFmtId="0" fontId="112" fillId="0" borderId="0" xfId="0" applyFont="1" applyAlignment="1">
      <alignment vertical="center" wrapText="1"/>
    </xf>
    <xf numFmtId="0" fontId="102" fillId="2" borderId="0" xfId="0" applyFont="1" applyFill="1" applyAlignment="1">
      <alignment horizontal="center" vertical="center" wrapText="1"/>
    </xf>
    <xf numFmtId="0" fontId="140" fillId="0" borderId="0" xfId="0" applyFont="1"/>
    <xf numFmtId="0" fontId="107" fillId="0" borderId="0" xfId="0" applyFont="1"/>
    <xf numFmtId="0" fontId="110" fillId="0" borderId="2" xfId="0" applyFont="1" applyBorder="1" applyAlignment="1">
      <alignment vertical="top"/>
    </xf>
    <xf numFmtId="0" fontId="0" fillId="0" borderId="0" xfId="0"/>
    <xf numFmtId="0" fontId="108" fillId="2" borderId="2" xfId="0" applyFont="1" applyFill="1" applyBorder="1" applyAlignment="1">
      <alignment horizontal="center" vertical="top" wrapText="1"/>
    </xf>
    <xf numFmtId="0" fontId="108" fillId="0" borderId="4" xfId="0" applyFont="1" applyBorder="1" applyAlignment="1">
      <alignment horizontal="right"/>
    </xf>
    <xf numFmtId="0" fontId="110" fillId="0" borderId="3" xfId="0" applyFont="1" applyBorder="1" applyAlignment="1">
      <alignment horizontal="right"/>
    </xf>
    <xf numFmtId="0" fontId="110" fillId="0" borderId="1" xfId="0" applyFont="1" applyBorder="1" applyAlignment="1">
      <alignment horizontal="right"/>
    </xf>
    <xf numFmtId="0" fontId="17" fillId="0" borderId="0" xfId="0" applyFont="1" applyAlignment="1">
      <alignment horizontal="center" wrapText="1"/>
    </xf>
    <xf numFmtId="0" fontId="0" fillId="0" borderId="0" xfId="0" applyAlignment="1">
      <alignment horizontal="center" wrapText="1"/>
    </xf>
    <xf numFmtId="0" fontId="108" fillId="2" borderId="2" xfId="0" applyFont="1" applyFill="1" applyBorder="1" applyAlignment="1">
      <alignment horizontal="center" vertical="center" wrapText="1"/>
    </xf>
    <xf numFmtId="0" fontId="133" fillId="0" borderId="0" xfId="0" applyFont="1" applyAlignment="1">
      <alignment wrapText="1"/>
    </xf>
    <xf numFmtId="0" fontId="226" fillId="0" borderId="0" xfId="0" applyFont="1" applyAlignment="1">
      <alignment horizontal="right" wrapText="1"/>
    </xf>
    <xf numFmtId="0" fontId="108" fillId="65" borderId="2" xfId="0" applyFont="1" applyFill="1" applyBorder="1" applyAlignment="1">
      <alignment horizontal="center" vertical="top" wrapText="1"/>
    </xf>
    <xf numFmtId="0" fontId="181" fillId="0" borderId="0" xfId="0" applyFont="1" applyAlignment="1">
      <alignment horizontal="center" wrapText="1"/>
    </xf>
    <xf numFmtId="0" fontId="179" fillId="0" borderId="0" xfId="0" applyFont="1" applyAlignment="1">
      <alignment horizontal="center" wrapText="1"/>
    </xf>
    <xf numFmtId="0" fontId="110" fillId="65" borderId="2" xfId="0" applyFont="1" applyFill="1" applyBorder="1" applyAlignment="1">
      <alignment horizontal="center" vertical="top" wrapText="1"/>
    </xf>
    <xf numFmtId="0" fontId="19" fillId="0" borderId="2" xfId="19700" applyFont="1" applyBorder="1" applyAlignment="1">
      <alignment horizontal="left" vertical="center" wrapText="1"/>
    </xf>
    <xf numFmtId="0" fontId="19" fillId="0" borderId="2" xfId="19700" applyFont="1" applyBorder="1" applyAlignment="1">
      <alignment horizontal="center" vertical="center"/>
    </xf>
    <xf numFmtId="0" fontId="110" fillId="0" borderId="6" xfId="19700" applyFont="1" applyBorder="1" applyAlignment="1">
      <alignment horizontal="left" vertical="top" wrapText="1"/>
    </xf>
    <xf numFmtId="0" fontId="110" fillId="0" borderId="7" xfId="19700" applyFont="1" applyBorder="1" applyAlignment="1">
      <alignment horizontal="left" vertical="top" wrapText="1"/>
    </xf>
    <xf numFmtId="0" fontId="117" fillId="0" borderId="8" xfId="19700" applyFont="1" applyBorder="1" applyAlignment="1">
      <alignment horizontal="left" vertical="top" wrapText="1"/>
    </xf>
    <xf numFmtId="0" fontId="117" fillId="0" borderId="31" xfId="19700" applyFont="1" applyBorder="1" applyAlignment="1">
      <alignment horizontal="left" vertical="top" wrapText="1"/>
    </xf>
    <xf numFmtId="49" fontId="110" fillId="0" borderId="2" xfId="19700" applyNumberFormat="1" applyFont="1" applyBorder="1" applyAlignment="1">
      <alignment horizontal="left" vertical="top" wrapText="1"/>
    </xf>
    <xf numFmtId="0" fontId="110" fillId="0" borderId="4" xfId="19700" applyFont="1" applyBorder="1" applyAlignment="1">
      <alignment horizontal="left" vertical="top" wrapText="1"/>
    </xf>
    <xf numFmtId="0" fontId="110" fillId="0" borderId="1" xfId="19700" applyFont="1" applyBorder="1" applyAlignment="1">
      <alignment horizontal="left" vertical="top" wrapText="1"/>
    </xf>
    <xf numFmtId="49" fontId="110" fillId="0" borderId="4" xfId="19700" applyNumberFormat="1" applyFont="1" applyBorder="1" applyAlignment="1">
      <alignment horizontal="left" vertical="top" wrapText="1"/>
    </xf>
    <xf numFmtId="49" fontId="110" fillId="0" borderId="1" xfId="19700" applyNumberFormat="1" applyFont="1" applyBorder="1" applyAlignment="1">
      <alignment horizontal="left" vertical="top" wrapText="1"/>
    </xf>
    <xf numFmtId="3" fontId="108" fillId="65" borderId="5" xfId="19700" applyNumberFormat="1" applyFont="1" applyFill="1" applyBorder="1" applyAlignment="1">
      <alignment horizontal="center" vertical="center" wrapText="1"/>
    </xf>
    <xf numFmtId="3" fontId="108" fillId="65" borderId="7" xfId="19700" applyNumberFormat="1" applyFont="1" applyFill="1" applyBorder="1" applyAlignment="1">
      <alignment horizontal="center" vertical="center" wrapText="1"/>
    </xf>
    <xf numFmtId="0" fontId="114" fillId="65" borderId="4" xfId="19700" applyFont="1" applyFill="1" applyBorder="1" applyAlignment="1">
      <alignment horizontal="center" vertical="center" wrapText="1"/>
    </xf>
    <xf numFmtId="0" fontId="114" fillId="65" borderId="1" xfId="19700" applyFont="1" applyFill="1" applyBorder="1" applyAlignment="1">
      <alignment horizontal="center" vertical="center" wrapText="1"/>
    </xf>
    <xf numFmtId="0" fontId="114" fillId="0" borderId="2" xfId="19700" applyFont="1" applyBorder="1" applyAlignment="1">
      <alignment horizontal="left"/>
    </xf>
    <xf numFmtId="3" fontId="117" fillId="0" borderId="28" xfId="19700" applyNumberFormat="1" applyFont="1" applyBorder="1" applyAlignment="1">
      <alignment horizontal="center" vertical="top" wrapText="1"/>
    </xf>
    <xf numFmtId="3" fontId="117" fillId="0" borderId="29" xfId="19700" applyNumberFormat="1" applyFont="1" applyBorder="1" applyAlignment="1">
      <alignment horizontal="center" vertical="top" wrapText="1"/>
    </xf>
    <xf numFmtId="3" fontId="117" fillId="0" borderId="18" xfId="19700" applyNumberFormat="1" applyFont="1" applyBorder="1" applyAlignment="1">
      <alignment horizontal="center" vertical="top" wrapText="1"/>
    </xf>
    <xf numFmtId="3" fontId="117" fillId="0" borderId="30" xfId="19700" applyNumberFormat="1" applyFont="1" applyBorder="1" applyAlignment="1">
      <alignment horizontal="center" vertical="top" wrapText="1"/>
    </xf>
    <xf numFmtId="3" fontId="117" fillId="0" borderId="8" xfId="19700" applyNumberFormat="1" applyFont="1" applyBorder="1" applyAlignment="1">
      <alignment horizontal="center" vertical="top" wrapText="1"/>
    </xf>
    <xf numFmtId="3" fontId="117" fillId="0" borderId="31" xfId="19700" applyNumberFormat="1" applyFont="1" applyBorder="1" applyAlignment="1">
      <alignment horizontal="center" vertical="top" wrapText="1"/>
    </xf>
    <xf numFmtId="171" fontId="114" fillId="0" borderId="4" xfId="19700" applyNumberFormat="1" applyFont="1" applyBorder="1" applyAlignment="1">
      <alignment horizontal="center" vertical="top" wrapText="1"/>
    </xf>
    <xf numFmtId="171" fontId="114" fillId="0" borderId="1" xfId="19700" applyNumberFormat="1" applyFont="1" applyBorder="1" applyAlignment="1">
      <alignment horizontal="center" vertical="top" wrapText="1"/>
    </xf>
    <xf numFmtId="0" fontId="108" fillId="0" borderId="2" xfId="0" applyFont="1" applyBorder="1" applyAlignment="1">
      <alignment horizontal="left" vertical="top" wrapText="1"/>
    </xf>
    <xf numFmtId="0" fontId="133" fillId="0" borderId="0" xfId="0" applyFont="1"/>
    <xf numFmtId="0" fontId="114" fillId="4" borderId="49" xfId="19700" applyFont="1" applyFill="1" applyBorder="1" applyAlignment="1">
      <alignment horizontal="left" vertical="top" wrapText="1"/>
    </xf>
    <xf numFmtId="0" fontId="114" fillId="0" borderId="0" xfId="19700" applyFont="1"/>
    <xf numFmtId="0" fontId="114" fillId="65" borderId="28" xfId="19700" applyFont="1" applyFill="1" applyBorder="1" applyAlignment="1">
      <alignment horizontal="center" vertical="center" wrapText="1"/>
    </xf>
    <xf numFmtId="0" fontId="114" fillId="65" borderId="91" xfId="19700" applyFont="1" applyFill="1" applyBorder="1" applyAlignment="1">
      <alignment horizontal="center" vertical="center" wrapText="1"/>
    </xf>
    <xf numFmtId="0" fontId="114" fillId="65" borderId="29" xfId="19700" applyFont="1" applyFill="1" applyBorder="1" applyAlignment="1">
      <alignment horizontal="center" vertical="center" wrapText="1"/>
    </xf>
    <xf numFmtId="0" fontId="114" fillId="65" borderId="8" xfId="19700" applyFont="1" applyFill="1" applyBorder="1" applyAlignment="1">
      <alignment horizontal="center" vertical="center" wrapText="1"/>
    </xf>
    <xf numFmtId="0" fontId="114" fillId="65" borderId="41" xfId="19700" applyFont="1" applyFill="1" applyBorder="1" applyAlignment="1">
      <alignment horizontal="center" vertical="center" wrapText="1"/>
    </xf>
    <xf numFmtId="0" fontId="114" fillId="65" borderId="31" xfId="19700" applyFont="1" applyFill="1" applyBorder="1" applyAlignment="1">
      <alignment horizontal="center" vertical="center" wrapText="1"/>
    </xf>
    <xf numFmtId="49" fontId="108" fillId="65" borderId="2" xfId="19700" applyNumberFormat="1" applyFont="1" applyFill="1" applyBorder="1" applyAlignment="1">
      <alignment horizontal="center" vertical="top" wrapText="1"/>
    </xf>
    <xf numFmtId="49" fontId="114" fillId="65" borderId="2" xfId="19700" applyNumberFormat="1" applyFont="1" applyFill="1" applyBorder="1" applyAlignment="1">
      <alignment horizontal="center" vertical="top" wrapText="1"/>
    </xf>
    <xf numFmtId="0" fontId="12" fillId="0" borderId="2" xfId="19701" applyFont="1" applyBorder="1" applyAlignment="1">
      <alignment horizontal="left" vertical="center" wrapText="1"/>
    </xf>
    <xf numFmtId="0" fontId="12" fillId="0" borderId="2" xfId="19701" applyFont="1" applyBorder="1" applyAlignment="1">
      <alignment horizontal="center" vertical="center"/>
    </xf>
    <xf numFmtId="0" fontId="122" fillId="0" borderId="53" xfId="19701" applyFont="1" applyBorder="1" applyAlignment="1">
      <alignment horizontal="center" vertical="center" wrapText="1"/>
    </xf>
    <xf numFmtId="0" fontId="122" fillId="0" borderId="52" xfId="19701" applyFont="1" applyBorder="1" applyAlignment="1">
      <alignment horizontal="center" vertical="center" wrapText="1"/>
    </xf>
    <xf numFmtId="0" fontId="147" fillId="4" borderId="52" xfId="19700" applyFont="1" applyFill="1" applyBorder="1" applyAlignment="1">
      <alignment horizontal="left" vertical="top" wrapText="1"/>
    </xf>
    <xf numFmtId="0" fontId="147" fillId="0" borderId="50" xfId="19700" applyFont="1" applyBorder="1"/>
    <xf numFmtId="0" fontId="147" fillId="0" borderId="0" xfId="19700" applyFont="1"/>
    <xf numFmtId="0" fontId="122" fillId="0" borderId="42" xfId="19701" applyFont="1" applyBorder="1" applyAlignment="1">
      <alignment horizontal="center" vertical="center" wrapText="1"/>
    </xf>
    <xf numFmtId="0" fontId="122" fillId="0" borderId="45" xfId="19701" applyFont="1" applyBorder="1" applyAlignment="1">
      <alignment horizontal="center" vertical="center" wrapText="1"/>
    </xf>
    <xf numFmtId="0" fontId="122" fillId="0" borderId="43" xfId="19701" applyFont="1" applyBorder="1" applyAlignment="1">
      <alignment horizontal="center" vertical="center" wrapText="1"/>
    </xf>
    <xf numFmtId="0" fontId="120" fillId="0" borderId="2" xfId="19701" applyFont="1" applyBorder="1" applyAlignment="1">
      <alignment horizontal="left"/>
    </xf>
    <xf numFmtId="3" fontId="122" fillId="0" borderId="4" xfId="19701" applyNumberFormat="1" applyFont="1" applyBorder="1" applyAlignment="1">
      <alignment horizontal="center" vertical="center" wrapText="1"/>
    </xf>
    <xf numFmtId="3" fontId="122" fillId="0" borderId="3" xfId="19701" applyNumberFormat="1" applyFont="1" applyBorder="1" applyAlignment="1">
      <alignment horizontal="center" vertical="center" wrapText="1"/>
    </xf>
    <xf numFmtId="3" fontId="122" fillId="0" borderId="1" xfId="19701" applyNumberFormat="1" applyFont="1" applyBorder="1" applyAlignment="1">
      <alignment horizontal="center" vertical="center" wrapText="1"/>
    </xf>
    <xf numFmtId="0" fontId="108" fillId="65" borderId="5" xfId="0" applyFont="1" applyFill="1" applyBorder="1" applyAlignment="1">
      <alignment horizontal="center" vertical="center" wrapText="1"/>
    </xf>
    <xf numFmtId="0" fontId="108" fillId="65" borderId="7" xfId="0" applyFont="1" applyFill="1" applyBorder="1" applyAlignment="1">
      <alignment horizontal="center" vertical="center" wrapText="1"/>
    </xf>
    <xf numFmtId="49" fontId="122" fillId="0" borderId="5" xfId="19701" applyNumberFormat="1" applyFont="1" applyBorder="1" applyAlignment="1">
      <alignment horizontal="center" vertical="top" wrapText="1"/>
    </xf>
    <xf numFmtId="49" fontId="122" fillId="0" borderId="7" xfId="19701" applyNumberFormat="1" applyFont="1" applyBorder="1" applyAlignment="1">
      <alignment horizontal="center" vertical="top" wrapText="1"/>
    </xf>
    <xf numFmtId="0" fontId="147" fillId="4" borderId="49" xfId="19701" applyFont="1" applyFill="1" applyBorder="1" applyAlignment="1">
      <alignment horizontal="left" vertical="top" wrapText="1"/>
    </xf>
    <xf numFmtId="0" fontId="147" fillId="0" borderId="0" xfId="19701" applyFont="1"/>
    <xf numFmtId="0" fontId="159" fillId="0" borderId="0" xfId="19701" applyFont="1"/>
    <xf numFmtId="0" fontId="19" fillId="3" borderId="2" xfId="19703" applyFont="1" applyFill="1" applyBorder="1" applyAlignment="1">
      <alignment horizontal="left" vertical="center" wrapText="1"/>
    </xf>
    <xf numFmtId="0" fontId="19" fillId="3" borderId="2" xfId="19703" applyFont="1" applyFill="1" applyBorder="1" applyAlignment="1">
      <alignment horizontal="center" vertical="center"/>
    </xf>
    <xf numFmtId="49" fontId="117" fillId="0" borderId="42" xfId="19703" applyNumberFormat="1" applyFont="1" applyBorder="1" applyAlignment="1">
      <alignment horizontal="center" vertical="top" wrapText="1"/>
    </xf>
    <xf numFmtId="49" fontId="117" fillId="0" borderId="54" xfId="19703" applyNumberFormat="1" applyFont="1" applyBorder="1" applyAlignment="1">
      <alignment horizontal="center" vertical="top" wrapText="1"/>
    </xf>
    <xf numFmtId="0" fontId="114" fillId="4" borderId="49" xfId="19703" applyFont="1" applyFill="1" applyBorder="1" applyAlignment="1">
      <alignment horizontal="left" vertical="top" wrapText="1"/>
    </xf>
    <xf numFmtId="0" fontId="114" fillId="0" borderId="0" xfId="19703" applyFont="1"/>
    <xf numFmtId="0" fontId="157" fillId="0" borderId="0" xfId="19703" applyFont="1"/>
    <xf numFmtId="0" fontId="114" fillId="0" borderId="42" xfId="19703" applyFont="1" applyBorder="1" applyAlignment="1">
      <alignment horizontal="center" vertical="top" wrapText="1"/>
    </xf>
    <xf numFmtId="0" fontId="114" fillId="0" borderId="45" xfId="19703" applyFont="1" applyBorder="1" applyAlignment="1">
      <alignment horizontal="center" vertical="top" wrapText="1"/>
    </xf>
    <xf numFmtId="0" fontId="114" fillId="0" borderId="43" xfId="19703" applyFont="1" applyBorder="1" applyAlignment="1">
      <alignment horizontal="center" vertical="top" wrapText="1"/>
    </xf>
    <xf numFmtId="0" fontId="114" fillId="64" borderId="53" xfId="19703" applyFont="1" applyFill="1" applyBorder="1" applyAlignment="1">
      <alignment horizontal="left" vertical="top" wrapText="1"/>
    </xf>
    <xf numFmtId="0" fontId="114" fillId="64" borderId="51" xfId="19703" applyFont="1" applyFill="1" applyBorder="1" applyAlignment="1">
      <alignment horizontal="left" vertical="top" wrapText="1"/>
    </xf>
    <xf numFmtId="0" fontId="114" fillId="0" borderId="2" xfId="19703" applyFont="1" applyBorder="1" applyAlignment="1">
      <alignment horizontal="left"/>
    </xf>
    <xf numFmtId="0" fontId="165" fillId="0" borderId="0" xfId="19704" applyFont="1" applyAlignment="1">
      <alignment horizontal="left" vertical="top" wrapText="1"/>
    </xf>
    <xf numFmtId="0" fontId="157" fillId="0" borderId="0" xfId="19704" applyFont="1" applyAlignment="1">
      <alignment horizontal="left" vertical="top" wrapText="1"/>
    </xf>
    <xf numFmtId="0" fontId="108" fillId="0" borderId="107" xfId="19704" applyFont="1" applyBorder="1" applyAlignment="1">
      <alignment horizontal="center" vertical="top"/>
    </xf>
    <xf numFmtId="0" fontId="108" fillId="0" borderId="108" xfId="19704" applyFont="1" applyBorder="1" applyAlignment="1">
      <alignment horizontal="center" vertical="top"/>
    </xf>
    <xf numFmtId="3" fontId="122" fillId="0" borderId="61" xfId="19704" applyNumberFormat="1" applyFont="1" applyBorder="1" applyAlignment="1">
      <alignment horizontal="center" vertical="center" wrapText="1"/>
    </xf>
    <xf numFmtId="3" fontId="132" fillId="0" borderId="63" xfId="19704" applyNumberFormat="1" applyFont="1" applyBorder="1" applyAlignment="1">
      <alignment horizontal="center" vertical="center" wrapText="1"/>
    </xf>
    <xf numFmtId="0" fontId="108" fillId="0" borderId="2" xfId="19704" applyFont="1" applyBorder="1" applyAlignment="1">
      <alignment horizontal="left" wrapText="1"/>
    </xf>
    <xf numFmtId="0" fontId="110" fillId="0" borderId="2" xfId="19704" applyFont="1" applyBorder="1" applyAlignment="1">
      <alignment horizontal="left" wrapText="1"/>
    </xf>
    <xf numFmtId="0" fontId="108" fillId="0" borderId="107" xfId="19704" applyFont="1" applyBorder="1" applyAlignment="1">
      <alignment horizontal="center"/>
    </xf>
    <xf numFmtId="0" fontId="108" fillId="0" borderId="108" xfId="19704" applyFont="1" applyBorder="1" applyAlignment="1">
      <alignment horizontal="center"/>
    </xf>
    <xf numFmtId="3" fontId="122" fillId="0" borderId="61" xfId="19704" applyNumberFormat="1" applyFont="1" applyBorder="1" applyAlignment="1">
      <alignment horizontal="center" vertical="center"/>
    </xf>
    <xf numFmtId="3" fontId="122" fillId="0" borderId="63" xfId="19704" applyNumberFormat="1" applyFont="1" applyBorder="1" applyAlignment="1">
      <alignment horizontal="center" vertical="center"/>
    </xf>
    <xf numFmtId="2" fontId="213" fillId="0" borderId="0" xfId="0" applyNumberFormat="1" applyFont="1" applyAlignment="1">
      <alignment horizontal="right" wrapText="1"/>
    </xf>
    <xf numFmtId="0" fontId="108" fillId="0" borderId="2" xfId="0" applyFont="1" applyBorder="1" applyAlignment="1">
      <alignment horizontal="center" vertical="center" wrapText="1"/>
    </xf>
    <xf numFmtId="0" fontId="122" fillId="4" borderId="49" xfId="19704" applyFont="1" applyFill="1" applyBorder="1" applyAlignment="1">
      <alignment horizontal="left" vertical="top" wrapText="1"/>
    </xf>
    <xf numFmtId="0" fontId="114" fillId="0" borderId="0" xfId="19704" applyFont="1"/>
    <xf numFmtId="0" fontId="157" fillId="0" borderId="0" xfId="19704" applyFont="1"/>
    <xf numFmtId="0" fontId="114" fillId="0" borderId="2" xfId="19704" applyFont="1" applyBorder="1" applyAlignment="1">
      <alignment horizontal="center" vertical="top" wrapText="1"/>
    </xf>
    <xf numFmtId="0" fontId="108" fillId="0" borderId="2" xfId="19704" applyFont="1" applyBorder="1" applyAlignment="1">
      <alignment horizontal="center" vertical="top" wrapText="1"/>
    </xf>
    <xf numFmtId="0" fontId="108" fillId="64" borderId="2" xfId="19704" applyFont="1" applyFill="1" applyBorder="1" applyAlignment="1">
      <alignment horizontal="left" vertical="top" wrapText="1"/>
    </xf>
    <xf numFmtId="49" fontId="108" fillId="0" borderId="2" xfId="19704" applyNumberFormat="1" applyFont="1" applyBorder="1" applyAlignment="1">
      <alignment horizontal="center" vertical="top" wrapText="1"/>
    </xf>
    <xf numFmtId="0" fontId="112" fillId="0" borderId="2" xfId="0" applyFont="1" applyBorder="1" applyAlignment="1">
      <alignment horizontal="center" vertical="center" wrapText="1"/>
    </xf>
    <xf numFmtId="0" fontId="148" fillId="0" borderId="49" xfId="0" applyFont="1" applyBorder="1" applyAlignment="1">
      <alignment horizontal="left" vertical="top" wrapText="1"/>
    </xf>
    <xf numFmtId="0" fontId="148" fillId="0" borderId="0" xfId="0" applyFont="1"/>
    <xf numFmtId="0" fontId="23" fillId="0" borderId="0" xfId="0" applyFont="1"/>
    <xf numFmtId="0" fontId="112" fillId="0" borderId="2" xfId="0" applyFont="1" applyBorder="1" applyAlignment="1">
      <alignment horizontal="left" wrapText="1"/>
    </xf>
    <xf numFmtId="0" fontId="113" fillId="0" borderId="2" xfId="0" applyFont="1" applyBorder="1" applyAlignment="1">
      <alignment horizontal="left" wrapText="1"/>
    </xf>
    <xf numFmtId="0" fontId="113" fillId="0" borderId="2" xfId="0" applyFont="1" applyBorder="1" applyAlignment="1">
      <alignment horizontal="center" vertical="center" wrapText="1"/>
    </xf>
    <xf numFmtId="49" fontId="125" fillId="0" borderId="2" xfId="0" applyNumberFormat="1" applyFont="1" applyBorder="1" applyAlignment="1">
      <alignment horizontal="center" vertical="top" wrapText="1"/>
    </xf>
    <xf numFmtId="0" fontId="153" fillId="0" borderId="55" xfId="0" applyFont="1" applyBorder="1" applyAlignment="1">
      <alignment horizontal="left" vertical="top"/>
    </xf>
    <xf numFmtId="0" fontId="0" fillId="0" borderId="56" xfId="0" applyBorder="1"/>
    <xf numFmtId="0" fontId="0" fillId="0" borderId="34" xfId="0" applyBorder="1"/>
    <xf numFmtId="0" fontId="121" fillId="0" borderId="57" xfId="0" applyFont="1" applyBorder="1" applyAlignment="1">
      <alignment horizontal="center" vertical="center"/>
    </xf>
    <xf numFmtId="0" fontId="23" fillId="0" borderId="35" xfId="0" applyFont="1" applyBorder="1" applyAlignment="1">
      <alignment horizontal="center" vertical="center"/>
    </xf>
    <xf numFmtId="3" fontId="119" fillId="0" borderId="85" xfId="0" applyNumberFormat="1" applyFont="1" applyBorder="1" applyAlignment="1">
      <alignment horizontal="center" vertical="center"/>
    </xf>
    <xf numFmtId="3" fontId="100" fillId="0" borderId="67" xfId="0" applyNumberFormat="1" applyFont="1" applyBorder="1" applyAlignment="1">
      <alignment horizontal="center" vertical="center"/>
    </xf>
    <xf numFmtId="0" fontId="121" fillId="0" borderId="68" xfId="0" applyFont="1" applyBorder="1" applyAlignment="1">
      <alignment horizontal="center" vertical="center"/>
    </xf>
    <xf numFmtId="0" fontId="154" fillId="0" borderId="2" xfId="0" applyFont="1" applyBorder="1" applyAlignment="1">
      <alignment horizontal="left" vertical="top" wrapText="1"/>
    </xf>
    <xf numFmtId="0" fontId="116" fillId="0" borderId="2" xfId="0" applyFont="1" applyBorder="1" applyAlignment="1">
      <alignment horizontal="left" vertical="top" wrapText="1"/>
    </xf>
    <xf numFmtId="0" fontId="0" fillId="0" borderId="2" xfId="0" applyBorder="1" applyAlignment="1">
      <alignment horizontal="left" vertical="top" wrapText="1"/>
    </xf>
    <xf numFmtId="0" fontId="153" fillId="0" borderId="2" xfId="0" applyFont="1" applyBorder="1" applyAlignment="1">
      <alignment horizontal="center"/>
    </xf>
    <xf numFmtId="0" fontId="7" fillId="0" borderId="2" xfId="0" applyFont="1" applyBorder="1" applyAlignment="1">
      <alignment horizontal="left" vertical="center" wrapText="1"/>
    </xf>
    <xf numFmtId="0" fontId="7" fillId="0" borderId="2" xfId="0" applyFont="1" applyBorder="1" applyAlignment="1">
      <alignment horizontal="center" vertical="center"/>
    </xf>
    <xf numFmtId="0" fontId="148" fillId="0" borderId="49" xfId="19703" applyFont="1" applyBorder="1" applyAlignment="1">
      <alignment horizontal="left" vertical="top" wrapText="1"/>
    </xf>
    <xf numFmtId="0" fontId="148" fillId="0" borderId="0" xfId="19703" applyFont="1"/>
    <xf numFmtId="0" fontId="23" fillId="0" borderId="0" xfId="19703"/>
    <xf numFmtId="0" fontId="154" fillId="0" borderId="2" xfId="0" applyFont="1" applyBorder="1" applyAlignment="1">
      <alignment horizontal="center" vertical="top" wrapText="1"/>
    </xf>
    <xf numFmtId="0" fontId="112" fillId="0" borderId="2" xfId="0" applyFont="1" applyBorder="1" applyAlignment="1">
      <alignment vertical="center" wrapText="1"/>
    </xf>
    <xf numFmtId="0" fontId="129" fillId="0" borderId="0" xfId="0" applyFont="1" applyAlignment="1">
      <alignment horizontal="center"/>
    </xf>
    <xf numFmtId="0" fontId="111" fillId="0" borderId="2" xfId="0" applyFont="1" applyBorder="1" applyAlignment="1">
      <alignment horizontal="right"/>
    </xf>
    <xf numFmtId="0" fontId="108" fillId="0" borderId="2" xfId="0" applyFont="1" applyBorder="1" applyAlignment="1">
      <alignment horizontal="left" wrapText="1"/>
    </xf>
    <xf numFmtId="0" fontId="110" fillId="0" borderId="2" xfId="0" applyFont="1" applyBorder="1" applyAlignment="1">
      <alignment horizontal="left" wrapText="1"/>
    </xf>
    <xf numFmtId="0" fontId="110" fillId="0" borderId="2" xfId="0" applyFont="1" applyBorder="1" applyAlignment="1">
      <alignment horizontal="center" vertical="center" wrapText="1"/>
    </xf>
    <xf numFmtId="0" fontId="108" fillId="0" borderId="4" xfId="0" applyFont="1" applyBorder="1" applyAlignment="1">
      <alignment horizontal="left" vertical="top" wrapText="1"/>
    </xf>
    <xf numFmtId="0" fontId="108" fillId="0" borderId="3" xfId="0" applyFont="1" applyBorder="1" applyAlignment="1">
      <alignment horizontal="left" vertical="top" wrapText="1"/>
    </xf>
    <xf numFmtId="0" fontId="108" fillId="0" borderId="1" xfId="0" applyFont="1" applyBorder="1" applyAlignment="1">
      <alignment horizontal="left" vertical="top" wrapText="1"/>
    </xf>
    <xf numFmtId="0" fontId="114" fillId="64" borderId="4" xfId="0" applyFont="1" applyFill="1" applyBorder="1" applyAlignment="1">
      <alignment horizontal="center" vertical="top" wrapText="1"/>
    </xf>
    <xf numFmtId="0" fontId="114" fillId="64" borderId="3" xfId="0" applyFont="1" applyFill="1" applyBorder="1" applyAlignment="1">
      <alignment horizontal="center" vertical="top" wrapText="1"/>
    </xf>
    <xf numFmtId="0" fontId="114" fillId="64" borderId="1" xfId="0" applyFont="1" applyFill="1" applyBorder="1" applyAlignment="1">
      <alignment horizontal="center" vertical="top" wrapText="1"/>
    </xf>
    <xf numFmtId="3" fontId="108" fillId="0" borderId="2" xfId="0" applyNumberFormat="1" applyFont="1" applyBorder="1" applyAlignment="1">
      <alignment horizontal="center" vertical="top" wrapText="1"/>
    </xf>
    <xf numFmtId="3" fontId="117" fillId="0" borderId="2" xfId="0" applyNumberFormat="1" applyFont="1" applyBorder="1" applyAlignment="1">
      <alignment horizontal="center" vertical="top" wrapText="1"/>
    </xf>
    <xf numFmtId="0" fontId="96" fillId="0" borderId="0" xfId="0" applyFont="1"/>
    <xf numFmtId="0" fontId="1" fillId="0" borderId="0" xfId="0" applyFont="1"/>
    <xf numFmtId="0" fontId="114" fillId="0" borderId="69" xfId="0" applyFont="1" applyBorder="1" applyAlignment="1">
      <alignment horizontal="center" vertical="top" wrapText="1"/>
    </xf>
    <xf numFmtId="0" fontId="114" fillId="0" borderId="54" xfId="0" applyFont="1" applyBorder="1" applyAlignment="1">
      <alignment horizontal="center" vertical="top" wrapText="1"/>
    </xf>
    <xf numFmtId="0" fontId="114" fillId="0" borderId="43" xfId="0" applyFont="1" applyBorder="1" applyAlignment="1">
      <alignment horizontal="center" vertical="top" wrapText="1"/>
    </xf>
    <xf numFmtId="0" fontId="108" fillId="0" borderId="91" xfId="0" applyFont="1" applyBorder="1" applyAlignment="1">
      <alignment horizontal="center" vertical="top" wrapText="1"/>
    </xf>
    <xf numFmtId="0" fontId="108" fillId="0" borderId="41" xfId="0" applyFont="1" applyBorder="1" applyAlignment="1">
      <alignment horizontal="center" vertical="top" wrapText="1"/>
    </xf>
    <xf numFmtId="0" fontId="108" fillId="0" borderId="1" xfId="0" applyFont="1" applyBorder="1" applyAlignment="1">
      <alignment horizontal="right" vertical="top"/>
    </xf>
    <xf numFmtId="0" fontId="112" fillId="67" borderId="28" xfId="7" applyFont="1" applyFill="1" applyBorder="1" applyAlignment="1">
      <alignment horizontal="left" vertical="center" wrapText="1"/>
    </xf>
    <xf numFmtId="0" fontId="112" fillId="67" borderId="91" xfId="7" applyFont="1" applyFill="1" applyBorder="1" applyAlignment="1">
      <alignment horizontal="left" vertical="center" wrapText="1"/>
    </xf>
    <xf numFmtId="0" fontId="112" fillId="67" borderId="29" xfId="7" applyFont="1" applyFill="1" applyBorder="1" applyAlignment="1">
      <alignment horizontal="left" vertical="center" wrapText="1"/>
    </xf>
    <xf numFmtId="1" fontId="108" fillId="0" borderId="5" xfId="7" applyNumberFormat="1" applyFont="1" applyBorder="1" applyAlignment="1">
      <alignment horizontal="center" vertical="top"/>
    </xf>
    <xf numFmtId="1" fontId="108" fillId="0" borderId="6" xfId="7" applyNumberFormat="1" applyFont="1" applyBorder="1" applyAlignment="1">
      <alignment horizontal="center" vertical="top"/>
    </xf>
    <xf numFmtId="1" fontId="108" fillId="0" borderId="7" xfId="7" applyNumberFormat="1" applyFont="1" applyBorder="1" applyAlignment="1">
      <alignment horizontal="center" vertical="top"/>
    </xf>
    <xf numFmtId="2" fontId="110" fillId="0" borderId="2" xfId="7" applyNumberFormat="1" applyFont="1" applyBorder="1" applyAlignment="1">
      <alignment horizontal="center" vertical="top"/>
    </xf>
    <xf numFmtId="0" fontId="112" fillId="67" borderId="38" xfId="7" applyFont="1" applyFill="1" applyBorder="1" applyAlignment="1">
      <alignment vertical="center"/>
    </xf>
    <xf numFmtId="0" fontId="112" fillId="67" borderId="3" xfId="7" applyFont="1" applyFill="1" applyBorder="1" applyAlignment="1">
      <alignment vertical="center"/>
    </xf>
    <xf numFmtId="0" fontId="112" fillId="67" borderId="1" xfId="7" applyFont="1" applyFill="1" applyBorder="1" applyAlignment="1">
      <alignment vertical="center"/>
    </xf>
    <xf numFmtId="0" fontId="108" fillId="67" borderId="4" xfId="7" applyFont="1" applyFill="1" applyBorder="1" applyAlignment="1">
      <alignment horizontal="left" vertical="center"/>
    </xf>
    <xf numFmtId="0" fontId="108" fillId="67" borderId="3" xfId="7" applyFont="1" applyFill="1" applyBorder="1" applyAlignment="1">
      <alignment horizontal="left" vertical="center"/>
    </xf>
    <xf numFmtId="0" fontId="108" fillId="67" borderId="1" xfId="7" applyFont="1" applyFill="1" applyBorder="1" applyAlignment="1">
      <alignment horizontal="left" vertical="center"/>
    </xf>
    <xf numFmtId="0" fontId="110" fillId="0" borderId="2" xfId="7" applyFont="1" applyBorder="1" applyAlignment="1">
      <alignment horizontal="left" vertical="top"/>
    </xf>
    <xf numFmtId="0" fontId="110" fillId="0" borderId="5" xfId="7" applyFont="1" applyBorder="1" applyAlignment="1">
      <alignment horizontal="left" vertical="top" wrapText="1"/>
    </xf>
    <xf numFmtId="0" fontId="110" fillId="0" borderId="7" xfId="7" applyFont="1" applyBorder="1" applyAlignment="1">
      <alignment horizontal="left" vertical="top" wrapText="1"/>
    </xf>
    <xf numFmtId="0" fontId="110" fillId="0" borderId="2" xfId="0" applyFont="1" applyBorder="1" applyAlignment="1">
      <alignment horizontal="left" vertical="top" wrapText="1"/>
    </xf>
    <xf numFmtId="0" fontId="110" fillId="0" borderId="2" xfId="7" applyFont="1" applyBorder="1" applyAlignment="1">
      <alignment horizontal="left" vertical="top" wrapText="1"/>
    </xf>
    <xf numFmtId="0" fontId="110" fillId="0" borderId="2" xfId="7" applyFont="1" applyBorder="1" applyAlignment="1">
      <alignment horizontal="center" vertical="top"/>
    </xf>
    <xf numFmtId="0" fontId="110" fillId="0" borderId="2" xfId="0" applyFont="1" applyBorder="1" applyAlignment="1">
      <alignment horizontal="center" vertical="top"/>
    </xf>
    <xf numFmtId="0" fontId="151" fillId="0" borderId="2" xfId="7" applyFont="1" applyBorder="1" applyAlignment="1">
      <alignment horizontal="left" vertical="top" wrapText="1"/>
    </xf>
    <xf numFmtId="0" fontId="113" fillId="0" borderId="5" xfId="7" applyFont="1" applyBorder="1" applyAlignment="1">
      <alignment horizontal="center" vertical="top"/>
    </xf>
    <xf numFmtId="0" fontId="113" fillId="0" borderId="7" xfId="0" applyFont="1" applyBorder="1" applyAlignment="1">
      <alignment horizontal="center" vertical="top"/>
    </xf>
    <xf numFmtId="0" fontId="113" fillId="0" borderId="5" xfId="0" applyFont="1" applyBorder="1" applyAlignment="1">
      <alignment horizontal="left" vertical="top" wrapText="1"/>
    </xf>
    <xf numFmtId="0" fontId="113" fillId="0" borderId="7" xfId="0" applyFont="1" applyBorder="1" applyAlignment="1">
      <alignment horizontal="left" vertical="top" wrapText="1"/>
    </xf>
    <xf numFmtId="0" fontId="113" fillId="0" borderId="5" xfId="0" applyFont="1" applyBorder="1" applyAlignment="1">
      <alignment horizontal="left" vertical="top"/>
    </xf>
    <xf numFmtId="0" fontId="113" fillId="0" borderId="7" xfId="0" applyFont="1" applyBorder="1" applyAlignment="1">
      <alignment horizontal="left" vertical="top"/>
    </xf>
    <xf numFmtId="0" fontId="110" fillId="0" borderId="5" xfId="7" applyFont="1" applyBorder="1" applyAlignment="1">
      <alignment horizontal="center" vertical="top"/>
    </xf>
    <xf numFmtId="0" fontId="110" fillId="0" borderId="6" xfId="7" applyFont="1" applyBorder="1" applyAlignment="1">
      <alignment horizontal="center" vertical="top"/>
    </xf>
    <xf numFmtId="0" fontId="110" fillId="0" borderId="7" xfId="0" applyFont="1" applyBorder="1" applyAlignment="1">
      <alignment vertical="top"/>
    </xf>
    <xf numFmtId="0" fontId="110" fillId="0" borderId="6" xfId="7" applyFont="1" applyBorder="1" applyAlignment="1">
      <alignment horizontal="left" vertical="top" wrapText="1"/>
    </xf>
    <xf numFmtId="0" fontId="110" fillId="0" borderId="7" xfId="0" applyFont="1" applyBorder="1" applyAlignment="1">
      <alignment horizontal="left" vertical="top" wrapText="1"/>
    </xf>
    <xf numFmtId="0" fontId="113" fillId="0" borderId="6" xfId="0" applyFont="1" applyBorder="1" applyAlignment="1">
      <alignment horizontal="center" vertical="top"/>
    </xf>
    <xf numFmtId="0" fontId="113" fillId="0" borderId="6" xfId="0" applyFont="1" applyBorder="1" applyAlignment="1">
      <alignment horizontal="left" vertical="top" wrapText="1"/>
    </xf>
    <xf numFmtId="0" fontId="110" fillId="0" borderId="2" xfId="7" applyFont="1" applyBorder="1" applyAlignment="1">
      <alignment vertical="top"/>
    </xf>
    <xf numFmtId="0" fontId="110" fillId="0" borderId="5" xfId="7" applyFont="1" applyBorder="1" applyAlignment="1">
      <alignment horizontal="center" vertical="top" wrapText="1"/>
    </xf>
    <xf numFmtId="0" fontId="110" fillId="0" borderId="7" xfId="7" applyFont="1" applyBorder="1" applyAlignment="1">
      <alignment horizontal="center" vertical="top" wrapText="1"/>
    </xf>
    <xf numFmtId="0" fontId="151" fillId="0" borderId="5" xfId="7" applyFont="1" applyBorder="1" applyAlignment="1">
      <alignment horizontal="left" vertical="top" wrapText="1"/>
    </xf>
    <xf numFmtId="0" fontId="151" fillId="0" borderId="7" xfId="7" applyFont="1" applyBorder="1" applyAlignment="1">
      <alignment horizontal="left" vertical="top" wrapText="1"/>
    </xf>
    <xf numFmtId="0" fontId="151" fillId="0" borderId="6" xfId="7" applyFont="1" applyBorder="1" applyAlignment="1">
      <alignment horizontal="left" vertical="top" wrapText="1"/>
    </xf>
    <xf numFmtId="0" fontId="110" fillId="0" borderId="5" xfId="0" applyFont="1" applyBorder="1" applyAlignment="1">
      <alignment horizontal="left" vertical="top"/>
    </xf>
    <xf numFmtId="0" fontId="110" fillId="0" borderId="5" xfId="0" applyFont="1" applyBorder="1" applyAlignment="1">
      <alignment horizontal="left" vertical="top" wrapText="1"/>
    </xf>
    <xf numFmtId="0" fontId="151" fillId="0" borderId="0" xfId="0" applyFont="1" applyAlignment="1">
      <alignment horizontal="left" vertical="top" wrapText="1"/>
    </xf>
    <xf numFmtId="0" fontId="89" fillId="0" borderId="0" xfId="0" applyFont="1" applyAlignment="1">
      <alignment horizontal="right" wrapText="1"/>
    </xf>
    <xf numFmtId="0" fontId="108" fillId="65" borderId="4" xfId="0" applyFont="1" applyFill="1" applyBorder="1" applyAlignment="1">
      <alignment horizontal="left" wrapText="1"/>
    </xf>
    <xf numFmtId="0" fontId="108" fillId="65" borderId="1" xfId="0" applyFont="1" applyFill="1" applyBorder="1" applyAlignment="1">
      <alignment horizontal="left" wrapText="1"/>
    </xf>
    <xf numFmtId="0" fontId="108" fillId="65" borderId="4" xfId="0" applyFont="1" applyFill="1" applyBorder="1" applyAlignment="1">
      <alignment horizontal="left" vertical="top" wrapText="1"/>
    </xf>
    <xf numFmtId="0" fontId="108" fillId="65" borderId="1" xfId="0" applyFont="1" applyFill="1" applyBorder="1" applyAlignment="1">
      <alignment horizontal="left" vertical="top" wrapText="1"/>
    </xf>
    <xf numFmtId="0" fontId="18" fillId="0" borderId="0" xfId="0" applyFont="1" applyAlignment="1">
      <alignment horizontal="left" vertical="top" wrapText="1"/>
    </xf>
    <xf numFmtId="0" fontId="108" fillId="2" borderId="2" xfId="0" applyFont="1" applyFill="1" applyBorder="1" applyAlignment="1">
      <alignment horizontal="left" vertical="center" wrapText="1"/>
    </xf>
    <xf numFmtId="0" fontId="108" fillId="0" borderId="4" xfId="0" applyFont="1" applyBorder="1" applyAlignment="1">
      <alignment horizontal="center" vertical="center"/>
    </xf>
    <xf numFmtId="0" fontId="108" fillId="0" borderId="3" xfId="0" applyFont="1" applyBorder="1" applyAlignment="1">
      <alignment horizontal="center" vertical="center"/>
    </xf>
    <xf numFmtId="0" fontId="108" fillId="0" borderId="1" xfId="0" applyFont="1" applyBorder="1" applyAlignment="1">
      <alignment horizontal="center" vertical="center"/>
    </xf>
    <xf numFmtId="0" fontId="181" fillId="0" borderId="0" xfId="0" applyFont="1"/>
    <xf numFmtId="0" fontId="179" fillId="0" borderId="0" xfId="0" applyFont="1"/>
    <xf numFmtId="0" fontId="149" fillId="3" borderId="2" xfId="0" applyFont="1" applyFill="1" applyBorder="1" applyAlignment="1">
      <alignment horizontal="left" vertical="center" wrapText="1"/>
    </xf>
    <xf numFmtId="0" fontId="149" fillId="3" borderId="2" xfId="0" applyFont="1" applyFill="1" applyBorder="1" applyAlignment="1">
      <alignment horizontal="center" vertical="center"/>
    </xf>
    <xf numFmtId="0" fontId="110" fillId="65" borderId="2" xfId="0" applyFont="1" applyFill="1" applyBorder="1" applyAlignment="1">
      <alignment vertical="top" wrapText="1"/>
    </xf>
    <xf numFmtId="0" fontId="110" fillId="2" borderId="2" xfId="0" applyFont="1" applyFill="1" applyBorder="1" applyAlignment="1">
      <alignment vertical="top" wrapText="1"/>
    </xf>
    <xf numFmtId="0" fontId="108" fillId="0" borderId="2" xfId="0" applyFont="1" applyBorder="1" applyAlignment="1">
      <alignment vertical="top" wrapText="1"/>
    </xf>
    <xf numFmtId="0" fontId="120" fillId="0" borderId="2" xfId="0" applyFont="1" applyBorder="1" applyAlignment="1">
      <alignment horizontal="left"/>
    </xf>
    <xf numFmtId="0" fontId="120" fillId="0" borderId="4" xfId="0" applyFont="1" applyBorder="1" applyAlignment="1">
      <alignment horizontal="left"/>
    </xf>
    <xf numFmtId="0" fontId="120" fillId="0" borderId="3" xfId="0" applyFont="1" applyBorder="1" applyAlignment="1">
      <alignment horizontal="left"/>
    </xf>
    <xf numFmtId="0" fontId="120" fillId="0" borderId="1" xfId="0" applyFont="1" applyBorder="1" applyAlignment="1">
      <alignment horizontal="left"/>
    </xf>
    <xf numFmtId="0" fontId="149" fillId="3" borderId="4" xfId="0" applyFont="1" applyFill="1" applyBorder="1" applyAlignment="1">
      <alignment horizontal="left" vertical="center" wrapText="1"/>
    </xf>
    <xf numFmtId="0" fontId="149" fillId="3" borderId="3" xfId="0" applyFont="1" applyFill="1" applyBorder="1" applyAlignment="1">
      <alignment horizontal="left" vertical="center" wrapText="1"/>
    </xf>
    <xf numFmtId="0" fontId="149" fillId="3" borderId="1" xfId="0" applyFont="1" applyFill="1" applyBorder="1" applyAlignment="1">
      <alignment horizontal="left" vertical="center" wrapText="1"/>
    </xf>
    <xf numFmtId="0" fontId="149" fillId="3" borderId="4" xfId="0" applyFont="1" applyFill="1" applyBorder="1" applyAlignment="1">
      <alignment horizontal="center" vertical="center"/>
    </xf>
    <xf numFmtId="0" fontId="149" fillId="3" borderId="1" xfId="0" applyFont="1" applyFill="1" applyBorder="1" applyAlignment="1">
      <alignment horizontal="center" vertical="center"/>
    </xf>
    <xf numFmtId="0" fontId="108" fillId="0" borderId="2" xfId="0" applyFont="1" applyBorder="1" applyAlignment="1">
      <alignment vertical="center" wrapText="1"/>
    </xf>
    <xf numFmtId="0" fontId="108" fillId="0" borderId="57" xfId="0" applyFont="1" applyBorder="1" applyAlignment="1">
      <alignment horizontal="center" vertical="center" wrapText="1"/>
    </xf>
    <xf numFmtId="0" fontId="108" fillId="0" borderId="35" xfId="0" applyFont="1" applyBorder="1" applyAlignment="1">
      <alignment horizontal="center" vertical="center" wrapText="1"/>
    </xf>
    <xf numFmtId="3" fontId="122" fillId="72" borderId="59" xfId="0" applyNumberFormat="1" applyFont="1" applyFill="1" applyBorder="1" applyAlignment="1">
      <alignment horizontal="center" vertical="center" wrapText="1"/>
    </xf>
    <xf numFmtId="3" fontId="132" fillId="0" borderId="37" xfId="0" applyNumberFormat="1" applyFont="1" applyBorder="1" applyAlignment="1">
      <alignment horizontal="center" vertical="center" wrapText="1"/>
    </xf>
    <xf numFmtId="0" fontId="107" fillId="0" borderId="2" xfId="0" applyFont="1" applyBorder="1" applyAlignment="1">
      <alignment horizontal="left" vertical="top" wrapText="1"/>
    </xf>
    <xf numFmtId="0" fontId="114" fillId="0" borderId="2" xfId="0" applyFont="1" applyBorder="1" applyAlignment="1">
      <alignment horizontal="center"/>
    </xf>
    <xf numFmtId="0" fontId="117" fillId="3" borderId="2" xfId="0" applyFont="1" applyFill="1" applyBorder="1" applyAlignment="1">
      <alignment horizontal="left" vertical="center" wrapText="1"/>
    </xf>
    <xf numFmtId="49" fontId="125" fillId="0" borderId="2" xfId="0" applyNumberFormat="1" applyFont="1" applyBorder="1" applyAlignment="1">
      <alignment horizontal="center" vertical="center" wrapText="1"/>
    </xf>
    <xf numFmtId="0" fontId="117" fillId="3" borderId="2" xfId="0" applyFont="1" applyFill="1" applyBorder="1" applyAlignment="1">
      <alignment horizontal="center" vertical="center"/>
    </xf>
    <xf numFmtId="0" fontId="165" fillId="0" borderId="0" xfId="0" applyFont="1" applyAlignment="1">
      <alignment horizontal="left" vertical="top" wrapText="1"/>
    </xf>
    <xf numFmtId="0" fontId="131" fillId="0" borderId="0" xfId="0" applyFont="1"/>
    <xf numFmtId="0" fontId="114" fillId="72" borderId="55" xfId="0" applyFont="1" applyFill="1" applyBorder="1" applyAlignment="1">
      <alignment horizontal="left" vertical="center" wrapText="1"/>
    </xf>
    <xf numFmtId="0" fontId="131" fillId="0" borderId="56" xfId="0" applyFont="1" applyBorder="1" applyAlignment="1">
      <alignment horizontal="left" wrapText="1"/>
    </xf>
    <xf numFmtId="0" fontId="131" fillId="0" borderId="34" xfId="0" applyFont="1" applyBorder="1" applyAlignment="1">
      <alignment horizontal="left" wrapText="1"/>
    </xf>
    <xf numFmtId="0" fontId="108" fillId="0" borderId="107" xfId="0" applyFont="1" applyBorder="1" applyAlignment="1">
      <alignment horizontal="center" vertical="center"/>
    </xf>
    <xf numFmtId="0" fontId="108" fillId="0" borderId="108" xfId="0" applyFont="1" applyBorder="1" applyAlignment="1">
      <alignment horizontal="center" vertical="center"/>
    </xf>
    <xf numFmtId="0" fontId="168" fillId="0" borderId="0" xfId="0" applyFont="1" applyAlignment="1">
      <alignment horizontal="left" vertical="top" wrapText="1"/>
    </xf>
    <xf numFmtId="0" fontId="11" fillId="0" borderId="0" xfId="0" applyFont="1" applyAlignment="1">
      <alignment horizontal="left" vertical="top" wrapText="1"/>
    </xf>
    <xf numFmtId="49" fontId="108" fillId="0" borderId="42" xfId="0" applyNumberFormat="1" applyFont="1" applyBorder="1" applyAlignment="1">
      <alignment horizontal="center" vertical="center" wrapText="1"/>
    </xf>
    <xf numFmtId="49" fontId="108" fillId="0" borderId="54" xfId="0" applyNumberFormat="1" applyFont="1" applyBorder="1" applyAlignment="1">
      <alignment horizontal="center" vertical="center" wrapText="1"/>
    </xf>
    <xf numFmtId="0" fontId="114" fillId="0" borderId="42" xfId="0" applyFont="1" applyBorder="1" applyAlignment="1">
      <alignment horizontal="center" vertical="center" wrapText="1"/>
    </xf>
    <xf numFmtId="0" fontId="114" fillId="0" borderId="45" xfId="0" applyFont="1" applyBorder="1" applyAlignment="1">
      <alignment horizontal="center" vertical="center" wrapText="1"/>
    </xf>
    <xf numFmtId="0" fontId="114" fillId="0" borderId="43" xfId="0" applyFont="1" applyBorder="1" applyAlignment="1">
      <alignment horizontal="center" vertical="center" wrapText="1"/>
    </xf>
    <xf numFmtId="3" fontId="108" fillId="0" borderId="43" xfId="0" applyNumberFormat="1" applyFont="1" applyBorder="1" applyAlignment="1">
      <alignment horizontal="center" vertical="center" wrapText="1"/>
    </xf>
    <xf numFmtId="0" fontId="120" fillId="0" borderId="2" xfId="0" applyFont="1" applyBorder="1" applyAlignment="1">
      <alignment horizontal="center"/>
    </xf>
    <xf numFmtId="0" fontId="110" fillId="0" borderId="0" xfId="0" applyFont="1" applyAlignment="1">
      <alignment horizontal="left" vertical="top" wrapText="1"/>
    </xf>
    <xf numFmtId="0" fontId="173" fillId="0" borderId="0" xfId="0" applyFont="1" applyAlignment="1">
      <alignment horizontal="left" vertical="top" wrapText="1"/>
    </xf>
    <xf numFmtId="0" fontId="132" fillId="0" borderId="0" xfId="0" applyFont="1" applyAlignment="1">
      <alignment horizontal="left" vertical="top" wrapText="1"/>
    </xf>
    <xf numFmtId="0" fontId="108" fillId="0" borderId="42" xfId="0" applyFont="1" applyBorder="1" applyAlignment="1">
      <alignment horizontal="center" vertical="top" wrapText="1"/>
    </xf>
    <xf numFmtId="0" fontId="108" fillId="0" borderId="45" xfId="0" applyFont="1" applyBorder="1" applyAlignment="1">
      <alignment horizontal="center" vertical="top" wrapText="1"/>
    </xf>
    <xf numFmtId="0" fontId="108" fillId="0" borderId="43" xfId="0" applyFont="1" applyBorder="1" applyAlignment="1">
      <alignment horizontal="center" vertical="top" wrapText="1"/>
    </xf>
    <xf numFmtId="3" fontId="108" fillId="0" borderId="43" xfId="0" applyNumberFormat="1" applyFont="1" applyBorder="1" applyAlignment="1">
      <alignment horizontal="center" vertical="top" wrapText="1"/>
    </xf>
    <xf numFmtId="0" fontId="114" fillId="0" borderId="42" xfId="0" applyFont="1" applyBorder="1" applyAlignment="1">
      <alignment horizontal="left" vertical="top" wrapText="1"/>
    </xf>
    <xf numFmtId="0" fontId="114" fillId="0" borderId="45" xfId="0" applyFont="1" applyBorder="1" applyAlignment="1">
      <alignment horizontal="left" vertical="top" wrapText="1"/>
    </xf>
    <xf numFmtId="0" fontId="117" fillId="0" borderId="42" xfId="0" applyFont="1" applyBorder="1" applyAlignment="1">
      <alignment horizontal="left" vertical="top" wrapText="1"/>
    </xf>
    <xf numFmtId="0" fontId="117" fillId="0" borderId="45" xfId="0" applyFont="1" applyBorder="1" applyAlignment="1">
      <alignment horizontal="left" vertical="top" wrapText="1"/>
    </xf>
    <xf numFmtId="0" fontId="108" fillId="0" borderId="54" xfId="0" applyFont="1" applyBorder="1" applyAlignment="1">
      <alignment horizontal="center" vertical="top" wrapText="1"/>
    </xf>
    <xf numFmtId="49" fontId="108" fillId="0" borderId="42" xfId="0" applyNumberFormat="1" applyFont="1" applyBorder="1" applyAlignment="1">
      <alignment horizontal="center" vertical="top" wrapText="1"/>
    </xf>
    <xf numFmtId="49" fontId="108" fillId="0" borderId="54" xfId="0" applyNumberFormat="1" applyFont="1" applyBorder="1" applyAlignment="1">
      <alignment horizontal="center" vertical="top" wrapText="1"/>
    </xf>
    <xf numFmtId="0" fontId="171" fillId="0" borderId="49" xfId="0" applyFont="1" applyBorder="1" applyAlignment="1">
      <alignment horizontal="left" vertical="top" wrapText="1"/>
    </xf>
    <xf numFmtId="0" fontId="172" fillId="0" borderId="0" xfId="0" applyFont="1" applyAlignment="1">
      <alignment horizontal="left" vertical="top"/>
    </xf>
    <xf numFmtId="0" fontId="110" fillId="0" borderId="91" xfId="0" applyFont="1" applyBorder="1" applyAlignment="1">
      <alignment horizontal="left" vertical="top" wrapText="1"/>
    </xf>
    <xf numFmtId="0" fontId="131" fillId="0" borderId="0" xfId="0" applyFont="1" applyAlignment="1">
      <alignment horizontal="left" vertical="top" wrapText="1"/>
    </xf>
    <xf numFmtId="0" fontId="108" fillId="0" borderId="42" xfId="0" applyFont="1" applyBorder="1" applyAlignment="1">
      <alignment horizontal="center" vertical="center" wrapText="1"/>
    </xf>
    <xf numFmtId="0" fontId="108" fillId="0" borderId="54" xfId="0" applyFont="1" applyBorder="1" applyAlignment="1">
      <alignment horizontal="center" vertical="center" wrapText="1"/>
    </xf>
    <xf numFmtId="0" fontId="108" fillId="0" borderId="45" xfId="0" applyFont="1" applyBorder="1" applyAlignment="1">
      <alignment horizontal="center" vertical="center" wrapText="1"/>
    </xf>
    <xf numFmtId="0" fontId="108" fillId="0" borderId="43" xfId="0" applyFont="1" applyBorder="1" applyAlignment="1">
      <alignment horizontal="center" vertical="center" wrapText="1"/>
    </xf>
    <xf numFmtId="0" fontId="167" fillId="0" borderId="0" xfId="0" applyFont="1" applyAlignment="1">
      <alignment horizontal="left" vertical="top" wrapText="1"/>
    </xf>
    <xf numFmtId="0" fontId="167" fillId="0" borderId="0" xfId="0" applyFont="1" applyAlignment="1">
      <alignment horizontal="left" vertical="top"/>
    </xf>
    <xf numFmtId="0" fontId="114" fillId="0" borderId="5" xfId="0" applyFont="1" applyBorder="1" applyAlignment="1">
      <alignment horizontal="left" vertical="top" wrapText="1"/>
    </xf>
    <xf numFmtId="0" fontId="114" fillId="0" borderId="7" xfId="0" applyFont="1" applyBorder="1" applyAlignment="1">
      <alignment horizontal="left" vertical="top" wrapText="1"/>
    </xf>
    <xf numFmtId="0" fontId="175" fillId="0" borderId="18" xfId="0" applyFont="1" applyBorder="1" applyAlignment="1">
      <alignment horizontal="left" vertical="top" wrapText="1"/>
    </xf>
    <xf numFmtId="0" fontId="0" fillId="0" borderId="0" xfId="0" applyAlignment="1">
      <alignment horizontal="left" vertical="top" wrapText="1"/>
    </xf>
    <xf numFmtId="0" fontId="153" fillId="0" borderId="2" xfId="0" applyFont="1" applyBorder="1" applyAlignment="1">
      <alignment horizontal="left"/>
    </xf>
    <xf numFmtId="0" fontId="121" fillId="3" borderId="2" xfId="0" applyFont="1" applyFill="1" applyBorder="1" applyAlignment="1">
      <alignment horizontal="left" vertical="center" wrapText="1"/>
    </xf>
    <xf numFmtId="0" fontId="163" fillId="0" borderId="0" xfId="0" applyFont="1" applyAlignment="1">
      <alignment horizontal="left" vertical="top" wrapText="1"/>
    </xf>
    <xf numFmtId="0" fontId="107" fillId="0" borderId="0" xfId="0" applyFont="1" applyAlignment="1">
      <alignment horizontal="left" vertical="top" wrapText="1"/>
    </xf>
    <xf numFmtId="0" fontId="121" fillId="3" borderId="4" xfId="0" applyFont="1" applyFill="1" applyBorder="1" applyAlignment="1">
      <alignment horizontal="center" vertical="center"/>
    </xf>
    <xf numFmtId="0" fontId="121" fillId="3" borderId="1" xfId="0" applyFont="1" applyFill="1" applyBorder="1" applyAlignment="1">
      <alignment horizontal="center" vertical="center"/>
    </xf>
    <xf numFmtId="0" fontId="177" fillId="0" borderId="18" xfId="0" applyFont="1" applyBorder="1" applyAlignment="1">
      <alignment vertical="center" wrapText="1"/>
    </xf>
    <xf numFmtId="0" fontId="110" fillId="3" borderId="2" xfId="0" applyFont="1" applyFill="1" applyBorder="1" applyAlignment="1">
      <alignment horizontal="left" vertical="center" wrapText="1"/>
    </xf>
    <xf numFmtId="0" fontId="110" fillId="3" borderId="2" xfId="0" applyFont="1" applyFill="1" applyBorder="1" applyAlignment="1">
      <alignment horizontal="center" vertical="center"/>
    </xf>
    <xf numFmtId="49" fontId="19" fillId="0" borderId="5" xfId="0" applyNumberFormat="1" applyFont="1" applyBorder="1" applyAlignment="1">
      <alignment horizontal="center" vertical="center" wrapText="1"/>
    </xf>
    <xf numFmtId="49" fontId="19" fillId="0" borderId="7" xfId="0" applyNumberFormat="1" applyFont="1" applyBorder="1" applyAlignment="1">
      <alignment horizontal="center" vertical="center" wrapText="1"/>
    </xf>
    <xf numFmtId="0" fontId="108" fillId="0" borderId="4" xfId="0" applyFont="1" applyBorder="1" applyAlignment="1">
      <alignment horizontal="right" vertical="top" wrapText="1"/>
    </xf>
    <xf numFmtId="0" fontId="108" fillId="0" borderId="1" xfId="0" applyFont="1" applyBorder="1" applyAlignment="1">
      <alignment horizontal="right" vertical="top" wrapText="1"/>
    </xf>
    <xf numFmtId="0" fontId="151" fillId="0" borderId="18" xfId="0" applyFont="1" applyBorder="1" applyAlignment="1">
      <alignment horizontal="left" vertical="top" wrapText="1"/>
    </xf>
    <xf numFmtId="0" fontId="122" fillId="73" borderId="55" xfId="0" applyFont="1" applyFill="1" applyBorder="1" applyAlignment="1">
      <alignment horizontal="right" wrapText="1"/>
    </xf>
    <xf numFmtId="0" fontId="122" fillId="73" borderId="75" xfId="0" applyFont="1" applyFill="1" applyBorder="1" applyAlignment="1">
      <alignment horizontal="right" wrapText="1"/>
    </xf>
    <xf numFmtId="0" fontId="122" fillId="73" borderId="2" xfId="0" applyFont="1" applyFill="1" applyBorder="1" applyAlignment="1">
      <alignment horizontal="left" vertical="center" wrapText="1"/>
    </xf>
    <xf numFmtId="0" fontId="131" fillId="73" borderId="2" xfId="0" applyFont="1" applyFill="1" applyBorder="1" applyAlignment="1">
      <alignment horizontal="left" wrapText="1"/>
    </xf>
    <xf numFmtId="0" fontId="122" fillId="0" borderId="28" xfId="0" applyFont="1" applyBorder="1" applyAlignment="1">
      <alignment horizontal="left" vertical="center" wrapText="1"/>
    </xf>
    <xf numFmtId="0" fontId="122" fillId="0" borderId="91" xfId="0" applyFont="1" applyBorder="1" applyAlignment="1">
      <alignment horizontal="left" vertical="center" wrapText="1"/>
    </xf>
    <xf numFmtId="0" fontId="131" fillId="0" borderId="91" xfId="0" applyFont="1" applyBorder="1" applyAlignment="1">
      <alignment horizontal="left" wrapText="1"/>
    </xf>
    <xf numFmtId="0" fontId="131" fillId="0" borderId="29" xfId="0" applyFont="1" applyBorder="1" applyAlignment="1">
      <alignment horizontal="left" wrapText="1"/>
    </xf>
    <xf numFmtId="0" fontId="122" fillId="0" borderId="72" xfId="0" applyFont="1" applyBorder="1" applyAlignment="1">
      <alignment horizontal="left" vertical="center" wrapText="1"/>
    </xf>
    <xf numFmtId="0" fontId="122" fillId="0" borderId="76" xfId="0" applyFont="1" applyBorder="1" applyAlignment="1">
      <alignment horizontal="left" vertical="center" wrapText="1"/>
    </xf>
    <xf numFmtId="0" fontId="131" fillId="0" borderId="76" xfId="0" applyFont="1" applyBorder="1" applyAlignment="1">
      <alignment horizontal="left" wrapText="1"/>
    </xf>
    <xf numFmtId="0" fontId="131" fillId="0" borderId="77" xfId="0" applyFont="1" applyBorder="1" applyAlignment="1">
      <alignment horizontal="left" wrapText="1"/>
    </xf>
    <xf numFmtId="0" fontId="108" fillId="73" borderId="55" xfId="0" applyFont="1" applyFill="1" applyBorder="1" applyAlignment="1">
      <alignment horizontal="right"/>
    </xf>
    <xf numFmtId="0" fontId="108" fillId="73" borderId="75" xfId="0" applyFont="1" applyFill="1" applyBorder="1" applyAlignment="1">
      <alignment horizontal="right"/>
    </xf>
    <xf numFmtId="0" fontId="114" fillId="0" borderId="2" xfId="0" applyFont="1" applyBorder="1" applyAlignment="1">
      <alignment horizontal="left" vertical="top" wrapText="1"/>
    </xf>
    <xf numFmtId="3" fontId="110" fillId="0" borderId="2" xfId="0" applyNumberFormat="1" applyFont="1" applyBorder="1" applyAlignment="1">
      <alignment vertical="top" wrapText="1"/>
    </xf>
    <xf numFmtId="0" fontId="114" fillId="0" borderId="2" xfId="0" applyFont="1" applyBorder="1" applyAlignment="1">
      <alignment horizontal="left" wrapText="1"/>
    </xf>
    <xf numFmtId="0" fontId="117" fillId="3" borderId="4" xfId="0" applyFont="1" applyFill="1" applyBorder="1" applyAlignment="1">
      <alignment horizontal="left" vertical="center" wrapText="1"/>
    </xf>
    <xf numFmtId="0" fontId="117" fillId="3" borderId="3" xfId="0" applyFont="1" applyFill="1" applyBorder="1" applyAlignment="1">
      <alignment horizontal="left" vertical="center" wrapText="1"/>
    </xf>
    <xf numFmtId="0" fontId="117" fillId="3" borderId="1" xfId="0" applyFont="1" applyFill="1" applyBorder="1" applyAlignment="1">
      <alignment horizontal="left" vertical="center" wrapText="1"/>
    </xf>
    <xf numFmtId="0" fontId="117" fillId="3" borderId="4" xfId="0" applyFont="1" applyFill="1" applyBorder="1" applyAlignment="1">
      <alignment horizontal="center" vertical="center"/>
    </xf>
    <xf numFmtId="0" fontId="117" fillId="3" borderId="1" xfId="0" applyFont="1" applyFill="1" applyBorder="1" applyAlignment="1">
      <alignment horizontal="center" vertical="center"/>
    </xf>
    <xf numFmtId="3" fontId="117" fillId="0" borderId="4" xfId="0" applyNumberFormat="1" applyFont="1" applyBorder="1" applyAlignment="1">
      <alignment horizontal="center" vertical="top" wrapText="1"/>
    </xf>
    <xf numFmtId="3" fontId="117" fillId="0" borderId="3" xfId="0" applyNumberFormat="1" applyFont="1" applyBorder="1" applyAlignment="1">
      <alignment horizontal="center" vertical="top" wrapText="1"/>
    </xf>
    <xf numFmtId="3" fontId="117" fillId="0" borderId="1" xfId="0" applyNumberFormat="1" applyFont="1" applyBorder="1" applyAlignment="1">
      <alignment horizontal="center" vertical="top" wrapText="1"/>
    </xf>
    <xf numFmtId="0" fontId="114" fillId="0" borderId="2" xfId="0" applyFont="1" applyBorder="1" applyAlignment="1">
      <alignment horizontal="center" vertical="top" wrapText="1"/>
    </xf>
    <xf numFmtId="0" fontId="135" fillId="0" borderId="81" xfId="19698" applyFont="1" applyBorder="1" applyAlignment="1">
      <alignment horizontal="left" vertical="top"/>
    </xf>
    <xf numFmtId="2" fontId="136" fillId="0" borderId="94" xfId="19698" applyNumberFormat="1" applyFont="1" applyBorder="1" applyAlignment="1">
      <alignment horizontal="left" vertical="top"/>
    </xf>
    <xf numFmtId="2" fontId="136" fillId="0" borderId="97" xfId="19698" applyNumberFormat="1" applyFont="1" applyBorder="1" applyAlignment="1">
      <alignment horizontal="left" vertical="top"/>
    </xf>
    <xf numFmtId="2" fontId="136" fillId="0" borderId="96" xfId="19698" applyNumberFormat="1" applyFont="1" applyBorder="1" applyAlignment="1">
      <alignment horizontal="left" vertical="top"/>
    </xf>
    <xf numFmtId="2" fontId="136" fillId="0" borderId="4" xfId="19698" applyNumberFormat="1" applyFont="1" applyBorder="1" applyAlignment="1">
      <alignment horizontal="left" vertical="top"/>
    </xf>
    <xf numFmtId="2" fontId="136" fillId="0" borderId="3" xfId="19698" applyNumberFormat="1" applyFont="1" applyBorder="1" applyAlignment="1">
      <alignment horizontal="left" vertical="top"/>
    </xf>
    <xf numFmtId="2" fontId="136" fillId="0" borderId="1" xfId="19698" applyNumberFormat="1" applyFont="1" applyBorder="1" applyAlignment="1">
      <alignment horizontal="left" vertical="top"/>
    </xf>
    <xf numFmtId="0" fontId="114" fillId="0" borderId="4" xfId="0" applyFont="1" applyBorder="1" applyAlignment="1">
      <alignment horizontal="center" vertical="top" wrapText="1"/>
    </xf>
    <xf numFmtId="0" fontId="114" fillId="0" borderId="3" xfId="0" applyFont="1" applyBorder="1" applyAlignment="1">
      <alignment horizontal="center" vertical="top" wrapText="1"/>
    </xf>
    <xf numFmtId="0" fontId="114" fillId="0" borderId="1" xfId="0" applyFont="1" applyBorder="1" applyAlignment="1">
      <alignment horizontal="center" vertical="top" wrapText="1"/>
    </xf>
    <xf numFmtId="3" fontId="110" fillId="0" borderId="2" xfId="0" applyNumberFormat="1" applyFont="1" applyBorder="1" applyAlignment="1">
      <alignment horizontal="right" vertical="top" wrapText="1"/>
    </xf>
    <xf numFmtId="0" fontId="97" fillId="73" borderId="18" xfId="0" applyFont="1" applyFill="1" applyBorder="1" applyAlignment="1">
      <alignment horizontal="left" vertical="center" wrapText="1"/>
    </xf>
    <xf numFmtId="0" fontId="97" fillId="73" borderId="0" xfId="0" applyFont="1" applyFill="1" applyAlignment="1">
      <alignment horizontal="left" vertical="center" wrapText="1"/>
    </xf>
    <xf numFmtId="0" fontId="97" fillId="0" borderId="18" xfId="0" applyFont="1" applyBorder="1" applyAlignment="1">
      <alignment wrapText="1"/>
    </xf>
    <xf numFmtId="0" fontId="97" fillId="0" borderId="0" xfId="0" applyFont="1" applyAlignment="1">
      <alignment wrapText="1"/>
    </xf>
    <xf numFmtId="0" fontId="114" fillId="0" borderId="42" xfId="0" applyFont="1" applyBorder="1" applyAlignment="1">
      <alignment horizontal="center" vertical="top" wrapText="1"/>
    </xf>
    <xf numFmtId="0" fontId="114" fillId="0" borderId="45" xfId="0" applyFont="1" applyBorder="1" applyAlignment="1">
      <alignment horizontal="center" vertical="top" wrapText="1"/>
    </xf>
    <xf numFmtId="0" fontId="157" fillId="0" borderId="18" xfId="0" applyFont="1" applyBorder="1" applyAlignment="1">
      <alignment horizontal="left" vertical="top" wrapText="1"/>
    </xf>
    <xf numFmtId="0" fontId="108" fillId="65" borderId="2" xfId="0" applyFont="1" applyFill="1" applyBorder="1" applyAlignment="1">
      <alignment horizontal="right" vertical="top" wrapText="1"/>
    </xf>
    <xf numFmtId="0" fontId="110" fillId="65" borderId="2" xfId="0" applyFont="1" applyFill="1" applyBorder="1" applyAlignment="1">
      <alignment horizontal="right" vertical="top" wrapText="1"/>
    </xf>
    <xf numFmtId="0" fontId="110" fillId="2" borderId="2" xfId="0" applyFont="1" applyFill="1" applyBorder="1" applyAlignment="1">
      <alignment horizontal="right" vertical="top" wrapText="1"/>
    </xf>
    <xf numFmtId="0" fontId="108" fillId="0" borderId="2" xfId="0" applyFont="1" applyBorder="1" applyAlignment="1">
      <alignment horizontal="right" vertical="top" wrapText="1"/>
    </xf>
    <xf numFmtId="0" fontId="125" fillId="3" borderId="2" xfId="0" applyFont="1" applyFill="1" applyBorder="1" applyAlignment="1">
      <alignment horizontal="left" vertical="center" wrapText="1"/>
    </xf>
    <xf numFmtId="0" fontId="125" fillId="3" borderId="2" xfId="0" applyFont="1" applyFill="1" applyBorder="1" applyAlignment="1">
      <alignment horizontal="center" vertical="center"/>
    </xf>
    <xf numFmtId="0" fontId="117" fillId="0" borderId="52" xfId="0" applyFont="1" applyBorder="1" applyAlignment="1">
      <alignment horizontal="left" vertical="top" wrapText="1"/>
    </xf>
    <xf numFmtId="0" fontId="117" fillId="0" borderId="70" xfId="0" applyFont="1" applyBorder="1" applyAlignment="1">
      <alignment horizontal="left" vertical="top" wrapText="1"/>
    </xf>
    <xf numFmtId="0" fontId="117" fillId="0" borderId="65" xfId="0" applyFont="1" applyBorder="1" applyAlignment="1">
      <alignment horizontal="left" vertical="top" wrapText="1"/>
    </xf>
    <xf numFmtId="0" fontId="117" fillId="0" borderId="66" xfId="0" applyFont="1" applyBorder="1" applyAlignment="1">
      <alignment horizontal="left" vertical="top" wrapText="1"/>
    </xf>
    <xf numFmtId="0" fontId="117" fillId="0" borderId="53" xfId="0" applyFont="1" applyBorder="1" applyAlignment="1">
      <alignment horizontal="left" vertical="top" wrapText="1"/>
    </xf>
    <xf numFmtId="0" fontId="117" fillId="0" borderId="51" xfId="0" applyFont="1" applyBorder="1" applyAlignment="1">
      <alignment horizontal="left" vertical="top" wrapText="1"/>
    </xf>
    <xf numFmtId="0" fontId="108" fillId="0" borderId="3" xfId="0" applyFont="1" applyBorder="1" applyAlignment="1">
      <alignment horizontal="right" vertical="top" wrapText="1"/>
    </xf>
    <xf numFmtId="0" fontId="140" fillId="0" borderId="4" xfId="0" applyFont="1" applyBorder="1" applyAlignment="1">
      <alignment horizontal="center" vertical="center"/>
    </xf>
    <xf numFmtId="0" fontId="140" fillId="0" borderId="1" xfId="0" applyFont="1" applyBorder="1" applyAlignment="1">
      <alignment horizontal="center" vertical="center"/>
    </xf>
    <xf numFmtId="0" fontId="117" fillId="0" borderId="49" xfId="0" applyFont="1" applyBorder="1" applyAlignment="1">
      <alignment horizontal="left" vertical="top" wrapText="1"/>
    </xf>
    <xf numFmtId="0" fontId="159" fillId="0" borderId="49" xfId="0" applyFont="1" applyBorder="1" applyAlignment="1">
      <alignment horizontal="left" vertical="top" wrapText="1"/>
    </xf>
    <xf numFmtId="0" fontId="222" fillId="0" borderId="0" xfId="0" applyFont="1" applyAlignment="1">
      <alignment horizontal="center" wrapText="1"/>
    </xf>
    <xf numFmtId="0" fontId="14" fillId="0" borderId="0" xfId="0" applyFont="1" applyAlignment="1">
      <alignment horizontal="right"/>
    </xf>
    <xf numFmtId="0" fontId="91" fillId="0" borderId="0" xfId="0" applyFont="1" applyAlignment="1">
      <alignment horizontal="center"/>
    </xf>
    <xf numFmtId="0" fontId="9" fillId="0" borderId="4" xfId="0" applyFont="1" applyBorder="1" applyAlignment="1">
      <alignment horizontal="right"/>
    </xf>
    <xf numFmtId="0" fontId="9" fillId="0" borderId="1" xfId="0" applyFont="1" applyBorder="1" applyAlignment="1">
      <alignment horizontal="right"/>
    </xf>
    <xf numFmtId="0" fontId="17" fillId="0" borderId="0" xfId="0" applyFont="1" applyAlignment="1">
      <alignment horizontal="left" vertical="center"/>
    </xf>
    <xf numFmtId="0" fontId="108" fillId="65" borderId="4" xfId="0" applyFont="1" applyFill="1" applyBorder="1" applyAlignment="1">
      <alignment horizontal="center" vertical="center" wrapText="1"/>
    </xf>
    <xf numFmtId="0" fontId="108" fillId="65" borderId="1" xfId="0" applyFont="1" applyFill="1" applyBorder="1" applyAlignment="1">
      <alignment horizontal="center" vertical="center" wrapText="1"/>
    </xf>
    <xf numFmtId="0" fontId="240" fillId="0" borderId="0" xfId="0" applyFont="1" applyAlignment="1">
      <alignment horizontal="center" wrapText="1"/>
    </xf>
    <xf numFmtId="0" fontId="113" fillId="0" borderId="0" xfId="0" applyFont="1" applyAlignment="1">
      <alignment vertical="top" wrapText="1"/>
    </xf>
    <xf numFmtId="0" fontId="229" fillId="0" borderId="0" xfId="0" applyFont="1" applyAlignment="1">
      <alignment horizontal="right" wrapText="1"/>
    </xf>
    <xf numFmtId="0" fontId="108" fillId="65" borderId="39" xfId="0" applyFont="1" applyFill="1" applyBorder="1" applyAlignment="1">
      <alignment horizontal="center" vertical="center" wrapText="1"/>
    </xf>
    <xf numFmtId="0" fontId="110" fillId="2" borderId="39" xfId="0" applyFont="1" applyFill="1" applyBorder="1" applyAlignment="1">
      <alignment horizontal="center" vertical="center" wrapText="1"/>
    </xf>
    <xf numFmtId="0" fontId="108" fillId="2" borderId="39" xfId="0" applyFont="1" applyFill="1" applyBorder="1" applyAlignment="1">
      <alignment horizontal="left" vertical="center" wrapText="1"/>
    </xf>
    <xf numFmtId="0" fontId="112" fillId="0" borderId="0" xfId="0" applyFont="1" applyAlignment="1">
      <alignment vertical="top" wrapText="1"/>
    </xf>
    <xf numFmtId="0" fontId="110" fillId="2" borderId="5" xfId="0" applyFont="1" applyFill="1" applyBorder="1" applyAlignment="1">
      <alignment horizontal="center" vertical="center" wrapText="1"/>
    </xf>
    <xf numFmtId="0" fontId="110" fillId="2" borderId="7" xfId="0" applyFont="1" applyFill="1" applyBorder="1" applyAlignment="1">
      <alignment horizontal="center" vertical="center" wrapText="1"/>
    </xf>
    <xf numFmtId="0" fontId="108" fillId="0" borderId="0" xfId="0" applyFont="1" applyAlignment="1">
      <alignment vertical="top" wrapText="1"/>
    </xf>
    <xf numFmtId="0" fontId="108" fillId="0" borderId="0" xfId="0" applyFont="1"/>
    <xf numFmtId="0" fontId="11" fillId="0" borderId="0" xfId="0" applyFont="1"/>
    <xf numFmtId="0" fontId="14" fillId="0" borderId="2" xfId="0" applyFont="1" applyBorder="1" applyAlignment="1">
      <alignment horizontal="left" vertical="top"/>
    </xf>
    <xf numFmtId="0" fontId="14" fillId="0" borderId="6" xfId="0" applyFont="1" applyBorder="1" applyAlignment="1">
      <alignment horizontal="center"/>
    </xf>
    <xf numFmtId="0" fontId="14" fillId="0" borderId="18" xfId="0" applyFont="1" applyBorder="1" applyAlignment="1">
      <alignment horizontal="center"/>
    </xf>
    <xf numFmtId="0" fontId="108" fillId="0" borderId="6" xfId="0" applyFont="1" applyBorder="1" applyAlignment="1">
      <alignment horizontal="center" vertical="center" wrapText="1"/>
    </xf>
    <xf numFmtId="0" fontId="108" fillId="0" borderId="18" xfId="0" applyFont="1" applyBorder="1" applyAlignment="1">
      <alignment horizontal="center" vertical="center" wrapText="1"/>
    </xf>
    <xf numFmtId="0" fontId="110" fillId="0" borderId="4" xfId="0" applyFont="1" applyBorder="1" applyAlignment="1">
      <alignment horizontal="right"/>
    </xf>
    <xf numFmtId="0" fontId="108" fillId="66" borderId="4" xfId="0" applyFont="1" applyFill="1" applyBorder="1" applyAlignment="1">
      <alignment horizontal="center" vertical="center" wrapText="1"/>
    </xf>
    <xf numFmtId="0" fontId="108" fillId="66" borderId="1" xfId="0" applyFont="1" applyFill="1" applyBorder="1" applyAlignment="1">
      <alignment horizontal="center" vertical="center" wrapText="1"/>
    </xf>
    <xf numFmtId="0" fontId="110" fillId="0" borderId="4" xfId="0" applyFont="1" applyBorder="1" applyAlignment="1">
      <alignment wrapText="1"/>
    </xf>
    <xf numFmtId="0" fontId="110" fillId="0" borderId="1" xfId="0" applyFont="1" applyBorder="1" applyAlignment="1">
      <alignment wrapText="1"/>
    </xf>
    <xf numFmtId="0" fontId="108" fillId="0" borderId="1" xfId="0" applyFont="1" applyBorder="1" applyAlignment="1">
      <alignment horizontal="right"/>
    </xf>
    <xf numFmtId="0" fontId="122" fillId="0" borderId="4" xfId="19705" applyFont="1" applyBorder="1" applyAlignment="1">
      <alignment horizontal="right" wrapText="1"/>
    </xf>
    <xf numFmtId="0" fontId="107" fillId="0" borderId="3" xfId="0" applyFont="1" applyBorder="1" applyAlignment="1">
      <alignment horizontal="right" wrapText="1"/>
    </xf>
    <xf numFmtId="0" fontId="107" fillId="0" borderId="1" xfId="0" applyFont="1" applyBorder="1" applyAlignment="1">
      <alignment horizontal="right" wrapText="1"/>
    </xf>
    <xf numFmtId="0" fontId="117" fillId="3" borderId="2" xfId="19705" applyFont="1" applyFill="1" applyBorder="1" applyAlignment="1">
      <alignment horizontal="left" vertical="center" wrapText="1"/>
    </xf>
    <xf numFmtId="0" fontId="117" fillId="3" borderId="2" xfId="19705" applyFont="1" applyFill="1" applyBorder="1" applyAlignment="1">
      <alignment horizontal="center" vertical="center"/>
    </xf>
    <xf numFmtId="0" fontId="122" fillId="0" borderId="0" xfId="19705" applyFont="1" applyAlignment="1">
      <alignment horizontal="left" vertical="center" wrapText="1"/>
    </xf>
    <xf numFmtId="0" fontId="108" fillId="65" borderId="3" xfId="0" applyFont="1" applyFill="1" applyBorder="1" applyAlignment="1">
      <alignment horizontal="center" vertical="center" wrapText="1"/>
    </xf>
    <xf numFmtId="0" fontId="122" fillId="73" borderId="0" xfId="19705" applyFont="1" applyFill="1" applyAlignment="1">
      <alignment horizontal="left" vertical="center" wrapText="1"/>
    </xf>
    <xf numFmtId="0" fontId="114" fillId="0" borderId="2" xfId="19705" applyFont="1" applyBorder="1" applyAlignment="1">
      <alignment horizontal="left"/>
    </xf>
    <xf numFmtId="0" fontId="110" fillId="0" borderId="2" xfId="19705" applyFont="1" applyBorder="1" applyAlignment="1">
      <alignment horizontal="left" vertical="top" wrapText="1"/>
    </xf>
    <xf numFmtId="0" fontId="122" fillId="0" borderId="3" xfId="19705" applyFont="1" applyBorder="1" applyAlignment="1">
      <alignment horizontal="right" wrapText="1"/>
    </xf>
    <xf numFmtId="0" fontId="122" fillId="0" borderId="1" xfId="19705" applyFont="1" applyBorder="1" applyAlignment="1">
      <alignment horizontal="right" wrapText="1"/>
    </xf>
    <xf numFmtId="0" fontId="108" fillId="2" borderId="0" xfId="19705" applyFont="1" applyFill="1" applyAlignment="1">
      <alignment horizontal="left" vertical="top" wrapText="1"/>
    </xf>
    <xf numFmtId="0" fontId="19" fillId="0" borderId="2" xfId="19705" applyFont="1" applyBorder="1" applyAlignment="1">
      <alignment horizontal="left" vertical="top" wrapText="1"/>
    </xf>
    <xf numFmtId="2" fontId="108" fillId="0" borderId="94" xfId="19698" applyNumberFormat="1" applyFont="1" applyBorder="1" applyAlignment="1">
      <alignment vertical="top"/>
    </xf>
    <xf numFmtId="2" fontId="108" fillId="0" borderId="97" xfId="19698" applyNumberFormat="1" applyFont="1" applyBorder="1" applyAlignment="1">
      <alignment vertical="top"/>
    </xf>
    <xf numFmtId="2" fontId="108" fillId="0" borderId="96" xfId="19698" applyNumberFormat="1" applyFont="1" applyBorder="1" applyAlignment="1">
      <alignment vertical="top"/>
    </xf>
    <xf numFmtId="2" fontId="108" fillId="0" borderId="4" xfId="19698" applyNumberFormat="1" applyFont="1" applyBorder="1" applyAlignment="1">
      <alignment vertical="top"/>
    </xf>
    <xf numFmtId="2" fontId="108" fillId="0" borderId="3" xfId="19698" applyNumberFormat="1" applyFont="1" applyBorder="1" applyAlignment="1">
      <alignment vertical="top"/>
    </xf>
    <xf numFmtId="2" fontId="108" fillId="0" borderId="1" xfId="19698" applyNumberFormat="1" applyFont="1" applyBorder="1" applyAlignment="1">
      <alignment vertical="top"/>
    </xf>
    <xf numFmtId="0" fontId="108" fillId="0" borderId="81" xfId="19698" applyFont="1" applyBorder="1" applyAlignment="1">
      <alignment horizontal="left" vertical="top"/>
    </xf>
    <xf numFmtId="2" fontId="110" fillId="0" borderId="94" xfId="19698" applyNumberFormat="1" applyFont="1" applyBorder="1" applyAlignment="1">
      <alignment vertical="top"/>
    </xf>
    <xf numFmtId="2" fontId="110" fillId="0" borderId="96" xfId="19698" applyNumberFormat="1" applyFont="1" applyBorder="1" applyAlignment="1">
      <alignment vertical="top"/>
    </xf>
    <xf numFmtId="0" fontId="108" fillId="66" borderId="4" xfId="0" applyFont="1" applyFill="1" applyBorder="1" applyAlignment="1">
      <alignment horizontal="center" wrapText="1"/>
    </xf>
    <xf numFmtId="0" fontId="108" fillId="66" borderId="1" xfId="0" applyFont="1" applyFill="1" applyBorder="1" applyAlignment="1">
      <alignment horizontal="center" wrapText="1"/>
    </xf>
    <xf numFmtId="0" fontId="110" fillId="2" borderId="3" xfId="0" applyFont="1" applyFill="1" applyBorder="1" applyAlignment="1">
      <alignment horizontal="left" wrapText="1"/>
    </xf>
    <xf numFmtId="0" fontId="110" fillId="2" borderId="1" xfId="0" applyFont="1" applyFill="1" applyBorder="1" applyAlignment="1">
      <alignment horizontal="left" wrapText="1"/>
    </xf>
    <xf numFmtId="49" fontId="108" fillId="0" borderId="2" xfId="0" applyNumberFormat="1" applyFont="1" applyBorder="1" applyAlignment="1">
      <alignment horizontal="left"/>
    </xf>
    <xf numFmtId="0" fontId="13" fillId="0" borderId="81" xfId="19698" applyFont="1" applyBorder="1" applyAlignment="1">
      <alignment vertical="center" wrapText="1"/>
    </xf>
    <xf numFmtId="2" fontId="108" fillId="65" borderId="94" xfId="19698" applyNumberFormat="1" applyFont="1" applyFill="1" applyBorder="1" applyAlignment="1">
      <alignment vertical="top"/>
    </xf>
    <xf numFmtId="2" fontId="108" fillId="65" borderId="97" xfId="19698" applyNumberFormat="1" applyFont="1" applyFill="1" applyBorder="1" applyAlignment="1">
      <alignment vertical="top"/>
    </xf>
    <xf numFmtId="2" fontId="108" fillId="65" borderId="96" xfId="19698" applyNumberFormat="1" applyFont="1" applyFill="1" applyBorder="1" applyAlignment="1">
      <alignment vertical="top"/>
    </xf>
    <xf numFmtId="2" fontId="108" fillId="65" borderId="4" xfId="19698" applyNumberFormat="1" applyFont="1" applyFill="1" applyBorder="1" applyAlignment="1">
      <alignment vertical="top"/>
    </xf>
    <xf numFmtId="2" fontId="108" fillId="65" borderId="3" xfId="19698" applyNumberFormat="1" applyFont="1" applyFill="1" applyBorder="1" applyAlignment="1">
      <alignment vertical="top"/>
    </xf>
    <xf numFmtId="2" fontId="108" fillId="65" borderId="1" xfId="19698" applyNumberFormat="1" applyFont="1" applyFill="1" applyBorder="1" applyAlignment="1">
      <alignment vertical="top"/>
    </xf>
    <xf numFmtId="0" fontId="17" fillId="0" borderId="41" xfId="0" applyFont="1" applyBorder="1"/>
    <xf numFmtId="2" fontId="108" fillId="65" borderId="94" xfId="19698" applyNumberFormat="1" applyFont="1" applyFill="1" applyBorder="1"/>
    <xf numFmtId="2" fontId="108" fillId="65" borderId="97" xfId="19698" applyNumberFormat="1" applyFont="1" applyFill="1" applyBorder="1"/>
    <xf numFmtId="2" fontId="108" fillId="65" borderId="96" xfId="19698" applyNumberFormat="1" applyFont="1" applyFill="1" applyBorder="1"/>
    <xf numFmtId="2" fontId="108" fillId="65" borderId="4" xfId="19698" applyNumberFormat="1" applyFont="1" applyFill="1" applyBorder="1"/>
    <xf numFmtId="2" fontId="108" fillId="65" borderId="3" xfId="19698" applyNumberFormat="1" applyFont="1" applyFill="1" applyBorder="1"/>
    <xf numFmtId="2" fontId="108" fillId="65" borderId="1" xfId="19698" applyNumberFormat="1" applyFont="1" applyFill="1" applyBorder="1"/>
    <xf numFmtId="0" fontId="110" fillId="65" borderId="2" xfId="0" applyFont="1" applyFill="1" applyBorder="1" applyAlignment="1">
      <alignment horizontal="center" vertical="center" wrapText="1"/>
    </xf>
    <xf numFmtId="0" fontId="147" fillId="4" borderId="49" xfId="0" applyFont="1" applyFill="1" applyBorder="1" applyAlignment="1">
      <alignment horizontal="left" vertical="top" wrapText="1"/>
    </xf>
    <xf numFmtId="0" fontId="147" fillId="4" borderId="0" xfId="0" applyFont="1" applyFill="1" applyAlignment="1">
      <alignment horizontal="left" vertical="top" wrapText="1"/>
    </xf>
    <xf numFmtId="0" fontId="154" fillId="0" borderId="2" xfId="0" applyFont="1" applyBorder="1" applyAlignment="1">
      <alignment horizontal="left"/>
    </xf>
    <xf numFmtId="0" fontId="122" fillId="0" borderId="42" xfId="0" applyFont="1" applyBorder="1" applyAlignment="1">
      <alignment horizontal="center" vertical="center" wrapText="1"/>
    </xf>
    <xf numFmtId="0" fontId="122" fillId="0" borderId="45" xfId="0" applyFont="1" applyBorder="1" applyAlignment="1">
      <alignment horizontal="center" vertical="center" wrapText="1"/>
    </xf>
    <xf numFmtId="0" fontId="122" fillId="0" borderId="43" xfId="0" applyFont="1" applyBorder="1" applyAlignment="1">
      <alignment horizontal="center" vertical="center" wrapText="1"/>
    </xf>
    <xf numFmtId="3" fontId="122" fillId="0" borderId="65" xfId="0" applyNumberFormat="1" applyFont="1" applyBorder="1" applyAlignment="1">
      <alignment horizontal="center" vertical="center" wrapText="1"/>
    </xf>
    <xf numFmtId="3" fontId="122" fillId="0" borderId="66" xfId="0" applyNumberFormat="1" applyFont="1" applyBorder="1" applyAlignment="1">
      <alignment horizontal="center" vertical="center" wrapText="1"/>
    </xf>
    <xf numFmtId="2" fontId="108" fillId="65" borderId="98" xfId="19698" applyNumberFormat="1" applyFont="1" applyFill="1" applyBorder="1" applyAlignment="1">
      <alignment vertical="top"/>
    </xf>
    <xf numFmtId="2" fontId="108" fillId="65" borderId="102" xfId="19698" applyNumberFormat="1" applyFont="1" applyFill="1" applyBorder="1" applyAlignment="1">
      <alignment vertical="top"/>
    </xf>
    <xf numFmtId="2" fontId="108" fillId="65" borderId="99" xfId="19698" applyNumberFormat="1" applyFont="1" applyFill="1" applyBorder="1" applyAlignment="1">
      <alignment vertical="top"/>
    </xf>
    <xf numFmtId="2" fontId="130" fillId="0" borderId="94" xfId="19698" applyNumberFormat="1" applyFont="1" applyBorder="1" applyAlignment="1">
      <alignment vertical="top"/>
    </xf>
    <xf numFmtId="2" fontId="130" fillId="0" borderId="97" xfId="19698" applyNumberFormat="1" applyFont="1" applyBorder="1" applyAlignment="1">
      <alignment vertical="top"/>
    </xf>
    <xf numFmtId="2" fontId="130" fillId="0" borderId="96" xfId="19698" applyNumberFormat="1" applyFont="1" applyBorder="1" applyAlignment="1">
      <alignment vertical="top"/>
    </xf>
    <xf numFmtId="2" fontId="110" fillId="65" borderId="98" xfId="19698" applyNumberFormat="1" applyFont="1" applyFill="1" applyBorder="1" applyAlignment="1">
      <alignment vertical="top"/>
    </xf>
    <xf numFmtId="2" fontId="110" fillId="65" borderId="99" xfId="19698" applyNumberFormat="1" applyFont="1" applyFill="1" applyBorder="1" applyAlignment="1">
      <alignment vertical="top"/>
    </xf>
    <xf numFmtId="2" fontId="110" fillId="65" borderId="82" xfId="19698" applyNumberFormat="1" applyFont="1" applyFill="1" applyBorder="1" applyAlignment="1">
      <alignment vertical="top"/>
    </xf>
    <xf numFmtId="2" fontId="110" fillId="65" borderId="83" xfId="19698" applyNumberFormat="1" applyFont="1" applyFill="1" applyBorder="1" applyAlignment="1">
      <alignment vertical="top"/>
    </xf>
    <xf numFmtId="2" fontId="108" fillId="65" borderId="100" xfId="19698" applyNumberFormat="1" applyFont="1" applyFill="1" applyBorder="1" applyAlignment="1">
      <alignment vertical="top"/>
    </xf>
    <xf numFmtId="2" fontId="108" fillId="65" borderId="101" xfId="19698" applyNumberFormat="1" applyFont="1" applyFill="1" applyBorder="1" applyAlignment="1">
      <alignment vertical="top"/>
    </xf>
    <xf numFmtId="2" fontId="130" fillId="65" borderId="94" xfId="19698" applyNumberFormat="1" applyFont="1" applyFill="1" applyBorder="1" applyAlignment="1">
      <alignment vertical="top"/>
    </xf>
    <xf numFmtId="2" fontId="130" fillId="65" borderId="97" xfId="19698" applyNumberFormat="1" applyFont="1" applyFill="1" applyBorder="1" applyAlignment="1">
      <alignment vertical="top"/>
    </xf>
    <xf numFmtId="2" fontId="130" fillId="65" borderId="96" xfId="19698" applyNumberFormat="1" applyFont="1" applyFill="1" applyBorder="1" applyAlignment="1">
      <alignment vertical="top"/>
    </xf>
    <xf numFmtId="0" fontId="108" fillId="0" borderId="4" xfId="0" applyFont="1" applyBorder="1" applyAlignment="1">
      <alignment horizontal="center" vertical="center" wrapText="1"/>
    </xf>
    <xf numFmtId="0" fontId="108" fillId="0" borderId="3" xfId="0" applyFont="1" applyBorder="1" applyAlignment="1">
      <alignment horizontal="center" vertical="center" wrapText="1"/>
    </xf>
    <xf numFmtId="0" fontId="108" fillId="0" borderId="1" xfId="0" applyFont="1" applyBorder="1" applyAlignment="1">
      <alignment horizontal="center" vertical="center" wrapText="1"/>
    </xf>
    <xf numFmtId="0" fontId="113" fillId="0" borderId="68" xfId="0" applyFont="1" applyBorder="1" applyAlignment="1">
      <alignment horizontal="left" vertical="center" wrapText="1"/>
    </xf>
    <xf numFmtId="0" fontId="113" fillId="0" borderId="0" xfId="0" applyFont="1" applyAlignment="1">
      <alignment horizontal="left" vertical="center" wrapText="1"/>
    </xf>
  </cellXfs>
  <cellStyles count="31081">
    <cellStyle name="20% - Accent1 10" xfId="136"/>
    <cellStyle name="20% - Accent1 10 2" xfId="108"/>
    <cellStyle name="20% - Accent1 11" xfId="109"/>
    <cellStyle name="20% - Accent1 11 2" xfId="110"/>
    <cellStyle name="20% - Accent1 12" xfId="114"/>
    <cellStyle name="20% - Accent1 12 2" xfId="131"/>
    <cellStyle name="20% - Accent1 13" xfId="99"/>
    <cellStyle name="20% - Accent1 13 2" xfId="129"/>
    <cellStyle name="20% - Accent1 14" xfId="123"/>
    <cellStyle name="20% - Accent1 14 2" xfId="104"/>
    <cellStyle name="20% - Accent1 15" xfId="84"/>
    <cellStyle name="20% - Accent1 15 2" xfId="101"/>
    <cellStyle name="20% - Accent1 16" xfId="158"/>
    <cellStyle name="20% - Accent1 17" xfId="83"/>
    <cellStyle name="20% - Accent1 18" xfId="118"/>
    <cellStyle name="20% - Accent1 18 2" xfId="113"/>
    <cellStyle name="20% - Accent1 19" xfId="107"/>
    <cellStyle name="20% - Accent1 19 2" xfId="86"/>
    <cellStyle name="20% - Accent1 2" xfId="147"/>
    <cellStyle name="20% - Accent1 2 2" xfId="97"/>
    <cellStyle name="20% - Accent1 2 2 2" xfId="6467"/>
    <cellStyle name="20% - Accent1 3" xfId="140"/>
    <cellStyle name="20% - Accent1 3 2" xfId="96"/>
    <cellStyle name="20% - Accent1 4" xfId="92"/>
    <cellStyle name="20% - Accent1 4 2" xfId="126"/>
    <cellStyle name="20% - Accent1 5" xfId="146"/>
    <cellStyle name="20% - Accent1 5 2" xfId="98"/>
    <cellStyle name="20% - Accent1 6" xfId="154"/>
    <cellStyle name="20% - Accent1 6 2" xfId="164"/>
    <cellStyle name="20% - Accent1 7" xfId="161"/>
    <cellStyle name="20% - Accent1 7 2" xfId="153"/>
    <cellStyle name="20% - Accent1 8" xfId="81"/>
    <cellStyle name="20% - Accent1 8 2" xfId="112"/>
    <cellStyle name="20% - Accent1 9" xfId="135"/>
    <cellStyle name="20% - Accent1 9 2" xfId="162"/>
    <cellStyle name="20% - Accent2 10" xfId="103"/>
    <cellStyle name="20% - Accent2 10 2" xfId="111"/>
    <cellStyle name="20% - Accent2 11" xfId="163"/>
    <cellStyle name="20% - Accent2 11 2" xfId="130"/>
    <cellStyle name="20% - Accent2 12" xfId="119"/>
    <cellStyle name="20% - Accent2 12 2" xfId="95"/>
    <cellStyle name="20% - Accent2 13" xfId="121"/>
    <cellStyle name="20% - Accent2 13 2" xfId="165"/>
    <cellStyle name="20% - Accent2 14" xfId="166"/>
    <cellStyle name="20% - Accent2 14 2" xfId="167"/>
    <cellStyle name="20% - Accent2 15" xfId="168"/>
    <cellStyle name="20% - Accent2 15 2" xfId="169"/>
    <cellStyle name="20% - Accent2 16" xfId="170"/>
    <cellStyle name="20% - Accent2 17" xfId="171"/>
    <cellStyle name="20% - Accent2 18" xfId="172"/>
    <cellStyle name="20% - Accent2 18 2" xfId="173"/>
    <cellStyle name="20% - Accent2 19" xfId="174"/>
    <cellStyle name="20% - Accent2 19 2" xfId="175"/>
    <cellStyle name="20% - Accent2 2" xfId="176"/>
    <cellStyle name="20% - Accent2 2 2" xfId="177"/>
    <cellStyle name="20% - Accent2 2 2 2" xfId="6468"/>
    <cellStyle name="20% - Accent2 3" xfId="178"/>
    <cellStyle name="20% - Accent2 3 2" xfId="179"/>
    <cellStyle name="20% - Accent2 4" xfId="180"/>
    <cellStyle name="20% - Accent2 4 2" xfId="181"/>
    <cellStyle name="20% - Accent2 5" xfId="182"/>
    <cellStyle name="20% - Accent2 5 2" xfId="183"/>
    <cellStyle name="20% - Accent2 6" xfId="184"/>
    <cellStyle name="20% - Accent2 6 2" xfId="185"/>
    <cellStyle name="20% - Accent2 7" xfId="186"/>
    <cellStyle name="20% - Accent2 7 2" xfId="187"/>
    <cellStyle name="20% - Accent2 8" xfId="188"/>
    <cellStyle name="20% - Accent2 8 2" xfId="189"/>
    <cellStyle name="20% - Accent2 9" xfId="190"/>
    <cellStyle name="20% - Accent2 9 2" xfId="191"/>
    <cellStyle name="20% - Accent3 10" xfId="192"/>
    <cellStyle name="20% - Accent3 10 2" xfId="193"/>
    <cellStyle name="20% - Accent3 11" xfId="194"/>
    <cellStyle name="20% - Accent3 11 2" xfId="195"/>
    <cellStyle name="20% - Accent3 12" xfId="196"/>
    <cellStyle name="20% - Accent3 12 2" xfId="197"/>
    <cellStyle name="20% - Accent3 13" xfId="198"/>
    <cellStyle name="20% - Accent3 13 2" xfId="199"/>
    <cellStyle name="20% - Accent3 14" xfId="200"/>
    <cellStyle name="20% - Accent3 14 2" xfId="201"/>
    <cellStyle name="20% - Accent3 15" xfId="202"/>
    <cellStyle name="20% - Accent3 15 2" xfId="203"/>
    <cellStyle name="20% - Accent3 16" xfId="204"/>
    <cellStyle name="20% - Accent3 17" xfId="205"/>
    <cellStyle name="20% - Accent3 18" xfId="206"/>
    <cellStyle name="20% - Accent3 18 2" xfId="207"/>
    <cellStyle name="20% - Accent3 19" xfId="208"/>
    <cellStyle name="20% - Accent3 19 2" xfId="209"/>
    <cellStyle name="20% - Accent3 2" xfId="210"/>
    <cellStyle name="20% - Accent3 2 2" xfId="211"/>
    <cellStyle name="20% - Accent3 2 2 2" xfId="6469"/>
    <cellStyle name="20% - Accent3 3" xfId="212"/>
    <cellStyle name="20% - Accent3 3 2" xfId="213"/>
    <cellStyle name="20% - Accent3 4" xfId="214"/>
    <cellStyle name="20% - Accent3 4 2" xfId="215"/>
    <cellStyle name="20% - Accent3 5" xfId="216"/>
    <cellStyle name="20% - Accent3 5 2" xfId="217"/>
    <cellStyle name="20% - Accent3 6" xfId="218"/>
    <cellStyle name="20% - Accent3 6 2" xfId="219"/>
    <cellStyle name="20% - Accent3 7" xfId="220"/>
    <cellStyle name="20% - Accent3 7 2" xfId="221"/>
    <cellStyle name="20% - Accent3 8" xfId="222"/>
    <cellStyle name="20% - Accent3 8 2" xfId="223"/>
    <cellStyle name="20% - Accent3 9" xfId="224"/>
    <cellStyle name="20% - Accent3 9 2" xfId="225"/>
    <cellStyle name="20% - Accent4 10" xfId="226"/>
    <cellStyle name="20% - Accent4 10 2" xfId="227"/>
    <cellStyle name="20% - Accent4 11" xfId="228"/>
    <cellStyle name="20% - Accent4 11 2" xfId="229"/>
    <cellStyle name="20% - Accent4 12" xfId="230"/>
    <cellStyle name="20% - Accent4 12 2" xfId="231"/>
    <cellStyle name="20% - Accent4 13" xfId="232"/>
    <cellStyle name="20% - Accent4 13 2" xfId="233"/>
    <cellStyle name="20% - Accent4 14" xfId="234"/>
    <cellStyle name="20% - Accent4 14 2" xfId="235"/>
    <cellStyle name="20% - Accent4 15" xfId="236"/>
    <cellStyle name="20% - Accent4 15 2" xfId="237"/>
    <cellStyle name="20% - Accent4 16" xfId="238"/>
    <cellStyle name="20% - Accent4 17" xfId="239"/>
    <cellStyle name="20% - Accent4 18" xfId="240"/>
    <cellStyle name="20% - Accent4 18 2" xfId="241"/>
    <cellStyle name="20% - Accent4 19" xfId="242"/>
    <cellStyle name="20% - Accent4 19 2" xfId="243"/>
    <cellStyle name="20% - Accent4 2" xfId="244"/>
    <cellStyle name="20% - Accent4 2 2" xfId="245"/>
    <cellStyle name="20% - Accent4 2 2 2" xfId="6470"/>
    <cellStyle name="20% - Accent4 3" xfId="246"/>
    <cellStyle name="20% - Accent4 3 2" xfId="247"/>
    <cellStyle name="20% - Accent4 4" xfId="248"/>
    <cellStyle name="20% - Accent4 4 2" xfId="249"/>
    <cellStyle name="20% - Accent4 5" xfId="250"/>
    <cellStyle name="20% - Accent4 5 2" xfId="251"/>
    <cellStyle name="20% - Accent4 6" xfId="252"/>
    <cellStyle name="20% - Accent4 6 2" xfId="253"/>
    <cellStyle name="20% - Accent4 7" xfId="254"/>
    <cellStyle name="20% - Accent4 7 2" xfId="255"/>
    <cellStyle name="20% - Accent4 8" xfId="256"/>
    <cellStyle name="20% - Accent4 8 2" xfId="257"/>
    <cellStyle name="20% - Accent4 9" xfId="258"/>
    <cellStyle name="20% - Accent4 9 2" xfId="259"/>
    <cellStyle name="20% - Accent5 10" xfId="260"/>
    <cellStyle name="20% - Accent5 10 2" xfId="261"/>
    <cellStyle name="20% - Accent5 11" xfId="262"/>
    <cellStyle name="20% - Accent5 11 2" xfId="263"/>
    <cellStyle name="20% - Accent5 12" xfId="264"/>
    <cellStyle name="20% - Accent5 12 2" xfId="265"/>
    <cellStyle name="20% - Accent5 13" xfId="266"/>
    <cellStyle name="20% - Accent5 13 2" xfId="267"/>
    <cellStyle name="20% - Accent5 14" xfId="268"/>
    <cellStyle name="20% - Accent5 14 2" xfId="269"/>
    <cellStyle name="20% - Accent5 15" xfId="270"/>
    <cellStyle name="20% - Accent5 15 2" xfId="271"/>
    <cellStyle name="20% - Accent5 16" xfId="272"/>
    <cellStyle name="20% - Accent5 17" xfId="273"/>
    <cellStyle name="20% - Accent5 18" xfId="274"/>
    <cellStyle name="20% - Accent5 18 2" xfId="275"/>
    <cellStyle name="20% - Accent5 19" xfId="276"/>
    <cellStyle name="20% - Accent5 19 2" xfId="277"/>
    <cellStyle name="20% - Accent5 2" xfId="278"/>
    <cellStyle name="20% - Accent5 2 2" xfId="279"/>
    <cellStyle name="20% - Accent5 2 2 2" xfId="6471"/>
    <cellStyle name="20% - Accent5 3" xfId="280"/>
    <cellStyle name="20% - Accent5 3 2" xfId="281"/>
    <cellStyle name="20% - Accent5 4" xfId="282"/>
    <cellStyle name="20% - Accent5 4 2" xfId="283"/>
    <cellStyle name="20% - Accent5 5" xfId="284"/>
    <cellStyle name="20% - Accent5 5 2" xfId="285"/>
    <cellStyle name="20% - Accent5 6" xfId="286"/>
    <cellStyle name="20% - Accent5 6 2" xfId="287"/>
    <cellStyle name="20% - Accent5 7" xfId="288"/>
    <cellStyle name="20% - Accent5 7 2" xfId="289"/>
    <cellStyle name="20% - Accent5 8" xfId="290"/>
    <cellStyle name="20% - Accent5 8 2" xfId="291"/>
    <cellStyle name="20% - Accent5 9" xfId="292"/>
    <cellStyle name="20% - Accent5 9 2" xfId="293"/>
    <cellStyle name="20% - Accent6 10" xfId="294"/>
    <cellStyle name="20% - Accent6 10 2" xfId="295"/>
    <cellStyle name="20% - Accent6 11" xfId="296"/>
    <cellStyle name="20% - Accent6 11 2" xfId="297"/>
    <cellStyle name="20% - Accent6 12" xfId="298"/>
    <cellStyle name="20% - Accent6 12 2" xfId="299"/>
    <cellStyle name="20% - Accent6 13" xfId="300"/>
    <cellStyle name="20% - Accent6 13 2" xfId="301"/>
    <cellStyle name="20% - Accent6 14" xfId="302"/>
    <cellStyle name="20% - Accent6 14 2" xfId="303"/>
    <cellStyle name="20% - Accent6 15" xfId="304"/>
    <cellStyle name="20% - Accent6 15 2" xfId="305"/>
    <cellStyle name="20% - Accent6 16" xfId="306"/>
    <cellStyle name="20% - Accent6 17" xfId="307"/>
    <cellStyle name="20% - Accent6 18" xfId="308"/>
    <cellStyle name="20% - Accent6 18 2" xfId="309"/>
    <cellStyle name="20% - Accent6 19" xfId="310"/>
    <cellStyle name="20% - Accent6 19 2" xfId="311"/>
    <cellStyle name="20% - Accent6 2" xfId="312"/>
    <cellStyle name="20% - Accent6 2 2" xfId="313"/>
    <cellStyle name="20% - Accent6 2 2 2" xfId="6472"/>
    <cellStyle name="20% - Accent6 3" xfId="314"/>
    <cellStyle name="20% - Accent6 3 2" xfId="315"/>
    <cellStyle name="20% - Accent6 4" xfId="316"/>
    <cellStyle name="20% - Accent6 4 2" xfId="317"/>
    <cellStyle name="20% - Accent6 5" xfId="318"/>
    <cellStyle name="20% - Accent6 5 2" xfId="319"/>
    <cellStyle name="20% - Accent6 6" xfId="320"/>
    <cellStyle name="20% - Accent6 6 2" xfId="321"/>
    <cellStyle name="20% - Accent6 7" xfId="322"/>
    <cellStyle name="20% - Accent6 7 2" xfId="323"/>
    <cellStyle name="20% - Accent6 8" xfId="324"/>
    <cellStyle name="20% - Accent6 8 2" xfId="325"/>
    <cellStyle name="20% - Accent6 9" xfId="326"/>
    <cellStyle name="20% - Accent6 9 2" xfId="327"/>
    <cellStyle name="40% - Accent1 10" xfId="328"/>
    <cellStyle name="40% - Accent1 10 2" xfId="329"/>
    <cellStyle name="40% - Accent1 11" xfId="330"/>
    <cellStyle name="40% - Accent1 11 2" xfId="331"/>
    <cellStyle name="40% - Accent1 12" xfId="332"/>
    <cellStyle name="40% - Accent1 12 2" xfId="333"/>
    <cellStyle name="40% - Accent1 13" xfId="334"/>
    <cellStyle name="40% - Accent1 13 2" xfId="335"/>
    <cellStyle name="40% - Accent1 14" xfId="336"/>
    <cellStyle name="40% - Accent1 14 2" xfId="337"/>
    <cellStyle name="40% - Accent1 15" xfId="338"/>
    <cellStyle name="40% - Accent1 15 2" xfId="339"/>
    <cellStyle name="40% - Accent1 16" xfId="340"/>
    <cellStyle name="40% - Accent1 17" xfId="341"/>
    <cellStyle name="40% - Accent1 18" xfId="342"/>
    <cellStyle name="40% - Accent1 18 2" xfId="343"/>
    <cellStyle name="40% - Accent1 19" xfId="344"/>
    <cellStyle name="40% - Accent1 19 2" xfId="345"/>
    <cellStyle name="40% - Accent1 2" xfId="346"/>
    <cellStyle name="40% - Accent1 2 2" xfId="347"/>
    <cellStyle name="40% - Accent1 2 2 2" xfId="6473"/>
    <cellStyle name="40% - Accent1 3" xfId="348"/>
    <cellStyle name="40% - Accent1 3 2" xfId="349"/>
    <cellStyle name="40% - Accent1 4" xfId="350"/>
    <cellStyle name="40% - Accent1 4 2" xfId="351"/>
    <cellStyle name="40% - Accent1 5" xfId="352"/>
    <cellStyle name="40% - Accent1 5 2" xfId="353"/>
    <cellStyle name="40% - Accent1 6" xfId="354"/>
    <cellStyle name="40% - Accent1 6 2" xfId="355"/>
    <cellStyle name="40% - Accent1 7" xfId="356"/>
    <cellStyle name="40% - Accent1 7 2" xfId="357"/>
    <cellStyle name="40% - Accent1 8" xfId="358"/>
    <cellStyle name="40% - Accent1 8 2" xfId="359"/>
    <cellStyle name="40% - Accent1 9" xfId="360"/>
    <cellStyle name="40% - Accent1 9 2" xfId="361"/>
    <cellStyle name="40% - Accent2 10" xfId="362"/>
    <cellStyle name="40% - Accent2 10 2" xfId="363"/>
    <cellStyle name="40% - Accent2 11" xfId="364"/>
    <cellStyle name="40% - Accent2 11 2" xfId="365"/>
    <cellStyle name="40% - Accent2 12" xfId="366"/>
    <cellStyle name="40% - Accent2 12 2" xfId="367"/>
    <cellStyle name="40% - Accent2 13" xfId="368"/>
    <cellStyle name="40% - Accent2 13 2" xfId="369"/>
    <cellStyle name="40% - Accent2 14" xfId="370"/>
    <cellStyle name="40% - Accent2 14 2" xfId="371"/>
    <cellStyle name="40% - Accent2 15" xfId="372"/>
    <cellStyle name="40% - Accent2 15 2" xfId="373"/>
    <cellStyle name="40% - Accent2 16" xfId="374"/>
    <cellStyle name="40% - Accent2 17" xfId="375"/>
    <cellStyle name="40% - Accent2 18" xfId="376"/>
    <cellStyle name="40% - Accent2 18 2" xfId="377"/>
    <cellStyle name="40% - Accent2 19" xfId="378"/>
    <cellStyle name="40% - Accent2 19 2" xfId="379"/>
    <cellStyle name="40% - Accent2 2" xfId="380"/>
    <cellStyle name="40% - Accent2 2 2" xfId="381"/>
    <cellStyle name="40% - Accent2 2 2 2" xfId="6474"/>
    <cellStyle name="40% - Accent2 3" xfId="382"/>
    <cellStyle name="40% - Accent2 3 2" xfId="383"/>
    <cellStyle name="40% - Accent2 4" xfId="384"/>
    <cellStyle name="40% - Accent2 4 2" xfId="385"/>
    <cellStyle name="40% - Accent2 5" xfId="386"/>
    <cellStyle name="40% - Accent2 5 2" xfId="387"/>
    <cellStyle name="40% - Accent2 6" xfId="388"/>
    <cellStyle name="40% - Accent2 6 2" xfId="389"/>
    <cellStyle name="40% - Accent2 7" xfId="390"/>
    <cellStyle name="40% - Accent2 7 2" xfId="391"/>
    <cellStyle name="40% - Accent2 8" xfId="392"/>
    <cellStyle name="40% - Accent2 8 2" xfId="393"/>
    <cellStyle name="40% - Accent2 9" xfId="394"/>
    <cellStyle name="40% - Accent2 9 2" xfId="395"/>
    <cellStyle name="40% - Accent3 10" xfId="396"/>
    <cellStyle name="40% - Accent3 10 2" xfId="397"/>
    <cellStyle name="40% - Accent3 11" xfId="398"/>
    <cellStyle name="40% - Accent3 11 2" xfId="399"/>
    <cellStyle name="40% - Accent3 12" xfId="400"/>
    <cellStyle name="40% - Accent3 12 2" xfId="401"/>
    <cellStyle name="40% - Accent3 13" xfId="402"/>
    <cellStyle name="40% - Accent3 13 2" xfId="403"/>
    <cellStyle name="40% - Accent3 14" xfId="404"/>
    <cellStyle name="40% - Accent3 14 2" xfId="405"/>
    <cellStyle name="40% - Accent3 15" xfId="406"/>
    <cellStyle name="40% - Accent3 15 2" xfId="407"/>
    <cellStyle name="40% - Accent3 16" xfId="408"/>
    <cellStyle name="40% - Accent3 17" xfId="409"/>
    <cellStyle name="40% - Accent3 18" xfId="410"/>
    <cellStyle name="40% - Accent3 18 2" xfId="411"/>
    <cellStyle name="40% - Accent3 19" xfId="412"/>
    <cellStyle name="40% - Accent3 19 2" xfId="413"/>
    <cellStyle name="40% - Accent3 2" xfId="414"/>
    <cellStyle name="40% - Accent3 2 2" xfId="415"/>
    <cellStyle name="40% - Accent3 2 2 2" xfId="6475"/>
    <cellStyle name="40% - Accent3 3" xfId="416"/>
    <cellStyle name="40% - Accent3 3 2" xfId="417"/>
    <cellStyle name="40% - Accent3 4" xfId="418"/>
    <cellStyle name="40% - Accent3 4 2" xfId="419"/>
    <cellStyle name="40% - Accent3 5" xfId="420"/>
    <cellStyle name="40% - Accent3 5 2" xfId="421"/>
    <cellStyle name="40% - Accent3 6" xfId="422"/>
    <cellStyle name="40% - Accent3 6 2" xfId="423"/>
    <cellStyle name="40% - Accent3 7" xfId="424"/>
    <cellStyle name="40% - Accent3 7 2" xfId="425"/>
    <cellStyle name="40% - Accent3 8" xfId="426"/>
    <cellStyle name="40% - Accent3 8 2" xfId="427"/>
    <cellStyle name="40% - Accent3 9" xfId="428"/>
    <cellStyle name="40% - Accent3 9 2" xfId="429"/>
    <cellStyle name="40% - Accent4 10" xfId="430"/>
    <cellStyle name="40% - Accent4 10 2" xfId="431"/>
    <cellStyle name="40% - Accent4 11" xfId="432"/>
    <cellStyle name="40% - Accent4 11 2" xfId="433"/>
    <cellStyle name="40% - Accent4 12" xfId="434"/>
    <cellStyle name="40% - Accent4 12 2" xfId="435"/>
    <cellStyle name="40% - Accent4 13" xfId="436"/>
    <cellStyle name="40% - Accent4 13 2" xfId="437"/>
    <cellStyle name="40% - Accent4 14" xfId="438"/>
    <cellStyle name="40% - Accent4 14 2" xfId="439"/>
    <cellStyle name="40% - Accent4 15" xfId="440"/>
    <cellStyle name="40% - Accent4 15 2" xfId="441"/>
    <cellStyle name="40% - Accent4 16" xfId="442"/>
    <cellStyle name="40% - Accent4 17" xfId="443"/>
    <cellStyle name="40% - Accent4 18" xfId="444"/>
    <cellStyle name="40% - Accent4 18 2" xfId="445"/>
    <cellStyle name="40% - Accent4 19" xfId="446"/>
    <cellStyle name="40% - Accent4 19 2" xfId="447"/>
    <cellStyle name="40% - Accent4 2" xfId="448"/>
    <cellStyle name="40% - Accent4 2 2" xfId="449"/>
    <cellStyle name="40% - Accent4 2 2 2" xfId="6476"/>
    <cellStyle name="40% - Accent4 3" xfId="450"/>
    <cellStyle name="40% - Accent4 3 2" xfId="451"/>
    <cellStyle name="40% - Accent4 4" xfId="452"/>
    <cellStyle name="40% - Accent4 4 2" xfId="453"/>
    <cellStyle name="40% - Accent4 5" xfId="454"/>
    <cellStyle name="40% - Accent4 5 2" xfId="455"/>
    <cellStyle name="40% - Accent4 6" xfId="456"/>
    <cellStyle name="40% - Accent4 6 2" xfId="457"/>
    <cellStyle name="40% - Accent4 7" xfId="458"/>
    <cellStyle name="40% - Accent4 7 2" xfId="459"/>
    <cellStyle name="40% - Accent4 8" xfId="460"/>
    <cellStyle name="40% - Accent4 8 2" xfId="461"/>
    <cellStyle name="40% - Accent4 9" xfId="462"/>
    <cellStyle name="40% - Accent4 9 2" xfId="463"/>
    <cellStyle name="40% - Accent5 10" xfId="464"/>
    <cellStyle name="40% - Accent5 10 2" xfId="465"/>
    <cellStyle name="40% - Accent5 11" xfId="466"/>
    <cellStyle name="40% - Accent5 11 2" xfId="467"/>
    <cellStyle name="40% - Accent5 12" xfId="468"/>
    <cellStyle name="40% - Accent5 12 2" xfId="469"/>
    <cellStyle name="40% - Accent5 13" xfId="470"/>
    <cellStyle name="40% - Accent5 13 2" xfId="471"/>
    <cellStyle name="40% - Accent5 14" xfId="472"/>
    <cellStyle name="40% - Accent5 14 2" xfId="473"/>
    <cellStyle name="40% - Accent5 15" xfId="474"/>
    <cellStyle name="40% - Accent5 15 2" xfId="475"/>
    <cellStyle name="40% - Accent5 16" xfId="476"/>
    <cellStyle name="40% - Accent5 17" xfId="477"/>
    <cellStyle name="40% - Accent5 18" xfId="478"/>
    <cellStyle name="40% - Accent5 18 2" xfId="479"/>
    <cellStyle name="40% - Accent5 19" xfId="480"/>
    <cellStyle name="40% - Accent5 19 2" xfId="481"/>
    <cellStyle name="40% - Accent5 2" xfId="482"/>
    <cellStyle name="40% - Accent5 2 2" xfId="483"/>
    <cellStyle name="40% - Accent5 2 2 2" xfId="6477"/>
    <cellStyle name="40% - Accent5 3" xfId="484"/>
    <cellStyle name="40% - Accent5 3 2" xfId="485"/>
    <cellStyle name="40% - Accent5 4" xfId="486"/>
    <cellStyle name="40% - Accent5 4 2" xfId="487"/>
    <cellStyle name="40% - Accent5 5" xfId="488"/>
    <cellStyle name="40% - Accent5 5 2" xfId="489"/>
    <cellStyle name="40% - Accent5 6" xfId="490"/>
    <cellStyle name="40% - Accent5 6 2" xfId="491"/>
    <cellStyle name="40% - Accent5 7" xfId="492"/>
    <cellStyle name="40% - Accent5 7 2" xfId="493"/>
    <cellStyle name="40% - Accent5 8" xfId="494"/>
    <cellStyle name="40% - Accent5 8 2" xfId="495"/>
    <cellStyle name="40% - Accent5 9" xfId="496"/>
    <cellStyle name="40% - Accent5 9 2" xfId="497"/>
    <cellStyle name="40% - Accent6 10" xfId="498"/>
    <cellStyle name="40% - Accent6 10 2" xfId="499"/>
    <cellStyle name="40% - Accent6 11" xfId="500"/>
    <cellStyle name="40% - Accent6 11 2" xfId="501"/>
    <cellStyle name="40% - Accent6 12" xfId="502"/>
    <cellStyle name="40% - Accent6 12 2" xfId="503"/>
    <cellStyle name="40% - Accent6 13" xfId="504"/>
    <cellStyle name="40% - Accent6 13 2" xfId="505"/>
    <cellStyle name="40% - Accent6 14" xfId="506"/>
    <cellStyle name="40% - Accent6 14 2" xfId="507"/>
    <cellStyle name="40% - Accent6 15" xfId="508"/>
    <cellStyle name="40% - Accent6 15 2" xfId="509"/>
    <cellStyle name="40% - Accent6 16" xfId="510"/>
    <cellStyle name="40% - Accent6 17" xfId="511"/>
    <cellStyle name="40% - Accent6 18" xfId="512"/>
    <cellStyle name="40% - Accent6 18 2" xfId="513"/>
    <cellStyle name="40% - Accent6 19" xfId="514"/>
    <cellStyle name="40% - Accent6 19 2" xfId="515"/>
    <cellStyle name="40% - Accent6 2" xfId="516"/>
    <cellStyle name="40% - Accent6 2 2" xfId="517"/>
    <cellStyle name="40% - Accent6 2 2 2" xfId="6478"/>
    <cellStyle name="40% - Accent6 3" xfId="518"/>
    <cellStyle name="40% - Accent6 3 2" xfId="519"/>
    <cellStyle name="40% - Accent6 4" xfId="520"/>
    <cellStyle name="40% - Accent6 4 2" xfId="521"/>
    <cellStyle name="40% - Accent6 5" xfId="522"/>
    <cellStyle name="40% - Accent6 5 2" xfId="523"/>
    <cellStyle name="40% - Accent6 6" xfId="524"/>
    <cellStyle name="40% - Accent6 6 2" xfId="525"/>
    <cellStyle name="40% - Accent6 7" xfId="526"/>
    <cellStyle name="40% - Accent6 7 2" xfId="527"/>
    <cellStyle name="40% - Accent6 8" xfId="528"/>
    <cellStyle name="40% - Accent6 8 2" xfId="529"/>
    <cellStyle name="40% - Accent6 9" xfId="530"/>
    <cellStyle name="40% - Accent6 9 2" xfId="531"/>
    <cellStyle name="60% - Accent1 10" xfId="532"/>
    <cellStyle name="60% - Accent1 11" xfId="533"/>
    <cellStyle name="60% - Accent1 12" xfId="534"/>
    <cellStyle name="60% - Accent1 13" xfId="535"/>
    <cellStyle name="60% - Accent1 14" xfId="536"/>
    <cellStyle name="60% - Accent1 15" xfId="537"/>
    <cellStyle name="60% - Accent1 16" xfId="538"/>
    <cellStyle name="60% - Accent1 17" xfId="539"/>
    <cellStyle name="60% - Accent1 18" xfId="540"/>
    <cellStyle name="60% - Accent1 18 2" xfId="541"/>
    <cellStyle name="60% - Accent1 19" xfId="542"/>
    <cellStyle name="60% - Accent1 19 2" xfId="543"/>
    <cellStyle name="60% - Accent1 2" xfId="544"/>
    <cellStyle name="60% - Accent1 2 2" xfId="545"/>
    <cellStyle name="60% - Accent1 2 2 2" xfId="6479"/>
    <cellStyle name="60% - Accent1 3" xfId="546"/>
    <cellStyle name="60% - Accent1 4" xfId="547"/>
    <cellStyle name="60% - Accent1 5" xfId="548"/>
    <cellStyle name="60% - Accent1 6" xfId="549"/>
    <cellStyle name="60% - Accent1 7" xfId="550"/>
    <cellStyle name="60% - Accent1 8" xfId="551"/>
    <cellStyle name="60% - Accent1 9" xfId="552"/>
    <cellStyle name="60% - Accent2 10" xfId="553"/>
    <cellStyle name="60% - Accent2 11" xfId="554"/>
    <cellStyle name="60% - Accent2 12" xfId="555"/>
    <cellStyle name="60% - Accent2 13" xfId="556"/>
    <cellStyle name="60% - Accent2 14" xfId="557"/>
    <cellStyle name="60% - Accent2 15" xfId="558"/>
    <cellStyle name="60% - Accent2 16" xfId="559"/>
    <cellStyle name="60% - Accent2 17" xfId="560"/>
    <cellStyle name="60% - Accent2 18" xfId="561"/>
    <cellStyle name="60% - Accent2 18 2" xfId="562"/>
    <cellStyle name="60% - Accent2 19" xfId="563"/>
    <cellStyle name="60% - Accent2 19 2" xfId="564"/>
    <cellStyle name="60% - Accent2 2" xfId="565"/>
    <cellStyle name="60% - Accent2 2 2" xfId="566"/>
    <cellStyle name="60% - Accent2 2 2 2" xfId="6480"/>
    <cellStyle name="60% - Accent2 3" xfId="567"/>
    <cellStyle name="60% - Accent2 4" xfId="568"/>
    <cellStyle name="60% - Accent2 5" xfId="569"/>
    <cellStyle name="60% - Accent2 6" xfId="570"/>
    <cellStyle name="60% - Accent2 7" xfId="571"/>
    <cellStyle name="60% - Accent2 8" xfId="572"/>
    <cellStyle name="60% - Accent2 9" xfId="573"/>
    <cellStyle name="60% - Accent3 10" xfId="574"/>
    <cellStyle name="60% - Accent3 11" xfId="575"/>
    <cellStyle name="60% - Accent3 12" xfId="576"/>
    <cellStyle name="60% - Accent3 13" xfId="577"/>
    <cellStyle name="60% - Accent3 14" xfId="578"/>
    <cellStyle name="60% - Accent3 15" xfId="579"/>
    <cellStyle name="60% - Accent3 16" xfId="580"/>
    <cellStyle name="60% - Accent3 17" xfId="581"/>
    <cellStyle name="60% - Accent3 18" xfId="582"/>
    <cellStyle name="60% - Accent3 18 2" xfId="583"/>
    <cellStyle name="60% - Accent3 19" xfId="584"/>
    <cellStyle name="60% - Accent3 19 2" xfId="585"/>
    <cellStyle name="60% - Accent3 2" xfId="586"/>
    <cellStyle name="60% - Accent3 2 2" xfId="587"/>
    <cellStyle name="60% - Accent3 2 2 2" xfId="6481"/>
    <cellStyle name="60% - Accent3 3" xfId="588"/>
    <cellStyle name="60% - Accent3 4" xfId="589"/>
    <cellStyle name="60% - Accent3 5" xfId="590"/>
    <cellStyle name="60% - Accent3 6" xfId="591"/>
    <cellStyle name="60% - Accent3 7" xfId="592"/>
    <cellStyle name="60% - Accent3 8" xfId="593"/>
    <cellStyle name="60% - Accent3 9" xfId="594"/>
    <cellStyle name="60% - Accent4 10" xfId="595"/>
    <cellStyle name="60% - Accent4 11" xfId="596"/>
    <cellStyle name="60% - Accent4 12" xfId="597"/>
    <cellStyle name="60% - Accent4 13" xfId="598"/>
    <cellStyle name="60% - Accent4 14" xfId="599"/>
    <cellStyle name="60% - Accent4 15" xfId="600"/>
    <cellStyle name="60% - Accent4 16" xfId="601"/>
    <cellStyle name="60% - Accent4 17" xfId="602"/>
    <cellStyle name="60% - Accent4 18" xfId="603"/>
    <cellStyle name="60% - Accent4 18 2" xfId="604"/>
    <cellStyle name="60% - Accent4 19" xfId="605"/>
    <cellStyle name="60% - Accent4 19 2" xfId="606"/>
    <cellStyle name="60% - Accent4 2" xfId="607"/>
    <cellStyle name="60% - Accent4 2 2" xfId="608"/>
    <cellStyle name="60% - Accent4 2 2 2" xfId="6482"/>
    <cellStyle name="60% - Accent4 3" xfId="609"/>
    <cellStyle name="60% - Accent4 4" xfId="610"/>
    <cellStyle name="60% - Accent4 5" xfId="611"/>
    <cellStyle name="60% - Accent4 6" xfId="612"/>
    <cellStyle name="60% - Accent4 7" xfId="613"/>
    <cellStyle name="60% - Accent4 8" xfId="614"/>
    <cellStyle name="60% - Accent4 9" xfId="615"/>
    <cellStyle name="60% - Accent5 10" xfId="616"/>
    <cellStyle name="60% - Accent5 11" xfId="617"/>
    <cellStyle name="60% - Accent5 12" xfId="618"/>
    <cellStyle name="60% - Accent5 13" xfId="619"/>
    <cellStyle name="60% - Accent5 14" xfId="620"/>
    <cellStyle name="60% - Accent5 15" xfId="621"/>
    <cellStyle name="60% - Accent5 16" xfId="622"/>
    <cellStyle name="60% - Accent5 17" xfId="623"/>
    <cellStyle name="60% - Accent5 18" xfId="624"/>
    <cellStyle name="60% - Accent5 18 2" xfId="625"/>
    <cellStyle name="60% - Accent5 19" xfId="626"/>
    <cellStyle name="60% - Accent5 19 2" xfId="627"/>
    <cellStyle name="60% - Accent5 2" xfId="628"/>
    <cellStyle name="60% - Accent5 2 2" xfId="629"/>
    <cellStyle name="60% - Accent5 2 2 2" xfId="6483"/>
    <cellStyle name="60% - Accent5 3" xfId="630"/>
    <cellStyle name="60% - Accent5 4" xfId="631"/>
    <cellStyle name="60% - Accent5 5" xfId="632"/>
    <cellStyle name="60% - Accent5 6" xfId="633"/>
    <cellStyle name="60% - Accent5 7" xfId="634"/>
    <cellStyle name="60% - Accent5 8" xfId="635"/>
    <cellStyle name="60% - Accent5 9" xfId="636"/>
    <cellStyle name="60% - Accent6 10" xfId="637"/>
    <cellStyle name="60% - Accent6 11" xfId="638"/>
    <cellStyle name="60% - Accent6 12" xfId="639"/>
    <cellStyle name="60% - Accent6 13" xfId="640"/>
    <cellStyle name="60% - Accent6 14" xfId="641"/>
    <cellStyle name="60% - Accent6 15" xfId="642"/>
    <cellStyle name="60% - Accent6 16" xfId="643"/>
    <cellStyle name="60% - Accent6 17" xfId="644"/>
    <cellStyle name="60% - Accent6 18" xfId="645"/>
    <cellStyle name="60% - Accent6 18 2" xfId="646"/>
    <cellStyle name="60% - Accent6 19" xfId="647"/>
    <cellStyle name="60% - Accent6 19 2" xfId="648"/>
    <cellStyle name="60% - Accent6 2" xfId="649"/>
    <cellStyle name="60% - Accent6 2 2" xfId="650"/>
    <cellStyle name="60% - Accent6 2 2 2" xfId="6484"/>
    <cellStyle name="60% - Accent6 3" xfId="651"/>
    <cellStyle name="60% - Accent6 4" xfId="652"/>
    <cellStyle name="60% - Accent6 5" xfId="653"/>
    <cellStyle name="60% - Accent6 6" xfId="654"/>
    <cellStyle name="60% - Accent6 7" xfId="655"/>
    <cellStyle name="60% - Accent6 8" xfId="656"/>
    <cellStyle name="60% - Accent6 9" xfId="657"/>
    <cellStyle name="Accent1 10" xfId="658"/>
    <cellStyle name="Accent1 11" xfId="659"/>
    <cellStyle name="Accent1 12" xfId="660"/>
    <cellStyle name="Accent1 13" xfId="661"/>
    <cellStyle name="Accent1 14" xfId="662"/>
    <cellStyle name="Accent1 15" xfId="663"/>
    <cellStyle name="Accent1 16" xfId="664"/>
    <cellStyle name="Accent1 17" xfId="665"/>
    <cellStyle name="Accent1 18" xfId="666"/>
    <cellStyle name="Accent1 18 2" xfId="667"/>
    <cellStyle name="Accent1 19" xfId="668"/>
    <cellStyle name="Accent1 19 2" xfId="669"/>
    <cellStyle name="Accent1 2" xfId="670"/>
    <cellStyle name="Accent1 2 2" xfId="671"/>
    <cellStyle name="Accent1 2 2 2" xfId="6485"/>
    <cellStyle name="Accent1 3" xfId="672"/>
    <cellStyle name="Accent1 4" xfId="673"/>
    <cellStyle name="Accent1 5" xfId="674"/>
    <cellStyle name="Accent1 6" xfId="675"/>
    <cellStyle name="Accent1 7" xfId="676"/>
    <cellStyle name="Accent1 8" xfId="677"/>
    <cellStyle name="Accent1 9" xfId="678"/>
    <cellStyle name="Accent2 10" xfId="679"/>
    <cellStyle name="Accent2 11" xfId="680"/>
    <cellStyle name="Accent2 12" xfId="681"/>
    <cellStyle name="Accent2 13" xfId="682"/>
    <cellStyle name="Accent2 14" xfId="683"/>
    <cellStyle name="Accent2 15" xfId="684"/>
    <cellStyle name="Accent2 16" xfId="685"/>
    <cellStyle name="Accent2 17" xfId="686"/>
    <cellStyle name="Accent2 18" xfId="687"/>
    <cellStyle name="Accent2 18 2" xfId="688"/>
    <cellStyle name="Accent2 19" xfId="689"/>
    <cellStyle name="Accent2 19 2" xfId="690"/>
    <cellStyle name="Accent2 2" xfId="691"/>
    <cellStyle name="Accent2 2 2" xfId="692"/>
    <cellStyle name="Accent2 2 2 2" xfId="6486"/>
    <cellStyle name="Accent2 3" xfId="693"/>
    <cellStyle name="Accent2 4" xfId="694"/>
    <cellStyle name="Accent2 5" xfId="695"/>
    <cellStyle name="Accent2 6" xfId="696"/>
    <cellStyle name="Accent2 7" xfId="697"/>
    <cellStyle name="Accent2 8" xfId="698"/>
    <cellStyle name="Accent2 9" xfId="699"/>
    <cellStyle name="Accent3 10" xfId="700"/>
    <cellStyle name="Accent3 11" xfId="701"/>
    <cellStyle name="Accent3 12" xfId="702"/>
    <cellStyle name="Accent3 13" xfId="703"/>
    <cellStyle name="Accent3 14" xfId="704"/>
    <cellStyle name="Accent3 15" xfId="705"/>
    <cellStyle name="Accent3 16" xfId="706"/>
    <cellStyle name="Accent3 17" xfId="707"/>
    <cellStyle name="Accent3 18" xfId="708"/>
    <cellStyle name="Accent3 18 2" xfId="709"/>
    <cellStyle name="Accent3 19" xfId="710"/>
    <cellStyle name="Accent3 19 2" xfId="711"/>
    <cellStyle name="Accent3 2" xfId="712"/>
    <cellStyle name="Accent3 2 2" xfId="713"/>
    <cellStyle name="Accent3 2 2 2" xfId="6487"/>
    <cellStyle name="Accent3 3" xfId="714"/>
    <cellStyle name="Accent3 4" xfId="715"/>
    <cellStyle name="Accent3 5" xfId="716"/>
    <cellStyle name="Accent3 6" xfId="717"/>
    <cellStyle name="Accent3 7" xfId="718"/>
    <cellStyle name="Accent3 8" xfId="719"/>
    <cellStyle name="Accent3 9" xfId="720"/>
    <cellStyle name="Accent4 10" xfId="721"/>
    <cellStyle name="Accent4 11" xfId="722"/>
    <cellStyle name="Accent4 12" xfId="723"/>
    <cellStyle name="Accent4 13" xfId="724"/>
    <cellStyle name="Accent4 14" xfId="725"/>
    <cellStyle name="Accent4 15" xfId="726"/>
    <cellStyle name="Accent4 16" xfId="727"/>
    <cellStyle name="Accent4 17" xfId="728"/>
    <cellStyle name="Accent4 18" xfId="729"/>
    <cellStyle name="Accent4 18 2" xfId="730"/>
    <cellStyle name="Accent4 19" xfId="731"/>
    <cellStyle name="Accent4 19 2" xfId="732"/>
    <cellStyle name="Accent4 2" xfId="733"/>
    <cellStyle name="Accent4 2 2" xfId="734"/>
    <cellStyle name="Accent4 2 2 2" xfId="6488"/>
    <cellStyle name="Accent4 3" xfId="735"/>
    <cellStyle name="Accent4 4" xfId="736"/>
    <cellStyle name="Accent4 5" xfId="737"/>
    <cellStyle name="Accent4 6" xfId="738"/>
    <cellStyle name="Accent4 7" xfId="739"/>
    <cellStyle name="Accent4 8" xfId="740"/>
    <cellStyle name="Accent4 9" xfId="741"/>
    <cellStyle name="Accent5 10" xfId="742"/>
    <cellStyle name="Accent5 11" xfId="743"/>
    <cellStyle name="Accent5 12" xfId="744"/>
    <cellStyle name="Accent5 13" xfId="745"/>
    <cellStyle name="Accent5 14" xfId="746"/>
    <cellStyle name="Accent5 15" xfId="747"/>
    <cellStyle name="Accent5 16" xfId="748"/>
    <cellStyle name="Accent5 17" xfId="749"/>
    <cellStyle name="Accent5 18" xfId="750"/>
    <cellStyle name="Accent5 18 2" xfId="751"/>
    <cellStyle name="Accent5 19" xfId="752"/>
    <cellStyle name="Accent5 19 2" xfId="753"/>
    <cellStyle name="Accent5 2" xfId="754"/>
    <cellStyle name="Accent5 2 2" xfId="755"/>
    <cellStyle name="Accent5 2 2 2" xfId="6489"/>
    <cellStyle name="Accent5 3" xfId="756"/>
    <cellStyle name="Accent5 4" xfId="757"/>
    <cellStyle name="Accent5 5" xfId="758"/>
    <cellStyle name="Accent5 6" xfId="759"/>
    <cellStyle name="Accent5 7" xfId="760"/>
    <cellStyle name="Accent5 8" xfId="761"/>
    <cellStyle name="Accent5 9" xfId="762"/>
    <cellStyle name="Accent6 10" xfId="763"/>
    <cellStyle name="Accent6 11" xfId="764"/>
    <cellStyle name="Accent6 12" xfId="765"/>
    <cellStyle name="Accent6 13" xfId="766"/>
    <cellStyle name="Accent6 14" xfId="767"/>
    <cellStyle name="Accent6 15" xfId="768"/>
    <cellStyle name="Accent6 16" xfId="769"/>
    <cellStyle name="Accent6 17" xfId="770"/>
    <cellStyle name="Accent6 18" xfId="771"/>
    <cellStyle name="Accent6 18 2" xfId="772"/>
    <cellStyle name="Accent6 19" xfId="773"/>
    <cellStyle name="Accent6 19 2" xfId="774"/>
    <cellStyle name="Accent6 2" xfId="775"/>
    <cellStyle name="Accent6 2 2" xfId="776"/>
    <cellStyle name="Accent6 2 2 2" xfId="6490"/>
    <cellStyle name="Accent6 3" xfId="777"/>
    <cellStyle name="Accent6 4" xfId="778"/>
    <cellStyle name="Accent6 5" xfId="779"/>
    <cellStyle name="Accent6 6" xfId="780"/>
    <cellStyle name="Accent6 7" xfId="781"/>
    <cellStyle name="Accent6 8" xfId="782"/>
    <cellStyle name="Accent6 9" xfId="783"/>
    <cellStyle name="Atdalītāji 2" xfId="784"/>
    <cellStyle name="Atdalītāji 2 2" xfId="6967"/>
    <cellStyle name="Atdalītāji 2 2 2" xfId="8606"/>
    <cellStyle name="Atdalītāji 2 2 2 2" xfId="19474"/>
    <cellStyle name="Atdalītāji 2 2 2 2 2" xfId="30869"/>
    <cellStyle name="Atdalītāji 2 2 2 3" xfId="19581"/>
    <cellStyle name="Atdalītāji 2 2 2 3 2" xfId="30965"/>
    <cellStyle name="Atdalītāji 2 2 2 4" xfId="19678"/>
    <cellStyle name="Atdalītāji 2 2 2 4 2" xfId="31061"/>
    <cellStyle name="Atdalītāji 2 2 2 5" xfId="20574"/>
    <cellStyle name="Atdalītāji 2 2 3" xfId="19437"/>
    <cellStyle name="Atdalītāji 2 2 3 2" xfId="30832"/>
    <cellStyle name="Atdalītāji 2 2 4" xfId="19547"/>
    <cellStyle name="Atdalītāji 2 2 4 2" xfId="30931"/>
    <cellStyle name="Atdalītāji 2 2 5" xfId="19644"/>
    <cellStyle name="Atdalītāji 2 2 5 2" xfId="31027"/>
    <cellStyle name="Atdalītāji 2 2 6" xfId="20043"/>
    <cellStyle name="Atdalītāji 2 3" xfId="19418"/>
    <cellStyle name="Atdalītāji 2 3 2" xfId="30814"/>
    <cellStyle name="Atdalītāji 2 4" xfId="19534"/>
    <cellStyle name="Atdalītāji 2 4 2" xfId="30918"/>
    <cellStyle name="Atdalītāji 2 5" xfId="19631"/>
    <cellStyle name="Atdalītāji 2 5 2" xfId="31014"/>
    <cellStyle name="Atdalītāji 2 6" xfId="19751"/>
    <cellStyle name="Bad 10" xfId="785"/>
    <cellStyle name="Bad 11" xfId="786"/>
    <cellStyle name="Bad 12" xfId="787"/>
    <cellStyle name="Bad 13" xfId="788"/>
    <cellStyle name="Bad 14" xfId="789"/>
    <cellStyle name="Bad 15" xfId="790"/>
    <cellStyle name="Bad 16" xfId="791"/>
    <cellStyle name="Bad 17" xfId="792"/>
    <cellStyle name="Bad 18" xfId="793"/>
    <cellStyle name="Bad 18 2" xfId="794"/>
    <cellStyle name="Bad 19" xfId="795"/>
    <cellStyle name="Bad 19 2" xfId="796"/>
    <cellStyle name="Bad 2" xfId="797"/>
    <cellStyle name="Bad 2 2" xfId="798"/>
    <cellStyle name="Bad 2 2 2" xfId="6491"/>
    <cellStyle name="Bad 3" xfId="799"/>
    <cellStyle name="Bad 4" xfId="800"/>
    <cellStyle name="Bad 5" xfId="801"/>
    <cellStyle name="Bad 6" xfId="802"/>
    <cellStyle name="Bad 7" xfId="803"/>
    <cellStyle name="Bad 8" xfId="804"/>
    <cellStyle name="Bad 9" xfId="805"/>
    <cellStyle name="Calculation 10" xfId="806"/>
    <cellStyle name="Calculation 10 10" xfId="10332"/>
    <cellStyle name="Calculation 10 10 2" xfId="21744"/>
    <cellStyle name="Calculation 10 11" xfId="11735"/>
    <cellStyle name="Calculation 10 11 2" xfId="23144"/>
    <cellStyle name="Calculation 10 12" xfId="11051"/>
    <cellStyle name="Calculation 10 12 2" xfId="22462"/>
    <cellStyle name="Calculation 10 13" xfId="19752"/>
    <cellStyle name="Calculation 10 2" xfId="6882"/>
    <cellStyle name="Calculation 10 2 10" xfId="11284"/>
    <cellStyle name="Calculation 10 2 10 2" xfId="22694"/>
    <cellStyle name="Calculation 10 2 11" xfId="12022"/>
    <cellStyle name="Calculation 10 2 11 2" xfId="23430"/>
    <cellStyle name="Calculation 10 2 12" xfId="19988"/>
    <cellStyle name="Calculation 10 2 2" xfId="7215"/>
    <cellStyle name="Calculation 10 2 2 10" xfId="17346"/>
    <cellStyle name="Calculation 10 2 2 10 2" xfId="28753"/>
    <cellStyle name="Calculation 10 2 2 11" xfId="20171"/>
    <cellStyle name="Calculation 10 2 2 2" xfId="8855"/>
    <cellStyle name="Calculation 10 2 2 2 2" xfId="13506"/>
    <cellStyle name="Calculation 10 2 2 2 2 2" xfId="24913"/>
    <cellStyle name="Calculation 10 2 2 2 3" xfId="14510"/>
    <cellStyle name="Calculation 10 2 2 2 3 2" xfId="25917"/>
    <cellStyle name="Calculation 10 2 2 2 4" xfId="15468"/>
    <cellStyle name="Calculation 10 2 2 2 4 2" xfId="26875"/>
    <cellStyle name="Calculation 10 2 2 2 5" xfId="16393"/>
    <cellStyle name="Calculation 10 2 2 2 5 2" xfId="27800"/>
    <cellStyle name="Calculation 10 2 2 2 6" xfId="17264"/>
    <cellStyle name="Calculation 10 2 2 2 6 2" xfId="28671"/>
    <cellStyle name="Calculation 10 2 2 2 7" xfId="18110"/>
    <cellStyle name="Calculation 10 2 2 2 7 2" xfId="29517"/>
    <cellStyle name="Calculation 10 2 2 2 8" xfId="18874"/>
    <cellStyle name="Calculation 10 2 2 2 8 2" xfId="30281"/>
    <cellStyle name="Calculation 10 2 2 2 9" xfId="20703"/>
    <cellStyle name="Calculation 10 2 2 3" xfId="9701"/>
    <cellStyle name="Calculation 10 2 2 3 2" xfId="14105"/>
    <cellStyle name="Calculation 10 2 2 3 2 2" xfId="25512"/>
    <cellStyle name="Calculation 10 2 2 3 3" xfId="15065"/>
    <cellStyle name="Calculation 10 2 2 3 3 2" xfId="26472"/>
    <cellStyle name="Calculation 10 2 2 3 4" xfId="16017"/>
    <cellStyle name="Calculation 10 2 2 3 4 2" xfId="27424"/>
    <cellStyle name="Calculation 10 2 2 3 5" xfId="16891"/>
    <cellStyle name="Calculation 10 2 2 3 5 2" xfId="28298"/>
    <cellStyle name="Calculation 10 2 2 3 6" xfId="17756"/>
    <cellStyle name="Calculation 10 2 2 3 6 2" xfId="29163"/>
    <cellStyle name="Calculation 10 2 2 3 7" xfId="18532"/>
    <cellStyle name="Calculation 10 2 2 3 7 2" xfId="29939"/>
    <cellStyle name="Calculation 10 2 2 3 8" xfId="19289"/>
    <cellStyle name="Calculation 10 2 2 3 8 2" xfId="30696"/>
    <cellStyle name="Calculation 10 2 2 3 9" xfId="21121"/>
    <cellStyle name="Calculation 10 2 2 4" xfId="12478"/>
    <cellStyle name="Calculation 10 2 2 4 2" xfId="23886"/>
    <cellStyle name="Calculation 10 2 2 5" xfId="10401"/>
    <cellStyle name="Calculation 10 2 2 5 2" xfId="21813"/>
    <cellStyle name="Calculation 10 2 2 6" xfId="13654"/>
    <cellStyle name="Calculation 10 2 2 6 2" xfId="25061"/>
    <cellStyle name="Calculation 10 2 2 7" xfId="14630"/>
    <cellStyle name="Calculation 10 2 2 7 2" xfId="26037"/>
    <cellStyle name="Calculation 10 2 2 8" xfId="15582"/>
    <cellStyle name="Calculation 10 2 2 8 2" xfId="26989"/>
    <cellStyle name="Calculation 10 2 2 9" xfId="16477"/>
    <cellStyle name="Calculation 10 2 2 9 2" xfId="27884"/>
    <cellStyle name="Calculation 10 2 3" xfId="8522"/>
    <cellStyle name="Calculation 10 2 3 2" xfId="13262"/>
    <cellStyle name="Calculation 10 2 3 2 2" xfId="24669"/>
    <cellStyle name="Calculation 10 2 3 3" xfId="14282"/>
    <cellStyle name="Calculation 10 2 3 3 2" xfId="25689"/>
    <cellStyle name="Calculation 10 2 3 4" xfId="15242"/>
    <cellStyle name="Calculation 10 2 3 4 2" xfId="26649"/>
    <cellStyle name="Calculation 10 2 3 5" xfId="16191"/>
    <cellStyle name="Calculation 10 2 3 5 2" xfId="27598"/>
    <cellStyle name="Calculation 10 2 3 6" xfId="17064"/>
    <cellStyle name="Calculation 10 2 3 6 2" xfId="28471"/>
    <cellStyle name="Calculation 10 2 3 7" xfId="17929"/>
    <cellStyle name="Calculation 10 2 3 7 2" xfId="29336"/>
    <cellStyle name="Calculation 10 2 3 8" xfId="18705"/>
    <cellStyle name="Calculation 10 2 3 8 2" xfId="30112"/>
    <cellStyle name="Calculation 10 2 3 9" xfId="20519"/>
    <cellStyle name="Calculation 10 2 4" xfId="9532"/>
    <cellStyle name="Calculation 10 2 4 2" xfId="13936"/>
    <cellStyle name="Calculation 10 2 4 2 2" xfId="25343"/>
    <cellStyle name="Calculation 10 2 4 3" xfId="14896"/>
    <cellStyle name="Calculation 10 2 4 3 2" xfId="26303"/>
    <cellStyle name="Calculation 10 2 4 4" xfId="15848"/>
    <cellStyle name="Calculation 10 2 4 4 2" xfId="27255"/>
    <cellStyle name="Calculation 10 2 4 5" xfId="16722"/>
    <cellStyle name="Calculation 10 2 4 5 2" xfId="28129"/>
    <cellStyle name="Calculation 10 2 4 6" xfId="17587"/>
    <cellStyle name="Calculation 10 2 4 6 2" xfId="28994"/>
    <cellStyle name="Calculation 10 2 4 7" xfId="18363"/>
    <cellStyle name="Calculation 10 2 4 7 2" xfId="29770"/>
    <cellStyle name="Calculation 10 2 4 8" xfId="19120"/>
    <cellStyle name="Calculation 10 2 4 8 2" xfId="30527"/>
    <cellStyle name="Calculation 10 2 4 9" xfId="20952"/>
    <cellStyle name="Calculation 10 2 5" xfId="12233"/>
    <cellStyle name="Calculation 10 2 5 2" xfId="23641"/>
    <cellStyle name="Calculation 10 2 6" xfId="10630"/>
    <cellStyle name="Calculation 10 2 6 2" xfId="22042"/>
    <cellStyle name="Calculation 10 2 7" xfId="11679"/>
    <cellStyle name="Calculation 10 2 7 2" xfId="23088"/>
    <cellStyle name="Calculation 10 2 8" xfId="11100"/>
    <cellStyle name="Calculation 10 2 8 2" xfId="22511"/>
    <cellStyle name="Calculation 10 2 9" xfId="11442"/>
    <cellStyle name="Calculation 10 2 9 2" xfId="22852"/>
    <cellStyle name="Calculation 10 3" xfId="6968"/>
    <cellStyle name="Calculation 10 3 10" xfId="12551"/>
    <cellStyle name="Calculation 10 3 10 2" xfId="23959"/>
    <cellStyle name="Calculation 10 3 11" xfId="20044"/>
    <cellStyle name="Calculation 10 3 2" xfId="8607"/>
    <cellStyle name="Calculation 10 3 2 2" xfId="13329"/>
    <cellStyle name="Calculation 10 3 2 2 2" xfId="24736"/>
    <cellStyle name="Calculation 10 3 2 3" xfId="14343"/>
    <cellStyle name="Calculation 10 3 2 3 2" xfId="25750"/>
    <cellStyle name="Calculation 10 3 2 4" xfId="15303"/>
    <cellStyle name="Calculation 10 3 2 4 2" xfId="26710"/>
    <cellStyle name="Calculation 10 3 2 5" xfId="16247"/>
    <cellStyle name="Calculation 10 3 2 5 2" xfId="27654"/>
    <cellStyle name="Calculation 10 3 2 6" xfId="17120"/>
    <cellStyle name="Calculation 10 3 2 6 2" xfId="28527"/>
    <cellStyle name="Calculation 10 3 2 7" xfId="17985"/>
    <cellStyle name="Calculation 10 3 2 7 2" xfId="29392"/>
    <cellStyle name="Calculation 10 3 2 8" xfId="18760"/>
    <cellStyle name="Calculation 10 3 2 8 2" xfId="30167"/>
    <cellStyle name="Calculation 10 3 2 9" xfId="20575"/>
    <cellStyle name="Calculation 10 3 3" xfId="9587"/>
    <cellStyle name="Calculation 10 3 3 2" xfId="13991"/>
    <cellStyle name="Calculation 10 3 3 2 2" xfId="25398"/>
    <cellStyle name="Calculation 10 3 3 3" xfId="14951"/>
    <cellStyle name="Calculation 10 3 3 3 2" xfId="26358"/>
    <cellStyle name="Calculation 10 3 3 4" xfId="15903"/>
    <cellStyle name="Calculation 10 3 3 4 2" xfId="27310"/>
    <cellStyle name="Calculation 10 3 3 5" xfId="16777"/>
    <cellStyle name="Calculation 10 3 3 5 2" xfId="28184"/>
    <cellStyle name="Calculation 10 3 3 6" xfId="17642"/>
    <cellStyle name="Calculation 10 3 3 6 2" xfId="29049"/>
    <cellStyle name="Calculation 10 3 3 7" xfId="18418"/>
    <cellStyle name="Calculation 10 3 3 7 2" xfId="29825"/>
    <cellStyle name="Calculation 10 3 3 8" xfId="19175"/>
    <cellStyle name="Calculation 10 3 3 8 2" xfId="30582"/>
    <cellStyle name="Calculation 10 3 3 9" xfId="21007"/>
    <cellStyle name="Calculation 10 3 4" xfId="12302"/>
    <cellStyle name="Calculation 10 3 4 2" xfId="23710"/>
    <cellStyle name="Calculation 10 3 5" xfId="10566"/>
    <cellStyle name="Calculation 10 3 5 2" xfId="21978"/>
    <cellStyle name="Calculation 10 3 6" xfId="12093"/>
    <cellStyle name="Calculation 10 3 6 2" xfId="23501"/>
    <cellStyle name="Calculation 10 3 7" xfId="10757"/>
    <cellStyle name="Calculation 10 3 7 2" xfId="22169"/>
    <cellStyle name="Calculation 10 3 8" xfId="11655"/>
    <cellStyle name="Calculation 10 3 8 2" xfId="23064"/>
    <cellStyle name="Calculation 10 3 9" xfId="11121"/>
    <cellStyle name="Calculation 10 3 9 2" xfId="22532"/>
    <cellStyle name="Calculation 10 4" xfId="7769"/>
    <cellStyle name="Calculation 10 4 2" xfId="12796"/>
    <cellStyle name="Calculation 10 4 2 2" xfId="24204"/>
    <cellStyle name="Calculation 10 4 3" xfId="12301"/>
    <cellStyle name="Calculation 10 4 3 2" xfId="23709"/>
    <cellStyle name="Calculation 10 4 4" xfId="10567"/>
    <cellStyle name="Calculation 10 4 4 2" xfId="21979"/>
    <cellStyle name="Calculation 10 4 5" xfId="13124"/>
    <cellStyle name="Calculation 10 4 5 2" xfId="24531"/>
    <cellStyle name="Calculation 10 4 6" xfId="9901"/>
    <cellStyle name="Calculation 10 4 6 2" xfId="21314"/>
    <cellStyle name="Calculation 10 4 7" xfId="14220"/>
    <cellStyle name="Calculation 10 4 7 2" xfId="25627"/>
    <cellStyle name="Calculation 10 4 8" xfId="15180"/>
    <cellStyle name="Calculation 10 4 8 2" xfId="26587"/>
    <cellStyle name="Calculation 10 4 9" xfId="20289"/>
    <cellStyle name="Calculation 10 5" xfId="7910"/>
    <cellStyle name="Calculation 10 5 2" xfId="12903"/>
    <cellStyle name="Calculation 10 5 2 2" xfId="24310"/>
    <cellStyle name="Calculation 10 5 3" xfId="12014"/>
    <cellStyle name="Calculation 10 5 3 2" xfId="23422"/>
    <cellStyle name="Calculation 10 5 4" xfId="10817"/>
    <cellStyle name="Calculation 10 5 4 2" xfId="22229"/>
    <cellStyle name="Calculation 10 5 5" xfId="11601"/>
    <cellStyle name="Calculation 10 5 5 2" xfId="23010"/>
    <cellStyle name="Calculation 10 5 6" xfId="11156"/>
    <cellStyle name="Calculation 10 5 6 2" xfId="22567"/>
    <cellStyle name="Calculation 10 5 7" xfId="12545"/>
    <cellStyle name="Calculation 10 5 7 2" xfId="23953"/>
    <cellStyle name="Calculation 10 5 8" xfId="10341"/>
    <cellStyle name="Calculation 10 5 8 2" xfId="21753"/>
    <cellStyle name="Calculation 10 5 9" xfId="20380"/>
    <cellStyle name="Calculation 10 6" xfId="10181"/>
    <cellStyle name="Calculation 10 6 2" xfId="21593"/>
    <cellStyle name="Calculation 10 7" xfId="11776"/>
    <cellStyle name="Calculation 10 7 2" xfId="23185"/>
    <cellStyle name="Calculation 10 8" xfId="11024"/>
    <cellStyle name="Calculation 10 8 2" xfId="22435"/>
    <cellStyle name="Calculation 10 9" xfId="12565"/>
    <cellStyle name="Calculation 10 9 2" xfId="23973"/>
    <cellStyle name="Calculation 11" xfId="807"/>
    <cellStyle name="Calculation 11 10" xfId="10782"/>
    <cellStyle name="Calculation 11 10 2" xfId="22194"/>
    <cellStyle name="Calculation 11 11" xfId="11631"/>
    <cellStyle name="Calculation 11 11 2" xfId="23040"/>
    <cellStyle name="Calculation 11 12" xfId="11136"/>
    <cellStyle name="Calculation 11 12 2" xfId="22547"/>
    <cellStyle name="Calculation 11 13" xfId="19753"/>
    <cellStyle name="Calculation 11 2" xfId="6881"/>
    <cellStyle name="Calculation 11 2 10" xfId="10710"/>
    <cellStyle name="Calculation 11 2 10 2" xfId="22122"/>
    <cellStyle name="Calculation 11 2 11" xfId="12075"/>
    <cellStyle name="Calculation 11 2 11 2" xfId="23483"/>
    <cellStyle name="Calculation 11 2 12" xfId="19987"/>
    <cellStyle name="Calculation 11 2 2" xfId="7216"/>
    <cellStyle name="Calculation 11 2 2 10" xfId="11504"/>
    <cellStyle name="Calculation 11 2 2 10 2" xfId="22914"/>
    <cellStyle name="Calculation 11 2 2 11" xfId="20172"/>
    <cellStyle name="Calculation 11 2 2 2" xfId="8856"/>
    <cellStyle name="Calculation 11 2 2 2 2" xfId="13507"/>
    <cellStyle name="Calculation 11 2 2 2 2 2" xfId="24914"/>
    <cellStyle name="Calculation 11 2 2 2 3" xfId="14511"/>
    <cellStyle name="Calculation 11 2 2 2 3 2" xfId="25918"/>
    <cellStyle name="Calculation 11 2 2 2 4" xfId="15469"/>
    <cellStyle name="Calculation 11 2 2 2 4 2" xfId="26876"/>
    <cellStyle name="Calculation 11 2 2 2 5" xfId="16394"/>
    <cellStyle name="Calculation 11 2 2 2 5 2" xfId="27801"/>
    <cellStyle name="Calculation 11 2 2 2 6" xfId="17265"/>
    <cellStyle name="Calculation 11 2 2 2 6 2" xfId="28672"/>
    <cellStyle name="Calculation 11 2 2 2 7" xfId="18111"/>
    <cellStyle name="Calculation 11 2 2 2 7 2" xfId="29518"/>
    <cellStyle name="Calculation 11 2 2 2 8" xfId="18875"/>
    <cellStyle name="Calculation 11 2 2 2 8 2" xfId="30282"/>
    <cellStyle name="Calculation 11 2 2 2 9" xfId="20704"/>
    <cellStyle name="Calculation 11 2 2 3" xfId="9702"/>
    <cellStyle name="Calculation 11 2 2 3 2" xfId="14106"/>
    <cellStyle name="Calculation 11 2 2 3 2 2" xfId="25513"/>
    <cellStyle name="Calculation 11 2 2 3 3" xfId="15066"/>
    <cellStyle name="Calculation 11 2 2 3 3 2" xfId="26473"/>
    <cellStyle name="Calculation 11 2 2 3 4" xfId="16018"/>
    <cellStyle name="Calculation 11 2 2 3 4 2" xfId="27425"/>
    <cellStyle name="Calculation 11 2 2 3 5" xfId="16892"/>
    <cellStyle name="Calculation 11 2 2 3 5 2" xfId="28299"/>
    <cellStyle name="Calculation 11 2 2 3 6" xfId="17757"/>
    <cellStyle name="Calculation 11 2 2 3 6 2" xfId="29164"/>
    <cellStyle name="Calculation 11 2 2 3 7" xfId="18533"/>
    <cellStyle name="Calculation 11 2 2 3 7 2" xfId="29940"/>
    <cellStyle name="Calculation 11 2 2 3 8" xfId="19290"/>
    <cellStyle name="Calculation 11 2 2 3 8 2" xfId="30697"/>
    <cellStyle name="Calculation 11 2 2 3 9" xfId="21122"/>
    <cellStyle name="Calculation 11 2 2 4" xfId="12479"/>
    <cellStyle name="Calculation 11 2 2 4 2" xfId="23887"/>
    <cellStyle name="Calculation 11 2 2 5" xfId="10400"/>
    <cellStyle name="Calculation 11 2 2 5 2" xfId="21812"/>
    <cellStyle name="Calculation 11 2 2 6" xfId="13145"/>
    <cellStyle name="Calculation 11 2 2 6 2" xfId="24552"/>
    <cellStyle name="Calculation 11 2 2 7" xfId="9883"/>
    <cellStyle name="Calculation 11 2 2 7 2" xfId="21296"/>
    <cellStyle name="Calculation 11 2 2 8" xfId="11885"/>
    <cellStyle name="Calculation 11 2 2 8 2" xfId="23294"/>
    <cellStyle name="Calculation 11 2 2 9" xfId="10926"/>
    <cellStyle name="Calculation 11 2 2 9 2" xfId="22337"/>
    <cellStyle name="Calculation 11 2 3" xfId="8521"/>
    <cellStyle name="Calculation 11 2 3 2" xfId="13261"/>
    <cellStyle name="Calculation 11 2 3 2 2" xfId="24668"/>
    <cellStyle name="Calculation 11 2 3 3" xfId="14281"/>
    <cellStyle name="Calculation 11 2 3 3 2" xfId="25688"/>
    <cellStyle name="Calculation 11 2 3 4" xfId="15241"/>
    <cellStyle name="Calculation 11 2 3 4 2" xfId="26648"/>
    <cellStyle name="Calculation 11 2 3 5" xfId="16190"/>
    <cellStyle name="Calculation 11 2 3 5 2" xfId="27597"/>
    <cellStyle name="Calculation 11 2 3 6" xfId="17063"/>
    <cellStyle name="Calculation 11 2 3 6 2" xfId="28470"/>
    <cellStyle name="Calculation 11 2 3 7" xfId="17928"/>
    <cellStyle name="Calculation 11 2 3 7 2" xfId="29335"/>
    <cellStyle name="Calculation 11 2 3 8" xfId="18704"/>
    <cellStyle name="Calculation 11 2 3 8 2" xfId="30111"/>
    <cellStyle name="Calculation 11 2 3 9" xfId="20518"/>
    <cellStyle name="Calculation 11 2 4" xfId="9531"/>
    <cellStyle name="Calculation 11 2 4 2" xfId="13935"/>
    <cellStyle name="Calculation 11 2 4 2 2" xfId="25342"/>
    <cellStyle name="Calculation 11 2 4 3" xfId="14895"/>
    <cellStyle name="Calculation 11 2 4 3 2" xfId="26302"/>
    <cellStyle name="Calculation 11 2 4 4" xfId="15847"/>
    <cellStyle name="Calculation 11 2 4 4 2" xfId="27254"/>
    <cellStyle name="Calculation 11 2 4 5" xfId="16721"/>
    <cellStyle name="Calculation 11 2 4 5 2" xfId="28128"/>
    <cellStyle name="Calculation 11 2 4 6" xfId="17586"/>
    <cellStyle name="Calculation 11 2 4 6 2" xfId="28993"/>
    <cellStyle name="Calculation 11 2 4 7" xfId="18362"/>
    <cellStyle name="Calculation 11 2 4 7 2" xfId="29769"/>
    <cellStyle name="Calculation 11 2 4 8" xfId="19119"/>
    <cellStyle name="Calculation 11 2 4 8 2" xfId="30526"/>
    <cellStyle name="Calculation 11 2 4 9" xfId="20951"/>
    <cellStyle name="Calculation 11 2 5" xfId="12232"/>
    <cellStyle name="Calculation 11 2 5 2" xfId="23640"/>
    <cellStyle name="Calculation 11 2 6" xfId="10631"/>
    <cellStyle name="Calculation 11 2 6 2" xfId="22043"/>
    <cellStyle name="Calculation 11 2 7" xfId="12913"/>
    <cellStyle name="Calculation 11 2 7 2" xfId="24320"/>
    <cellStyle name="Calculation 11 2 8" xfId="10069"/>
    <cellStyle name="Calculation 11 2 8 2" xfId="21482"/>
    <cellStyle name="Calculation 11 2 9" xfId="12147"/>
    <cellStyle name="Calculation 11 2 9 2" xfId="23555"/>
    <cellStyle name="Calculation 11 3" xfId="6969"/>
    <cellStyle name="Calculation 11 3 10" xfId="12653"/>
    <cellStyle name="Calculation 11 3 10 2" xfId="24061"/>
    <cellStyle name="Calculation 11 3 11" xfId="20045"/>
    <cellStyle name="Calculation 11 3 2" xfId="8608"/>
    <cellStyle name="Calculation 11 3 2 2" xfId="13330"/>
    <cellStyle name="Calculation 11 3 2 2 2" xfId="24737"/>
    <cellStyle name="Calculation 11 3 2 3" xfId="14344"/>
    <cellStyle name="Calculation 11 3 2 3 2" xfId="25751"/>
    <cellStyle name="Calculation 11 3 2 4" xfId="15304"/>
    <cellStyle name="Calculation 11 3 2 4 2" xfId="26711"/>
    <cellStyle name="Calculation 11 3 2 5" xfId="16248"/>
    <cellStyle name="Calculation 11 3 2 5 2" xfId="27655"/>
    <cellStyle name="Calculation 11 3 2 6" xfId="17121"/>
    <cellStyle name="Calculation 11 3 2 6 2" xfId="28528"/>
    <cellStyle name="Calculation 11 3 2 7" xfId="17986"/>
    <cellStyle name="Calculation 11 3 2 7 2" xfId="29393"/>
    <cellStyle name="Calculation 11 3 2 8" xfId="18761"/>
    <cellStyle name="Calculation 11 3 2 8 2" xfId="30168"/>
    <cellStyle name="Calculation 11 3 2 9" xfId="20576"/>
    <cellStyle name="Calculation 11 3 3" xfId="9588"/>
    <cellStyle name="Calculation 11 3 3 2" xfId="13992"/>
    <cellStyle name="Calculation 11 3 3 2 2" xfId="25399"/>
    <cellStyle name="Calculation 11 3 3 3" xfId="14952"/>
    <cellStyle name="Calculation 11 3 3 3 2" xfId="26359"/>
    <cellStyle name="Calculation 11 3 3 4" xfId="15904"/>
    <cellStyle name="Calculation 11 3 3 4 2" xfId="27311"/>
    <cellStyle name="Calculation 11 3 3 5" xfId="16778"/>
    <cellStyle name="Calculation 11 3 3 5 2" xfId="28185"/>
    <cellStyle name="Calculation 11 3 3 6" xfId="17643"/>
    <cellStyle name="Calculation 11 3 3 6 2" xfId="29050"/>
    <cellStyle name="Calculation 11 3 3 7" xfId="18419"/>
    <cellStyle name="Calculation 11 3 3 7 2" xfId="29826"/>
    <cellStyle name="Calculation 11 3 3 8" xfId="19176"/>
    <cellStyle name="Calculation 11 3 3 8 2" xfId="30583"/>
    <cellStyle name="Calculation 11 3 3 9" xfId="21008"/>
    <cellStyle name="Calculation 11 3 4" xfId="12303"/>
    <cellStyle name="Calculation 11 3 4 2" xfId="23711"/>
    <cellStyle name="Calculation 11 3 5" xfId="10565"/>
    <cellStyle name="Calculation 11 3 5 2" xfId="21977"/>
    <cellStyle name="Calculation 11 3 6" xfId="12608"/>
    <cellStyle name="Calculation 11 3 6 2" xfId="24016"/>
    <cellStyle name="Calculation 11 3 7" xfId="10295"/>
    <cellStyle name="Calculation 11 3 7 2" xfId="21707"/>
    <cellStyle name="Calculation 11 3 8" xfId="12648"/>
    <cellStyle name="Calculation 11 3 8 2" xfId="24056"/>
    <cellStyle name="Calculation 11 3 9" xfId="10264"/>
    <cellStyle name="Calculation 11 3 9 2" xfId="21676"/>
    <cellStyle name="Calculation 11 4" xfId="7770"/>
    <cellStyle name="Calculation 11 4 2" xfId="12797"/>
    <cellStyle name="Calculation 11 4 2 2" xfId="24205"/>
    <cellStyle name="Calculation 11 4 3" xfId="10174"/>
    <cellStyle name="Calculation 11 4 3 2" xfId="21586"/>
    <cellStyle name="Calculation 11 4 4" xfId="11783"/>
    <cellStyle name="Calculation 11 4 4 2" xfId="23192"/>
    <cellStyle name="Calculation 11 4 5" xfId="11019"/>
    <cellStyle name="Calculation 11 4 5 2" xfId="22430"/>
    <cellStyle name="Calculation 11 4 6" xfId="13097"/>
    <cellStyle name="Calculation 11 4 6 2" xfId="24504"/>
    <cellStyle name="Calculation 11 4 7" xfId="9922"/>
    <cellStyle name="Calculation 11 4 7 2" xfId="21335"/>
    <cellStyle name="Calculation 11 4 8" xfId="13318"/>
    <cellStyle name="Calculation 11 4 8 2" xfId="24725"/>
    <cellStyle name="Calculation 11 4 9" xfId="20290"/>
    <cellStyle name="Calculation 11 5" xfId="7909"/>
    <cellStyle name="Calculation 11 5 2" xfId="12902"/>
    <cellStyle name="Calculation 11 5 2 2" xfId="24309"/>
    <cellStyle name="Calculation 11 5 3" xfId="10077"/>
    <cellStyle name="Calculation 11 5 3 2" xfId="21490"/>
    <cellStyle name="Calculation 11 5 4" xfId="12145"/>
    <cellStyle name="Calculation 11 5 4 2" xfId="23553"/>
    <cellStyle name="Calculation 11 5 5" xfId="10711"/>
    <cellStyle name="Calculation 11 5 5 2" xfId="22123"/>
    <cellStyle name="Calculation 11 5 6" xfId="11665"/>
    <cellStyle name="Calculation 11 5 6 2" xfId="23074"/>
    <cellStyle name="Calculation 11 5 7" xfId="11113"/>
    <cellStyle name="Calculation 11 5 7 2" xfId="22524"/>
    <cellStyle name="Calculation 11 5 8" xfId="12553"/>
    <cellStyle name="Calculation 11 5 8 2" xfId="23961"/>
    <cellStyle name="Calculation 11 5 9" xfId="20379"/>
    <cellStyle name="Calculation 11 6" xfId="10182"/>
    <cellStyle name="Calculation 11 6 2" xfId="21594"/>
    <cellStyle name="Calculation 11 7" xfId="11775"/>
    <cellStyle name="Calculation 11 7 2" xfId="23184"/>
    <cellStyle name="Calculation 11 8" xfId="11025"/>
    <cellStyle name="Calculation 11 8 2" xfId="22436"/>
    <cellStyle name="Calculation 11 9" xfId="12061"/>
    <cellStyle name="Calculation 11 9 2" xfId="23469"/>
    <cellStyle name="Calculation 12" xfId="808"/>
    <cellStyle name="Calculation 12 10" xfId="11273"/>
    <cellStyle name="Calculation 12 10 2" xfId="22683"/>
    <cellStyle name="Calculation 12 11" xfId="13012"/>
    <cellStyle name="Calculation 12 11 2" xfId="24419"/>
    <cellStyle name="Calculation 12 12" xfId="9979"/>
    <cellStyle name="Calculation 12 12 2" xfId="21392"/>
    <cellStyle name="Calculation 12 13" xfId="19754"/>
    <cellStyle name="Calculation 12 2" xfId="6880"/>
    <cellStyle name="Calculation 12 2 10" xfId="16300"/>
    <cellStyle name="Calculation 12 2 10 2" xfId="27707"/>
    <cellStyle name="Calculation 12 2 11" xfId="17172"/>
    <cellStyle name="Calculation 12 2 11 2" xfId="28579"/>
    <cellStyle name="Calculation 12 2 12" xfId="19986"/>
    <cellStyle name="Calculation 12 2 2" xfId="7217"/>
    <cellStyle name="Calculation 12 2 2 10" xfId="12541"/>
    <cellStyle name="Calculation 12 2 2 10 2" xfId="23949"/>
    <cellStyle name="Calculation 12 2 2 11" xfId="20173"/>
    <cellStyle name="Calculation 12 2 2 2" xfId="8857"/>
    <cellStyle name="Calculation 12 2 2 2 2" xfId="13508"/>
    <cellStyle name="Calculation 12 2 2 2 2 2" xfId="24915"/>
    <cellStyle name="Calculation 12 2 2 2 3" xfId="14512"/>
    <cellStyle name="Calculation 12 2 2 2 3 2" xfId="25919"/>
    <cellStyle name="Calculation 12 2 2 2 4" xfId="15470"/>
    <cellStyle name="Calculation 12 2 2 2 4 2" xfId="26877"/>
    <cellStyle name="Calculation 12 2 2 2 5" xfId="16395"/>
    <cellStyle name="Calculation 12 2 2 2 5 2" xfId="27802"/>
    <cellStyle name="Calculation 12 2 2 2 6" xfId="17266"/>
    <cellStyle name="Calculation 12 2 2 2 6 2" xfId="28673"/>
    <cellStyle name="Calculation 12 2 2 2 7" xfId="18112"/>
    <cellStyle name="Calculation 12 2 2 2 7 2" xfId="29519"/>
    <cellStyle name="Calculation 12 2 2 2 8" xfId="18876"/>
    <cellStyle name="Calculation 12 2 2 2 8 2" xfId="30283"/>
    <cellStyle name="Calculation 12 2 2 2 9" xfId="20705"/>
    <cellStyle name="Calculation 12 2 2 3" xfId="9703"/>
    <cellStyle name="Calculation 12 2 2 3 2" xfId="14107"/>
    <cellStyle name="Calculation 12 2 2 3 2 2" xfId="25514"/>
    <cellStyle name="Calculation 12 2 2 3 3" xfId="15067"/>
    <cellStyle name="Calculation 12 2 2 3 3 2" xfId="26474"/>
    <cellStyle name="Calculation 12 2 2 3 4" xfId="16019"/>
    <cellStyle name="Calculation 12 2 2 3 4 2" xfId="27426"/>
    <cellStyle name="Calculation 12 2 2 3 5" xfId="16893"/>
    <cellStyle name="Calculation 12 2 2 3 5 2" xfId="28300"/>
    <cellStyle name="Calculation 12 2 2 3 6" xfId="17758"/>
    <cellStyle name="Calculation 12 2 2 3 6 2" xfId="29165"/>
    <cellStyle name="Calculation 12 2 2 3 7" xfId="18534"/>
    <cellStyle name="Calculation 12 2 2 3 7 2" xfId="29941"/>
    <cellStyle name="Calculation 12 2 2 3 8" xfId="19291"/>
    <cellStyle name="Calculation 12 2 2 3 8 2" xfId="30698"/>
    <cellStyle name="Calculation 12 2 2 3 9" xfId="21123"/>
    <cellStyle name="Calculation 12 2 2 4" xfId="12480"/>
    <cellStyle name="Calculation 12 2 2 4 2" xfId="23888"/>
    <cellStyle name="Calculation 12 2 2 5" xfId="10399"/>
    <cellStyle name="Calculation 12 2 2 5 2" xfId="21811"/>
    <cellStyle name="Calculation 12 2 2 6" xfId="11986"/>
    <cellStyle name="Calculation 12 2 2 6 2" xfId="23394"/>
    <cellStyle name="Calculation 12 2 2 7" xfId="10841"/>
    <cellStyle name="Calculation 12 2 2 7 2" xfId="22253"/>
    <cellStyle name="Calculation 12 2 2 8" xfId="11579"/>
    <cellStyle name="Calculation 12 2 2 8 2" xfId="22988"/>
    <cellStyle name="Calculation 12 2 2 9" xfId="11173"/>
    <cellStyle name="Calculation 12 2 2 9 2" xfId="22584"/>
    <cellStyle name="Calculation 12 2 3" xfId="8520"/>
    <cellStyle name="Calculation 12 2 3 2" xfId="13260"/>
    <cellStyle name="Calculation 12 2 3 2 2" xfId="24667"/>
    <cellStyle name="Calculation 12 2 3 3" xfId="14280"/>
    <cellStyle name="Calculation 12 2 3 3 2" xfId="25687"/>
    <cellStyle name="Calculation 12 2 3 4" xfId="15240"/>
    <cellStyle name="Calculation 12 2 3 4 2" xfId="26647"/>
    <cellStyle name="Calculation 12 2 3 5" xfId="16189"/>
    <cellStyle name="Calculation 12 2 3 5 2" xfId="27596"/>
    <cellStyle name="Calculation 12 2 3 6" xfId="17062"/>
    <cellStyle name="Calculation 12 2 3 6 2" xfId="28469"/>
    <cellStyle name="Calculation 12 2 3 7" xfId="17927"/>
    <cellStyle name="Calculation 12 2 3 7 2" xfId="29334"/>
    <cellStyle name="Calculation 12 2 3 8" xfId="18703"/>
    <cellStyle name="Calculation 12 2 3 8 2" xfId="30110"/>
    <cellStyle name="Calculation 12 2 3 9" xfId="20517"/>
    <cellStyle name="Calculation 12 2 4" xfId="9530"/>
    <cellStyle name="Calculation 12 2 4 2" xfId="13934"/>
    <cellStyle name="Calculation 12 2 4 2 2" xfId="25341"/>
    <cellStyle name="Calculation 12 2 4 3" xfId="14894"/>
    <cellStyle name="Calculation 12 2 4 3 2" xfId="26301"/>
    <cellStyle name="Calculation 12 2 4 4" xfId="15846"/>
    <cellStyle name="Calculation 12 2 4 4 2" xfId="27253"/>
    <cellStyle name="Calculation 12 2 4 5" xfId="16720"/>
    <cellStyle name="Calculation 12 2 4 5 2" xfId="28127"/>
    <cellStyle name="Calculation 12 2 4 6" xfId="17585"/>
    <cellStyle name="Calculation 12 2 4 6 2" xfId="28992"/>
    <cellStyle name="Calculation 12 2 4 7" xfId="18361"/>
    <cellStyle name="Calculation 12 2 4 7 2" xfId="29768"/>
    <cellStyle name="Calculation 12 2 4 8" xfId="19118"/>
    <cellStyle name="Calculation 12 2 4 8 2" xfId="30525"/>
    <cellStyle name="Calculation 12 2 4 9" xfId="20950"/>
    <cellStyle name="Calculation 12 2 5" xfId="12231"/>
    <cellStyle name="Calculation 12 2 5 2" xfId="23639"/>
    <cellStyle name="Calculation 12 2 6" xfId="10632"/>
    <cellStyle name="Calculation 12 2 6 2" xfId="22044"/>
    <cellStyle name="Calculation 12 2 7" xfId="13402"/>
    <cellStyle name="Calculation 12 2 7 2" xfId="24809"/>
    <cellStyle name="Calculation 12 2 8" xfId="14411"/>
    <cellStyle name="Calculation 12 2 8 2" xfId="25818"/>
    <cellStyle name="Calculation 12 2 9" xfId="15369"/>
    <cellStyle name="Calculation 12 2 9 2" xfId="26776"/>
    <cellStyle name="Calculation 12 3" xfId="6970"/>
    <cellStyle name="Calculation 12 3 10" xfId="17330"/>
    <cellStyle name="Calculation 12 3 10 2" xfId="28737"/>
    <cellStyle name="Calculation 12 3 11" xfId="20046"/>
    <cellStyle name="Calculation 12 3 2" xfId="8609"/>
    <cellStyle name="Calculation 12 3 2 2" xfId="13331"/>
    <cellStyle name="Calculation 12 3 2 2 2" xfId="24738"/>
    <cellStyle name="Calculation 12 3 2 3" xfId="14345"/>
    <cellStyle name="Calculation 12 3 2 3 2" xfId="25752"/>
    <cellStyle name="Calculation 12 3 2 4" xfId="15305"/>
    <cellStyle name="Calculation 12 3 2 4 2" xfId="26712"/>
    <cellStyle name="Calculation 12 3 2 5" xfId="16249"/>
    <cellStyle name="Calculation 12 3 2 5 2" xfId="27656"/>
    <cellStyle name="Calculation 12 3 2 6" xfId="17122"/>
    <cellStyle name="Calculation 12 3 2 6 2" xfId="28529"/>
    <cellStyle name="Calculation 12 3 2 7" xfId="17987"/>
    <cellStyle name="Calculation 12 3 2 7 2" xfId="29394"/>
    <cellStyle name="Calculation 12 3 2 8" xfId="18762"/>
    <cellStyle name="Calculation 12 3 2 8 2" xfId="30169"/>
    <cellStyle name="Calculation 12 3 2 9" xfId="20577"/>
    <cellStyle name="Calculation 12 3 3" xfId="9589"/>
    <cellStyle name="Calculation 12 3 3 2" xfId="13993"/>
    <cellStyle name="Calculation 12 3 3 2 2" xfId="25400"/>
    <cellStyle name="Calculation 12 3 3 3" xfId="14953"/>
    <cellStyle name="Calculation 12 3 3 3 2" xfId="26360"/>
    <cellStyle name="Calculation 12 3 3 4" xfId="15905"/>
    <cellStyle name="Calculation 12 3 3 4 2" xfId="27312"/>
    <cellStyle name="Calculation 12 3 3 5" xfId="16779"/>
    <cellStyle name="Calculation 12 3 3 5 2" xfId="28186"/>
    <cellStyle name="Calculation 12 3 3 6" xfId="17644"/>
    <cellStyle name="Calculation 12 3 3 6 2" xfId="29051"/>
    <cellStyle name="Calculation 12 3 3 7" xfId="18420"/>
    <cellStyle name="Calculation 12 3 3 7 2" xfId="29827"/>
    <cellStyle name="Calculation 12 3 3 8" xfId="19177"/>
    <cellStyle name="Calculation 12 3 3 8 2" xfId="30584"/>
    <cellStyle name="Calculation 12 3 3 9" xfId="21009"/>
    <cellStyle name="Calculation 12 3 4" xfId="12304"/>
    <cellStyle name="Calculation 12 3 4 2" xfId="23712"/>
    <cellStyle name="Calculation 12 3 5" xfId="10564"/>
    <cellStyle name="Calculation 12 3 5 2" xfId="21976"/>
    <cellStyle name="Calculation 12 3 6" xfId="13629"/>
    <cellStyle name="Calculation 12 3 6 2" xfId="25036"/>
    <cellStyle name="Calculation 12 3 7" xfId="14607"/>
    <cellStyle name="Calculation 12 3 7 2" xfId="26014"/>
    <cellStyle name="Calculation 12 3 8" xfId="15560"/>
    <cellStyle name="Calculation 12 3 8 2" xfId="26967"/>
    <cellStyle name="Calculation 12 3 9" xfId="16459"/>
    <cellStyle name="Calculation 12 3 9 2" xfId="27866"/>
    <cellStyle name="Calculation 12 4" xfId="7771"/>
    <cellStyle name="Calculation 12 4 2" xfId="12798"/>
    <cellStyle name="Calculation 12 4 2 2" xfId="24206"/>
    <cellStyle name="Calculation 12 4 3" xfId="10173"/>
    <cellStyle name="Calculation 12 4 3 2" xfId="21585"/>
    <cellStyle name="Calculation 12 4 4" xfId="11784"/>
    <cellStyle name="Calculation 12 4 4 2" xfId="23193"/>
    <cellStyle name="Calculation 12 4 5" xfId="11018"/>
    <cellStyle name="Calculation 12 4 5 2" xfId="22429"/>
    <cellStyle name="Calculation 12 4 6" xfId="11967"/>
    <cellStyle name="Calculation 12 4 6 2" xfId="23375"/>
    <cellStyle name="Calculation 12 4 7" xfId="10857"/>
    <cellStyle name="Calculation 12 4 7 2" xfId="22269"/>
    <cellStyle name="Calculation 12 4 8" xfId="11563"/>
    <cellStyle name="Calculation 12 4 8 2" xfId="22972"/>
    <cellStyle name="Calculation 12 4 9" xfId="20291"/>
    <cellStyle name="Calculation 12 5" xfId="7908"/>
    <cellStyle name="Calculation 12 5 2" xfId="12901"/>
    <cellStyle name="Calculation 12 5 2 2" xfId="24308"/>
    <cellStyle name="Calculation 12 5 3" xfId="10078"/>
    <cellStyle name="Calculation 12 5 3 2" xfId="21491"/>
    <cellStyle name="Calculation 12 5 4" xfId="13173"/>
    <cellStyle name="Calculation 12 5 4 2" xfId="24580"/>
    <cellStyle name="Calculation 12 5 5" xfId="9862"/>
    <cellStyle name="Calculation 12 5 5 2" xfId="21275"/>
    <cellStyle name="Calculation 12 5 6" xfId="11889"/>
    <cellStyle name="Calculation 12 5 6 2" xfId="23298"/>
    <cellStyle name="Calculation 12 5 7" xfId="10923"/>
    <cellStyle name="Calculation 12 5 7 2" xfId="22334"/>
    <cellStyle name="Calculation 12 5 8" xfId="11506"/>
    <cellStyle name="Calculation 12 5 8 2" xfId="22916"/>
    <cellStyle name="Calculation 12 5 9" xfId="20378"/>
    <cellStyle name="Calculation 12 6" xfId="10183"/>
    <cellStyle name="Calculation 12 6 2" xfId="21595"/>
    <cellStyle name="Calculation 12 7" xfId="11774"/>
    <cellStyle name="Calculation 12 7 2" xfId="23183"/>
    <cellStyle name="Calculation 12 8" xfId="11026"/>
    <cellStyle name="Calculation 12 8 2" xfId="22437"/>
    <cellStyle name="Calculation 12 9" xfId="11454"/>
    <cellStyle name="Calculation 12 9 2" xfId="22864"/>
    <cellStyle name="Calculation 13" xfId="809"/>
    <cellStyle name="Calculation 13 10" xfId="10101"/>
    <cellStyle name="Calculation 13 10 2" xfId="21514"/>
    <cellStyle name="Calculation 13 11" xfId="12933"/>
    <cellStyle name="Calculation 13 11 2" xfId="24340"/>
    <cellStyle name="Calculation 13 12" xfId="10053"/>
    <cellStyle name="Calculation 13 12 2" xfId="21466"/>
    <cellStyle name="Calculation 13 13" xfId="19755"/>
    <cellStyle name="Calculation 13 2" xfId="6879"/>
    <cellStyle name="Calculation 13 2 10" xfId="9891"/>
    <cellStyle name="Calculation 13 2 10 2" xfId="21304"/>
    <cellStyle name="Calculation 13 2 11" xfId="11839"/>
    <cellStyle name="Calculation 13 2 11 2" xfId="23248"/>
    <cellStyle name="Calculation 13 2 12" xfId="19985"/>
    <cellStyle name="Calculation 13 2 2" xfId="7218"/>
    <cellStyle name="Calculation 13 2 2 10" xfId="13424"/>
    <cellStyle name="Calculation 13 2 2 10 2" xfId="24831"/>
    <cellStyle name="Calculation 13 2 2 11" xfId="20174"/>
    <cellStyle name="Calculation 13 2 2 2" xfId="8858"/>
    <cellStyle name="Calculation 13 2 2 2 2" xfId="13509"/>
    <cellStyle name="Calculation 13 2 2 2 2 2" xfId="24916"/>
    <cellStyle name="Calculation 13 2 2 2 3" xfId="14513"/>
    <cellStyle name="Calculation 13 2 2 2 3 2" xfId="25920"/>
    <cellStyle name="Calculation 13 2 2 2 4" xfId="15471"/>
    <cellStyle name="Calculation 13 2 2 2 4 2" xfId="26878"/>
    <cellStyle name="Calculation 13 2 2 2 5" xfId="16396"/>
    <cellStyle name="Calculation 13 2 2 2 5 2" xfId="27803"/>
    <cellStyle name="Calculation 13 2 2 2 6" xfId="17267"/>
    <cellStyle name="Calculation 13 2 2 2 6 2" xfId="28674"/>
    <cellStyle name="Calculation 13 2 2 2 7" xfId="18113"/>
    <cellStyle name="Calculation 13 2 2 2 7 2" xfId="29520"/>
    <cellStyle name="Calculation 13 2 2 2 8" xfId="18877"/>
    <cellStyle name="Calculation 13 2 2 2 8 2" xfId="30284"/>
    <cellStyle name="Calculation 13 2 2 2 9" xfId="20706"/>
    <cellStyle name="Calculation 13 2 2 3" xfId="9704"/>
    <cellStyle name="Calculation 13 2 2 3 2" xfId="14108"/>
    <cellStyle name="Calculation 13 2 2 3 2 2" xfId="25515"/>
    <cellStyle name="Calculation 13 2 2 3 3" xfId="15068"/>
    <cellStyle name="Calculation 13 2 2 3 3 2" xfId="26475"/>
    <cellStyle name="Calculation 13 2 2 3 4" xfId="16020"/>
    <cellStyle name="Calculation 13 2 2 3 4 2" xfId="27427"/>
    <cellStyle name="Calculation 13 2 2 3 5" xfId="16894"/>
    <cellStyle name="Calculation 13 2 2 3 5 2" xfId="28301"/>
    <cellStyle name="Calculation 13 2 2 3 6" xfId="17759"/>
    <cellStyle name="Calculation 13 2 2 3 6 2" xfId="29166"/>
    <cellStyle name="Calculation 13 2 2 3 7" xfId="18535"/>
    <cellStyle name="Calculation 13 2 2 3 7 2" xfId="29942"/>
    <cellStyle name="Calculation 13 2 2 3 8" xfId="19292"/>
    <cellStyle name="Calculation 13 2 2 3 8 2" xfId="30699"/>
    <cellStyle name="Calculation 13 2 2 3 9" xfId="21124"/>
    <cellStyle name="Calculation 13 2 2 4" xfId="12481"/>
    <cellStyle name="Calculation 13 2 2 4 2" xfId="23889"/>
    <cellStyle name="Calculation 13 2 2 5" xfId="10398"/>
    <cellStyle name="Calculation 13 2 2 5 2" xfId="21810"/>
    <cellStyle name="Calculation 13 2 2 6" xfId="12636"/>
    <cellStyle name="Calculation 13 2 2 6 2" xfId="24044"/>
    <cellStyle name="Calculation 13 2 2 7" xfId="10273"/>
    <cellStyle name="Calculation 13 2 2 7 2" xfId="21685"/>
    <cellStyle name="Calculation 13 2 2 8" xfId="13047"/>
    <cellStyle name="Calculation 13 2 2 8 2" xfId="24454"/>
    <cellStyle name="Calculation 13 2 2 9" xfId="9953"/>
    <cellStyle name="Calculation 13 2 2 9 2" xfId="21366"/>
    <cellStyle name="Calculation 13 2 3" xfId="8519"/>
    <cellStyle name="Calculation 13 2 3 2" xfId="13259"/>
    <cellStyle name="Calculation 13 2 3 2 2" xfId="24666"/>
    <cellStyle name="Calculation 13 2 3 3" xfId="14279"/>
    <cellStyle name="Calculation 13 2 3 3 2" xfId="25686"/>
    <cellStyle name="Calculation 13 2 3 4" xfId="15239"/>
    <cellStyle name="Calculation 13 2 3 4 2" xfId="26646"/>
    <cellStyle name="Calculation 13 2 3 5" xfId="16188"/>
    <cellStyle name="Calculation 13 2 3 5 2" xfId="27595"/>
    <cellStyle name="Calculation 13 2 3 6" xfId="17061"/>
    <cellStyle name="Calculation 13 2 3 6 2" xfId="28468"/>
    <cellStyle name="Calculation 13 2 3 7" xfId="17926"/>
    <cellStyle name="Calculation 13 2 3 7 2" xfId="29333"/>
    <cellStyle name="Calculation 13 2 3 8" xfId="18702"/>
    <cellStyle name="Calculation 13 2 3 8 2" xfId="30109"/>
    <cellStyle name="Calculation 13 2 3 9" xfId="20516"/>
    <cellStyle name="Calculation 13 2 4" xfId="9529"/>
    <cellStyle name="Calculation 13 2 4 2" xfId="13933"/>
    <cellStyle name="Calculation 13 2 4 2 2" xfId="25340"/>
    <cellStyle name="Calculation 13 2 4 3" xfId="14893"/>
    <cellStyle name="Calculation 13 2 4 3 2" xfId="26300"/>
    <cellStyle name="Calculation 13 2 4 4" xfId="15845"/>
    <cellStyle name="Calculation 13 2 4 4 2" xfId="27252"/>
    <cellStyle name="Calculation 13 2 4 5" xfId="16719"/>
    <cellStyle name="Calculation 13 2 4 5 2" xfId="28126"/>
    <cellStyle name="Calculation 13 2 4 6" xfId="17584"/>
    <cellStyle name="Calculation 13 2 4 6 2" xfId="28991"/>
    <cellStyle name="Calculation 13 2 4 7" xfId="18360"/>
    <cellStyle name="Calculation 13 2 4 7 2" xfId="29767"/>
    <cellStyle name="Calculation 13 2 4 8" xfId="19117"/>
    <cellStyle name="Calculation 13 2 4 8 2" xfId="30524"/>
    <cellStyle name="Calculation 13 2 4 9" xfId="20949"/>
    <cellStyle name="Calculation 13 2 5" xfId="12230"/>
    <cellStyle name="Calculation 13 2 5 2" xfId="23638"/>
    <cellStyle name="Calculation 13 2 6" xfId="10633"/>
    <cellStyle name="Calculation 13 2 6 2" xfId="22045"/>
    <cellStyle name="Calculation 13 2 7" xfId="12371"/>
    <cellStyle name="Calculation 13 2 7 2" xfId="23779"/>
    <cellStyle name="Calculation 13 2 8" xfId="10502"/>
    <cellStyle name="Calculation 13 2 8 2" xfId="21914"/>
    <cellStyle name="Calculation 13 2 9" xfId="13137"/>
    <cellStyle name="Calculation 13 2 9 2" xfId="24544"/>
    <cellStyle name="Calculation 13 3" xfId="6971"/>
    <cellStyle name="Calculation 13 3 10" xfId="10917"/>
    <cellStyle name="Calculation 13 3 10 2" xfId="22328"/>
    <cellStyle name="Calculation 13 3 11" xfId="20047"/>
    <cellStyle name="Calculation 13 3 2" xfId="8610"/>
    <cellStyle name="Calculation 13 3 2 2" xfId="13332"/>
    <cellStyle name="Calculation 13 3 2 2 2" xfId="24739"/>
    <cellStyle name="Calculation 13 3 2 3" xfId="14346"/>
    <cellStyle name="Calculation 13 3 2 3 2" xfId="25753"/>
    <cellStyle name="Calculation 13 3 2 4" xfId="15306"/>
    <cellStyle name="Calculation 13 3 2 4 2" xfId="26713"/>
    <cellStyle name="Calculation 13 3 2 5" xfId="16250"/>
    <cellStyle name="Calculation 13 3 2 5 2" xfId="27657"/>
    <cellStyle name="Calculation 13 3 2 6" xfId="17123"/>
    <cellStyle name="Calculation 13 3 2 6 2" xfId="28530"/>
    <cellStyle name="Calculation 13 3 2 7" xfId="17988"/>
    <cellStyle name="Calculation 13 3 2 7 2" xfId="29395"/>
    <cellStyle name="Calculation 13 3 2 8" xfId="18763"/>
    <cellStyle name="Calculation 13 3 2 8 2" xfId="30170"/>
    <cellStyle name="Calculation 13 3 2 9" xfId="20578"/>
    <cellStyle name="Calculation 13 3 3" xfId="9590"/>
    <cellStyle name="Calculation 13 3 3 2" xfId="13994"/>
    <cellStyle name="Calculation 13 3 3 2 2" xfId="25401"/>
    <cellStyle name="Calculation 13 3 3 3" xfId="14954"/>
    <cellStyle name="Calculation 13 3 3 3 2" xfId="26361"/>
    <cellStyle name="Calculation 13 3 3 4" xfId="15906"/>
    <cellStyle name="Calculation 13 3 3 4 2" xfId="27313"/>
    <cellStyle name="Calculation 13 3 3 5" xfId="16780"/>
    <cellStyle name="Calculation 13 3 3 5 2" xfId="28187"/>
    <cellStyle name="Calculation 13 3 3 6" xfId="17645"/>
    <cellStyle name="Calculation 13 3 3 6 2" xfId="29052"/>
    <cellStyle name="Calculation 13 3 3 7" xfId="18421"/>
    <cellStyle name="Calculation 13 3 3 7 2" xfId="29828"/>
    <cellStyle name="Calculation 13 3 3 8" xfId="19178"/>
    <cellStyle name="Calculation 13 3 3 8 2" xfId="30585"/>
    <cellStyle name="Calculation 13 3 3 9" xfId="21010"/>
    <cellStyle name="Calculation 13 3 4" xfId="12305"/>
    <cellStyle name="Calculation 13 3 4 2" xfId="23713"/>
    <cellStyle name="Calculation 13 3 5" xfId="10563"/>
    <cellStyle name="Calculation 13 3 5 2" xfId="21975"/>
    <cellStyle name="Calculation 13 3 6" xfId="13125"/>
    <cellStyle name="Calculation 13 3 6 2" xfId="24532"/>
    <cellStyle name="Calculation 13 3 7" xfId="9900"/>
    <cellStyle name="Calculation 13 3 7 2" xfId="21313"/>
    <cellStyle name="Calculation 13 3 8" xfId="9836"/>
    <cellStyle name="Calculation 13 3 8 2" xfId="21249"/>
    <cellStyle name="Calculation 13 3 9" xfId="11898"/>
    <cellStyle name="Calculation 13 3 9 2" xfId="23307"/>
    <cellStyle name="Calculation 13 4" xfId="7772"/>
    <cellStyle name="Calculation 13 4 2" xfId="12799"/>
    <cellStyle name="Calculation 13 4 2 2" xfId="24207"/>
    <cellStyle name="Calculation 13 4 3" xfId="10172"/>
    <cellStyle name="Calculation 13 4 3 2" xfId="21584"/>
    <cellStyle name="Calculation 13 4 4" xfId="9830"/>
    <cellStyle name="Calculation 13 4 4 2" xfId="21243"/>
    <cellStyle name="Calculation 13 4 5" xfId="11937"/>
    <cellStyle name="Calculation 13 4 5 2" xfId="23346"/>
    <cellStyle name="Calculation 13 4 6" xfId="10878"/>
    <cellStyle name="Calculation 13 4 6 2" xfId="22289"/>
    <cellStyle name="Calculation 13 4 7" xfId="11544"/>
    <cellStyle name="Calculation 13 4 7 2" xfId="22954"/>
    <cellStyle name="Calculation 13 4 8" xfId="11193"/>
    <cellStyle name="Calculation 13 4 8 2" xfId="22603"/>
    <cellStyle name="Calculation 13 4 9" xfId="20292"/>
    <cellStyle name="Calculation 13 5" xfId="7907"/>
    <cellStyle name="Calculation 13 5 2" xfId="12900"/>
    <cellStyle name="Calculation 13 5 2 2" xfId="24307"/>
    <cellStyle name="Calculation 13 5 3" xfId="10079"/>
    <cellStyle name="Calculation 13 5 3 2" xfId="21492"/>
    <cellStyle name="Calculation 13 5 4" xfId="13699"/>
    <cellStyle name="Calculation 13 5 4 2" xfId="25106"/>
    <cellStyle name="Calculation 13 5 5" xfId="14665"/>
    <cellStyle name="Calculation 13 5 5 2" xfId="26072"/>
    <cellStyle name="Calculation 13 5 6" xfId="15617"/>
    <cellStyle name="Calculation 13 5 6 2" xfId="27024"/>
    <cellStyle name="Calculation 13 5 7" xfId="16502"/>
    <cellStyle name="Calculation 13 5 7 2" xfId="27909"/>
    <cellStyle name="Calculation 13 5 8" xfId="17370"/>
    <cellStyle name="Calculation 13 5 8 2" xfId="28777"/>
    <cellStyle name="Calculation 13 5 9" xfId="20377"/>
    <cellStyle name="Calculation 13 6" xfId="10184"/>
    <cellStyle name="Calculation 13 6 2" xfId="21596"/>
    <cellStyle name="Calculation 13 7" xfId="11773"/>
    <cellStyle name="Calculation 13 7 2" xfId="23182"/>
    <cellStyle name="Calculation 13 8" xfId="11027"/>
    <cellStyle name="Calculation 13 8 2" xfId="22438"/>
    <cellStyle name="Calculation 13 9" xfId="12877"/>
    <cellStyle name="Calculation 13 9 2" xfId="24284"/>
    <cellStyle name="Calculation 14" xfId="810"/>
    <cellStyle name="Calculation 14 10" xfId="14399"/>
    <cellStyle name="Calculation 14 10 2" xfId="25806"/>
    <cellStyle name="Calculation 14 11" xfId="15357"/>
    <cellStyle name="Calculation 14 11 2" xfId="26764"/>
    <cellStyle name="Calculation 14 12" xfId="16295"/>
    <cellStyle name="Calculation 14 12 2" xfId="27702"/>
    <cellStyle name="Calculation 14 13" xfId="19756"/>
    <cellStyle name="Calculation 14 2" xfId="6878"/>
    <cellStyle name="Calculation 14 2 10" xfId="10830"/>
    <cellStyle name="Calculation 14 2 10 2" xfId="22242"/>
    <cellStyle name="Calculation 14 2 11" xfId="11590"/>
    <cellStyle name="Calculation 14 2 11 2" xfId="22999"/>
    <cellStyle name="Calculation 14 2 12" xfId="19984"/>
    <cellStyle name="Calculation 14 2 2" xfId="7219"/>
    <cellStyle name="Calculation 14 2 2 10" xfId="17347"/>
    <cellStyle name="Calculation 14 2 2 10 2" xfId="28754"/>
    <cellStyle name="Calculation 14 2 2 11" xfId="20175"/>
    <cellStyle name="Calculation 14 2 2 2" xfId="8859"/>
    <cellStyle name="Calculation 14 2 2 2 2" xfId="13510"/>
    <cellStyle name="Calculation 14 2 2 2 2 2" xfId="24917"/>
    <cellStyle name="Calculation 14 2 2 2 3" xfId="14514"/>
    <cellStyle name="Calculation 14 2 2 2 3 2" xfId="25921"/>
    <cellStyle name="Calculation 14 2 2 2 4" xfId="15472"/>
    <cellStyle name="Calculation 14 2 2 2 4 2" xfId="26879"/>
    <cellStyle name="Calculation 14 2 2 2 5" xfId="16397"/>
    <cellStyle name="Calculation 14 2 2 2 5 2" xfId="27804"/>
    <cellStyle name="Calculation 14 2 2 2 6" xfId="17268"/>
    <cellStyle name="Calculation 14 2 2 2 6 2" xfId="28675"/>
    <cellStyle name="Calculation 14 2 2 2 7" xfId="18114"/>
    <cellStyle name="Calculation 14 2 2 2 7 2" xfId="29521"/>
    <cellStyle name="Calculation 14 2 2 2 8" xfId="18878"/>
    <cellStyle name="Calculation 14 2 2 2 8 2" xfId="30285"/>
    <cellStyle name="Calculation 14 2 2 2 9" xfId="20707"/>
    <cellStyle name="Calculation 14 2 2 3" xfId="9705"/>
    <cellStyle name="Calculation 14 2 2 3 2" xfId="14109"/>
    <cellStyle name="Calculation 14 2 2 3 2 2" xfId="25516"/>
    <cellStyle name="Calculation 14 2 2 3 3" xfId="15069"/>
    <cellStyle name="Calculation 14 2 2 3 3 2" xfId="26476"/>
    <cellStyle name="Calculation 14 2 2 3 4" xfId="16021"/>
    <cellStyle name="Calculation 14 2 2 3 4 2" xfId="27428"/>
    <cellStyle name="Calculation 14 2 2 3 5" xfId="16895"/>
    <cellStyle name="Calculation 14 2 2 3 5 2" xfId="28302"/>
    <cellStyle name="Calculation 14 2 2 3 6" xfId="17760"/>
    <cellStyle name="Calculation 14 2 2 3 6 2" xfId="29167"/>
    <cellStyle name="Calculation 14 2 2 3 7" xfId="18536"/>
    <cellStyle name="Calculation 14 2 2 3 7 2" xfId="29943"/>
    <cellStyle name="Calculation 14 2 2 3 8" xfId="19293"/>
    <cellStyle name="Calculation 14 2 2 3 8 2" xfId="30700"/>
    <cellStyle name="Calculation 14 2 2 3 9" xfId="21125"/>
    <cellStyle name="Calculation 14 2 2 4" xfId="12482"/>
    <cellStyle name="Calculation 14 2 2 4 2" xfId="23890"/>
    <cellStyle name="Calculation 14 2 2 5" xfId="10397"/>
    <cellStyle name="Calculation 14 2 2 5 2" xfId="21809"/>
    <cellStyle name="Calculation 14 2 2 6" xfId="13655"/>
    <cellStyle name="Calculation 14 2 2 6 2" xfId="25062"/>
    <cellStyle name="Calculation 14 2 2 7" xfId="14631"/>
    <cellStyle name="Calculation 14 2 2 7 2" xfId="26038"/>
    <cellStyle name="Calculation 14 2 2 8" xfId="15583"/>
    <cellStyle name="Calculation 14 2 2 8 2" xfId="26990"/>
    <cellStyle name="Calculation 14 2 2 9" xfId="16478"/>
    <cellStyle name="Calculation 14 2 2 9 2" xfId="27885"/>
    <cellStyle name="Calculation 14 2 3" xfId="8518"/>
    <cellStyle name="Calculation 14 2 3 2" xfId="13258"/>
    <cellStyle name="Calculation 14 2 3 2 2" xfId="24665"/>
    <cellStyle name="Calculation 14 2 3 3" xfId="14278"/>
    <cellStyle name="Calculation 14 2 3 3 2" xfId="25685"/>
    <cellStyle name="Calculation 14 2 3 4" xfId="15238"/>
    <cellStyle name="Calculation 14 2 3 4 2" xfId="26645"/>
    <cellStyle name="Calculation 14 2 3 5" xfId="16187"/>
    <cellStyle name="Calculation 14 2 3 5 2" xfId="27594"/>
    <cellStyle name="Calculation 14 2 3 6" xfId="17060"/>
    <cellStyle name="Calculation 14 2 3 6 2" xfId="28467"/>
    <cellStyle name="Calculation 14 2 3 7" xfId="17925"/>
    <cellStyle name="Calculation 14 2 3 7 2" xfId="29332"/>
    <cellStyle name="Calculation 14 2 3 8" xfId="18701"/>
    <cellStyle name="Calculation 14 2 3 8 2" xfId="30108"/>
    <cellStyle name="Calculation 14 2 3 9" xfId="20515"/>
    <cellStyle name="Calculation 14 2 4" xfId="9528"/>
    <cellStyle name="Calculation 14 2 4 2" xfId="13932"/>
    <cellStyle name="Calculation 14 2 4 2 2" xfId="25339"/>
    <cellStyle name="Calculation 14 2 4 3" xfId="14892"/>
    <cellStyle name="Calculation 14 2 4 3 2" xfId="26299"/>
    <cellStyle name="Calculation 14 2 4 4" xfId="15844"/>
    <cellStyle name="Calculation 14 2 4 4 2" xfId="27251"/>
    <cellStyle name="Calculation 14 2 4 5" xfId="16718"/>
    <cellStyle name="Calculation 14 2 4 5 2" xfId="28125"/>
    <cellStyle name="Calculation 14 2 4 6" xfId="17583"/>
    <cellStyle name="Calculation 14 2 4 6 2" xfId="28990"/>
    <cellStyle name="Calculation 14 2 4 7" xfId="18359"/>
    <cellStyle name="Calculation 14 2 4 7 2" xfId="29766"/>
    <cellStyle name="Calculation 14 2 4 8" xfId="19116"/>
    <cellStyle name="Calculation 14 2 4 8 2" xfId="30523"/>
    <cellStyle name="Calculation 14 2 4 9" xfId="20948"/>
    <cellStyle name="Calculation 14 2 5" xfId="12229"/>
    <cellStyle name="Calculation 14 2 5 2" xfId="23637"/>
    <cellStyle name="Calculation 14 2 6" xfId="10634"/>
    <cellStyle name="Calculation 14 2 6 2" xfId="22046"/>
    <cellStyle name="Calculation 14 2 7" xfId="13035"/>
    <cellStyle name="Calculation 14 2 7 2" xfId="24442"/>
    <cellStyle name="Calculation 14 2 8" xfId="9963"/>
    <cellStyle name="Calculation 14 2 8 2" xfId="21376"/>
    <cellStyle name="Calculation 14 2 9" xfId="11998"/>
    <cellStyle name="Calculation 14 2 9 2" xfId="23406"/>
    <cellStyle name="Calculation 14 3" xfId="6972"/>
    <cellStyle name="Calculation 14 3 10" xfId="13577"/>
    <cellStyle name="Calculation 14 3 10 2" xfId="24984"/>
    <cellStyle name="Calculation 14 3 11" xfId="20048"/>
    <cellStyle name="Calculation 14 3 2" xfId="8611"/>
    <cellStyle name="Calculation 14 3 2 2" xfId="13333"/>
    <cellStyle name="Calculation 14 3 2 2 2" xfId="24740"/>
    <cellStyle name="Calculation 14 3 2 3" xfId="14347"/>
    <cellStyle name="Calculation 14 3 2 3 2" xfId="25754"/>
    <cellStyle name="Calculation 14 3 2 4" xfId="15307"/>
    <cellStyle name="Calculation 14 3 2 4 2" xfId="26714"/>
    <cellStyle name="Calculation 14 3 2 5" xfId="16251"/>
    <cellStyle name="Calculation 14 3 2 5 2" xfId="27658"/>
    <cellStyle name="Calculation 14 3 2 6" xfId="17124"/>
    <cellStyle name="Calculation 14 3 2 6 2" xfId="28531"/>
    <cellStyle name="Calculation 14 3 2 7" xfId="17989"/>
    <cellStyle name="Calculation 14 3 2 7 2" xfId="29396"/>
    <cellStyle name="Calculation 14 3 2 8" xfId="18764"/>
    <cellStyle name="Calculation 14 3 2 8 2" xfId="30171"/>
    <cellStyle name="Calculation 14 3 2 9" xfId="20579"/>
    <cellStyle name="Calculation 14 3 3" xfId="9591"/>
    <cellStyle name="Calculation 14 3 3 2" xfId="13995"/>
    <cellStyle name="Calculation 14 3 3 2 2" xfId="25402"/>
    <cellStyle name="Calculation 14 3 3 3" xfId="14955"/>
    <cellStyle name="Calculation 14 3 3 3 2" xfId="26362"/>
    <cellStyle name="Calculation 14 3 3 4" xfId="15907"/>
    <cellStyle name="Calculation 14 3 3 4 2" xfId="27314"/>
    <cellStyle name="Calculation 14 3 3 5" xfId="16781"/>
    <cellStyle name="Calculation 14 3 3 5 2" xfId="28188"/>
    <cellStyle name="Calculation 14 3 3 6" xfId="17646"/>
    <cellStyle name="Calculation 14 3 3 6 2" xfId="29053"/>
    <cellStyle name="Calculation 14 3 3 7" xfId="18422"/>
    <cellStyle name="Calculation 14 3 3 7 2" xfId="29829"/>
    <cellStyle name="Calculation 14 3 3 8" xfId="19179"/>
    <cellStyle name="Calculation 14 3 3 8 2" xfId="30586"/>
    <cellStyle name="Calculation 14 3 3 9" xfId="21011"/>
    <cellStyle name="Calculation 14 3 4" xfId="12306"/>
    <cellStyle name="Calculation 14 3 4 2" xfId="23714"/>
    <cellStyle name="Calculation 14 3 5" xfId="10562"/>
    <cellStyle name="Calculation 14 3 5 2" xfId="21974"/>
    <cellStyle name="Calculation 14 3 6" xfId="12094"/>
    <cellStyle name="Calculation 14 3 6 2" xfId="23502"/>
    <cellStyle name="Calculation 14 3 7" xfId="10756"/>
    <cellStyle name="Calculation 14 3 7 2" xfId="22168"/>
    <cellStyle name="Calculation 14 3 8" xfId="11656"/>
    <cellStyle name="Calculation 14 3 8 2" xfId="23065"/>
    <cellStyle name="Calculation 14 3 9" xfId="11120"/>
    <cellStyle name="Calculation 14 3 9 2" xfId="22531"/>
    <cellStyle name="Calculation 14 4" xfId="7773"/>
    <cellStyle name="Calculation 14 4 2" xfId="12800"/>
    <cellStyle name="Calculation 14 4 2 2" xfId="24208"/>
    <cellStyle name="Calculation 14 4 3" xfId="10171"/>
    <cellStyle name="Calculation 14 4 3 2" xfId="21583"/>
    <cellStyle name="Calculation 14 4 4" xfId="12001"/>
    <cellStyle name="Calculation 14 4 4 2" xfId="23409"/>
    <cellStyle name="Calculation 14 4 5" xfId="10829"/>
    <cellStyle name="Calculation 14 4 5 2" xfId="22241"/>
    <cellStyle name="Calculation 14 4 6" xfId="11591"/>
    <cellStyle name="Calculation 14 4 6 2" xfId="23000"/>
    <cellStyle name="Calculation 14 4 7" xfId="11165"/>
    <cellStyle name="Calculation 14 4 7 2" xfId="22576"/>
    <cellStyle name="Calculation 14 4 8" xfId="11430"/>
    <cellStyle name="Calculation 14 4 8 2" xfId="22840"/>
    <cellStyle name="Calculation 14 4 9" xfId="20293"/>
    <cellStyle name="Calculation 14 5" xfId="7906"/>
    <cellStyle name="Calculation 14 5 2" xfId="12899"/>
    <cellStyle name="Calculation 14 5 2 2" xfId="24306"/>
    <cellStyle name="Calculation 14 5 3" xfId="10080"/>
    <cellStyle name="Calculation 14 5 3 2" xfId="21493"/>
    <cellStyle name="Calculation 14 5 4" xfId="12680"/>
    <cellStyle name="Calculation 14 5 4 2" xfId="24088"/>
    <cellStyle name="Calculation 14 5 5" xfId="10238"/>
    <cellStyle name="Calculation 14 5 5 2" xfId="21650"/>
    <cellStyle name="Calculation 14 5 6" xfId="13051"/>
    <cellStyle name="Calculation 14 5 6 2" xfId="24458"/>
    <cellStyle name="Calculation 14 5 7" xfId="9950"/>
    <cellStyle name="Calculation 14 5 7 2" xfId="21363"/>
    <cellStyle name="Calculation 14 5 8" xfId="12700"/>
    <cellStyle name="Calculation 14 5 8 2" xfId="24108"/>
    <cellStyle name="Calculation 14 5 9" xfId="20376"/>
    <cellStyle name="Calculation 14 6" xfId="10185"/>
    <cellStyle name="Calculation 14 6 2" xfId="21597"/>
    <cellStyle name="Calculation 14 7" xfId="11772"/>
    <cellStyle name="Calculation 14 7 2" xfId="23181"/>
    <cellStyle name="Calculation 14 8" xfId="11028"/>
    <cellStyle name="Calculation 14 8 2" xfId="22439"/>
    <cellStyle name="Calculation 14 9" xfId="13390"/>
    <cellStyle name="Calculation 14 9 2" xfId="24797"/>
    <cellStyle name="Calculation 15" xfId="811"/>
    <cellStyle name="Calculation 15 10" xfId="10512"/>
    <cellStyle name="Calculation 15 10 2" xfId="21924"/>
    <cellStyle name="Calculation 15 11" xfId="11690"/>
    <cellStyle name="Calculation 15 11 2" xfId="23099"/>
    <cellStyle name="Calculation 15 12" xfId="11091"/>
    <cellStyle name="Calculation 15 12 2" xfId="22502"/>
    <cellStyle name="Calculation 15 13" xfId="19757"/>
    <cellStyle name="Calculation 15 2" xfId="6877"/>
    <cellStyle name="Calculation 15 2 10" xfId="16448"/>
    <cellStyle name="Calculation 15 2 10 2" xfId="27855"/>
    <cellStyle name="Calculation 15 2 11" xfId="17319"/>
    <cellStyle name="Calculation 15 2 11 2" xfId="28726"/>
    <cellStyle name="Calculation 15 2 12" xfId="19983"/>
    <cellStyle name="Calculation 15 2 2" xfId="7220"/>
    <cellStyle name="Calculation 15 2 2 10" xfId="10825"/>
    <cellStyle name="Calculation 15 2 2 10 2" xfId="22237"/>
    <cellStyle name="Calculation 15 2 2 11" xfId="20176"/>
    <cellStyle name="Calculation 15 2 2 2" xfId="8860"/>
    <cellStyle name="Calculation 15 2 2 2 2" xfId="13511"/>
    <cellStyle name="Calculation 15 2 2 2 2 2" xfId="24918"/>
    <cellStyle name="Calculation 15 2 2 2 3" xfId="14515"/>
    <cellStyle name="Calculation 15 2 2 2 3 2" xfId="25922"/>
    <cellStyle name="Calculation 15 2 2 2 4" xfId="15473"/>
    <cellStyle name="Calculation 15 2 2 2 4 2" xfId="26880"/>
    <cellStyle name="Calculation 15 2 2 2 5" xfId="16398"/>
    <cellStyle name="Calculation 15 2 2 2 5 2" xfId="27805"/>
    <cellStyle name="Calculation 15 2 2 2 6" xfId="17269"/>
    <cellStyle name="Calculation 15 2 2 2 6 2" xfId="28676"/>
    <cellStyle name="Calculation 15 2 2 2 7" xfId="18115"/>
    <cellStyle name="Calculation 15 2 2 2 7 2" xfId="29522"/>
    <cellStyle name="Calculation 15 2 2 2 8" xfId="18879"/>
    <cellStyle name="Calculation 15 2 2 2 8 2" xfId="30286"/>
    <cellStyle name="Calculation 15 2 2 2 9" xfId="20708"/>
    <cellStyle name="Calculation 15 2 2 3" xfId="9706"/>
    <cellStyle name="Calculation 15 2 2 3 2" xfId="14110"/>
    <cellStyle name="Calculation 15 2 2 3 2 2" xfId="25517"/>
    <cellStyle name="Calculation 15 2 2 3 3" xfId="15070"/>
    <cellStyle name="Calculation 15 2 2 3 3 2" xfId="26477"/>
    <cellStyle name="Calculation 15 2 2 3 4" xfId="16022"/>
    <cellStyle name="Calculation 15 2 2 3 4 2" xfId="27429"/>
    <cellStyle name="Calculation 15 2 2 3 5" xfId="16896"/>
    <cellStyle name="Calculation 15 2 2 3 5 2" xfId="28303"/>
    <cellStyle name="Calculation 15 2 2 3 6" xfId="17761"/>
    <cellStyle name="Calculation 15 2 2 3 6 2" xfId="29168"/>
    <cellStyle name="Calculation 15 2 2 3 7" xfId="18537"/>
    <cellStyle name="Calculation 15 2 2 3 7 2" xfId="29944"/>
    <cellStyle name="Calculation 15 2 2 3 8" xfId="19294"/>
    <cellStyle name="Calculation 15 2 2 3 8 2" xfId="30701"/>
    <cellStyle name="Calculation 15 2 2 3 9" xfId="21126"/>
    <cellStyle name="Calculation 15 2 2 4" xfId="12483"/>
    <cellStyle name="Calculation 15 2 2 4 2" xfId="23891"/>
    <cellStyle name="Calculation 15 2 2 5" xfId="10396"/>
    <cellStyle name="Calculation 15 2 2 5 2" xfId="21808"/>
    <cellStyle name="Calculation 15 2 2 6" xfId="13043"/>
    <cellStyle name="Calculation 15 2 2 6 2" xfId="24450"/>
    <cellStyle name="Calculation 15 2 2 7" xfId="9957"/>
    <cellStyle name="Calculation 15 2 2 7 2" xfId="21370"/>
    <cellStyle name="Calculation 15 2 2 8" xfId="13193"/>
    <cellStyle name="Calculation 15 2 2 8 2" xfId="24600"/>
    <cellStyle name="Calculation 15 2 2 9" xfId="12006"/>
    <cellStyle name="Calculation 15 2 2 9 2" xfId="23414"/>
    <cellStyle name="Calculation 15 2 3" xfId="8517"/>
    <cellStyle name="Calculation 15 2 3 2" xfId="13257"/>
    <cellStyle name="Calculation 15 2 3 2 2" xfId="24664"/>
    <cellStyle name="Calculation 15 2 3 3" xfId="14277"/>
    <cellStyle name="Calculation 15 2 3 3 2" xfId="25684"/>
    <cellStyle name="Calculation 15 2 3 4" xfId="15237"/>
    <cellStyle name="Calculation 15 2 3 4 2" xfId="26644"/>
    <cellStyle name="Calculation 15 2 3 5" xfId="16186"/>
    <cellStyle name="Calculation 15 2 3 5 2" xfId="27593"/>
    <cellStyle name="Calculation 15 2 3 6" xfId="17059"/>
    <cellStyle name="Calculation 15 2 3 6 2" xfId="28466"/>
    <cellStyle name="Calculation 15 2 3 7" xfId="17924"/>
    <cellStyle name="Calculation 15 2 3 7 2" xfId="29331"/>
    <cellStyle name="Calculation 15 2 3 8" xfId="18700"/>
    <cellStyle name="Calculation 15 2 3 8 2" xfId="30107"/>
    <cellStyle name="Calculation 15 2 3 9" xfId="20514"/>
    <cellStyle name="Calculation 15 2 4" xfId="9527"/>
    <cellStyle name="Calculation 15 2 4 2" xfId="13931"/>
    <cellStyle name="Calculation 15 2 4 2 2" xfId="25338"/>
    <cellStyle name="Calculation 15 2 4 3" xfId="14891"/>
    <cellStyle name="Calculation 15 2 4 3 2" xfId="26298"/>
    <cellStyle name="Calculation 15 2 4 4" xfId="15843"/>
    <cellStyle name="Calculation 15 2 4 4 2" xfId="27250"/>
    <cellStyle name="Calculation 15 2 4 5" xfId="16717"/>
    <cellStyle name="Calculation 15 2 4 5 2" xfId="28124"/>
    <cellStyle name="Calculation 15 2 4 6" xfId="17582"/>
    <cellStyle name="Calculation 15 2 4 6 2" xfId="28989"/>
    <cellStyle name="Calculation 15 2 4 7" xfId="18358"/>
    <cellStyle name="Calculation 15 2 4 7 2" xfId="29765"/>
    <cellStyle name="Calculation 15 2 4 8" xfId="19115"/>
    <cellStyle name="Calculation 15 2 4 8 2" xfId="30522"/>
    <cellStyle name="Calculation 15 2 4 9" xfId="20947"/>
    <cellStyle name="Calculation 15 2 5" xfId="12228"/>
    <cellStyle name="Calculation 15 2 5 2" xfId="23636"/>
    <cellStyle name="Calculation 15 2 6" xfId="10635"/>
    <cellStyle name="Calculation 15 2 6 2" xfId="22047"/>
    <cellStyle name="Calculation 15 2 7" xfId="13618"/>
    <cellStyle name="Calculation 15 2 7 2" xfId="25025"/>
    <cellStyle name="Calculation 15 2 8" xfId="14596"/>
    <cellStyle name="Calculation 15 2 8 2" xfId="26003"/>
    <cellStyle name="Calculation 15 2 9" xfId="15549"/>
    <cellStyle name="Calculation 15 2 9 2" xfId="26956"/>
    <cellStyle name="Calculation 15 3" xfId="6973"/>
    <cellStyle name="Calculation 15 3 10" xfId="15590"/>
    <cellStyle name="Calculation 15 3 10 2" xfId="26997"/>
    <cellStyle name="Calculation 15 3 11" xfId="20049"/>
    <cellStyle name="Calculation 15 3 2" xfId="8612"/>
    <cellStyle name="Calculation 15 3 2 2" xfId="13334"/>
    <cellStyle name="Calculation 15 3 2 2 2" xfId="24741"/>
    <cellStyle name="Calculation 15 3 2 3" xfId="14348"/>
    <cellStyle name="Calculation 15 3 2 3 2" xfId="25755"/>
    <cellStyle name="Calculation 15 3 2 4" xfId="15308"/>
    <cellStyle name="Calculation 15 3 2 4 2" xfId="26715"/>
    <cellStyle name="Calculation 15 3 2 5" xfId="16252"/>
    <cellStyle name="Calculation 15 3 2 5 2" xfId="27659"/>
    <cellStyle name="Calculation 15 3 2 6" xfId="17125"/>
    <cellStyle name="Calculation 15 3 2 6 2" xfId="28532"/>
    <cellStyle name="Calculation 15 3 2 7" xfId="17990"/>
    <cellStyle name="Calculation 15 3 2 7 2" xfId="29397"/>
    <cellStyle name="Calculation 15 3 2 8" xfId="18765"/>
    <cellStyle name="Calculation 15 3 2 8 2" xfId="30172"/>
    <cellStyle name="Calculation 15 3 2 9" xfId="20580"/>
    <cellStyle name="Calculation 15 3 3" xfId="9592"/>
    <cellStyle name="Calculation 15 3 3 2" xfId="13996"/>
    <cellStyle name="Calculation 15 3 3 2 2" xfId="25403"/>
    <cellStyle name="Calculation 15 3 3 3" xfId="14956"/>
    <cellStyle name="Calculation 15 3 3 3 2" xfId="26363"/>
    <cellStyle name="Calculation 15 3 3 4" xfId="15908"/>
    <cellStyle name="Calculation 15 3 3 4 2" xfId="27315"/>
    <cellStyle name="Calculation 15 3 3 5" xfId="16782"/>
    <cellStyle name="Calculation 15 3 3 5 2" xfId="28189"/>
    <cellStyle name="Calculation 15 3 3 6" xfId="17647"/>
    <cellStyle name="Calculation 15 3 3 6 2" xfId="29054"/>
    <cellStyle name="Calculation 15 3 3 7" xfId="18423"/>
    <cellStyle name="Calculation 15 3 3 7 2" xfId="29830"/>
    <cellStyle name="Calculation 15 3 3 8" xfId="19180"/>
    <cellStyle name="Calculation 15 3 3 8 2" xfId="30587"/>
    <cellStyle name="Calculation 15 3 3 9" xfId="21012"/>
    <cellStyle name="Calculation 15 3 4" xfId="12307"/>
    <cellStyle name="Calculation 15 3 4 2" xfId="23715"/>
    <cellStyle name="Calculation 15 3 5" xfId="10561"/>
    <cellStyle name="Calculation 15 3 5 2" xfId="21973"/>
    <cellStyle name="Calculation 15 3 6" xfId="12609"/>
    <cellStyle name="Calculation 15 3 6 2" xfId="24017"/>
    <cellStyle name="Calculation 15 3 7" xfId="10294"/>
    <cellStyle name="Calculation 15 3 7 2" xfId="21706"/>
    <cellStyle name="Calculation 15 3 8" xfId="13667"/>
    <cellStyle name="Calculation 15 3 8 2" xfId="25074"/>
    <cellStyle name="Calculation 15 3 9" xfId="14638"/>
    <cellStyle name="Calculation 15 3 9 2" xfId="26045"/>
    <cellStyle name="Calculation 15 4" xfId="7774"/>
    <cellStyle name="Calculation 15 4 2" xfId="12801"/>
    <cellStyle name="Calculation 15 4 2 2" xfId="24209"/>
    <cellStyle name="Calculation 15 4 3" xfId="10170"/>
    <cellStyle name="Calculation 15 4 3 2" xfId="21582"/>
    <cellStyle name="Calculation 15 4 4" xfId="11993"/>
    <cellStyle name="Calculation 15 4 4 2" xfId="23401"/>
    <cellStyle name="Calculation 15 4 5" xfId="10834"/>
    <cellStyle name="Calculation 15 4 5 2" xfId="22246"/>
    <cellStyle name="Calculation 15 4 6" xfId="11586"/>
    <cellStyle name="Calculation 15 4 6 2" xfId="22995"/>
    <cellStyle name="Calculation 15 4 7" xfId="11169"/>
    <cellStyle name="Calculation 15 4 7 2" xfId="22580"/>
    <cellStyle name="Calculation 15 4 8" xfId="13570"/>
    <cellStyle name="Calculation 15 4 8 2" xfId="24977"/>
    <cellStyle name="Calculation 15 4 9" xfId="20294"/>
    <cellStyle name="Calculation 15 5" xfId="7905"/>
    <cellStyle name="Calculation 15 5 2" xfId="12898"/>
    <cellStyle name="Calculation 15 5 2 2" xfId="24305"/>
    <cellStyle name="Calculation 15 5 3" xfId="10081"/>
    <cellStyle name="Calculation 15 5 3 2" xfId="21494"/>
    <cellStyle name="Calculation 15 5 4" xfId="12144"/>
    <cellStyle name="Calculation 15 5 4 2" xfId="23552"/>
    <cellStyle name="Calculation 15 5 5" xfId="10712"/>
    <cellStyle name="Calculation 15 5 5 2" xfId="22124"/>
    <cellStyle name="Calculation 15 5 6" xfId="12907"/>
    <cellStyle name="Calculation 15 5 6 2" xfId="24314"/>
    <cellStyle name="Calculation 15 5 7" xfId="10074"/>
    <cellStyle name="Calculation 15 5 7 2" xfId="21487"/>
    <cellStyle name="Calculation 15 5 8" xfId="13171"/>
    <cellStyle name="Calculation 15 5 8 2" xfId="24578"/>
    <cellStyle name="Calculation 15 5 9" xfId="20375"/>
    <cellStyle name="Calculation 15 6" xfId="10186"/>
    <cellStyle name="Calculation 15 6 2" xfId="21598"/>
    <cellStyle name="Calculation 15 7" xfId="11771"/>
    <cellStyle name="Calculation 15 7 2" xfId="23180"/>
    <cellStyle name="Calculation 15 8" xfId="11029"/>
    <cellStyle name="Calculation 15 8 2" xfId="22440"/>
    <cellStyle name="Calculation 15 9" xfId="12359"/>
    <cellStyle name="Calculation 15 9 2" xfId="23767"/>
    <cellStyle name="Calculation 16" xfId="812"/>
    <cellStyle name="Calculation 16 10" xfId="11545"/>
    <cellStyle name="Calculation 16 10 2" xfId="22955"/>
    <cellStyle name="Calculation 16 11" xfId="11192"/>
    <cellStyle name="Calculation 16 11 2" xfId="22602"/>
    <cellStyle name="Calculation 16 12" xfId="12538"/>
    <cellStyle name="Calculation 16 12 2" xfId="23946"/>
    <cellStyle name="Calculation 16 13" xfId="19758"/>
    <cellStyle name="Calculation 16 2" xfId="6876"/>
    <cellStyle name="Calculation 16 2 10" xfId="11041"/>
    <cellStyle name="Calculation 16 2 10 2" xfId="22452"/>
    <cellStyle name="Calculation 16 2 11" xfId="12876"/>
    <cellStyle name="Calculation 16 2 11 2" xfId="24283"/>
    <cellStyle name="Calculation 16 2 12" xfId="19982"/>
    <cellStyle name="Calculation 16 2 2" xfId="7221"/>
    <cellStyle name="Calculation 16 2 2 10" xfId="12000"/>
    <cellStyle name="Calculation 16 2 2 10 2" xfId="23408"/>
    <cellStyle name="Calculation 16 2 2 11" xfId="20177"/>
    <cellStyle name="Calculation 16 2 2 2" xfId="8861"/>
    <cellStyle name="Calculation 16 2 2 2 2" xfId="13512"/>
    <cellStyle name="Calculation 16 2 2 2 2 2" xfId="24919"/>
    <cellStyle name="Calculation 16 2 2 2 3" xfId="14516"/>
    <cellStyle name="Calculation 16 2 2 2 3 2" xfId="25923"/>
    <cellStyle name="Calculation 16 2 2 2 4" xfId="15474"/>
    <cellStyle name="Calculation 16 2 2 2 4 2" xfId="26881"/>
    <cellStyle name="Calculation 16 2 2 2 5" xfId="16399"/>
    <cellStyle name="Calculation 16 2 2 2 5 2" xfId="27806"/>
    <cellStyle name="Calculation 16 2 2 2 6" xfId="17270"/>
    <cellStyle name="Calculation 16 2 2 2 6 2" xfId="28677"/>
    <cellStyle name="Calculation 16 2 2 2 7" xfId="18116"/>
    <cellStyle name="Calculation 16 2 2 2 7 2" xfId="29523"/>
    <cellStyle name="Calculation 16 2 2 2 8" xfId="18880"/>
    <cellStyle name="Calculation 16 2 2 2 8 2" xfId="30287"/>
    <cellStyle name="Calculation 16 2 2 2 9" xfId="20709"/>
    <cellStyle name="Calculation 16 2 2 3" xfId="9707"/>
    <cellStyle name="Calculation 16 2 2 3 2" xfId="14111"/>
    <cellStyle name="Calculation 16 2 2 3 2 2" xfId="25518"/>
    <cellStyle name="Calculation 16 2 2 3 3" xfId="15071"/>
    <cellStyle name="Calculation 16 2 2 3 3 2" xfId="26478"/>
    <cellStyle name="Calculation 16 2 2 3 4" xfId="16023"/>
    <cellStyle name="Calculation 16 2 2 3 4 2" xfId="27430"/>
    <cellStyle name="Calculation 16 2 2 3 5" xfId="16897"/>
    <cellStyle name="Calculation 16 2 2 3 5 2" xfId="28304"/>
    <cellStyle name="Calculation 16 2 2 3 6" xfId="17762"/>
    <cellStyle name="Calculation 16 2 2 3 6 2" xfId="29169"/>
    <cellStyle name="Calculation 16 2 2 3 7" xfId="18538"/>
    <cellStyle name="Calculation 16 2 2 3 7 2" xfId="29945"/>
    <cellStyle name="Calculation 16 2 2 3 8" xfId="19295"/>
    <cellStyle name="Calculation 16 2 2 3 8 2" xfId="30702"/>
    <cellStyle name="Calculation 16 2 2 3 9" xfId="21127"/>
    <cellStyle name="Calculation 16 2 2 4" xfId="12484"/>
    <cellStyle name="Calculation 16 2 2 4 2" xfId="23892"/>
    <cellStyle name="Calculation 16 2 2 5" xfId="10395"/>
    <cellStyle name="Calculation 16 2 2 5 2" xfId="21807"/>
    <cellStyle name="Calculation 16 2 2 6" xfId="12379"/>
    <cellStyle name="Calculation 16 2 2 6 2" xfId="23787"/>
    <cellStyle name="Calculation 16 2 2 7" xfId="10494"/>
    <cellStyle name="Calculation 16 2 2 7 2" xfId="21906"/>
    <cellStyle name="Calculation 16 2 2 8" xfId="12622"/>
    <cellStyle name="Calculation 16 2 2 8 2" xfId="24030"/>
    <cellStyle name="Calculation 16 2 2 9" xfId="10284"/>
    <cellStyle name="Calculation 16 2 2 9 2" xfId="21696"/>
    <cellStyle name="Calculation 16 2 3" xfId="8516"/>
    <cellStyle name="Calculation 16 2 3 2" xfId="13256"/>
    <cellStyle name="Calculation 16 2 3 2 2" xfId="24663"/>
    <cellStyle name="Calculation 16 2 3 3" xfId="14276"/>
    <cellStyle name="Calculation 16 2 3 3 2" xfId="25683"/>
    <cellStyle name="Calculation 16 2 3 4" xfId="15236"/>
    <cellStyle name="Calculation 16 2 3 4 2" xfId="26643"/>
    <cellStyle name="Calculation 16 2 3 5" xfId="16185"/>
    <cellStyle name="Calculation 16 2 3 5 2" xfId="27592"/>
    <cellStyle name="Calculation 16 2 3 6" xfId="17058"/>
    <cellStyle name="Calculation 16 2 3 6 2" xfId="28465"/>
    <cellStyle name="Calculation 16 2 3 7" xfId="17923"/>
    <cellStyle name="Calculation 16 2 3 7 2" xfId="29330"/>
    <cellStyle name="Calculation 16 2 3 8" xfId="18699"/>
    <cellStyle name="Calculation 16 2 3 8 2" xfId="30106"/>
    <cellStyle name="Calculation 16 2 3 9" xfId="20513"/>
    <cellStyle name="Calculation 16 2 4" xfId="9526"/>
    <cellStyle name="Calculation 16 2 4 2" xfId="13930"/>
    <cellStyle name="Calculation 16 2 4 2 2" xfId="25337"/>
    <cellStyle name="Calculation 16 2 4 3" xfId="14890"/>
    <cellStyle name="Calculation 16 2 4 3 2" xfId="26297"/>
    <cellStyle name="Calculation 16 2 4 4" xfId="15842"/>
    <cellStyle name="Calculation 16 2 4 4 2" xfId="27249"/>
    <cellStyle name="Calculation 16 2 4 5" xfId="16716"/>
    <cellStyle name="Calculation 16 2 4 5 2" xfId="28123"/>
    <cellStyle name="Calculation 16 2 4 6" xfId="17581"/>
    <cellStyle name="Calculation 16 2 4 6 2" xfId="28988"/>
    <cellStyle name="Calculation 16 2 4 7" xfId="18357"/>
    <cellStyle name="Calculation 16 2 4 7 2" xfId="29764"/>
    <cellStyle name="Calculation 16 2 4 8" xfId="19114"/>
    <cellStyle name="Calculation 16 2 4 8 2" xfId="30521"/>
    <cellStyle name="Calculation 16 2 4 9" xfId="20946"/>
    <cellStyle name="Calculation 16 2 5" xfId="12227"/>
    <cellStyle name="Calculation 16 2 5 2" xfId="23635"/>
    <cellStyle name="Calculation 16 2 6" xfId="10636"/>
    <cellStyle name="Calculation 16 2 6 2" xfId="22048"/>
    <cellStyle name="Calculation 16 2 7" xfId="12596"/>
    <cellStyle name="Calculation 16 2 7 2" xfId="24004"/>
    <cellStyle name="Calculation 16 2 8" xfId="10306"/>
    <cellStyle name="Calculation 16 2 8 2" xfId="21718"/>
    <cellStyle name="Calculation 16 2 9" xfId="11754"/>
    <cellStyle name="Calculation 16 2 9 2" xfId="23163"/>
    <cellStyle name="Calculation 16 3" xfId="6974"/>
    <cellStyle name="Calculation 16 3 10" xfId="17331"/>
    <cellStyle name="Calculation 16 3 10 2" xfId="28738"/>
    <cellStyle name="Calculation 16 3 11" xfId="20050"/>
    <cellStyle name="Calculation 16 3 2" xfId="8613"/>
    <cellStyle name="Calculation 16 3 2 2" xfId="13335"/>
    <cellStyle name="Calculation 16 3 2 2 2" xfId="24742"/>
    <cellStyle name="Calculation 16 3 2 3" xfId="14349"/>
    <cellStyle name="Calculation 16 3 2 3 2" xfId="25756"/>
    <cellStyle name="Calculation 16 3 2 4" xfId="15309"/>
    <cellStyle name="Calculation 16 3 2 4 2" xfId="26716"/>
    <cellStyle name="Calculation 16 3 2 5" xfId="16253"/>
    <cellStyle name="Calculation 16 3 2 5 2" xfId="27660"/>
    <cellStyle name="Calculation 16 3 2 6" xfId="17126"/>
    <cellStyle name="Calculation 16 3 2 6 2" xfId="28533"/>
    <cellStyle name="Calculation 16 3 2 7" xfId="17991"/>
    <cellStyle name="Calculation 16 3 2 7 2" xfId="29398"/>
    <cellStyle name="Calculation 16 3 2 8" xfId="18766"/>
    <cellStyle name="Calculation 16 3 2 8 2" xfId="30173"/>
    <cellStyle name="Calculation 16 3 2 9" xfId="20581"/>
    <cellStyle name="Calculation 16 3 3" xfId="9593"/>
    <cellStyle name="Calculation 16 3 3 2" xfId="13997"/>
    <cellStyle name="Calculation 16 3 3 2 2" xfId="25404"/>
    <cellStyle name="Calculation 16 3 3 3" xfId="14957"/>
    <cellStyle name="Calculation 16 3 3 3 2" xfId="26364"/>
    <cellStyle name="Calculation 16 3 3 4" xfId="15909"/>
    <cellStyle name="Calculation 16 3 3 4 2" xfId="27316"/>
    <cellStyle name="Calculation 16 3 3 5" xfId="16783"/>
    <cellStyle name="Calculation 16 3 3 5 2" xfId="28190"/>
    <cellStyle name="Calculation 16 3 3 6" xfId="17648"/>
    <cellStyle name="Calculation 16 3 3 6 2" xfId="29055"/>
    <cellStyle name="Calculation 16 3 3 7" xfId="18424"/>
    <cellStyle name="Calculation 16 3 3 7 2" xfId="29831"/>
    <cellStyle name="Calculation 16 3 3 8" xfId="19181"/>
    <cellStyle name="Calculation 16 3 3 8 2" xfId="30588"/>
    <cellStyle name="Calculation 16 3 3 9" xfId="21013"/>
    <cellStyle name="Calculation 16 3 4" xfId="12308"/>
    <cellStyle name="Calculation 16 3 4 2" xfId="23716"/>
    <cellStyle name="Calculation 16 3 5" xfId="10560"/>
    <cellStyle name="Calculation 16 3 5 2" xfId="21972"/>
    <cellStyle name="Calculation 16 3 6" xfId="13630"/>
    <cellStyle name="Calculation 16 3 6 2" xfId="25037"/>
    <cellStyle name="Calculation 16 3 7" xfId="14608"/>
    <cellStyle name="Calculation 16 3 7 2" xfId="26015"/>
    <cellStyle name="Calculation 16 3 8" xfId="15561"/>
    <cellStyle name="Calculation 16 3 8 2" xfId="26968"/>
    <cellStyle name="Calculation 16 3 9" xfId="16460"/>
    <cellStyle name="Calculation 16 3 9 2" xfId="27867"/>
    <cellStyle name="Calculation 16 4" xfId="7775"/>
    <cellStyle name="Calculation 16 4 2" xfId="12802"/>
    <cellStyle name="Calculation 16 4 2 2" xfId="24210"/>
    <cellStyle name="Calculation 16 4 3" xfId="10169"/>
    <cellStyle name="Calculation 16 4 3 2" xfId="21581"/>
    <cellStyle name="Calculation 16 4 4" xfId="12667"/>
    <cellStyle name="Calculation 16 4 4 2" xfId="24075"/>
    <cellStyle name="Calculation 16 4 5" xfId="10248"/>
    <cellStyle name="Calculation 16 4 5 2" xfId="21660"/>
    <cellStyle name="Calculation 16 4 6" xfId="11990"/>
    <cellStyle name="Calculation 16 4 6 2" xfId="23398"/>
    <cellStyle name="Calculation 16 4 7" xfId="10837"/>
    <cellStyle name="Calculation 16 4 7 2" xfId="22249"/>
    <cellStyle name="Calculation 16 4 8" xfId="11583"/>
    <cellStyle name="Calculation 16 4 8 2" xfId="22992"/>
    <cellStyle name="Calculation 16 4 9" xfId="20295"/>
    <cellStyle name="Calculation 16 5" xfId="7904"/>
    <cellStyle name="Calculation 16 5 2" xfId="12897"/>
    <cellStyle name="Calculation 16 5 2 2" xfId="24304"/>
    <cellStyle name="Calculation 16 5 3" xfId="10082"/>
    <cellStyle name="Calculation 16 5 3 2" xfId="21495"/>
    <cellStyle name="Calculation 16 5 4" xfId="13172"/>
    <cellStyle name="Calculation 16 5 4 2" xfId="24579"/>
    <cellStyle name="Calculation 16 5 5" xfId="9863"/>
    <cellStyle name="Calculation 16 5 5 2" xfId="21276"/>
    <cellStyle name="Calculation 16 5 6" xfId="11888"/>
    <cellStyle name="Calculation 16 5 6 2" xfId="23297"/>
    <cellStyle name="Calculation 16 5 7" xfId="10924"/>
    <cellStyle name="Calculation 16 5 7 2" xfId="22335"/>
    <cellStyle name="Calculation 16 5 8" xfId="11505"/>
    <cellStyle name="Calculation 16 5 8 2" xfId="22915"/>
    <cellStyle name="Calculation 16 5 9" xfId="20374"/>
    <cellStyle name="Calculation 16 6" xfId="10187"/>
    <cellStyle name="Calculation 16 6 2" xfId="21599"/>
    <cellStyle name="Calculation 16 7" xfId="9827"/>
    <cellStyle name="Calculation 16 7 2" xfId="21240"/>
    <cellStyle name="Calculation 16 8" xfId="11939"/>
    <cellStyle name="Calculation 16 8 2" xfId="23348"/>
    <cellStyle name="Calculation 16 9" xfId="10876"/>
    <cellStyle name="Calculation 16 9 2" xfId="22287"/>
    <cellStyle name="Calculation 17" xfId="813"/>
    <cellStyle name="Calculation 17 10" xfId="10706"/>
    <cellStyle name="Calculation 17 10 2" xfId="22118"/>
    <cellStyle name="Calculation 17 11" xfId="12585"/>
    <cellStyle name="Calculation 17 11 2" xfId="23993"/>
    <cellStyle name="Calculation 17 12" xfId="10316"/>
    <cellStyle name="Calculation 17 12 2" xfId="21728"/>
    <cellStyle name="Calculation 17 13" xfId="19759"/>
    <cellStyle name="Calculation 17 2" xfId="6875"/>
    <cellStyle name="Calculation 17 2 10" xfId="11180"/>
    <cellStyle name="Calculation 17 2 10 2" xfId="22591"/>
    <cellStyle name="Calculation 17 2 11" xfId="12539"/>
    <cellStyle name="Calculation 17 2 11 2" xfId="23947"/>
    <cellStyle name="Calculation 17 2 12" xfId="19981"/>
    <cellStyle name="Calculation 17 2 2" xfId="7222"/>
    <cellStyle name="Calculation 17 2 2 10" xfId="17180"/>
    <cellStyle name="Calculation 17 2 2 10 2" xfId="28587"/>
    <cellStyle name="Calculation 17 2 2 11" xfId="20178"/>
    <cellStyle name="Calculation 17 2 2 2" xfId="8862"/>
    <cellStyle name="Calculation 17 2 2 2 2" xfId="13513"/>
    <cellStyle name="Calculation 17 2 2 2 2 2" xfId="24920"/>
    <cellStyle name="Calculation 17 2 2 2 3" xfId="14517"/>
    <cellStyle name="Calculation 17 2 2 2 3 2" xfId="25924"/>
    <cellStyle name="Calculation 17 2 2 2 4" xfId="15475"/>
    <cellStyle name="Calculation 17 2 2 2 4 2" xfId="26882"/>
    <cellStyle name="Calculation 17 2 2 2 5" xfId="16400"/>
    <cellStyle name="Calculation 17 2 2 2 5 2" xfId="27807"/>
    <cellStyle name="Calculation 17 2 2 2 6" xfId="17271"/>
    <cellStyle name="Calculation 17 2 2 2 6 2" xfId="28678"/>
    <cellStyle name="Calculation 17 2 2 2 7" xfId="18117"/>
    <cellStyle name="Calculation 17 2 2 2 7 2" xfId="29524"/>
    <cellStyle name="Calculation 17 2 2 2 8" xfId="18881"/>
    <cellStyle name="Calculation 17 2 2 2 8 2" xfId="30288"/>
    <cellStyle name="Calculation 17 2 2 2 9" xfId="20710"/>
    <cellStyle name="Calculation 17 2 2 3" xfId="9708"/>
    <cellStyle name="Calculation 17 2 2 3 2" xfId="14112"/>
    <cellStyle name="Calculation 17 2 2 3 2 2" xfId="25519"/>
    <cellStyle name="Calculation 17 2 2 3 3" xfId="15072"/>
    <cellStyle name="Calculation 17 2 2 3 3 2" xfId="26479"/>
    <cellStyle name="Calculation 17 2 2 3 4" xfId="16024"/>
    <cellStyle name="Calculation 17 2 2 3 4 2" xfId="27431"/>
    <cellStyle name="Calculation 17 2 2 3 5" xfId="16898"/>
    <cellStyle name="Calculation 17 2 2 3 5 2" xfId="28305"/>
    <cellStyle name="Calculation 17 2 2 3 6" xfId="17763"/>
    <cellStyle name="Calculation 17 2 2 3 6 2" xfId="29170"/>
    <cellStyle name="Calculation 17 2 2 3 7" xfId="18539"/>
    <cellStyle name="Calculation 17 2 2 3 7 2" xfId="29946"/>
    <cellStyle name="Calculation 17 2 2 3 8" xfId="19296"/>
    <cellStyle name="Calculation 17 2 2 3 8 2" xfId="30703"/>
    <cellStyle name="Calculation 17 2 2 3 9" xfId="21128"/>
    <cellStyle name="Calculation 17 2 2 4" xfId="12485"/>
    <cellStyle name="Calculation 17 2 2 4 2" xfId="23893"/>
    <cellStyle name="Calculation 17 2 2 5" xfId="10394"/>
    <cellStyle name="Calculation 17 2 2 5 2" xfId="21806"/>
    <cellStyle name="Calculation 17 2 2 6" xfId="13410"/>
    <cellStyle name="Calculation 17 2 2 6 2" xfId="24817"/>
    <cellStyle name="Calculation 17 2 2 7" xfId="14419"/>
    <cellStyle name="Calculation 17 2 2 7 2" xfId="25826"/>
    <cellStyle name="Calculation 17 2 2 8" xfId="15377"/>
    <cellStyle name="Calculation 17 2 2 8 2" xfId="26784"/>
    <cellStyle name="Calculation 17 2 2 9" xfId="16308"/>
    <cellStyle name="Calculation 17 2 2 9 2" xfId="27715"/>
    <cellStyle name="Calculation 17 2 3" xfId="8515"/>
    <cellStyle name="Calculation 17 2 3 2" xfId="13255"/>
    <cellStyle name="Calculation 17 2 3 2 2" xfId="24662"/>
    <cellStyle name="Calculation 17 2 3 3" xfId="14275"/>
    <cellStyle name="Calculation 17 2 3 3 2" xfId="25682"/>
    <cellStyle name="Calculation 17 2 3 4" xfId="15235"/>
    <cellStyle name="Calculation 17 2 3 4 2" xfId="26642"/>
    <cellStyle name="Calculation 17 2 3 5" xfId="16184"/>
    <cellStyle name="Calculation 17 2 3 5 2" xfId="27591"/>
    <cellStyle name="Calculation 17 2 3 6" xfId="17057"/>
    <cellStyle name="Calculation 17 2 3 6 2" xfId="28464"/>
    <cellStyle name="Calculation 17 2 3 7" xfId="17922"/>
    <cellStyle name="Calculation 17 2 3 7 2" xfId="29329"/>
    <cellStyle name="Calculation 17 2 3 8" xfId="18698"/>
    <cellStyle name="Calculation 17 2 3 8 2" xfId="30105"/>
    <cellStyle name="Calculation 17 2 3 9" xfId="20512"/>
    <cellStyle name="Calculation 17 2 4" xfId="9525"/>
    <cellStyle name="Calculation 17 2 4 2" xfId="13929"/>
    <cellStyle name="Calculation 17 2 4 2 2" xfId="25336"/>
    <cellStyle name="Calculation 17 2 4 3" xfId="14889"/>
    <cellStyle name="Calculation 17 2 4 3 2" xfId="26296"/>
    <cellStyle name="Calculation 17 2 4 4" xfId="15841"/>
    <cellStyle name="Calculation 17 2 4 4 2" xfId="27248"/>
    <cellStyle name="Calculation 17 2 4 5" xfId="16715"/>
    <cellStyle name="Calculation 17 2 4 5 2" xfId="28122"/>
    <cellStyle name="Calculation 17 2 4 6" xfId="17580"/>
    <cellStyle name="Calculation 17 2 4 6 2" xfId="28987"/>
    <cellStyle name="Calculation 17 2 4 7" xfId="18356"/>
    <cellStyle name="Calculation 17 2 4 7 2" xfId="29763"/>
    <cellStyle name="Calculation 17 2 4 8" xfId="19113"/>
    <cellStyle name="Calculation 17 2 4 8 2" xfId="30520"/>
    <cellStyle name="Calculation 17 2 4 9" xfId="20945"/>
    <cellStyle name="Calculation 17 2 5" xfId="12226"/>
    <cellStyle name="Calculation 17 2 5 2" xfId="23634"/>
    <cellStyle name="Calculation 17 2 6" xfId="10637"/>
    <cellStyle name="Calculation 17 2 6 2" xfId="22049"/>
    <cellStyle name="Calculation 17 2 7" xfId="11978"/>
    <cellStyle name="Calculation 17 2 7 2" xfId="23386"/>
    <cellStyle name="Calculation 17 2 8" xfId="10848"/>
    <cellStyle name="Calculation 17 2 8 2" xfId="22260"/>
    <cellStyle name="Calculation 17 2 9" xfId="11572"/>
    <cellStyle name="Calculation 17 2 9 2" xfId="22981"/>
    <cellStyle name="Calculation 17 3" xfId="6975"/>
    <cellStyle name="Calculation 17 3 10" xfId="13600"/>
    <cellStyle name="Calculation 17 3 10 2" xfId="25007"/>
    <cellStyle name="Calculation 17 3 11" xfId="20051"/>
    <cellStyle name="Calculation 17 3 2" xfId="8614"/>
    <cellStyle name="Calculation 17 3 2 2" xfId="13336"/>
    <cellStyle name="Calculation 17 3 2 2 2" xfId="24743"/>
    <cellStyle name="Calculation 17 3 2 3" xfId="14350"/>
    <cellStyle name="Calculation 17 3 2 3 2" xfId="25757"/>
    <cellStyle name="Calculation 17 3 2 4" xfId="15310"/>
    <cellStyle name="Calculation 17 3 2 4 2" xfId="26717"/>
    <cellStyle name="Calculation 17 3 2 5" xfId="16254"/>
    <cellStyle name="Calculation 17 3 2 5 2" xfId="27661"/>
    <cellStyle name="Calculation 17 3 2 6" xfId="17127"/>
    <cellStyle name="Calculation 17 3 2 6 2" xfId="28534"/>
    <cellStyle name="Calculation 17 3 2 7" xfId="17992"/>
    <cellStyle name="Calculation 17 3 2 7 2" xfId="29399"/>
    <cellStyle name="Calculation 17 3 2 8" xfId="18767"/>
    <cellStyle name="Calculation 17 3 2 8 2" xfId="30174"/>
    <cellStyle name="Calculation 17 3 2 9" xfId="20582"/>
    <cellStyle name="Calculation 17 3 3" xfId="9594"/>
    <cellStyle name="Calculation 17 3 3 2" xfId="13998"/>
    <cellStyle name="Calculation 17 3 3 2 2" xfId="25405"/>
    <cellStyle name="Calculation 17 3 3 3" xfId="14958"/>
    <cellStyle name="Calculation 17 3 3 3 2" xfId="26365"/>
    <cellStyle name="Calculation 17 3 3 4" xfId="15910"/>
    <cellStyle name="Calculation 17 3 3 4 2" xfId="27317"/>
    <cellStyle name="Calculation 17 3 3 5" xfId="16784"/>
    <cellStyle name="Calculation 17 3 3 5 2" xfId="28191"/>
    <cellStyle name="Calculation 17 3 3 6" xfId="17649"/>
    <cellStyle name="Calculation 17 3 3 6 2" xfId="29056"/>
    <cellStyle name="Calculation 17 3 3 7" xfId="18425"/>
    <cellStyle name="Calculation 17 3 3 7 2" xfId="29832"/>
    <cellStyle name="Calculation 17 3 3 8" xfId="19182"/>
    <cellStyle name="Calculation 17 3 3 8 2" xfId="30589"/>
    <cellStyle name="Calculation 17 3 3 9" xfId="21014"/>
    <cellStyle name="Calculation 17 3 4" xfId="12309"/>
    <cellStyle name="Calculation 17 3 4 2" xfId="23717"/>
    <cellStyle name="Calculation 17 3 5" xfId="10559"/>
    <cellStyle name="Calculation 17 3 5 2" xfId="21971"/>
    <cellStyle name="Calculation 17 3 6" xfId="13126"/>
    <cellStyle name="Calculation 17 3 6 2" xfId="24533"/>
    <cellStyle name="Calculation 17 3 7" xfId="9899"/>
    <cellStyle name="Calculation 17 3 7 2" xfId="21312"/>
    <cellStyle name="Calculation 17 3 8" xfId="11837"/>
    <cellStyle name="Calculation 17 3 8 2" xfId="23246"/>
    <cellStyle name="Calculation 17 3 9" xfId="10973"/>
    <cellStyle name="Calculation 17 3 9 2" xfId="22384"/>
    <cellStyle name="Calculation 17 4" xfId="7776"/>
    <cellStyle name="Calculation 17 4 2" xfId="12803"/>
    <cellStyle name="Calculation 17 4 2 2" xfId="24211"/>
    <cellStyle name="Calculation 17 4 3" xfId="10168"/>
    <cellStyle name="Calculation 17 4 3 2" xfId="21580"/>
    <cellStyle name="Calculation 17 4 4" xfId="13687"/>
    <cellStyle name="Calculation 17 4 4 2" xfId="25094"/>
    <cellStyle name="Calculation 17 4 5" xfId="14655"/>
    <cellStyle name="Calculation 17 4 5 2" xfId="26062"/>
    <cellStyle name="Calculation 17 4 6" xfId="15607"/>
    <cellStyle name="Calculation 17 4 6 2" xfId="27014"/>
    <cellStyle name="Calculation 17 4 7" xfId="16492"/>
    <cellStyle name="Calculation 17 4 7 2" xfId="27899"/>
    <cellStyle name="Calculation 17 4 8" xfId="17360"/>
    <cellStyle name="Calculation 17 4 8 2" xfId="28767"/>
    <cellStyle name="Calculation 17 4 9" xfId="20296"/>
    <cellStyle name="Calculation 17 5" xfId="7903"/>
    <cellStyle name="Calculation 17 5 2" xfId="12896"/>
    <cellStyle name="Calculation 17 5 2 2" xfId="24303"/>
    <cellStyle name="Calculation 17 5 3" xfId="10083"/>
    <cellStyle name="Calculation 17 5 3 2" xfId="21496"/>
    <cellStyle name="Calculation 17 5 4" xfId="13698"/>
    <cellStyle name="Calculation 17 5 4 2" xfId="25105"/>
    <cellStyle name="Calculation 17 5 5" xfId="14664"/>
    <cellStyle name="Calculation 17 5 5 2" xfId="26071"/>
    <cellStyle name="Calculation 17 5 6" xfId="15616"/>
    <cellStyle name="Calculation 17 5 6 2" xfId="27023"/>
    <cellStyle name="Calculation 17 5 7" xfId="16501"/>
    <cellStyle name="Calculation 17 5 7 2" xfId="27908"/>
    <cellStyle name="Calculation 17 5 8" xfId="17369"/>
    <cellStyle name="Calculation 17 5 8 2" xfId="28776"/>
    <cellStyle name="Calculation 17 5 9" xfId="20373"/>
    <cellStyle name="Calculation 17 6" xfId="10188"/>
    <cellStyle name="Calculation 17 6 2" xfId="21600"/>
    <cellStyle name="Calculation 17 7" xfId="12932"/>
    <cellStyle name="Calculation 17 7 2" xfId="24339"/>
    <cellStyle name="Calculation 17 8" xfId="10054"/>
    <cellStyle name="Calculation 17 8 2" xfId="21467"/>
    <cellStyle name="Calculation 17 9" xfId="12152"/>
    <cellStyle name="Calculation 17 9 2" xfId="23560"/>
    <cellStyle name="Calculation 18" xfId="814"/>
    <cellStyle name="Calculation 18 10" xfId="15385"/>
    <cellStyle name="Calculation 18 10 2" xfId="26792"/>
    <cellStyle name="Calculation 18 11" xfId="16312"/>
    <cellStyle name="Calculation 18 11 2" xfId="27719"/>
    <cellStyle name="Calculation 18 12" xfId="17183"/>
    <cellStyle name="Calculation 18 12 2" xfId="28590"/>
    <cellStyle name="Calculation 18 13" xfId="18033"/>
    <cellStyle name="Calculation 18 13 2" xfId="29440"/>
    <cellStyle name="Calculation 18 14" xfId="19760"/>
    <cellStyle name="Calculation 18 2" xfId="815"/>
    <cellStyle name="Calculation 18 2 10" xfId="10744"/>
    <cellStyle name="Calculation 18 2 10 2" xfId="22156"/>
    <cellStyle name="Calculation 18 2 11" xfId="13105"/>
    <cellStyle name="Calculation 18 2 11 2" xfId="24512"/>
    <cellStyle name="Calculation 18 2 12" xfId="9916"/>
    <cellStyle name="Calculation 18 2 12 2" xfId="21329"/>
    <cellStyle name="Calculation 18 2 13" xfId="19761"/>
    <cellStyle name="Calculation 18 2 2" xfId="6873"/>
    <cellStyle name="Calculation 18 2 2 10" xfId="16447"/>
    <cellStyle name="Calculation 18 2 2 10 2" xfId="27854"/>
    <cellStyle name="Calculation 18 2 2 11" xfId="17318"/>
    <cellStyle name="Calculation 18 2 2 11 2" xfId="28725"/>
    <cellStyle name="Calculation 18 2 2 12" xfId="19979"/>
    <cellStyle name="Calculation 18 2 2 2" xfId="7223"/>
    <cellStyle name="Calculation 18 2 2 2 10" xfId="15618"/>
    <cellStyle name="Calculation 18 2 2 2 10 2" xfId="27025"/>
    <cellStyle name="Calculation 18 2 2 2 11" xfId="20179"/>
    <cellStyle name="Calculation 18 2 2 2 2" xfId="8863"/>
    <cellStyle name="Calculation 18 2 2 2 2 2" xfId="13514"/>
    <cellStyle name="Calculation 18 2 2 2 2 2 2" xfId="24921"/>
    <cellStyle name="Calculation 18 2 2 2 2 3" xfId="14518"/>
    <cellStyle name="Calculation 18 2 2 2 2 3 2" xfId="25925"/>
    <cellStyle name="Calculation 18 2 2 2 2 4" xfId="15476"/>
    <cellStyle name="Calculation 18 2 2 2 2 4 2" xfId="26883"/>
    <cellStyle name="Calculation 18 2 2 2 2 5" xfId="16401"/>
    <cellStyle name="Calculation 18 2 2 2 2 5 2" xfId="27808"/>
    <cellStyle name="Calculation 18 2 2 2 2 6" xfId="17272"/>
    <cellStyle name="Calculation 18 2 2 2 2 6 2" xfId="28679"/>
    <cellStyle name="Calculation 18 2 2 2 2 7" xfId="18118"/>
    <cellStyle name="Calculation 18 2 2 2 2 7 2" xfId="29525"/>
    <cellStyle name="Calculation 18 2 2 2 2 8" xfId="18882"/>
    <cellStyle name="Calculation 18 2 2 2 2 8 2" xfId="30289"/>
    <cellStyle name="Calculation 18 2 2 2 2 9" xfId="20711"/>
    <cellStyle name="Calculation 18 2 2 2 3" xfId="9709"/>
    <cellStyle name="Calculation 18 2 2 2 3 2" xfId="14113"/>
    <cellStyle name="Calculation 18 2 2 2 3 2 2" xfId="25520"/>
    <cellStyle name="Calculation 18 2 2 2 3 3" xfId="15073"/>
    <cellStyle name="Calculation 18 2 2 2 3 3 2" xfId="26480"/>
    <cellStyle name="Calculation 18 2 2 2 3 4" xfId="16025"/>
    <cellStyle name="Calculation 18 2 2 2 3 4 2" xfId="27432"/>
    <cellStyle name="Calculation 18 2 2 2 3 5" xfId="16899"/>
    <cellStyle name="Calculation 18 2 2 2 3 5 2" xfId="28306"/>
    <cellStyle name="Calculation 18 2 2 2 3 6" xfId="17764"/>
    <cellStyle name="Calculation 18 2 2 2 3 6 2" xfId="29171"/>
    <cellStyle name="Calculation 18 2 2 2 3 7" xfId="18540"/>
    <cellStyle name="Calculation 18 2 2 2 3 7 2" xfId="29947"/>
    <cellStyle name="Calculation 18 2 2 2 3 8" xfId="19297"/>
    <cellStyle name="Calculation 18 2 2 2 3 8 2" xfId="30704"/>
    <cellStyle name="Calculation 18 2 2 2 3 9" xfId="21129"/>
    <cellStyle name="Calculation 18 2 2 2 4" xfId="12486"/>
    <cellStyle name="Calculation 18 2 2 2 4 2" xfId="23894"/>
    <cellStyle name="Calculation 18 2 2 2 5" xfId="10393"/>
    <cellStyle name="Calculation 18 2 2 2 5 2" xfId="21805"/>
    <cellStyle name="Calculation 18 2 2 2 6" xfId="12921"/>
    <cellStyle name="Calculation 18 2 2 2 6 2" xfId="24328"/>
    <cellStyle name="Calculation 18 2 2 2 7" xfId="10061"/>
    <cellStyle name="Calculation 18 2 2 2 7 2" xfId="21474"/>
    <cellStyle name="Calculation 18 2 2 2 8" xfId="13701"/>
    <cellStyle name="Calculation 18 2 2 2 8 2" xfId="25108"/>
    <cellStyle name="Calculation 18 2 2 2 9" xfId="14666"/>
    <cellStyle name="Calculation 18 2 2 2 9 2" xfId="26073"/>
    <cellStyle name="Calculation 18 2 2 3" xfId="8513"/>
    <cellStyle name="Calculation 18 2 2 3 2" xfId="13253"/>
    <cellStyle name="Calculation 18 2 2 3 2 2" xfId="24660"/>
    <cellStyle name="Calculation 18 2 2 3 3" xfId="14273"/>
    <cellStyle name="Calculation 18 2 2 3 3 2" xfId="25680"/>
    <cellStyle name="Calculation 18 2 2 3 4" xfId="15233"/>
    <cellStyle name="Calculation 18 2 2 3 4 2" xfId="26640"/>
    <cellStyle name="Calculation 18 2 2 3 5" xfId="16182"/>
    <cellStyle name="Calculation 18 2 2 3 5 2" xfId="27589"/>
    <cellStyle name="Calculation 18 2 2 3 6" xfId="17055"/>
    <cellStyle name="Calculation 18 2 2 3 6 2" xfId="28462"/>
    <cellStyle name="Calculation 18 2 2 3 7" xfId="17920"/>
    <cellStyle name="Calculation 18 2 2 3 7 2" xfId="29327"/>
    <cellStyle name="Calculation 18 2 2 3 8" xfId="18696"/>
    <cellStyle name="Calculation 18 2 2 3 8 2" xfId="30103"/>
    <cellStyle name="Calculation 18 2 2 3 9" xfId="20510"/>
    <cellStyle name="Calculation 18 2 2 4" xfId="9523"/>
    <cellStyle name="Calculation 18 2 2 4 2" xfId="13927"/>
    <cellStyle name="Calculation 18 2 2 4 2 2" xfId="25334"/>
    <cellStyle name="Calculation 18 2 2 4 3" xfId="14887"/>
    <cellStyle name="Calculation 18 2 2 4 3 2" xfId="26294"/>
    <cellStyle name="Calculation 18 2 2 4 4" xfId="15839"/>
    <cellStyle name="Calculation 18 2 2 4 4 2" xfId="27246"/>
    <cellStyle name="Calculation 18 2 2 4 5" xfId="16713"/>
    <cellStyle name="Calculation 18 2 2 4 5 2" xfId="28120"/>
    <cellStyle name="Calculation 18 2 2 4 6" xfId="17578"/>
    <cellStyle name="Calculation 18 2 2 4 6 2" xfId="28985"/>
    <cellStyle name="Calculation 18 2 2 4 7" xfId="18354"/>
    <cellStyle name="Calculation 18 2 2 4 7 2" xfId="29761"/>
    <cellStyle name="Calculation 18 2 2 4 8" xfId="19111"/>
    <cellStyle name="Calculation 18 2 2 4 8 2" xfId="30518"/>
    <cellStyle name="Calculation 18 2 2 4 9" xfId="20943"/>
    <cellStyle name="Calculation 18 2 2 5" xfId="12224"/>
    <cellStyle name="Calculation 18 2 2 5 2" xfId="23632"/>
    <cellStyle name="Calculation 18 2 2 6" xfId="10639"/>
    <cellStyle name="Calculation 18 2 2 6 2" xfId="22051"/>
    <cellStyle name="Calculation 18 2 2 7" xfId="13617"/>
    <cellStyle name="Calculation 18 2 2 7 2" xfId="25024"/>
    <cellStyle name="Calculation 18 2 2 8" xfId="14595"/>
    <cellStyle name="Calculation 18 2 2 8 2" xfId="26002"/>
    <cellStyle name="Calculation 18 2 2 9" xfId="15548"/>
    <cellStyle name="Calculation 18 2 2 9 2" xfId="26955"/>
    <cellStyle name="Calculation 18 2 3" xfId="6977"/>
    <cellStyle name="Calculation 18 2 3 10" xfId="12747"/>
    <cellStyle name="Calculation 18 2 3 10 2" xfId="24155"/>
    <cellStyle name="Calculation 18 2 3 11" xfId="20053"/>
    <cellStyle name="Calculation 18 2 3 2" xfId="8616"/>
    <cellStyle name="Calculation 18 2 3 2 2" xfId="13338"/>
    <cellStyle name="Calculation 18 2 3 2 2 2" xfId="24745"/>
    <cellStyle name="Calculation 18 2 3 2 3" xfId="14352"/>
    <cellStyle name="Calculation 18 2 3 2 3 2" xfId="25759"/>
    <cellStyle name="Calculation 18 2 3 2 4" xfId="15312"/>
    <cellStyle name="Calculation 18 2 3 2 4 2" xfId="26719"/>
    <cellStyle name="Calculation 18 2 3 2 5" xfId="16256"/>
    <cellStyle name="Calculation 18 2 3 2 5 2" xfId="27663"/>
    <cellStyle name="Calculation 18 2 3 2 6" xfId="17129"/>
    <cellStyle name="Calculation 18 2 3 2 6 2" xfId="28536"/>
    <cellStyle name="Calculation 18 2 3 2 7" xfId="17994"/>
    <cellStyle name="Calculation 18 2 3 2 7 2" xfId="29401"/>
    <cellStyle name="Calculation 18 2 3 2 8" xfId="18769"/>
    <cellStyle name="Calculation 18 2 3 2 8 2" xfId="30176"/>
    <cellStyle name="Calculation 18 2 3 2 9" xfId="20584"/>
    <cellStyle name="Calculation 18 2 3 3" xfId="9596"/>
    <cellStyle name="Calculation 18 2 3 3 2" xfId="14000"/>
    <cellStyle name="Calculation 18 2 3 3 2 2" xfId="25407"/>
    <cellStyle name="Calculation 18 2 3 3 3" xfId="14960"/>
    <cellStyle name="Calculation 18 2 3 3 3 2" xfId="26367"/>
    <cellStyle name="Calculation 18 2 3 3 4" xfId="15912"/>
    <cellStyle name="Calculation 18 2 3 3 4 2" xfId="27319"/>
    <cellStyle name="Calculation 18 2 3 3 5" xfId="16786"/>
    <cellStyle name="Calculation 18 2 3 3 5 2" xfId="28193"/>
    <cellStyle name="Calculation 18 2 3 3 6" xfId="17651"/>
    <cellStyle name="Calculation 18 2 3 3 6 2" xfId="29058"/>
    <cellStyle name="Calculation 18 2 3 3 7" xfId="18427"/>
    <cellStyle name="Calculation 18 2 3 3 7 2" xfId="29834"/>
    <cellStyle name="Calculation 18 2 3 3 8" xfId="19184"/>
    <cellStyle name="Calculation 18 2 3 3 8 2" xfId="30591"/>
    <cellStyle name="Calculation 18 2 3 3 9" xfId="21016"/>
    <cellStyle name="Calculation 18 2 3 4" xfId="12311"/>
    <cellStyle name="Calculation 18 2 3 4 2" xfId="23719"/>
    <cellStyle name="Calculation 18 2 3 5" xfId="10557"/>
    <cellStyle name="Calculation 18 2 3 5 2" xfId="21969"/>
    <cellStyle name="Calculation 18 2 3 6" xfId="12610"/>
    <cellStyle name="Calculation 18 2 3 6 2" xfId="24018"/>
    <cellStyle name="Calculation 18 2 3 7" xfId="10293"/>
    <cellStyle name="Calculation 18 2 3 7 2" xfId="21705"/>
    <cellStyle name="Calculation 18 2 3 8" xfId="13154"/>
    <cellStyle name="Calculation 18 2 3 8 2" xfId="24561"/>
    <cellStyle name="Calculation 18 2 3 9" xfId="9878"/>
    <cellStyle name="Calculation 18 2 3 9 2" xfId="21291"/>
    <cellStyle name="Calculation 18 2 4" xfId="7778"/>
    <cellStyle name="Calculation 18 2 4 2" xfId="12805"/>
    <cellStyle name="Calculation 18 2 4 2 2" xfId="24213"/>
    <cellStyle name="Calculation 18 2 4 3" xfId="12016"/>
    <cellStyle name="Calculation 18 2 4 3 2" xfId="23424"/>
    <cellStyle name="Calculation 18 2 4 4" xfId="10815"/>
    <cellStyle name="Calculation 18 2 4 4 2" xfId="22227"/>
    <cellStyle name="Calculation 18 2 4 5" xfId="11603"/>
    <cellStyle name="Calculation 18 2 4 5 2" xfId="23012"/>
    <cellStyle name="Calculation 18 2 4 6" xfId="11154"/>
    <cellStyle name="Calculation 18 2 4 6 2" xfId="22565"/>
    <cellStyle name="Calculation 18 2 4 7" xfId="13021"/>
    <cellStyle name="Calculation 18 2 4 7 2" xfId="24428"/>
    <cellStyle name="Calculation 18 2 4 8" xfId="9972"/>
    <cellStyle name="Calculation 18 2 4 8 2" xfId="21385"/>
    <cellStyle name="Calculation 18 2 4 9" xfId="20298"/>
    <cellStyle name="Calculation 18 2 5" xfId="7901"/>
    <cellStyle name="Calculation 18 2 5 2" xfId="12894"/>
    <cellStyle name="Calculation 18 2 5 2 2" xfId="24301"/>
    <cellStyle name="Calculation 18 2 5 3" xfId="10085"/>
    <cellStyle name="Calculation 18 2 5 3 2" xfId="21498"/>
    <cellStyle name="Calculation 18 2 5 4" xfId="12143"/>
    <cellStyle name="Calculation 18 2 5 4 2" xfId="23551"/>
    <cellStyle name="Calculation 18 2 5 5" xfId="10713"/>
    <cellStyle name="Calculation 18 2 5 5 2" xfId="22125"/>
    <cellStyle name="Calculation 18 2 5 6" xfId="13397"/>
    <cellStyle name="Calculation 18 2 5 6 2" xfId="24804"/>
    <cellStyle name="Calculation 18 2 5 7" xfId="14406"/>
    <cellStyle name="Calculation 18 2 5 7 2" xfId="25813"/>
    <cellStyle name="Calculation 18 2 5 8" xfId="15364"/>
    <cellStyle name="Calculation 18 2 5 8 2" xfId="26771"/>
    <cellStyle name="Calculation 18 2 5 9" xfId="20371"/>
    <cellStyle name="Calculation 18 2 6" xfId="10190"/>
    <cellStyle name="Calculation 18 2 6 2" xfId="21602"/>
    <cellStyle name="Calculation 18 2 7" xfId="12389"/>
    <cellStyle name="Calculation 18 2 7 2" xfId="23797"/>
    <cellStyle name="Calculation 18 2 8" xfId="10486"/>
    <cellStyle name="Calculation 18 2 8 2" xfId="21898"/>
    <cellStyle name="Calculation 18 2 9" xfId="12106"/>
    <cellStyle name="Calculation 18 2 9 2" xfId="23514"/>
    <cellStyle name="Calculation 18 3" xfId="6874"/>
    <cellStyle name="Calculation 18 3 10" xfId="10570"/>
    <cellStyle name="Calculation 18 3 10 2" xfId="21982"/>
    <cellStyle name="Calculation 18 3 11" xfId="12607"/>
    <cellStyle name="Calculation 18 3 11 2" xfId="24015"/>
    <cellStyle name="Calculation 18 3 12" xfId="19980"/>
    <cellStyle name="Calculation 18 3 2" xfId="7224"/>
    <cellStyle name="Calculation 18 3 2 10" xfId="12620"/>
    <cellStyle name="Calculation 18 3 2 10 2" xfId="24028"/>
    <cellStyle name="Calculation 18 3 2 11" xfId="20180"/>
    <cellStyle name="Calculation 18 3 2 2" xfId="8864"/>
    <cellStyle name="Calculation 18 3 2 2 2" xfId="13515"/>
    <cellStyle name="Calculation 18 3 2 2 2 2" xfId="24922"/>
    <cellStyle name="Calculation 18 3 2 2 3" xfId="14519"/>
    <cellStyle name="Calculation 18 3 2 2 3 2" xfId="25926"/>
    <cellStyle name="Calculation 18 3 2 2 4" xfId="15477"/>
    <cellStyle name="Calculation 18 3 2 2 4 2" xfId="26884"/>
    <cellStyle name="Calculation 18 3 2 2 5" xfId="16402"/>
    <cellStyle name="Calculation 18 3 2 2 5 2" xfId="27809"/>
    <cellStyle name="Calculation 18 3 2 2 6" xfId="17273"/>
    <cellStyle name="Calculation 18 3 2 2 6 2" xfId="28680"/>
    <cellStyle name="Calculation 18 3 2 2 7" xfId="18119"/>
    <cellStyle name="Calculation 18 3 2 2 7 2" xfId="29526"/>
    <cellStyle name="Calculation 18 3 2 2 8" xfId="18883"/>
    <cellStyle name="Calculation 18 3 2 2 8 2" xfId="30290"/>
    <cellStyle name="Calculation 18 3 2 2 9" xfId="20712"/>
    <cellStyle name="Calculation 18 3 2 3" xfId="9710"/>
    <cellStyle name="Calculation 18 3 2 3 2" xfId="14114"/>
    <cellStyle name="Calculation 18 3 2 3 2 2" xfId="25521"/>
    <cellStyle name="Calculation 18 3 2 3 3" xfId="15074"/>
    <cellStyle name="Calculation 18 3 2 3 3 2" xfId="26481"/>
    <cellStyle name="Calculation 18 3 2 3 4" xfId="16026"/>
    <cellStyle name="Calculation 18 3 2 3 4 2" xfId="27433"/>
    <cellStyle name="Calculation 18 3 2 3 5" xfId="16900"/>
    <cellStyle name="Calculation 18 3 2 3 5 2" xfId="28307"/>
    <cellStyle name="Calculation 18 3 2 3 6" xfId="17765"/>
    <cellStyle name="Calculation 18 3 2 3 6 2" xfId="29172"/>
    <cellStyle name="Calculation 18 3 2 3 7" xfId="18541"/>
    <cellStyle name="Calculation 18 3 2 3 7 2" xfId="29948"/>
    <cellStyle name="Calculation 18 3 2 3 8" xfId="19298"/>
    <cellStyle name="Calculation 18 3 2 3 8 2" xfId="30705"/>
    <cellStyle name="Calculation 18 3 2 3 9" xfId="21130"/>
    <cellStyle name="Calculation 18 3 2 4" xfId="12487"/>
    <cellStyle name="Calculation 18 3 2 4 2" xfId="23895"/>
    <cellStyle name="Calculation 18 3 2 5" xfId="10392"/>
    <cellStyle name="Calculation 18 3 2 5 2" xfId="21804"/>
    <cellStyle name="Calculation 18 3 2 6" xfId="11730"/>
    <cellStyle name="Calculation 18 3 2 6 2" xfId="23139"/>
    <cellStyle name="Calculation 18 3 2 7" xfId="11055"/>
    <cellStyle name="Calculation 18 3 2 7 2" xfId="22466"/>
    <cellStyle name="Calculation 18 3 2 8" xfId="12357"/>
    <cellStyle name="Calculation 18 3 2 8 2" xfId="23765"/>
    <cellStyle name="Calculation 18 3 2 9" xfId="10513"/>
    <cellStyle name="Calculation 18 3 2 9 2" xfId="21925"/>
    <cellStyle name="Calculation 18 3 3" xfId="8514"/>
    <cellStyle name="Calculation 18 3 3 2" xfId="13254"/>
    <cellStyle name="Calculation 18 3 3 2 2" xfId="24661"/>
    <cellStyle name="Calculation 18 3 3 3" xfId="14274"/>
    <cellStyle name="Calculation 18 3 3 3 2" xfId="25681"/>
    <cellStyle name="Calculation 18 3 3 4" xfId="15234"/>
    <cellStyle name="Calculation 18 3 3 4 2" xfId="26641"/>
    <cellStyle name="Calculation 18 3 3 5" xfId="16183"/>
    <cellStyle name="Calculation 18 3 3 5 2" xfId="27590"/>
    <cellStyle name="Calculation 18 3 3 6" xfId="17056"/>
    <cellStyle name="Calculation 18 3 3 6 2" xfId="28463"/>
    <cellStyle name="Calculation 18 3 3 7" xfId="17921"/>
    <cellStyle name="Calculation 18 3 3 7 2" xfId="29328"/>
    <cellStyle name="Calculation 18 3 3 8" xfId="18697"/>
    <cellStyle name="Calculation 18 3 3 8 2" xfId="30104"/>
    <cellStyle name="Calculation 18 3 3 9" xfId="20511"/>
    <cellStyle name="Calculation 18 3 4" xfId="9524"/>
    <cellStyle name="Calculation 18 3 4 2" xfId="13928"/>
    <cellStyle name="Calculation 18 3 4 2 2" xfId="25335"/>
    <cellStyle name="Calculation 18 3 4 3" xfId="14888"/>
    <cellStyle name="Calculation 18 3 4 3 2" xfId="26295"/>
    <cellStyle name="Calculation 18 3 4 4" xfId="15840"/>
    <cellStyle name="Calculation 18 3 4 4 2" xfId="27247"/>
    <cellStyle name="Calculation 18 3 4 5" xfId="16714"/>
    <cellStyle name="Calculation 18 3 4 5 2" xfId="28121"/>
    <cellStyle name="Calculation 18 3 4 6" xfId="17579"/>
    <cellStyle name="Calculation 18 3 4 6 2" xfId="28986"/>
    <cellStyle name="Calculation 18 3 4 7" xfId="18355"/>
    <cellStyle name="Calculation 18 3 4 7 2" xfId="29762"/>
    <cellStyle name="Calculation 18 3 4 8" xfId="19112"/>
    <cellStyle name="Calculation 18 3 4 8 2" xfId="30519"/>
    <cellStyle name="Calculation 18 3 4 9" xfId="20944"/>
    <cellStyle name="Calculation 18 3 5" xfId="12225"/>
    <cellStyle name="Calculation 18 3 5 2" xfId="23633"/>
    <cellStyle name="Calculation 18 3 6" xfId="10638"/>
    <cellStyle name="Calculation 18 3 6 2" xfId="22050"/>
    <cellStyle name="Calculation 18 3 7" xfId="13115"/>
    <cellStyle name="Calculation 18 3 7 2" xfId="24522"/>
    <cellStyle name="Calculation 18 3 8" xfId="9909"/>
    <cellStyle name="Calculation 18 3 8 2" xfId="21322"/>
    <cellStyle name="Calculation 18 3 9" xfId="12295"/>
    <cellStyle name="Calculation 18 3 9 2" xfId="23703"/>
    <cellStyle name="Calculation 18 4" xfId="6976"/>
    <cellStyle name="Calculation 18 4 10" xfId="13088"/>
    <cellStyle name="Calculation 18 4 10 2" xfId="24495"/>
    <cellStyle name="Calculation 18 4 11" xfId="20052"/>
    <cellStyle name="Calculation 18 4 2" xfId="8615"/>
    <cellStyle name="Calculation 18 4 2 2" xfId="13337"/>
    <cellStyle name="Calculation 18 4 2 2 2" xfId="24744"/>
    <cellStyle name="Calculation 18 4 2 3" xfId="14351"/>
    <cellStyle name="Calculation 18 4 2 3 2" xfId="25758"/>
    <cellStyle name="Calculation 18 4 2 4" xfId="15311"/>
    <cellStyle name="Calculation 18 4 2 4 2" xfId="26718"/>
    <cellStyle name="Calculation 18 4 2 5" xfId="16255"/>
    <cellStyle name="Calculation 18 4 2 5 2" xfId="27662"/>
    <cellStyle name="Calculation 18 4 2 6" xfId="17128"/>
    <cellStyle name="Calculation 18 4 2 6 2" xfId="28535"/>
    <cellStyle name="Calculation 18 4 2 7" xfId="17993"/>
    <cellStyle name="Calculation 18 4 2 7 2" xfId="29400"/>
    <cellStyle name="Calculation 18 4 2 8" xfId="18768"/>
    <cellStyle name="Calculation 18 4 2 8 2" xfId="30175"/>
    <cellStyle name="Calculation 18 4 2 9" xfId="20583"/>
    <cellStyle name="Calculation 18 4 3" xfId="9595"/>
    <cellStyle name="Calculation 18 4 3 2" xfId="13999"/>
    <cellStyle name="Calculation 18 4 3 2 2" xfId="25406"/>
    <cellStyle name="Calculation 18 4 3 3" xfId="14959"/>
    <cellStyle name="Calculation 18 4 3 3 2" xfId="26366"/>
    <cellStyle name="Calculation 18 4 3 4" xfId="15911"/>
    <cellStyle name="Calculation 18 4 3 4 2" xfId="27318"/>
    <cellStyle name="Calculation 18 4 3 5" xfId="16785"/>
    <cellStyle name="Calculation 18 4 3 5 2" xfId="28192"/>
    <cellStyle name="Calculation 18 4 3 6" xfId="17650"/>
    <cellStyle name="Calculation 18 4 3 6 2" xfId="29057"/>
    <cellStyle name="Calculation 18 4 3 7" xfId="18426"/>
    <cellStyle name="Calculation 18 4 3 7 2" xfId="29833"/>
    <cellStyle name="Calculation 18 4 3 8" xfId="19183"/>
    <cellStyle name="Calculation 18 4 3 8 2" xfId="30590"/>
    <cellStyle name="Calculation 18 4 3 9" xfId="21015"/>
    <cellStyle name="Calculation 18 4 4" xfId="12310"/>
    <cellStyle name="Calculation 18 4 4 2" xfId="23718"/>
    <cellStyle name="Calculation 18 4 5" xfId="10558"/>
    <cellStyle name="Calculation 18 4 5 2" xfId="21970"/>
    <cellStyle name="Calculation 18 4 6" xfId="12095"/>
    <cellStyle name="Calculation 18 4 6 2" xfId="23503"/>
    <cellStyle name="Calculation 18 4 7" xfId="10755"/>
    <cellStyle name="Calculation 18 4 7 2" xfId="22167"/>
    <cellStyle name="Calculation 18 4 8" xfId="11657"/>
    <cellStyle name="Calculation 18 4 8 2" xfId="23066"/>
    <cellStyle name="Calculation 18 4 9" xfId="11119"/>
    <cellStyle name="Calculation 18 4 9 2" xfId="22530"/>
    <cellStyle name="Calculation 18 5" xfId="7777"/>
    <cellStyle name="Calculation 18 5 2" xfId="12804"/>
    <cellStyle name="Calculation 18 5 2 2" xfId="24212"/>
    <cellStyle name="Calculation 18 5 3" xfId="10167"/>
    <cellStyle name="Calculation 18 5 3 2" xfId="21579"/>
    <cellStyle name="Calculation 18 5 4" xfId="13055"/>
    <cellStyle name="Calculation 18 5 4 2" xfId="24462"/>
    <cellStyle name="Calculation 18 5 5" xfId="9946"/>
    <cellStyle name="Calculation 18 5 5 2" xfId="21359"/>
    <cellStyle name="Calculation 18 5 6" xfId="13717"/>
    <cellStyle name="Calculation 18 5 6 2" xfId="25124"/>
    <cellStyle name="Calculation 18 5 7" xfId="14680"/>
    <cellStyle name="Calculation 18 5 7 2" xfId="26087"/>
    <cellStyle name="Calculation 18 5 8" xfId="15632"/>
    <cellStyle name="Calculation 18 5 8 2" xfId="27039"/>
    <cellStyle name="Calculation 18 5 9" xfId="20297"/>
    <cellStyle name="Calculation 18 6" xfId="7902"/>
    <cellStyle name="Calculation 18 6 2" xfId="12895"/>
    <cellStyle name="Calculation 18 6 2 2" xfId="24302"/>
    <cellStyle name="Calculation 18 6 3" xfId="10084"/>
    <cellStyle name="Calculation 18 6 3 2" xfId="21497"/>
    <cellStyle name="Calculation 18 6 4" xfId="12679"/>
    <cellStyle name="Calculation 18 6 4 2" xfId="24087"/>
    <cellStyle name="Calculation 18 6 5" xfId="10239"/>
    <cellStyle name="Calculation 18 6 5 2" xfId="21651"/>
    <cellStyle name="Calculation 18 6 6" xfId="13677"/>
    <cellStyle name="Calculation 18 6 6 2" xfId="25084"/>
    <cellStyle name="Calculation 18 6 7" xfId="14646"/>
    <cellStyle name="Calculation 18 6 7 2" xfId="26053"/>
    <cellStyle name="Calculation 18 6 8" xfId="15598"/>
    <cellStyle name="Calculation 18 6 8 2" xfId="27005"/>
    <cellStyle name="Calculation 18 6 9" xfId="20372"/>
    <cellStyle name="Calculation 18 7" xfId="10189"/>
    <cellStyle name="Calculation 18 7 2" xfId="21601"/>
    <cellStyle name="Calculation 18 8" xfId="13420"/>
    <cellStyle name="Calculation 18 8 2" xfId="24827"/>
    <cellStyle name="Calculation 18 9" xfId="14427"/>
    <cellStyle name="Calculation 18 9 2" xfId="25834"/>
    <cellStyle name="Calculation 19" xfId="816"/>
    <cellStyle name="Calculation 19 10" xfId="12701"/>
    <cellStyle name="Calculation 19 10 2" xfId="24109"/>
    <cellStyle name="Calculation 19 11" xfId="10221"/>
    <cellStyle name="Calculation 19 11 2" xfId="21633"/>
    <cellStyle name="Calculation 19 12" xfId="12128"/>
    <cellStyle name="Calculation 19 12 2" xfId="23536"/>
    <cellStyle name="Calculation 19 13" xfId="10725"/>
    <cellStyle name="Calculation 19 13 2" xfId="22137"/>
    <cellStyle name="Calculation 19 14" xfId="19762"/>
    <cellStyle name="Calculation 19 2" xfId="817"/>
    <cellStyle name="Calculation 19 2 10" xfId="16491"/>
    <cellStyle name="Calculation 19 2 10 2" xfId="27898"/>
    <cellStyle name="Calculation 19 2 11" xfId="17359"/>
    <cellStyle name="Calculation 19 2 11 2" xfId="28766"/>
    <cellStyle name="Calculation 19 2 12" xfId="18157"/>
    <cellStyle name="Calculation 19 2 12 2" xfId="29564"/>
    <cellStyle name="Calculation 19 2 13" xfId="19763"/>
    <cellStyle name="Calculation 19 2 2" xfId="6871"/>
    <cellStyle name="Calculation 19 2 2 10" xfId="11129"/>
    <cellStyle name="Calculation 19 2 2 10 2" xfId="22540"/>
    <cellStyle name="Calculation 19 2 2 11" xfId="13087"/>
    <cellStyle name="Calculation 19 2 2 11 2" xfId="24494"/>
    <cellStyle name="Calculation 19 2 2 12" xfId="19977"/>
    <cellStyle name="Calculation 19 2 2 2" xfId="7225"/>
    <cellStyle name="Calculation 19 2 2 2 10" xfId="15362"/>
    <cellStyle name="Calculation 19 2 2 2 10 2" xfId="26769"/>
    <cellStyle name="Calculation 19 2 2 2 11" xfId="20181"/>
    <cellStyle name="Calculation 19 2 2 2 2" xfId="8865"/>
    <cellStyle name="Calculation 19 2 2 2 2 2" xfId="13516"/>
    <cellStyle name="Calculation 19 2 2 2 2 2 2" xfId="24923"/>
    <cellStyle name="Calculation 19 2 2 2 2 3" xfId="14520"/>
    <cellStyle name="Calculation 19 2 2 2 2 3 2" xfId="25927"/>
    <cellStyle name="Calculation 19 2 2 2 2 4" xfId="15478"/>
    <cellStyle name="Calculation 19 2 2 2 2 4 2" xfId="26885"/>
    <cellStyle name="Calculation 19 2 2 2 2 5" xfId="16403"/>
    <cellStyle name="Calculation 19 2 2 2 2 5 2" xfId="27810"/>
    <cellStyle name="Calculation 19 2 2 2 2 6" xfId="17274"/>
    <cellStyle name="Calculation 19 2 2 2 2 6 2" xfId="28681"/>
    <cellStyle name="Calculation 19 2 2 2 2 7" xfId="18120"/>
    <cellStyle name="Calculation 19 2 2 2 2 7 2" xfId="29527"/>
    <cellStyle name="Calculation 19 2 2 2 2 8" xfId="18884"/>
    <cellStyle name="Calculation 19 2 2 2 2 8 2" xfId="30291"/>
    <cellStyle name="Calculation 19 2 2 2 2 9" xfId="20713"/>
    <cellStyle name="Calculation 19 2 2 2 3" xfId="9711"/>
    <cellStyle name="Calculation 19 2 2 2 3 2" xfId="14115"/>
    <cellStyle name="Calculation 19 2 2 2 3 2 2" xfId="25522"/>
    <cellStyle name="Calculation 19 2 2 2 3 3" xfId="15075"/>
    <cellStyle name="Calculation 19 2 2 2 3 3 2" xfId="26482"/>
    <cellStyle name="Calculation 19 2 2 2 3 4" xfId="16027"/>
    <cellStyle name="Calculation 19 2 2 2 3 4 2" xfId="27434"/>
    <cellStyle name="Calculation 19 2 2 2 3 5" xfId="16901"/>
    <cellStyle name="Calculation 19 2 2 2 3 5 2" xfId="28308"/>
    <cellStyle name="Calculation 19 2 2 2 3 6" xfId="17766"/>
    <cellStyle name="Calculation 19 2 2 2 3 6 2" xfId="29173"/>
    <cellStyle name="Calculation 19 2 2 2 3 7" xfId="18542"/>
    <cellStyle name="Calculation 19 2 2 2 3 7 2" xfId="29949"/>
    <cellStyle name="Calculation 19 2 2 2 3 8" xfId="19299"/>
    <cellStyle name="Calculation 19 2 2 2 3 8 2" xfId="30706"/>
    <cellStyle name="Calculation 19 2 2 2 3 9" xfId="21131"/>
    <cellStyle name="Calculation 19 2 2 2 4" xfId="12488"/>
    <cellStyle name="Calculation 19 2 2 2 4 2" xfId="23896"/>
    <cellStyle name="Calculation 19 2 2 2 5" xfId="10391"/>
    <cellStyle name="Calculation 19 2 2 2 5 2" xfId="21803"/>
    <cellStyle name="Calculation 19 2 2 2 6" xfId="12114"/>
    <cellStyle name="Calculation 19 2 2 2 6 2" xfId="23522"/>
    <cellStyle name="Calculation 19 2 2 2 7" xfId="10736"/>
    <cellStyle name="Calculation 19 2 2 2 7 2" xfId="22148"/>
    <cellStyle name="Calculation 19 2 2 2 8" xfId="13395"/>
    <cellStyle name="Calculation 19 2 2 2 8 2" xfId="24802"/>
    <cellStyle name="Calculation 19 2 2 2 9" xfId="14404"/>
    <cellStyle name="Calculation 19 2 2 2 9 2" xfId="25811"/>
    <cellStyle name="Calculation 19 2 2 3" xfId="8511"/>
    <cellStyle name="Calculation 19 2 2 3 2" xfId="13251"/>
    <cellStyle name="Calculation 19 2 2 3 2 2" xfId="24658"/>
    <cellStyle name="Calculation 19 2 2 3 3" xfId="14271"/>
    <cellStyle name="Calculation 19 2 2 3 3 2" xfId="25678"/>
    <cellStyle name="Calculation 19 2 2 3 4" xfId="15231"/>
    <cellStyle name="Calculation 19 2 2 3 4 2" xfId="26638"/>
    <cellStyle name="Calculation 19 2 2 3 5" xfId="16180"/>
    <cellStyle name="Calculation 19 2 2 3 5 2" xfId="27587"/>
    <cellStyle name="Calculation 19 2 2 3 6" xfId="17053"/>
    <cellStyle name="Calculation 19 2 2 3 6 2" xfId="28460"/>
    <cellStyle name="Calculation 19 2 2 3 7" xfId="17918"/>
    <cellStyle name="Calculation 19 2 2 3 7 2" xfId="29325"/>
    <cellStyle name="Calculation 19 2 2 3 8" xfId="18694"/>
    <cellStyle name="Calculation 19 2 2 3 8 2" xfId="30101"/>
    <cellStyle name="Calculation 19 2 2 3 9" xfId="20508"/>
    <cellStyle name="Calculation 19 2 2 4" xfId="9521"/>
    <cellStyle name="Calculation 19 2 2 4 2" xfId="13925"/>
    <cellStyle name="Calculation 19 2 2 4 2 2" xfId="25332"/>
    <cellStyle name="Calculation 19 2 2 4 3" xfId="14885"/>
    <cellStyle name="Calculation 19 2 2 4 3 2" xfId="26292"/>
    <cellStyle name="Calculation 19 2 2 4 4" xfId="15837"/>
    <cellStyle name="Calculation 19 2 2 4 4 2" xfId="27244"/>
    <cellStyle name="Calculation 19 2 2 4 5" xfId="16711"/>
    <cellStyle name="Calculation 19 2 2 4 5 2" xfId="28118"/>
    <cellStyle name="Calculation 19 2 2 4 6" xfId="17576"/>
    <cellStyle name="Calculation 19 2 2 4 6 2" xfId="28983"/>
    <cellStyle name="Calculation 19 2 2 4 7" xfId="18352"/>
    <cellStyle name="Calculation 19 2 2 4 7 2" xfId="29759"/>
    <cellStyle name="Calculation 19 2 2 4 8" xfId="19109"/>
    <cellStyle name="Calculation 19 2 2 4 8 2" xfId="30516"/>
    <cellStyle name="Calculation 19 2 2 4 9" xfId="20941"/>
    <cellStyle name="Calculation 19 2 2 5" xfId="12222"/>
    <cellStyle name="Calculation 19 2 2 5 2" xfId="23630"/>
    <cellStyle name="Calculation 19 2 2 6" xfId="10641"/>
    <cellStyle name="Calculation 19 2 2 6 2" xfId="22053"/>
    <cellStyle name="Calculation 19 2 2 7" xfId="12082"/>
    <cellStyle name="Calculation 19 2 2 7 2" xfId="23490"/>
    <cellStyle name="Calculation 19 2 2 8" xfId="10766"/>
    <cellStyle name="Calculation 19 2 2 8 2" xfId="22178"/>
    <cellStyle name="Calculation 19 2 2 9" xfId="11646"/>
    <cellStyle name="Calculation 19 2 2 9 2" xfId="23055"/>
    <cellStyle name="Calculation 19 2 3" xfId="6979"/>
    <cellStyle name="Calculation 19 2 3 10" xfId="13102"/>
    <cellStyle name="Calculation 19 2 3 10 2" xfId="24509"/>
    <cellStyle name="Calculation 19 2 3 11" xfId="20055"/>
    <cellStyle name="Calculation 19 2 3 2" xfId="8618"/>
    <cellStyle name="Calculation 19 2 3 2 2" xfId="13340"/>
    <cellStyle name="Calculation 19 2 3 2 2 2" xfId="24747"/>
    <cellStyle name="Calculation 19 2 3 2 3" xfId="14354"/>
    <cellStyle name="Calculation 19 2 3 2 3 2" xfId="25761"/>
    <cellStyle name="Calculation 19 2 3 2 4" xfId="15314"/>
    <cellStyle name="Calculation 19 2 3 2 4 2" xfId="26721"/>
    <cellStyle name="Calculation 19 2 3 2 5" xfId="16258"/>
    <cellStyle name="Calculation 19 2 3 2 5 2" xfId="27665"/>
    <cellStyle name="Calculation 19 2 3 2 6" xfId="17131"/>
    <cellStyle name="Calculation 19 2 3 2 6 2" xfId="28538"/>
    <cellStyle name="Calculation 19 2 3 2 7" xfId="17996"/>
    <cellStyle name="Calculation 19 2 3 2 7 2" xfId="29403"/>
    <cellStyle name="Calculation 19 2 3 2 8" xfId="18771"/>
    <cellStyle name="Calculation 19 2 3 2 8 2" xfId="30178"/>
    <cellStyle name="Calculation 19 2 3 2 9" xfId="20586"/>
    <cellStyle name="Calculation 19 2 3 3" xfId="9598"/>
    <cellStyle name="Calculation 19 2 3 3 2" xfId="14002"/>
    <cellStyle name="Calculation 19 2 3 3 2 2" xfId="25409"/>
    <cellStyle name="Calculation 19 2 3 3 3" xfId="14962"/>
    <cellStyle name="Calculation 19 2 3 3 3 2" xfId="26369"/>
    <cellStyle name="Calculation 19 2 3 3 4" xfId="15914"/>
    <cellStyle name="Calculation 19 2 3 3 4 2" xfId="27321"/>
    <cellStyle name="Calculation 19 2 3 3 5" xfId="16788"/>
    <cellStyle name="Calculation 19 2 3 3 5 2" xfId="28195"/>
    <cellStyle name="Calculation 19 2 3 3 6" xfId="17653"/>
    <cellStyle name="Calculation 19 2 3 3 6 2" xfId="29060"/>
    <cellStyle name="Calculation 19 2 3 3 7" xfId="18429"/>
    <cellStyle name="Calculation 19 2 3 3 7 2" xfId="29836"/>
    <cellStyle name="Calculation 19 2 3 3 8" xfId="19186"/>
    <cellStyle name="Calculation 19 2 3 3 8 2" xfId="30593"/>
    <cellStyle name="Calculation 19 2 3 3 9" xfId="21018"/>
    <cellStyle name="Calculation 19 2 3 4" xfId="12313"/>
    <cellStyle name="Calculation 19 2 3 4 2" xfId="23721"/>
    <cellStyle name="Calculation 19 2 3 5" xfId="10555"/>
    <cellStyle name="Calculation 19 2 3 5 2" xfId="21967"/>
    <cellStyle name="Calculation 19 2 3 6" xfId="13127"/>
    <cellStyle name="Calculation 19 2 3 6 2" xfId="24534"/>
    <cellStyle name="Calculation 19 2 3 7" xfId="9898"/>
    <cellStyle name="Calculation 19 2 3 7 2" xfId="21311"/>
    <cellStyle name="Calculation 19 2 3 8" xfId="11838"/>
    <cellStyle name="Calculation 19 2 3 8 2" xfId="23247"/>
    <cellStyle name="Calculation 19 2 3 9" xfId="10972"/>
    <cellStyle name="Calculation 19 2 3 9 2" xfId="22383"/>
    <cellStyle name="Calculation 19 2 4" xfId="7780"/>
    <cellStyle name="Calculation 19 2 4 2" xfId="12807"/>
    <cellStyle name="Calculation 19 2 4 2 2" xfId="24215"/>
    <cellStyle name="Calculation 19 2 4 3" xfId="10165"/>
    <cellStyle name="Calculation 19 2 4 3 2" xfId="21577"/>
    <cellStyle name="Calculation 19 2 4 4" xfId="13421"/>
    <cellStyle name="Calculation 19 2 4 4 2" xfId="24828"/>
    <cellStyle name="Calculation 19 2 4 5" xfId="14428"/>
    <cellStyle name="Calculation 19 2 4 5 2" xfId="25835"/>
    <cellStyle name="Calculation 19 2 4 6" xfId="15386"/>
    <cellStyle name="Calculation 19 2 4 6 2" xfId="26793"/>
    <cellStyle name="Calculation 19 2 4 7" xfId="16313"/>
    <cellStyle name="Calculation 19 2 4 7 2" xfId="27720"/>
    <cellStyle name="Calculation 19 2 4 8" xfId="17184"/>
    <cellStyle name="Calculation 19 2 4 8 2" xfId="28591"/>
    <cellStyle name="Calculation 19 2 4 9" xfId="20300"/>
    <cellStyle name="Calculation 19 2 5" xfId="7899"/>
    <cellStyle name="Calculation 19 2 5 2" xfId="12892"/>
    <cellStyle name="Calculation 19 2 5 2 2" xfId="24299"/>
    <cellStyle name="Calculation 19 2 5 3" xfId="10087"/>
    <cellStyle name="Calculation 19 2 5 3 2" xfId="21500"/>
    <cellStyle name="Calculation 19 2 5 4" xfId="12934"/>
    <cellStyle name="Calculation 19 2 5 4 2" xfId="24341"/>
    <cellStyle name="Calculation 19 2 5 5" xfId="10052"/>
    <cellStyle name="Calculation 19 2 5 5 2" xfId="21465"/>
    <cellStyle name="Calculation 19 2 5 6" xfId="13179"/>
    <cellStyle name="Calculation 19 2 5 6 2" xfId="24586"/>
    <cellStyle name="Calculation 19 2 5 7" xfId="9857"/>
    <cellStyle name="Calculation 19 2 5 7 2" xfId="21270"/>
    <cellStyle name="Calculation 19 2 5 8" xfId="12749"/>
    <cellStyle name="Calculation 19 2 5 8 2" xfId="24157"/>
    <cellStyle name="Calculation 19 2 5 9" xfId="20369"/>
    <cellStyle name="Calculation 19 2 6" xfId="10192"/>
    <cellStyle name="Calculation 19 2 6 2" xfId="21604"/>
    <cellStyle name="Calculation 19 2 7" xfId="13686"/>
    <cellStyle name="Calculation 19 2 7 2" xfId="25093"/>
    <cellStyle name="Calculation 19 2 8" xfId="14654"/>
    <cellStyle name="Calculation 19 2 8 2" xfId="26061"/>
    <cellStyle name="Calculation 19 2 9" xfId="15606"/>
    <cellStyle name="Calculation 19 2 9 2" xfId="27013"/>
    <cellStyle name="Calculation 19 3" xfId="6872"/>
    <cellStyle name="Calculation 19 3 10" xfId="11042"/>
    <cellStyle name="Calculation 19 3 10 2" xfId="22453"/>
    <cellStyle name="Calculation 19 3 11" xfId="13388"/>
    <cellStyle name="Calculation 19 3 11 2" xfId="24795"/>
    <cellStyle name="Calculation 19 3 12" xfId="19978"/>
    <cellStyle name="Calculation 19 3 2" xfId="7226"/>
    <cellStyle name="Calculation 19 3 2 10" xfId="13039"/>
    <cellStyle name="Calculation 19 3 2 10 2" xfId="24446"/>
    <cellStyle name="Calculation 19 3 2 11" xfId="20182"/>
    <cellStyle name="Calculation 19 3 2 2" xfId="8866"/>
    <cellStyle name="Calculation 19 3 2 2 2" xfId="13517"/>
    <cellStyle name="Calculation 19 3 2 2 2 2" xfId="24924"/>
    <cellStyle name="Calculation 19 3 2 2 3" xfId="14521"/>
    <cellStyle name="Calculation 19 3 2 2 3 2" xfId="25928"/>
    <cellStyle name="Calculation 19 3 2 2 4" xfId="15479"/>
    <cellStyle name="Calculation 19 3 2 2 4 2" xfId="26886"/>
    <cellStyle name="Calculation 19 3 2 2 5" xfId="16404"/>
    <cellStyle name="Calculation 19 3 2 2 5 2" xfId="27811"/>
    <cellStyle name="Calculation 19 3 2 2 6" xfId="17275"/>
    <cellStyle name="Calculation 19 3 2 2 6 2" xfId="28682"/>
    <cellStyle name="Calculation 19 3 2 2 7" xfId="18121"/>
    <cellStyle name="Calculation 19 3 2 2 7 2" xfId="29528"/>
    <cellStyle name="Calculation 19 3 2 2 8" xfId="18885"/>
    <cellStyle name="Calculation 19 3 2 2 8 2" xfId="30292"/>
    <cellStyle name="Calculation 19 3 2 2 9" xfId="20714"/>
    <cellStyle name="Calculation 19 3 2 3" xfId="9712"/>
    <cellStyle name="Calculation 19 3 2 3 2" xfId="14116"/>
    <cellStyle name="Calculation 19 3 2 3 2 2" xfId="25523"/>
    <cellStyle name="Calculation 19 3 2 3 3" xfId="15076"/>
    <cellStyle name="Calculation 19 3 2 3 3 2" xfId="26483"/>
    <cellStyle name="Calculation 19 3 2 3 4" xfId="16028"/>
    <cellStyle name="Calculation 19 3 2 3 4 2" xfId="27435"/>
    <cellStyle name="Calculation 19 3 2 3 5" xfId="16902"/>
    <cellStyle name="Calculation 19 3 2 3 5 2" xfId="28309"/>
    <cellStyle name="Calculation 19 3 2 3 6" xfId="17767"/>
    <cellStyle name="Calculation 19 3 2 3 6 2" xfId="29174"/>
    <cellStyle name="Calculation 19 3 2 3 7" xfId="18543"/>
    <cellStyle name="Calculation 19 3 2 3 7 2" xfId="29950"/>
    <cellStyle name="Calculation 19 3 2 3 8" xfId="19300"/>
    <cellStyle name="Calculation 19 3 2 3 8 2" xfId="30707"/>
    <cellStyle name="Calculation 19 3 2 3 9" xfId="21132"/>
    <cellStyle name="Calculation 19 3 2 4" xfId="12489"/>
    <cellStyle name="Calculation 19 3 2 4 2" xfId="23897"/>
    <cellStyle name="Calculation 19 3 2 5" xfId="10390"/>
    <cellStyle name="Calculation 19 3 2 5 2" xfId="21802"/>
    <cellStyle name="Calculation 19 3 2 6" xfId="12637"/>
    <cellStyle name="Calculation 19 3 2 6 2" xfId="24045"/>
    <cellStyle name="Calculation 19 3 2 7" xfId="10272"/>
    <cellStyle name="Calculation 19 3 2 7 2" xfId="21684"/>
    <cellStyle name="Calculation 19 3 2 8" xfId="12383"/>
    <cellStyle name="Calculation 19 3 2 8 2" xfId="23791"/>
    <cellStyle name="Calculation 19 3 2 9" xfId="10490"/>
    <cellStyle name="Calculation 19 3 2 9 2" xfId="21902"/>
    <cellStyle name="Calculation 19 3 3" xfId="8512"/>
    <cellStyle name="Calculation 19 3 3 2" xfId="13252"/>
    <cellStyle name="Calculation 19 3 3 2 2" xfId="24659"/>
    <cellStyle name="Calculation 19 3 3 3" xfId="14272"/>
    <cellStyle name="Calculation 19 3 3 3 2" xfId="25679"/>
    <cellStyle name="Calculation 19 3 3 4" xfId="15232"/>
    <cellStyle name="Calculation 19 3 3 4 2" xfId="26639"/>
    <cellStyle name="Calculation 19 3 3 5" xfId="16181"/>
    <cellStyle name="Calculation 19 3 3 5 2" xfId="27588"/>
    <cellStyle name="Calculation 19 3 3 6" xfId="17054"/>
    <cellStyle name="Calculation 19 3 3 6 2" xfId="28461"/>
    <cellStyle name="Calculation 19 3 3 7" xfId="17919"/>
    <cellStyle name="Calculation 19 3 3 7 2" xfId="29326"/>
    <cellStyle name="Calculation 19 3 3 8" xfId="18695"/>
    <cellStyle name="Calculation 19 3 3 8 2" xfId="30102"/>
    <cellStyle name="Calculation 19 3 3 9" xfId="20509"/>
    <cellStyle name="Calculation 19 3 4" xfId="9522"/>
    <cellStyle name="Calculation 19 3 4 2" xfId="13926"/>
    <cellStyle name="Calculation 19 3 4 2 2" xfId="25333"/>
    <cellStyle name="Calculation 19 3 4 3" xfId="14886"/>
    <cellStyle name="Calculation 19 3 4 3 2" xfId="26293"/>
    <cellStyle name="Calculation 19 3 4 4" xfId="15838"/>
    <cellStyle name="Calculation 19 3 4 4 2" xfId="27245"/>
    <cellStyle name="Calculation 19 3 4 5" xfId="16712"/>
    <cellStyle name="Calculation 19 3 4 5 2" xfId="28119"/>
    <cellStyle name="Calculation 19 3 4 6" xfId="17577"/>
    <cellStyle name="Calculation 19 3 4 6 2" xfId="28984"/>
    <cellStyle name="Calculation 19 3 4 7" xfId="18353"/>
    <cellStyle name="Calculation 19 3 4 7 2" xfId="29760"/>
    <cellStyle name="Calculation 19 3 4 8" xfId="19110"/>
    <cellStyle name="Calculation 19 3 4 8 2" xfId="30517"/>
    <cellStyle name="Calculation 19 3 4 9" xfId="20942"/>
    <cellStyle name="Calculation 19 3 5" xfId="12223"/>
    <cellStyle name="Calculation 19 3 5 2" xfId="23631"/>
    <cellStyle name="Calculation 19 3 6" xfId="10640"/>
    <cellStyle name="Calculation 19 3 6 2" xfId="22052"/>
    <cellStyle name="Calculation 19 3 7" xfId="12595"/>
    <cellStyle name="Calculation 19 3 7 2" xfId="24003"/>
    <cellStyle name="Calculation 19 3 8" xfId="10307"/>
    <cellStyle name="Calculation 19 3 8 2" xfId="21719"/>
    <cellStyle name="Calculation 19 3 9" xfId="11753"/>
    <cellStyle name="Calculation 19 3 9 2" xfId="23162"/>
    <cellStyle name="Calculation 19 4" xfId="6978"/>
    <cellStyle name="Calculation 19 4 10" xfId="17332"/>
    <cellStyle name="Calculation 19 4 10 2" xfId="28739"/>
    <cellStyle name="Calculation 19 4 11" xfId="20054"/>
    <cellStyle name="Calculation 19 4 2" xfId="8617"/>
    <cellStyle name="Calculation 19 4 2 2" xfId="13339"/>
    <cellStyle name="Calculation 19 4 2 2 2" xfId="24746"/>
    <cellStyle name="Calculation 19 4 2 3" xfId="14353"/>
    <cellStyle name="Calculation 19 4 2 3 2" xfId="25760"/>
    <cellStyle name="Calculation 19 4 2 4" xfId="15313"/>
    <cellStyle name="Calculation 19 4 2 4 2" xfId="26720"/>
    <cellStyle name="Calculation 19 4 2 5" xfId="16257"/>
    <cellStyle name="Calculation 19 4 2 5 2" xfId="27664"/>
    <cellStyle name="Calculation 19 4 2 6" xfId="17130"/>
    <cellStyle name="Calculation 19 4 2 6 2" xfId="28537"/>
    <cellStyle name="Calculation 19 4 2 7" xfId="17995"/>
    <cellStyle name="Calculation 19 4 2 7 2" xfId="29402"/>
    <cellStyle name="Calculation 19 4 2 8" xfId="18770"/>
    <cellStyle name="Calculation 19 4 2 8 2" xfId="30177"/>
    <cellStyle name="Calculation 19 4 2 9" xfId="20585"/>
    <cellStyle name="Calculation 19 4 3" xfId="9597"/>
    <cellStyle name="Calculation 19 4 3 2" xfId="14001"/>
    <cellStyle name="Calculation 19 4 3 2 2" xfId="25408"/>
    <cellStyle name="Calculation 19 4 3 3" xfId="14961"/>
    <cellStyle name="Calculation 19 4 3 3 2" xfId="26368"/>
    <cellStyle name="Calculation 19 4 3 4" xfId="15913"/>
    <cellStyle name="Calculation 19 4 3 4 2" xfId="27320"/>
    <cellStyle name="Calculation 19 4 3 5" xfId="16787"/>
    <cellStyle name="Calculation 19 4 3 5 2" xfId="28194"/>
    <cellStyle name="Calculation 19 4 3 6" xfId="17652"/>
    <cellStyle name="Calculation 19 4 3 6 2" xfId="29059"/>
    <cellStyle name="Calculation 19 4 3 7" xfId="18428"/>
    <cellStyle name="Calculation 19 4 3 7 2" xfId="29835"/>
    <cellStyle name="Calculation 19 4 3 8" xfId="19185"/>
    <cellStyle name="Calculation 19 4 3 8 2" xfId="30592"/>
    <cellStyle name="Calculation 19 4 3 9" xfId="21017"/>
    <cellStyle name="Calculation 19 4 4" xfId="12312"/>
    <cellStyle name="Calculation 19 4 4 2" xfId="23720"/>
    <cellStyle name="Calculation 19 4 5" xfId="10556"/>
    <cellStyle name="Calculation 19 4 5 2" xfId="21968"/>
    <cellStyle name="Calculation 19 4 6" xfId="13631"/>
    <cellStyle name="Calculation 19 4 6 2" xfId="25038"/>
    <cellStyle name="Calculation 19 4 7" xfId="14609"/>
    <cellStyle name="Calculation 19 4 7 2" xfId="26016"/>
    <cellStyle name="Calculation 19 4 8" xfId="15562"/>
    <cellStyle name="Calculation 19 4 8 2" xfId="26969"/>
    <cellStyle name="Calculation 19 4 9" xfId="16461"/>
    <cellStyle name="Calculation 19 4 9 2" xfId="27868"/>
    <cellStyle name="Calculation 19 5" xfId="7779"/>
    <cellStyle name="Calculation 19 5 2" xfId="12806"/>
    <cellStyle name="Calculation 19 5 2 2" xfId="24214"/>
    <cellStyle name="Calculation 19 5 3" xfId="10166"/>
    <cellStyle name="Calculation 19 5 3 2" xfId="21578"/>
    <cellStyle name="Calculation 19 5 4" xfId="12390"/>
    <cellStyle name="Calculation 19 5 4 2" xfId="23798"/>
    <cellStyle name="Calculation 19 5 5" xfId="10485"/>
    <cellStyle name="Calculation 19 5 5 2" xfId="21897"/>
    <cellStyle name="Calculation 19 5 6" xfId="12624"/>
    <cellStyle name="Calculation 19 5 6 2" xfId="24032"/>
    <cellStyle name="Calculation 19 5 7" xfId="10283"/>
    <cellStyle name="Calculation 19 5 7 2" xfId="21695"/>
    <cellStyle name="Calculation 19 5 8" xfId="11764"/>
    <cellStyle name="Calculation 19 5 8 2" xfId="23173"/>
    <cellStyle name="Calculation 19 5 9" xfId="20299"/>
    <cellStyle name="Calculation 19 6" xfId="7900"/>
    <cellStyle name="Calculation 19 6 2" xfId="12893"/>
    <cellStyle name="Calculation 19 6 2 2" xfId="24300"/>
    <cellStyle name="Calculation 19 6 3" xfId="10086"/>
    <cellStyle name="Calculation 19 6 3 2" xfId="21499"/>
    <cellStyle name="Calculation 19 6 4" xfId="12142"/>
    <cellStyle name="Calculation 19 6 4 2" xfId="23550"/>
    <cellStyle name="Calculation 19 6 5" xfId="10714"/>
    <cellStyle name="Calculation 19 6 5 2" xfId="22126"/>
    <cellStyle name="Calculation 19 6 6" xfId="12364"/>
    <cellStyle name="Calculation 19 6 6 2" xfId="23772"/>
    <cellStyle name="Calculation 19 6 7" xfId="10508"/>
    <cellStyle name="Calculation 19 6 7 2" xfId="21920"/>
    <cellStyle name="Calculation 19 6 8" xfId="11691"/>
    <cellStyle name="Calculation 19 6 8 2" xfId="23100"/>
    <cellStyle name="Calculation 19 6 9" xfId="20370"/>
    <cellStyle name="Calculation 19 7" xfId="10191"/>
    <cellStyle name="Calculation 19 7 2" xfId="21603"/>
    <cellStyle name="Calculation 19 8" xfId="13054"/>
    <cellStyle name="Calculation 19 8 2" xfId="24461"/>
    <cellStyle name="Calculation 19 9" xfId="9947"/>
    <cellStyle name="Calculation 19 9 2" xfId="21360"/>
    <cellStyle name="Calculation 2" xfId="818"/>
    <cellStyle name="Calculation 2 10" xfId="13159"/>
    <cellStyle name="Calculation 2 10 2" xfId="24566"/>
    <cellStyle name="Calculation 2 11" xfId="9874"/>
    <cellStyle name="Calculation 2 11 2" xfId="21287"/>
    <cellStyle name="Calculation 2 12" xfId="11886"/>
    <cellStyle name="Calculation 2 12 2" xfId="23295"/>
    <cellStyle name="Calculation 2 13" xfId="10925"/>
    <cellStyle name="Calculation 2 13 2" xfId="22336"/>
    <cellStyle name="Calculation 2 14" xfId="19764"/>
    <cellStyle name="Calculation 2 2" xfId="819"/>
    <cellStyle name="Calculation 2 2 10" xfId="11585"/>
    <cellStyle name="Calculation 2 2 10 2" xfId="22994"/>
    <cellStyle name="Calculation 2 2 11" xfId="11170"/>
    <cellStyle name="Calculation 2 2 11 2" xfId="22581"/>
    <cellStyle name="Calculation 2 2 12" xfId="12542"/>
    <cellStyle name="Calculation 2 2 12 2" xfId="23950"/>
    <cellStyle name="Calculation 2 2 13" xfId="10343"/>
    <cellStyle name="Calculation 2 2 13 2" xfId="21755"/>
    <cellStyle name="Calculation 2 2 14" xfId="19765"/>
    <cellStyle name="Calculation 2 2 2" xfId="6492"/>
    <cellStyle name="Calculation 2 2 3" xfId="6869"/>
    <cellStyle name="Calculation 2 2 3 10" xfId="16446"/>
    <cellStyle name="Calculation 2 2 3 10 2" xfId="27853"/>
    <cellStyle name="Calculation 2 2 3 11" xfId="17317"/>
    <cellStyle name="Calculation 2 2 3 11 2" xfId="28724"/>
    <cellStyle name="Calculation 2 2 3 12" xfId="19975"/>
    <cellStyle name="Calculation 2 2 3 2" xfId="7227"/>
    <cellStyle name="Calculation 2 2 3 2 10" xfId="17348"/>
    <cellStyle name="Calculation 2 2 3 2 10 2" xfId="28755"/>
    <cellStyle name="Calculation 2 2 3 2 11" xfId="20183"/>
    <cellStyle name="Calculation 2 2 3 2 2" xfId="8867"/>
    <cellStyle name="Calculation 2 2 3 2 2 2" xfId="13518"/>
    <cellStyle name="Calculation 2 2 3 2 2 2 2" xfId="24925"/>
    <cellStyle name="Calculation 2 2 3 2 2 3" xfId="14522"/>
    <cellStyle name="Calculation 2 2 3 2 2 3 2" xfId="25929"/>
    <cellStyle name="Calculation 2 2 3 2 2 4" xfId="15480"/>
    <cellStyle name="Calculation 2 2 3 2 2 4 2" xfId="26887"/>
    <cellStyle name="Calculation 2 2 3 2 2 5" xfId="16405"/>
    <cellStyle name="Calculation 2 2 3 2 2 5 2" xfId="27812"/>
    <cellStyle name="Calculation 2 2 3 2 2 6" xfId="17276"/>
    <cellStyle name="Calculation 2 2 3 2 2 6 2" xfId="28683"/>
    <cellStyle name="Calculation 2 2 3 2 2 7" xfId="18122"/>
    <cellStyle name="Calculation 2 2 3 2 2 7 2" xfId="29529"/>
    <cellStyle name="Calculation 2 2 3 2 2 8" xfId="18886"/>
    <cellStyle name="Calculation 2 2 3 2 2 8 2" xfId="30293"/>
    <cellStyle name="Calculation 2 2 3 2 2 9" xfId="20715"/>
    <cellStyle name="Calculation 2 2 3 2 3" xfId="9713"/>
    <cellStyle name="Calculation 2 2 3 2 3 2" xfId="14117"/>
    <cellStyle name="Calculation 2 2 3 2 3 2 2" xfId="25524"/>
    <cellStyle name="Calculation 2 2 3 2 3 3" xfId="15077"/>
    <cellStyle name="Calculation 2 2 3 2 3 3 2" xfId="26484"/>
    <cellStyle name="Calculation 2 2 3 2 3 4" xfId="16029"/>
    <cellStyle name="Calculation 2 2 3 2 3 4 2" xfId="27436"/>
    <cellStyle name="Calculation 2 2 3 2 3 5" xfId="16903"/>
    <cellStyle name="Calculation 2 2 3 2 3 5 2" xfId="28310"/>
    <cellStyle name="Calculation 2 2 3 2 3 6" xfId="17768"/>
    <cellStyle name="Calculation 2 2 3 2 3 6 2" xfId="29175"/>
    <cellStyle name="Calculation 2 2 3 2 3 7" xfId="18544"/>
    <cellStyle name="Calculation 2 2 3 2 3 7 2" xfId="29951"/>
    <cellStyle name="Calculation 2 2 3 2 3 8" xfId="19301"/>
    <cellStyle name="Calculation 2 2 3 2 3 8 2" xfId="30708"/>
    <cellStyle name="Calculation 2 2 3 2 3 9" xfId="21133"/>
    <cellStyle name="Calculation 2 2 3 2 4" xfId="12490"/>
    <cellStyle name="Calculation 2 2 3 2 4 2" xfId="23898"/>
    <cellStyle name="Calculation 2 2 3 2 5" xfId="10389"/>
    <cellStyle name="Calculation 2 2 3 2 5 2" xfId="21801"/>
    <cellStyle name="Calculation 2 2 3 2 6" xfId="13656"/>
    <cellStyle name="Calculation 2 2 3 2 6 2" xfId="25063"/>
    <cellStyle name="Calculation 2 2 3 2 7" xfId="14632"/>
    <cellStyle name="Calculation 2 2 3 2 7 2" xfId="26039"/>
    <cellStyle name="Calculation 2 2 3 2 8" xfId="15584"/>
    <cellStyle name="Calculation 2 2 3 2 8 2" xfId="26991"/>
    <cellStyle name="Calculation 2 2 3 2 9" xfId="16479"/>
    <cellStyle name="Calculation 2 2 3 2 9 2" xfId="27886"/>
    <cellStyle name="Calculation 2 2 3 3" xfId="8509"/>
    <cellStyle name="Calculation 2 2 3 3 2" xfId="13249"/>
    <cellStyle name="Calculation 2 2 3 3 2 2" xfId="24656"/>
    <cellStyle name="Calculation 2 2 3 3 3" xfId="14269"/>
    <cellStyle name="Calculation 2 2 3 3 3 2" xfId="25676"/>
    <cellStyle name="Calculation 2 2 3 3 4" xfId="15229"/>
    <cellStyle name="Calculation 2 2 3 3 4 2" xfId="26636"/>
    <cellStyle name="Calculation 2 2 3 3 5" xfId="16178"/>
    <cellStyle name="Calculation 2 2 3 3 5 2" xfId="27585"/>
    <cellStyle name="Calculation 2 2 3 3 6" xfId="17051"/>
    <cellStyle name="Calculation 2 2 3 3 6 2" xfId="28458"/>
    <cellStyle name="Calculation 2 2 3 3 7" xfId="17916"/>
    <cellStyle name="Calculation 2 2 3 3 7 2" xfId="29323"/>
    <cellStyle name="Calculation 2 2 3 3 8" xfId="18692"/>
    <cellStyle name="Calculation 2 2 3 3 8 2" xfId="30099"/>
    <cellStyle name="Calculation 2 2 3 3 9" xfId="20506"/>
    <cellStyle name="Calculation 2 2 3 4" xfId="9519"/>
    <cellStyle name="Calculation 2 2 3 4 2" xfId="13923"/>
    <cellStyle name="Calculation 2 2 3 4 2 2" xfId="25330"/>
    <cellStyle name="Calculation 2 2 3 4 3" xfId="14883"/>
    <cellStyle name="Calculation 2 2 3 4 3 2" xfId="26290"/>
    <cellStyle name="Calculation 2 2 3 4 4" xfId="15835"/>
    <cellStyle name="Calculation 2 2 3 4 4 2" xfId="27242"/>
    <cellStyle name="Calculation 2 2 3 4 5" xfId="16709"/>
    <cellStyle name="Calculation 2 2 3 4 5 2" xfId="28116"/>
    <cellStyle name="Calculation 2 2 3 4 6" xfId="17574"/>
    <cellStyle name="Calculation 2 2 3 4 6 2" xfId="28981"/>
    <cellStyle name="Calculation 2 2 3 4 7" xfId="18350"/>
    <cellStyle name="Calculation 2 2 3 4 7 2" xfId="29757"/>
    <cellStyle name="Calculation 2 2 3 4 8" xfId="19107"/>
    <cellStyle name="Calculation 2 2 3 4 8 2" xfId="30514"/>
    <cellStyle name="Calculation 2 2 3 4 9" xfId="20939"/>
    <cellStyle name="Calculation 2 2 3 5" xfId="12220"/>
    <cellStyle name="Calculation 2 2 3 5 2" xfId="23628"/>
    <cellStyle name="Calculation 2 2 3 6" xfId="10643"/>
    <cellStyle name="Calculation 2 2 3 6 2" xfId="22055"/>
    <cellStyle name="Calculation 2 2 3 7" xfId="13616"/>
    <cellStyle name="Calculation 2 2 3 7 2" xfId="25023"/>
    <cellStyle name="Calculation 2 2 3 8" xfId="14594"/>
    <cellStyle name="Calculation 2 2 3 8 2" xfId="26001"/>
    <cellStyle name="Calculation 2 2 3 9" xfId="15547"/>
    <cellStyle name="Calculation 2 2 3 9 2" xfId="26954"/>
    <cellStyle name="Calculation 2 2 4" xfId="6981"/>
    <cellStyle name="Calculation 2 2 4 10" xfId="17329"/>
    <cellStyle name="Calculation 2 2 4 10 2" xfId="28736"/>
    <cellStyle name="Calculation 2 2 4 11" xfId="20057"/>
    <cellStyle name="Calculation 2 2 4 2" xfId="8620"/>
    <cellStyle name="Calculation 2 2 4 2 2" xfId="13342"/>
    <cellStyle name="Calculation 2 2 4 2 2 2" xfId="24749"/>
    <cellStyle name="Calculation 2 2 4 2 3" xfId="14356"/>
    <cellStyle name="Calculation 2 2 4 2 3 2" xfId="25763"/>
    <cellStyle name="Calculation 2 2 4 2 4" xfId="15316"/>
    <cellStyle name="Calculation 2 2 4 2 4 2" xfId="26723"/>
    <cellStyle name="Calculation 2 2 4 2 5" xfId="16260"/>
    <cellStyle name="Calculation 2 2 4 2 5 2" xfId="27667"/>
    <cellStyle name="Calculation 2 2 4 2 6" xfId="17133"/>
    <cellStyle name="Calculation 2 2 4 2 6 2" xfId="28540"/>
    <cellStyle name="Calculation 2 2 4 2 7" xfId="17998"/>
    <cellStyle name="Calculation 2 2 4 2 7 2" xfId="29405"/>
    <cellStyle name="Calculation 2 2 4 2 8" xfId="18773"/>
    <cellStyle name="Calculation 2 2 4 2 8 2" xfId="30180"/>
    <cellStyle name="Calculation 2 2 4 2 9" xfId="20588"/>
    <cellStyle name="Calculation 2 2 4 3" xfId="9600"/>
    <cellStyle name="Calculation 2 2 4 3 2" xfId="14004"/>
    <cellStyle name="Calculation 2 2 4 3 2 2" xfId="25411"/>
    <cellStyle name="Calculation 2 2 4 3 3" xfId="14964"/>
    <cellStyle name="Calculation 2 2 4 3 3 2" xfId="26371"/>
    <cellStyle name="Calculation 2 2 4 3 4" xfId="15916"/>
    <cellStyle name="Calculation 2 2 4 3 4 2" xfId="27323"/>
    <cellStyle name="Calculation 2 2 4 3 5" xfId="16790"/>
    <cellStyle name="Calculation 2 2 4 3 5 2" xfId="28197"/>
    <cellStyle name="Calculation 2 2 4 3 6" xfId="17655"/>
    <cellStyle name="Calculation 2 2 4 3 6 2" xfId="29062"/>
    <cellStyle name="Calculation 2 2 4 3 7" xfId="18431"/>
    <cellStyle name="Calculation 2 2 4 3 7 2" xfId="29838"/>
    <cellStyle name="Calculation 2 2 4 3 8" xfId="19188"/>
    <cellStyle name="Calculation 2 2 4 3 8 2" xfId="30595"/>
    <cellStyle name="Calculation 2 2 4 3 9" xfId="21020"/>
    <cellStyle name="Calculation 2 2 4 4" xfId="12315"/>
    <cellStyle name="Calculation 2 2 4 4 2" xfId="23723"/>
    <cellStyle name="Calculation 2 2 4 5" xfId="10553"/>
    <cellStyle name="Calculation 2 2 4 5 2" xfId="21965"/>
    <cellStyle name="Calculation 2 2 4 6" xfId="13628"/>
    <cellStyle name="Calculation 2 2 4 6 2" xfId="25035"/>
    <cellStyle name="Calculation 2 2 4 7" xfId="14606"/>
    <cellStyle name="Calculation 2 2 4 7 2" xfId="26013"/>
    <cellStyle name="Calculation 2 2 4 8" xfId="15559"/>
    <cellStyle name="Calculation 2 2 4 8 2" xfId="26966"/>
    <cellStyle name="Calculation 2 2 4 9" xfId="16458"/>
    <cellStyle name="Calculation 2 2 4 9 2" xfId="27865"/>
    <cellStyle name="Calculation 2 2 5" xfId="7782"/>
    <cellStyle name="Calculation 2 2 5 2" xfId="12809"/>
    <cellStyle name="Calculation 2 2 5 2 2" xfId="24217"/>
    <cellStyle name="Calculation 2 2 5 3" xfId="10163"/>
    <cellStyle name="Calculation 2 2 5 3 2" xfId="21575"/>
    <cellStyle name="Calculation 2 2 5 4" xfId="11785"/>
    <cellStyle name="Calculation 2 2 5 4 2" xfId="23194"/>
    <cellStyle name="Calculation 2 2 5 5" xfId="11017"/>
    <cellStyle name="Calculation 2 2 5 5 2" xfId="22428"/>
    <cellStyle name="Calculation 2 2 5 6" xfId="12567"/>
    <cellStyle name="Calculation 2 2 5 6 2" xfId="23975"/>
    <cellStyle name="Calculation 2 2 5 7" xfId="10330"/>
    <cellStyle name="Calculation 2 2 5 7 2" xfId="21742"/>
    <cellStyle name="Calculation 2 2 5 8" xfId="11736"/>
    <cellStyle name="Calculation 2 2 5 8 2" xfId="23145"/>
    <cellStyle name="Calculation 2 2 5 9" xfId="20302"/>
    <cellStyle name="Calculation 2 2 6" xfId="7897"/>
    <cellStyle name="Calculation 2 2 6 2" xfId="12890"/>
    <cellStyle name="Calculation 2 2 6 2 2" xfId="24297"/>
    <cellStyle name="Calculation 2 2 6 3" xfId="10089"/>
    <cellStyle name="Calculation 2 2 6 3 2" xfId="21502"/>
    <cellStyle name="Calculation 2 2 6 4" xfId="12391"/>
    <cellStyle name="Calculation 2 2 6 4 2" xfId="23799"/>
    <cellStyle name="Calculation 2 2 6 5" xfId="10484"/>
    <cellStyle name="Calculation 2 2 6 5 2" xfId="21896"/>
    <cellStyle name="Calculation 2 2 6 6" xfId="11976"/>
    <cellStyle name="Calculation 2 2 6 6 2" xfId="23384"/>
    <cellStyle name="Calculation 2 2 6 7" xfId="10850"/>
    <cellStyle name="Calculation 2 2 6 7 2" xfId="22262"/>
    <cellStyle name="Calculation 2 2 6 8" xfId="11570"/>
    <cellStyle name="Calculation 2 2 6 8 2" xfId="22979"/>
    <cellStyle name="Calculation 2 2 6 9" xfId="20367"/>
    <cellStyle name="Calculation 2 2 7" xfId="10194"/>
    <cellStyle name="Calculation 2 2 7 2" xfId="21606"/>
    <cellStyle name="Calculation 2 2 8" xfId="11992"/>
    <cellStyle name="Calculation 2 2 8 2" xfId="23400"/>
    <cellStyle name="Calculation 2 2 9" xfId="10835"/>
    <cellStyle name="Calculation 2 2 9 2" xfId="22247"/>
    <cellStyle name="Calculation 2 3" xfId="6870"/>
    <cellStyle name="Calculation 2 3 10" xfId="10575"/>
    <cellStyle name="Calculation 2 3 10 2" xfId="21987"/>
    <cellStyle name="Calculation 2 3 11" xfId="11688"/>
    <cellStyle name="Calculation 2 3 11 2" xfId="23097"/>
    <cellStyle name="Calculation 2 3 12" xfId="19976"/>
    <cellStyle name="Calculation 2 3 2" xfId="7228"/>
    <cellStyle name="Calculation 2 3 2 10" xfId="13608"/>
    <cellStyle name="Calculation 2 3 2 10 2" xfId="25015"/>
    <cellStyle name="Calculation 2 3 2 11" xfId="20184"/>
    <cellStyle name="Calculation 2 3 2 2" xfId="8868"/>
    <cellStyle name="Calculation 2 3 2 2 2" xfId="13519"/>
    <cellStyle name="Calculation 2 3 2 2 2 2" xfId="24926"/>
    <cellStyle name="Calculation 2 3 2 2 3" xfId="14523"/>
    <cellStyle name="Calculation 2 3 2 2 3 2" xfId="25930"/>
    <cellStyle name="Calculation 2 3 2 2 4" xfId="15481"/>
    <cellStyle name="Calculation 2 3 2 2 4 2" xfId="26888"/>
    <cellStyle name="Calculation 2 3 2 2 5" xfId="16406"/>
    <cellStyle name="Calculation 2 3 2 2 5 2" xfId="27813"/>
    <cellStyle name="Calculation 2 3 2 2 6" xfId="17277"/>
    <cellStyle name="Calculation 2 3 2 2 6 2" xfId="28684"/>
    <cellStyle name="Calculation 2 3 2 2 7" xfId="18123"/>
    <cellStyle name="Calculation 2 3 2 2 7 2" xfId="29530"/>
    <cellStyle name="Calculation 2 3 2 2 8" xfId="18887"/>
    <cellStyle name="Calculation 2 3 2 2 8 2" xfId="30294"/>
    <cellStyle name="Calculation 2 3 2 2 9" xfId="20716"/>
    <cellStyle name="Calculation 2 3 2 3" xfId="9714"/>
    <cellStyle name="Calculation 2 3 2 3 2" xfId="14118"/>
    <cellStyle name="Calculation 2 3 2 3 2 2" xfId="25525"/>
    <cellStyle name="Calculation 2 3 2 3 3" xfId="15078"/>
    <cellStyle name="Calculation 2 3 2 3 3 2" xfId="26485"/>
    <cellStyle name="Calculation 2 3 2 3 4" xfId="16030"/>
    <cellStyle name="Calculation 2 3 2 3 4 2" xfId="27437"/>
    <cellStyle name="Calculation 2 3 2 3 5" xfId="16904"/>
    <cellStyle name="Calculation 2 3 2 3 5 2" xfId="28311"/>
    <cellStyle name="Calculation 2 3 2 3 6" xfId="17769"/>
    <cellStyle name="Calculation 2 3 2 3 6 2" xfId="29176"/>
    <cellStyle name="Calculation 2 3 2 3 7" xfId="18545"/>
    <cellStyle name="Calculation 2 3 2 3 7 2" xfId="29952"/>
    <cellStyle name="Calculation 2 3 2 3 8" xfId="19302"/>
    <cellStyle name="Calculation 2 3 2 3 8 2" xfId="30709"/>
    <cellStyle name="Calculation 2 3 2 3 9" xfId="21134"/>
    <cellStyle name="Calculation 2 3 2 4" xfId="12491"/>
    <cellStyle name="Calculation 2 3 2 4 2" xfId="23899"/>
    <cellStyle name="Calculation 2 3 2 5" xfId="10388"/>
    <cellStyle name="Calculation 2 3 2 5 2" xfId="21800"/>
    <cellStyle name="Calculation 2 3 2 6" xfId="13146"/>
    <cellStyle name="Calculation 2 3 2 6 2" xfId="24553"/>
    <cellStyle name="Calculation 2 3 2 7" xfId="9882"/>
    <cellStyle name="Calculation 2 3 2 7 2" xfId="21295"/>
    <cellStyle name="Calculation 2 3 2 8" xfId="12167"/>
    <cellStyle name="Calculation 2 3 2 8 2" xfId="23575"/>
    <cellStyle name="Calculation 2 3 2 9" xfId="10694"/>
    <cellStyle name="Calculation 2 3 2 9 2" xfId="22106"/>
    <cellStyle name="Calculation 2 3 3" xfId="8510"/>
    <cellStyle name="Calculation 2 3 3 2" xfId="13250"/>
    <cellStyle name="Calculation 2 3 3 2 2" xfId="24657"/>
    <cellStyle name="Calculation 2 3 3 3" xfId="14270"/>
    <cellStyle name="Calculation 2 3 3 3 2" xfId="25677"/>
    <cellStyle name="Calculation 2 3 3 4" xfId="15230"/>
    <cellStyle name="Calculation 2 3 3 4 2" xfId="26637"/>
    <cellStyle name="Calculation 2 3 3 5" xfId="16179"/>
    <cellStyle name="Calculation 2 3 3 5 2" xfId="27586"/>
    <cellStyle name="Calculation 2 3 3 6" xfId="17052"/>
    <cellStyle name="Calculation 2 3 3 6 2" xfId="28459"/>
    <cellStyle name="Calculation 2 3 3 7" xfId="17917"/>
    <cellStyle name="Calculation 2 3 3 7 2" xfId="29324"/>
    <cellStyle name="Calculation 2 3 3 8" xfId="18693"/>
    <cellStyle name="Calculation 2 3 3 8 2" xfId="30100"/>
    <cellStyle name="Calculation 2 3 3 9" xfId="20507"/>
    <cellStyle name="Calculation 2 3 4" xfId="9520"/>
    <cellStyle name="Calculation 2 3 4 2" xfId="13924"/>
    <cellStyle name="Calculation 2 3 4 2 2" xfId="25331"/>
    <cellStyle name="Calculation 2 3 4 3" xfId="14884"/>
    <cellStyle name="Calculation 2 3 4 3 2" xfId="26291"/>
    <cellStyle name="Calculation 2 3 4 4" xfId="15836"/>
    <cellStyle name="Calculation 2 3 4 4 2" xfId="27243"/>
    <cellStyle name="Calculation 2 3 4 5" xfId="16710"/>
    <cellStyle name="Calculation 2 3 4 5 2" xfId="28117"/>
    <cellStyle name="Calculation 2 3 4 6" xfId="17575"/>
    <cellStyle name="Calculation 2 3 4 6 2" xfId="28982"/>
    <cellStyle name="Calculation 2 3 4 7" xfId="18351"/>
    <cellStyle name="Calculation 2 3 4 7 2" xfId="29758"/>
    <cellStyle name="Calculation 2 3 4 8" xfId="19108"/>
    <cellStyle name="Calculation 2 3 4 8 2" xfId="30515"/>
    <cellStyle name="Calculation 2 3 4 9" xfId="20940"/>
    <cellStyle name="Calculation 2 3 5" xfId="12221"/>
    <cellStyle name="Calculation 2 3 5 2" xfId="23629"/>
    <cellStyle name="Calculation 2 3 6" xfId="10642"/>
    <cellStyle name="Calculation 2 3 6 2" xfId="22054"/>
    <cellStyle name="Calculation 2 3 7" xfId="13114"/>
    <cellStyle name="Calculation 2 3 7 2" xfId="24521"/>
    <cellStyle name="Calculation 2 3 8" xfId="9910"/>
    <cellStyle name="Calculation 2 3 8 2" xfId="21323"/>
    <cellStyle name="Calculation 2 3 9" xfId="12289"/>
    <cellStyle name="Calculation 2 3 9 2" xfId="23697"/>
    <cellStyle name="Calculation 2 4" xfId="6980"/>
    <cellStyle name="Calculation 2 4 10" xfId="11662"/>
    <cellStyle name="Calculation 2 4 10 2" xfId="23071"/>
    <cellStyle name="Calculation 2 4 11" xfId="20056"/>
    <cellStyle name="Calculation 2 4 2" xfId="8619"/>
    <cellStyle name="Calculation 2 4 2 2" xfId="13341"/>
    <cellStyle name="Calculation 2 4 2 2 2" xfId="24748"/>
    <cellStyle name="Calculation 2 4 2 3" xfId="14355"/>
    <cellStyle name="Calculation 2 4 2 3 2" xfId="25762"/>
    <cellStyle name="Calculation 2 4 2 4" xfId="15315"/>
    <cellStyle name="Calculation 2 4 2 4 2" xfId="26722"/>
    <cellStyle name="Calculation 2 4 2 5" xfId="16259"/>
    <cellStyle name="Calculation 2 4 2 5 2" xfId="27666"/>
    <cellStyle name="Calculation 2 4 2 6" xfId="17132"/>
    <cellStyle name="Calculation 2 4 2 6 2" xfId="28539"/>
    <cellStyle name="Calculation 2 4 2 7" xfId="17997"/>
    <cellStyle name="Calculation 2 4 2 7 2" xfId="29404"/>
    <cellStyle name="Calculation 2 4 2 8" xfId="18772"/>
    <cellStyle name="Calculation 2 4 2 8 2" xfId="30179"/>
    <cellStyle name="Calculation 2 4 2 9" xfId="20587"/>
    <cellStyle name="Calculation 2 4 3" xfId="9599"/>
    <cellStyle name="Calculation 2 4 3 2" xfId="14003"/>
    <cellStyle name="Calculation 2 4 3 2 2" xfId="25410"/>
    <cellStyle name="Calculation 2 4 3 3" xfId="14963"/>
    <cellStyle name="Calculation 2 4 3 3 2" xfId="26370"/>
    <cellStyle name="Calculation 2 4 3 4" xfId="15915"/>
    <cellStyle name="Calculation 2 4 3 4 2" xfId="27322"/>
    <cellStyle name="Calculation 2 4 3 5" xfId="16789"/>
    <cellStyle name="Calculation 2 4 3 5 2" xfId="28196"/>
    <cellStyle name="Calculation 2 4 3 6" xfId="17654"/>
    <cellStyle name="Calculation 2 4 3 6 2" xfId="29061"/>
    <cellStyle name="Calculation 2 4 3 7" xfId="18430"/>
    <cellStyle name="Calculation 2 4 3 7 2" xfId="29837"/>
    <cellStyle name="Calculation 2 4 3 8" xfId="19187"/>
    <cellStyle name="Calculation 2 4 3 8 2" xfId="30594"/>
    <cellStyle name="Calculation 2 4 3 9" xfId="21019"/>
    <cellStyle name="Calculation 2 4 4" xfId="12314"/>
    <cellStyle name="Calculation 2 4 4 2" xfId="23722"/>
    <cellStyle name="Calculation 2 4 5" xfId="10554"/>
    <cellStyle name="Calculation 2 4 5 2" xfId="21966"/>
    <cellStyle name="Calculation 2 4 6" xfId="12606"/>
    <cellStyle name="Calculation 2 4 6 2" xfId="24014"/>
    <cellStyle name="Calculation 2 4 7" xfId="10296"/>
    <cellStyle name="Calculation 2 4 7 2" xfId="21708"/>
    <cellStyle name="Calculation 2 4 8" xfId="12122"/>
    <cellStyle name="Calculation 2 4 8 2" xfId="23530"/>
    <cellStyle name="Calculation 2 4 9" xfId="10731"/>
    <cellStyle name="Calculation 2 4 9 2" xfId="22143"/>
    <cellStyle name="Calculation 2 5" xfId="7781"/>
    <cellStyle name="Calculation 2 5 2" xfId="12808"/>
    <cellStyle name="Calculation 2 5 2 2" xfId="24216"/>
    <cellStyle name="Calculation 2 5 3" xfId="10164"/>
    <cellStyle name="Calculation 2 5 3 2" xfId="21576"/>
    <cellStyle name="Calculation 2 5 4" xfId="12792"/>
    <cellStyle name="Calculation 2 5 4 2" xfId="24200"/>
    <cellStyle name="Calculation 2 5 5" xfId="10176"/>
    <cellStyle name="Calculation 2 5 5 2" xfId="21588"/>
    <cellStyle name="Calculation 2 5 6" xfId="11781"/>
    <cellStyle name="Calculation 2 5 6 2" xfId="23190"/>
    <cellStyle name="Calculation 2 5 7" xfId="11021"/>
    <cellStyle name="Calculation 2 5 7 2" xfId="22432"/>
    <cellStyle name="Calculation 2 5 8" xfId="12062"/>
    <cellStyle name="Calculation 2 5 8 2" xfId="23470"/>
    <cellStyle name="Calculation 2 5 9" xfId="20301"/>
    <cellStyle name="Calculation 2 6" xfId="7898"/>
    <cellStyle name="Calculation 2 6 2" xfId="12891"/>
    <cellStyle name="Calculation 2 6 2 2" xfId="24298"/>
    <cellStyle name="Calculation 2 6 3" xfId="10088"/>
    <cellStyle name="Calculation 2 6 3 2" xfId="21501"/>
    <cellStyle name="Calculation 2 6 4" xfId="13422"/>
    <cellStyle name="Calculation 2 6 4 2" xfId="24829"/>
    <cellStyle name="Calculation 2 6 5" xfId="14429"/>
    <cellStyle name="Calculation 2 6 5 2" xfId="25836"/>
    <cellStyle name="Calculation 2 6 6" xfId="15387"/>
    <cellStyle name="Calculation 2 6 6 2" xfId="26794"/>
    <cellStyle name="Calculation 2 6 7" xfId="16314"/>
    <cellStyle name="Calculation 2 6 7 2" xfId="27721"/>
    <cellStyle name="Calculation 2 6 8" xfId="17185"/>
    <cellStyle name="Calculation 2 6 8 2" xfId="28592"/>
    <cellStyle name="Calculation 2 6 9" xfId="20368"/>
    <cellStyle name="Calculation 2 7" xfId="10193"/>
    <cellStyle name="Calculation 2 7 2" xfId="21605"/>
    <cellStyle name="Calculation 2 8" xfId="12666"/>
    <cellStyle name="Calculation 2 8 2" xfId="24074"/>
    <cellStyle name="Calculation 2 9" xfId="10249"/>
    <cellStyle name="Calculation 2 9 2" xfId="21661"/>
    <cellStyle name="Calculation 3" xfId="820"/>
    <cellStyle name="Calculation 3 10" xfId="14221"/>
    <cellStyle name="Calculation 3 10 2" xfId="25628"/>
    <cellStyle name="Calculation 3 11" xfId="15181"/>
    <cellStyle name="Calculation 3 11 2" xfId="26588"/>
    <cellStyle name="Calculation 3 12" xfId="16131"/>
    <cellStyle name="Calculation 3 12 2" xfId="27538"/>
    <cellStyle name="Calculation 3 13" xfId="19766"/>
    <cellStyle name="Calculation 3 2" xfId="6868"/>
    <cellStyle name="Calculation 3 2 10" xfId="11043"/>
    <cellStyle name="Calculation 3 2 10 2" xfId="22454"/>
    <cellStyle name="Calculation 3 2 11" xfId="12358"/>
    <cellStyle name="Calculation 3 2 11 2" xfId="23766"/>
    <cellStyle name="Calculation 3 2 12" xfId="19974"/>
    <cellStyle name="Calculation 3 2 2" xfId="7229"/>
    <cellStyle name="Calculation 3 2 2 10" xfId="13700"/>
    <cellStyle name="Calculation 3 2 2 10 2" xfId="25107"/>
    <cellStyle name="Calculation 3 2 2 11" xfId="20185"/>
    <cellStyle name="Calculation 3 2 2 2" xfId="8869"/>
    <cellStyle name="Calculation 3 2 2 2 2" xfId="13520"/>
    <cellStyle name="Calculation 3 2 2 2 2 2" xfId="24927"/>
    <cellStyle name="Calculation 3 2 2 2 3" xfId="14524"/>
    <cellStyle name="Calculation 3 2 2 2 3 2" xfId="25931"/>
    <cellStyle name="Calculation 3 2 2 2 4" xfId="15482"/>
    <cellStyle name="Calculation 3 2 2 2 4 2" xfId="26889"/>
    <cellStyle name="Calculation 3 2 2 2 5" xfId="16407"/>
    <cellStyle name="Calculation 3 2 2 2 5 2" xfId="27814"/>
    <cellStyle name="Calculation 3 2 2 2 6" xfId="17278"/>
    <cellStyle name="Calculation 3 2 2 2 6 2" xfId="28685"/>
    <cellStyle name="Calculation 3 2 2 2 7" xfId="18124"/>
    <cellStyle name="Calculation 3 2 2 2 7 2" xfId="29531"/>
    <cellStyle name="Calculation 3 2 2 2 8" xfId="18888"/>
    <cellStyle name="Calculation 3 2 2 2 8 2" xfId="30295"/>
    <cellStyle name="Calculation 3 2 2 2 9" xfId="20717"/>
    <cellStyle name="Calculation 3 2 2 3" xfId="9715"/>
    <cellStyle name="Calculation 3 2 2 3 2" xfId="14119"/>
    <cellStyle name="Calculation 3 2 2 3 2 2" xfId="25526"/>
    <cellStyle name="Calculation 3 2 2 3 3" xfId="15079"/>
    <cellStyle name="Calculation 3 2 2 3 3 2" xfId="26486"/>
    <cellStyle name="Calculation 3 2 2 3 4" xfId="16031"/>
    <cellStyle name="Calculation 3 2 2 3 4 2" xfId="27438"/>
    <cellStyle name="Calculation 3 2 2 3 5" xfId="16905"/>
    <cellStyle name="Calculation 3 2 2 3 5 2" xfId="28312"/>
    <cellStyle name="Calculation 3 2 2 3 6" xfId="17770"/>
    <cellStyle name="Calculation 3 2 2 3 6 2" xfId="29177"/>
    <cellStyle name="Calculation 3 2 2 3 7" xfId="18546"/>
    <cellStyle name="Calculation 3 2 2 3 7 2" xfId="29953"/>
    <cellStyle name="Calculation 3 2 2 3 8" xfId="19303"/>
    <cellStyle name="Calculation 3 2 2 3 8 2" xfId="30710"/>
    <cellStyle name="Calculation 3 2 2 3 9" xfId="21135"/>
    <cellStyle name="Calculation 3 2 2 4" xfId="12492"/>
    <cellStyle name="Calculation 3 2 2 4 2" xfId="23900"/>
    <cellStyle name="Calculation 3 2 2 5" xfId="10387"/>
    <cellStyle name="Calculation 3 2 2 5 2" xfId="21799"/>
    <cellStyle name="Calculation 3 2 2 6" xfId="12115"/>
    <cellStyle name="Calculation 3 2 2 6 2" xfId="23523"/>
    <cellStyle name="Calculation 3 2 2 7" xfId="10735"/>
    <cellStyle name="Calculation 3 2 2 7 2" xfId="22147"/>
    <cellStyle name="Calculation 3 2 2 8" xfId="12905"/>
    <cellStyle name="Calculation 3 2 2 8 2" xfId="24312"/>
    <cellStyle name="Calculation 3 2 2 9" xfId="10076"/>
    <cellStyle name="Calculation 3 2 2 9 2" xfId="21489"/>
    <cellStyle name="Calculation 3 2 3" xfId="8508"/>
    <cellStyle name="Calculation 3 2 3 2" xfId="13248"/>
    <cellStyle name="Calculation 3 2 3 2 2" xfId="24655"/>
    <cellStyle name="Calculation 3 2 3 3" xfId="14268"/>
    <cellStyle name="Calculation 3 2 3 3 2" xfId="25675"/>
    <cellStyle name="Calculation 3 2 3 4" xfId="15228"/>
    <cellStyle name="Calculation 3 2 3 4 2" xfId="26635"/>
    <cellStyle name="Calculation 3 2 3 5" xfId="16177"/>
    <cellStyle name="Calculation 3 2 3 5 2" xfId="27584"/>
    <cellStyle name="Calculation 3 2 3 6" xfId="17050"/>
    <cellStyle name="Calculation 3 2 3 6 2" xfId="28457"/>
    <cellStyle name="Calculation 3 2 3 7" xfId="17915"/>
    <cellStyle name="Calculation 3 2 3 7 2" xfId="29322"/>
    <cellStyle name="Calculation 3 2 3 8" xfId="18691"/>
    <cellStyle name="Calculation 3 2 3 8 2" xfId="30098"/>
    <cellStyle name="Calculation 3 2 3 9" xfId="20505"/>
    <cellStyle name="Calculation 3 2 4" xfId="9518"/>
    <cellStyle name="Calculation 3 2 4 2" xfId="13922"/>
    <cellStyle name="Calculation 3 2 4 2 2" xfId="25329"/>
    <cellStyle name="Calculation 3 2 4 3" xfId="14882"/>
    <cellStyle name="Calculation 3 2 4 3 2" xfId="26289"/>
    <cellStyle name="Calculation 3 2 4 4" xfId="15834"/>
    <cellStyle name="Calculation 3 2 4 4 2" xfId="27241"/>
    <cellStyle name="Calculation 3 2 4 5" xfId="16708"/>
    <cellStyle name="Calculation 3 2 4 5 2" xfId="28115"/>
    <cellStyle name="Calculation 3 2 4 6" xfId="17573"/>
    <cellStyle name="Calculation 3 2 4 6 2" xfId="28980"/>
    <cellStyle name="Calculation 3 2 4 7" xfId="18349"/>
    <cellStyle name="Calculation 3 2 4 7 2" xfId="29756"/>
    <cellStyle name="Calculation 3 2 4 8" xfId="19106"/>
    <cellStyle name="Calculation 3 2 4 8 2" xfId="30513"/>
    <cellStyle name="Calculation 3 2 4 9" xfId="20938"/>
    <cellStyle name="Calculation 3 2 5" xfId="12219"/>
    <cellStyle name="Calculation 3 2 5 2" xfId="23627"/>
    <cellStyle name="Calculation 3 2 6" xfId="10644"/>
    <cellStyle name="Calculation 3 2 6 2" xfId="22056"/>
    <cellStyle name="Calculation 3 2 7" xfId="12594"/>
    <cellStyle name="Calculation 3 2 7 2" xfId="24002"/>
    <cellStyle name="Calculation 3 2 8" xfId="10308"/>
    <cellStyle name="Calculation 3 2 8 2" xfId="21720"/>
    <cellStyle name="Calculation 3 2 9" xfId="11752"/>
    <cellStyle name="Calculation 3 2 9 2" xfId="23161"/>
    <cellStyle name="Calculation 3 3" xfId="6982"/>
    <cellStyle name="Calculation 3 3 10" xfId="11963"/>
    <cellStyle name="Calculation 3 3 10 2" xfId="23371"/>
    <cellStyle name="Calculation 3 3 11" xfId="20058"/>
    <cellStyle name="Calculation 3 3 2" xfId="8621"/>
    <cellStyle name="Calculation 3 3 2 2" xfId="13343"/>
    <cellStyle name="Calculation 3 3 2 2 2" xfId="24750"/>
    <cellStyle name="Calculation 3 3 2 3" xfId="14357"/>
    <cellStyle name="Calculation 3 3 2 3 2" xfId="25764"/>
    <cellStyle name="Calculation 3 3 2 4" xfId="15317"/>
    <cellStyle name="Calculation 3 3 2 4 2" xfId="26724"/>
    <cellStyle name="Calculation 3 3 2 5" xfId="16261"/>
    <cellStyle name="Calculation 3 3 2 5 2" xfId="27668"/>
    <cellStyle name="Calculation 3 3 2 6" xfId="17134"/>
    <cellStyle name="Calculation 3 3 2 6 2" xfId="28541"/>
    <cellStyle name="Calculation 3 3 2 7" xfId="17999"/>
    <cellStyle name="Calculation 3 3 2 7 2" xfId="29406"/>
    <cellStyle name="Calculation 3 3 2 8" xfId="18774"/>
    <cellStyle name="Calculation 3 3 2 8 2" xfId="30181"/>
    <cellStyle name="Calculation 3 3 2 9" xfId="20589"/>
    <cellStyle name="Calculation 3 3 3" xfId="9601"/>
    <cellStyle name="Calculation 3 3 3 2" xfId="14005"/>
    <cellStyle name="Calculation 3 3 3 2 2" xfId="25412"/>
    <cellStyle name="Calculation 3 3 3 3" xfId="14965"/>
    <cellStyle name="Calculation 3 3 3 3 2" xfId="26372"/>
    <cellStyle name="Calculation 3 3 3 4" xfId="15917"/>
    <cellStyle name="Calculation 3 3 3 4 2" xfId="27324"/>
    <cellStyle name="Calculation 3 3 3 5" xfId="16791"/>
    <cellStyle name="Calculation 3 3 3 5 2" xfId="28198"/>
    <cellStyle name="Calculation 3 3 3 6" xfId="17656"/>
    <cellStyle name="Calculation 3 3 3 6 2" xfId="29063"/>
    <cellStyle name="Calculation 3 3 3 7" xfId="18432"/>
    <cellStyle name="Calculation 3 3 3 7 2" xfId="29839"/>
    <cellStyle name="Calculation 3 3 3 8" xfId="19189"/>
    <cellStyle name="Calculation 3 3 3 8 2" xfId="30596"/>
    <cellStyle name="Calculation 3 3 3 9" xfId="21021"/>
    <cellStyle name="Calculation 3 3 4" xfId="12316"/>
    <cellStyle name="Calculation 3 3 4 2" xfId="23724"/>
    <cellStyle name="Calculation 3 3 5" xfId="10552"/>
    <cellStyle name="Calculation 3 3 5 2" xfId="21964"/>
    <cellStyle name="Calculation 3 3 6" xfId="12096"/>
    <cellStyle name="Calculation 3 3 6 2" xfId="23504"/>
    <cellStyle name="Calculation 3 3 7" xfId="10754"/>
    <cellStyle name="Calculation 3 3 7 2" xfId="22166"/>
    <cellStyle name="Calculation 3 3 8" xfId="11658"/>
    <cellStyle name="Calculation 3 3 8 2" xfId="23067"/>
    <cellStyle name="Calculation 3 3 9" xfId="11118"/>
    <cellStyle name="Calculation 3 3 9 2" xfId="22529"/>
    <cellStyle name="Calculation 3 4" xfId="7783"/>
    <cellStyle name="Calculation 3 4 2" xfId="12810"/>
    <cellStyle name="Calculation 3 4 2 2" xfId="24218"/>
    <cellStyle name="Calculation 3 4 3" xfId="10162"/>
    <cellStyle name="Calculation 3 4 3 2" xfId="21574"/>
    <cellStyle name="Calculation 3 4 4" xfId="11786"/>
    <cellStyle name="Calculation 3 4 4 2" xfId="23195"/>
    <cellStyle name="Calculation 3 4 5" xfId="11016"/>
    <cellStyle name="Calculation 3 4 5 2" xfId="22427"/>
    <cellStyle name="Calculation 3 4 6" xfId="13594"/>
    <cellStyle name="Calculation 3 4 6 2" xfId="25001"/>
    <cellStyle name="Calculation 3 4 7" xfId="14576"/>
    <cellStyle name="Calculation 3 4 7 2" xfId="25983"/>
    <cellStyle name="Calculation 3 4 8" xfId="15531"/>
    <cellStyle name="Calculation 3 4 8 2" xfId="26938"/>
    <cellStyle name="Calculation 3 4 9" xfId="20303"/>
    <cellStyle name="Calculation 3 5" xfId="7896"/>
    <cellStyle name="Calculation 3 5 2" xfId="12889"/>
    <cellStyle name="Calculation 3 5 2 2" xfId="24296"/>
    <cellStyle name="Calculation 3 5 3" xfId="10090"/>
    <cellStyle name="Calculation 3 5 3 2" xfId="21503"/>
    <cellStyle name="Calculation 3 5 4" xfId="13057"/>
    <cellStyle name="Calculation 3 5 4 2" xfId="24464"/>
    <cellStyle name="Calculation 3 5 5" xfId="9944"/>
    <cellStyle name="Calculation 3 5 5 2" xfId="21357"/>
    <cellStyle name="Calculation 3 5 6" xfId="13718"/>
    <cellStyle name="Calculation 3 5 6 2" xfId="25125"/>
    <cellStyle name="Calculation 3 5 7" xfId="14681"/>
    <cellStyle name="Calculation 3 5 7 2" xfId="26088"/>
    <cellStyle name="Calculation 3 5 8" xfId="15633"/>
    <cellStyle name="Calculation 3 5 8 2" xfId="27040"/>
    <cellStyle name="Calculation 3 5 9" xfId="20366"/>
    <cellStyle name="Calculation 3 6" xfId="10195"/>
    <cellStyle name="Calculation 3 6 2" xfId="21607"/>
    <cellStyle name="Calculation 3 7" xfId="13164"/>
    <cellStyle name="Calculation 3 7 2" xfId="24571"/>
    <cellStyle name="Calculation 3 8" xfId="9869"/>
    <cellStyle name="Calculation 3 8 2" xfId="21282"/>
    <cellStyle name="Calculation 3 9" xfId="13200"/>
    <cellStyle name="Calculation 3 9 2" xfId="24607"/>
    <cellStyle name="Calculation 4" xfId="821"/>
    <cellStyle name="Calculation 4 10" xfId="16490"/>
    <cellStyle name="Calculation 4 10 2" xfId="27897"/>
    <cellStyle name="Calculation 4 11" xfId="17358"/>
    <cellStyle name="Calculation 4 11 2" xfId="28765"/>
    <cellStyle name="Calculation 4 12" xfId="18156"/>
    <cellStyle name="Calculation 4 12 2" xfId="29563"/>
    <cellStyle name="Calculation 4 13" xfId="19767"/>
    <cellStyle name="Calculation 4 2" xfId="6867"/>
    <cellStyle name="Calculation 4 2 10" xfId="11130"/>
    <cellStyle name="Calculation 4 2 10 2" xfId="22541"/>
    <cellStyle name="Calculation 4 2 11" xfId="13575"/>
    <cellStyle name="Calculation 4 2 11 2" xfId="24982"/>
    <cellStyle name="Calculation 4 2 12" xfId="19973"/>
    <cellStyle name="Calculation 4 2 2" xfId="7230"/>
    <cellStyle name="Calculation 4 2 2 10" xfId="15381"/>
    <cellStyle name="Calculation 4 2 2 10 2" xfId="26788"/>
    <cellStyle name="Calculation 4 2 2 11" xfId="20186"/>
    <cellStyle name="Calculation 4 2 2 2" xfId="8870"/>
    <cellStyle name="Calculation 4 2 2 2 2" xfId="13521"/>
    <cellStyle name="Calculation 4 2 2 2 2 2" xfId="24928"/>
    <cellStyle name="Calculation 4 2 2 2 3" xfId="14525"/>
    <cellStyle name="Calculation 4 2 2 2 3 2" xfId="25932"/>
    <cellStyle name="Calculation 4 2 2 2 4" xfId="15483"/>
    <cellStyle name="Calculation 4 2 2 2 4 2" xfId="26890"/>
    <cellStyle name="Calculation 4 2 2 2 5" xfId="16408"/>
    <cellStyle name="Calculation 4 2 2 2 5 2" xfId="27815"/>
    <cellStyle name="Calculation 4 2 2 2 6" xfId="17279"/>
    <cellStyle name="Calculation 4 2 2 2 6 2" xfId="28686"/>
    <cellStyle name="Calculation 4 2 2 2 7" xfId="18125"/>
    <cellStyle name="Calculation 4 2 2 2 7 2" xfId="29532"/>
    <cellStyle name="Calculation 4 2 2 2 8" xfId="18889"/>
    <cellStyle name="Calculation 4 2 2 2 8 2" xfId="30296"/>
    <cellStyle name="Calculation 4 2 2 2 9" xfId="20718"/>
    <cellStyle name="Calculation 4 2 2 3" xfId="9716"/>
    <cellStyle name="Calculation 4 2 2 3 2" xfId="14120"/>
    <cellStyle name="Calculation 4 2 2 3 2 2" xfId="25527"/>
    <cellStyle name="Calculation 4 2 2 3 3" xfId="15080"/>
    <cellStyle name="Calculation 4 2 2 3 3 2" xfId="26487"/>
    <cellStyle name="Calculation 4 2 2 3 4" xfId="16032"/>
    <cellStyle name="Calculation 4 2 2 3 4 2" xfId="27439"/>
    <cellStyle name="Calculation 4 2 2 3 5" xfId="16906"/>
    <cellStyle name="Calculation 4 2 2 3 5 2" xfId="28313"/>
    <cellStyle name="Calculation 4 2 2 3 6" xfId="17771"/>
    <cellStyle name="Calculation 4 2 2 3 6 2" xfId="29178"/>
    <cellStyle name="Calculation 4 2 2 3 7" xfId="18547"/>
    <cellStyle name="Calculation 4 2 2 3 7 2" xfId="29954"/>
    <cellStyle name="Calculation 4 2 2 3 8" xfId="19304"/>
    <cellStyle name="Calculation 4 2 2 3 8 2" xfId="30711"/>
    <cellStyle name="Calculation 4 2 2 3 9" xfId="21136"/>
    <cellStyle name="Calculation 4 2 2 4" xfId="12493"/>
    <cellStyle name="Calculation 4 2 2 4 2" xfId="23901"/>
    <cellStyle name="Calculation 4 2 2 5" xfId="10386"/>
    <cellStyle name="Calculation 4 2 2 5 2" xfId="21798"/>
    <cellStyle name="Calculation 4 2 2 6" xfId="12638"/>
    <cellStyle name="Calculation 4 2 2 6 2" xfId="24046"/>
    <cellStyle name="Calculation 4 2 2 7" xfId="10271"/>
    <cellStyle name="Calculation 4 2 2 7 2" xfId="21683"/>
    <cellStyle name="Calculation 4 2 2 8" xfId="13415"/>
    <cellStyle name="Calculation 4 2 2 8 2" xfId="24822"/>
    <cellStyle name="Calculation 4 2 2 9" xfId="14423"/>
    <cellStyle name="Calculation 4 2 2 9 2" xfId="25830"/>
    <cellStyle name="Calculation 4 2 3" xfId="8507"/>
    <cellStyle name="Calculation 4 2 3 2" xfId="13247"/>
    <cellStyle name="Calculation 4 2 3 2 2" xfId="24654"/>
    <cellStyle name="Calculation 4 2 3 3" xfId="14267"/>
    <cellStyle name="Calculation 4 2 3 3 2" xfId="25674"/>
    <cellStyle name="Calculation 4 2 3 4" xfId="15227"/>
    <cellStyle name="Calculation 4 2 3 4 2" xfId="26634"/>
    <cellStyle name="Calculation 4 2 3 5" xfId="16176"/>
    <cellStyle name="Calculation 4 2 3 5 2" xfId="27583"/>
    <cellStyle name="Calculation 4 2 3 6" xfId="17049"/>
    <cellStyle name="Calculation 4 2 3 6 2" xfId="28456"/>
    <cellStyle name="Calculation 4 2 3 7" xfId="17914"/>
    <cellStyle name="Calculation 4 2 3 7 2" xfId="29321"/>
    <cellStyle name="Calculation 4 2 3 8" xfId="18690"/>
    <cellStyle name="Calculation 4 2 3 8 2" xfId="30097"/>
    <cellStyle name="Calculation 4 2 3 9" xfId="20504"/>
    <cellStyle name="Calculation 4 2 4" xfId="9517"/>
    <cellStyle name="Calculation 4 2 4 2" xfId="13921"/>
    <cellStyle name="Calculation 4 2 4 2 2" xfId="25328"/>
    <cellStyle name="Calculation 4 2 4 3" xfId="14881"/>
    <cellStyle name="Calculation 4 2 4 3 2" xfId="26288"/>
    <cellStyle name="Calculation 4 2 4 4" xfId="15833"/>
    <cellStyle name="Calculation 4 2 4 4 2" xfId="27240"/>
    <cellStyle name="Calculation 4 2 4 5" xfId="16707"/>
    <cellStyle name="Calculation 4 2 4 5 2" xfId="28114"/>
    <cellStyle name="Calculation 4 2 4 6" xfId="17572"/>
    <cellStyle name="Calculation 4 2 4 6 2" xfId="28979"/>
    <cellStyle name="Calculation 4 2 4 7" xfId="18348"/>
    <cellStyle name="Calculation 4 2 4 7 2" xfId="29755"/>
    <cellStyle name="Calculation 4 2 4 8" xfId="19105"/>
    <cellStyle name="Calculation 4 2 4 8 2" xfId="30512"/>
    <cellStyle name="Calculation 4 2 4 9" xfId="20937"/>
    <cellStyle name="Calculation 4 2 5" xfId="12218"/>
    <cellStyle name="Calculation 4 2 5 2" xfId="23626"/>
    <cellStyle name="Calculation 4 2 6" xfId="10645"/>
    <cellStyle name="Calculation 4 2 6 2" xfId="22057"/>
    <cellStyle name="Calculation 4 2 7" xfId="12081"/>
    <cellStyle name="Calculation 4 2 7 2" xfId="23489"/>
    <cellStyle name="Calculation 4 2 8" xfId="10767"/>
    <cellStyle name="Calculation 4 2 8 2" xfId="22179"/>
    <cellStyle name="Calculation 4 2 9" xfId="11645"/>
    <cellStyle name="Calculation 4 2 9 2" xfId="23054"/>
    <cellStyle name="Calculation 4 3" xfId="6983"/>
    <cellStyle name="Calculation 4 3 10" xfId="11635"/>
    <cellStyle name="Calculation 4 3 10 2" xfId="23044"/>
    <cellStyle name="Calculation 4 3 11" xfId="20059"/>
    <cellStyle name="Calculation 4 3 2" xfId="8622"/>
    <cellStyle name="Calculation 4 3 2 2" xfId="13344"/>
    <cellStyle name="Calculation 4 3 2 2 2" xfId="24751"/>
    <cellStyle name="Calculation 4 3 2 3" xfId="14358"/>
    <cellStyle name="Calculation 4 3 2 3 2" xfId="25765"/>
    <cellStyle name="Calculation 4 3 2 4" xfId="15318"/>
    <cellStyle name="Calculation 4 3 2 4 2" xfId="26725"/>
    <cellStyle name="Calculation 4 3 2 5" xfId="16262"/>
    <cellStyle name="Calculation 4 3 2 5 2" xfId="27669"/>
    <cellStyle name="Calculation 4 3 2 6" xfId="17135"/>
    <cellStyle name="Calculation 4 3 2 6 2" xfId="28542"/>
    <cellStyle name="Calculation 4 3 2 7" xfId="18000"/>
    <cellStyle name="Calculation 4 3 2 7 2" xfId="29407"/>
    <cellStyle name="Calculation 4 3 2 8" xfId="18775"/>
    <cellStyle name="Calculation 4 3 2 8 2" xfId="30182"/>
    <cellStyle name="Calculation 4 3 2 9" xfId="20590"/>
    <cellStyle name="Calculation 4 3 3" xfId="9602"/>
    <cellStyle name="Calculation 4 3 3 2" xfId="14006"/>
    <cellStyle name="Calculation 4 3 3 2 2" xfId="25413"/>
    <cellStyle name="Calculation 4 3 3 3" xfId="14966"/>
    <cellStyle name="Calculation 4 3 3 3 2" xfId="26373"/>
    <cellStyle name="Calculation 4 3 3 4" xfId="15918"/>
    <cellStyle name="Calculation 4 3 3 4 2" xfId="27325"/>
    <cellStyle name="Calculation 4 3 3 5" xfId="16792"/>
    <cellStyle name="Calculation 4 3 3 5 2" xfId="28199"/>
    <cellStyle name="Calculation 4 3 3 6" xfId="17657"/>
    <cellStyle name="Calculation 4 3 3 6 2" xfId="29064"/>
    <cellStyle name="Calculation 4 3 3 7" xfId="18433"/>
    <cellStyle name="Calculation 4 3 3 7 2" xfId="29840"/>
    <cellStyle name="Calculation 4 3 3 8" xfId="19190"/>
    <cellStyle name="Calculation 4 3 3 8 2" xfId="30597"/>
    <cellStyle name="Calculation 4 3 3 9" xfId="21022"/>
    <cellStyle name="Calculation 4 3 4" xfId="12317"/>
    <cellStyle name="Calculation 4 3 4 2" xfId="23725"/>
    <cellStyle name="Calculation 4 3 5" xfId="10551"/>
    <cellStyle name="Calculation 4 3 5 2" xfId="21963"/>
    <cellStyle name="Calculation 4 3 6" xfId="12097"/>
    <cellStyle name="Calculation 4 3 6 2" xfId="23505"/>
    <cellStyle name="Calculation 4 3 7" xfId="10753"/>
    <cellStyle name="Calculation 4 3 7 2" xfId="22165"/>
    <cellStyle name="Calculation 4 3 8" xfId="12069"/>
    <cellStyle name="Calculation 4 3 8 2" xfId="23477"/>
    <cellStyle name="Calculation 4 3 9" xfId="10777"/>
    <cellStyle name="Calculation 4 3 9 2" xfId="22189"/>
    <cellStyle name="Calculation 4 4" xfId="7784"/>
    <cellStyle name="Calculation 4 4 2" xfId="12811"/>
    <cellStyle name="Calculation 4 4 2 2" xfId="24219"/>
    <cellStyle name="Calculation 4 4 3" xfId="10161"/>
    <cellStyle name="Calculation 4 4 3 2" xfId="21573"/>
    <cellStyle name="Calculation 4 4 4" xfId="11787"/>
    <cellStyle name="Calculation 4 4 4 2" xfId="23196"/>
    <cellStyle name="Calculation 4 4 5" xfId="11015"/>
    <cellStyle name="Calculation 4 4 5 2" xfId="22426"/>
    <cellStyle name="Calculation 4 4 6" xfId="13027"/>
    <cellStyle name="Calculation 4 4 6 2" xfId="24434"/>
    <cellStyle name="Calculation 4 4 7" xfId="9969"/>
    <cellStyle name="Calculation 4 4 7 2" xfId="21382"/>
    <cellStyle name="Calculation 4 4 8" xfId="12695"/>
    <cellStyle name="Calculation 4 4 8 2" xfId="24103"/>
    <cellStyle name="Calculation 4 4 9" xfId="20304"/>
    <cellStyle name="Calculation 4 5" xfId="7895"/>
    <cellStyle name="Calculation 4 5 2" xfId="12888"/>
    <cellStyle name="Calculation 4 5 2 2" xfId="24295"/>
    <cellStyle name="Calculation 4 5 3" xfId="10091"/>
    <cellStyle name="Calculation 4 5 3 2" xfId="21504"/>
    <cellStyle name="Calculation 4 5 4" xfId="13697"/>
    <cellStyle name="Calculation 4 5 4 2" xfId="25104"/>
    <cellStyle name="Calculation 4 5 5" xfId="14663"/>
    <cellStyle name="Calculation 4 5 5 2" xfId="26070"/>
    <cellStyle name="Calculation 4 5 6" xfId="15615"/>
    <cellStyle name="Calculation 4 5 6 2" xfId="27022"/>
    <cellStyle name="Calculation 4 5 7" xfId="16500"/>
    <cellStyle name="Calculation 4 5 7 2" xfId="27907"/>
    <cellStyle name="Calculation 4 5 8" xfId="17368"/>
    <cellStyle name="Calculation 4 5 8 2" xfId="28775"/>
    <cellStyle name="Calculation 4 5 9" xfId="20365"/>
    <cellStyle name="Calculation 4 6" xfId="10196"/>
    <cellStyle name="Calculation 4 6 2" xfId="21608"/>
    <cellStyle name="Calculation 4 7" xfId="13685"/>
    <cellStyle name="Calculation 4 7 2" xfId="25092"/>
    <cellStyle name="Calculation 4 8" xfId="14653"/>
    <cellStyle name="Calculation 4 8 2" xfId="26060"/>
    <cellStyle name="Calculation 4 9" xfId="15605"/>
    <cellStyle name="Calculation 4 9 2" xfId="27012"/>
    <cellStyle name="Calculation 5" xfId="822"/>
    <cellStyle name="Calculation 5 10" xfId="14644"/>
    <cellStyle name="Calculation 5 10 2" xfId="26051"/>
    <cellStyle name="Calculation 5 11" xfId="15596"/>
    <cellStyle name="Calculation 5 11 2" xfId="27003"/>
    <cellStyle name="Calculation 5 12" xfId="16485"/>
    <cellStyle name="Calculation 5 12 2" xfId="27892"/>
    <cellStyle name="Calculation 5 13" xfId="19768"/>
    <cellStyle name="Calculation 5 2" xfId="6866"/>
    <cellStyle name="Calculation 5 2 10" xfId="11285"/>
    <cellStyle name="Calculation 5 2 10 2" xfId="22695"/>
    <cellStyle name="Calculation 5 2 11" xfId="11947"/>
    <cellStyle name="Calculation 5 2 11 2" xfId="23355"/>
    <cellStyle name="Calculation 5 2 12" xfId="19972"/>
    <cellStyle name="Calculation 5 2 2" xfId="7231"/>
    <cellStyle name="Calculation 5 2 2 10" xfId="17349"/>
    <cellStyle name="Calculation 5 2 2 10 2" xfId="28756"/>
    <cellStyle name="Calculation 5 2 2 11" xfId="20187"/>
    <cellStyle name="Calculation 5 2 2 2" xfId="8871"/>
    <cellStyle name="Calculation 5 2 2 2 2" xfId="13522"/>
    <cellStyle name="Calculation 5 2 2 2 2 2" xfId="24929"/>
    <cellStyle name="Calculation 5 2 2 2 3" xfId="14526"/>
    <cellStyle name="Calculation 5 2 2 2 3 2" xfId="25933"/>
    <cellStyle name="Calculation 5 2 2 2 4" xfId="15484"/>
    <cellStyle name="Calculation 5 2 2 2 4 2" xfId="26891"/>
    <cellStyle name="Calculation 5 2 2 2 5" xfId="16409"/>
    <cellStyle name="Calculation 5 2 2 2 5 2" xfId="27816"/>
    <cellStyle name="Calculation 5 2 2 2 6" xfId="17280"/>
    <cellStyle name="Calculation 5 2 2 2 6 2" xfId="28687"/>
    <cellStyle name="Calculation 5 2 2 2 7" xfId="18126"/>
    <cellStyle name="Calculation 5 2 2 2 7 2" xfId="29533"/>
    <cellStyle name="Calculation 5 2 2 2 8" xfId="18890"/>
    <cellStyle name="Calculation 5 2 2 2 8 2" xfId="30297"/>
    <cellStyle name="Calculation 5 2 2 2 9" xfId="20719"/>
    <cellStyle name="Calculation 5 2 2 3" xfId="9717"/>
    <cellStyle name="Calculation 5 2 2 3 2" xfId="14121"/>
    <cellStyle name="Calculation 5 2 2 3 2 2" xfId="25528"/>
    <cellStyle name="Calculation 5 2 2 3 3" xfId="15081"/>
    <cellStyle name="Calculation 5 2 2 3 3 2" xfId="26488"/>
    <cellStyle name="Calculation 5 2 2 3 4" xfId="16033"/>
    <cellStyle name="Calculation 5 2 2 3 4 2" xfId="27440"/>
    <cellStyle name="Calculation 5 2 2 3 5" xfId="16907"/>
    <cellStyle name="Calculation 5 2 2 3 5 2" xfId="28314"/>
    <cellStyle name="Calculation 5 2 2 3 6" xfId="17772"/>
    <cellStyle name="Calculation 5 2 2 3 6 2" xfId="29179"/>
    <cellStyle name="Calculation 5 2 2 3 7" xfId="18548"/>
    <cellStyle name="Calculation 5 2 2 3 7 2" xfId="29955"/>
    <cellStyle name="Calculation 5 2 2 3 8" xfId="19305"/>
    <cellStyle name="Calculation 5 2 2 3 8 2" xfId="30712"/>
    <cellStyle name="Calculation 5 2 2 3 9" xfId="21137"/>
    <cellStyle name="Calculation 5 2 2 4" xfId="12494"/>
    <cellStyle name="Calculation 5 2 2 4 2" xfId="23902"/>
    <cellStyle name="Calculation 5 2 2 5" xfId="10385"/>
    <cellStyle name="Calculation 5 2 2 5 2" xfId="21797"/>
    <cellStyle name="Calculation 5 2 2 6" xfId="13657"/>
    <cellStyle name="Calculation 5 2 2 6 2" xfId="25064"/>
    <cellStyle name="Calculation 5 2 2 7" xfId="14633"/>
    <cellStyle name="Calculation 5 2 2 7 2" xfId="26040"/>
    <cellStyle name="Calculation 5 2 2 8" xfId="15585"/>
    <cellStyle name="Calculation 5 2 2 8 2" xfId="26992"/>
    <cellStyle name="Calculation 5 2 2 9" xfId="16480"/>
    <cellStyle name="Calculation 5 2 2 9 2" xfId="27887"/>
    <cellStyle name="Calculation 5 2 3" xfId="8506"/>
    <cellStyle name="Calculation 5 2 3 2" xfId="13246"/>
    <cellStyle name="Calculation 5 2 3 2 2" xfId="24653"/>
    <cellStyle name="Calculation 5 2 3 3" xfId="14266"/>
    <cellStyle name="Calculation 5 2 3 3 2" xfId="25673"/>
    <cellStyle name="Calculation 5 2 3 4" xfId="15226"/>
    <cellStyle name="Calculation 5 2 3 4 2" xfId="26633"/>
    <cellStyle name="Calculation 5 2 3 5" xfId="16175"/>
    <cellStyle name="Calculation 5 2 3 5 2" xfId="27582"/>
    <cellStyle name="Calculation 5 2 3 6" xfId="17048"/>
    <cellStyle name="Calculation 5 2 3 6 2" xfId="28455"/>
    <cellStyle name="Calculation 5 2 3 7" xfId="17913"/>
    <cellStyle name="Calculation 5 2 3 7 2" xfId="29320"/>
    <cellStyle name="Calculation 5 2 3 8" xfId="18689"/>
    <cellStyle name="Calculation 5 2 3 8 2" xfId="30096"/>
    <cellStyle name="Calculation 5 2 3 9" xfId="20503"/>
    <cellStyle name="Calculation 5 2 4" xfId="9516"/>
    <cellStyle name="Calculation 5 2 4 2" xfId="13920"/>
    <cellStyle name="Calculation 5 2 4 2 2" xfId="25327"/>
    <cellStyle name="Calculation 5 2 4 3" xfId="14880"/>
    <cellStyle name="Calculation 5 2 4 3 2" xfId="26287"/>
    <cellStyle name="Calculation 5 2 4 4" xfId="15832"/>
    <cellStyle name="Calculation 5 2 4 4 2" xfId="27239"/>
    <cellStyle name="Calculation 5 2 4 5" xfId="16706"/>
    <cellStyle name="Calculation 5 2 4 5 2" xfId="28113"/>
    <cellStyle name="Calculation 5 2 4 6" xfId="17571"/>
    <cellStyle name="Calculation 5 2 4 6 2" xfId="28978"/>
    <cellStyle name="Calculation 5 2 4 7" xfId="18347"/>
    <cellStyle name="Calculation 5 2 4 7 2" xfId="29754"/>
    <cellStyle name="Calculation 5 2 4 8" xfId="19104"/>
    <cellStyle name="Calculation 5 2 4 8 2" xfId="30511"/>
    <cellStyle name="Calculation 5 2 4 9" xfId="20936"/>
    <cellStyle name="Calculation 5 2 5" xfId="12217"/>
    <cellStyle name="Calculation 5 2 5 2" xfId="23625"/>
    <cellStyle name="Calculation 5 2 6" xfId="10646"/>
    <cellStyle name="Calculation 5 2 6 2" xfId="22058"/>
    <cellStyle name="Calculation 5 2 7" xfId="11678"/>
    <cellStyle name="Calculation 5 2 7 2" xfId="23087"/>
    <cellStyle name="Calculation 5 2 8" xfId="11101"/>
    <cellStyle name="Calculation 5 2 8 2" xfId="22512"/>
    <cellStyle name="Calculation 5 2 9" xfId="11441"/>
    <cellStyle name="Calculation 5 2 9 2" xfId="22851"/>
    <cellStyle name="Calculation 5 3" xfId="6984"/>
    <cellStyle name="Calculation 5 3 10" xfId="13672"/>
    <cellStyle name="Calculation 5 3 10 2" xfId="25079"/>
    <cellStyle name="Calculation 5 3 11" xfId="20060"/>
    <cellStyle name="Calculation 5 3 2" xfId="8623"/>
    <cellStyle name="Calculation 5 3 2 2" xfId="13345"/>
    <cellStyle name="Calculation 5 3 2 2 2" xfId="24752"/>
    <cellStyle name="Calculation 5 3 2 3" xfId="14359"/>
    <cellStyle name="Calculation 5 3 2 3 2" xfId="25766"/>
    <cellStyle name="Calculation 5 3 2 4" xfId="15319"/>
    <cellStyle name="Calculation 5 3 2 4 2" xfId="26726"/>
    <cellStyle name="Calculation 5 3 2 5" xfId="16263"/>
    <cellStyle name="Calculation 5 3 2 5 2" xfId="27670"/>
    <cellStyle name="Calculation 5 3 2 6" xfId="17136"/>
    <cellStyle name="Calculation 5 3 2 6 2" xfId="28543"/>
    <cellStyle name="Calculation 5 3 2 7" xfId="18001"/>
    <cellStyle name="Calculation 5 3 2 7 2" xfId="29408"/>
    <cellStyle name="Calculation 5 3 2 8" xfId="18776"/>
    <cellStyle name="Calculation 5 3 2 8 2" xfId="30183"/>
    <cellStyle name="Calculation 5 3 2 9" xfId="20591"/>
    <cellStyle name="Calculation 5 3 3" xfId="9603"/>
    <cellStyle name="Calculation 5 3 3 2" xfId="14007"/>
    <cellStyle name="Calculation 5 3 3 2 2" xfId="25414"/>
    <cellStyle name="Calculation 5 3 3 3" xfId="14967"/>
    <cellStyle name="Calculation 5 3 3 3 2" xfId="26374"/>
    <cellStyle name="Calculation 5 3 3 4" xfId="15919"/>
    <cellStyle name="Calculation 5 3 3 4 2" xfId="27326"/>
    <cellStyle name="Calculation 5 3 3 5" xfId="16793"/>
    <cellStyle name="Calculation 5 3 3 5 2" xfId="28200"/>
    <cellStyle name="Calculation 5 3 3 6" xfId="17658"/>
    <cellStyle name="Calculation 5 3 3 6 2" xfId="29065"/>
    <cellStyle name="Calculation 5 3 3 7" xfId="18434"/>
    <cellStyle name="Calculation 5 3 3 7 2" xfId="29841"/>
    <cellStyle name="Calculation 5 3 3 8" xfId="19191"/>
    <cellStyle name="Calculation 5 3 3 8 2" xfId="30598"/>
    <cellStyle name="Calculation 5 3 3 9" xfId="21023"/>
    <cellStyle name="Calculation 5 3 4" xfId="12318"/>
    <cellStyle name="Calculation 5 3 4 2" xfId="23726"/>
    <cellStyle name="Calculation 5 3 5" xfId="10550"/>
    <cellStyle name="Calculation 5 3 5 2" xfId="21962"/>
    <cellStyle name="Calculation 5 3 6" xfId="12611"/>
    <cellStyle name="Calculation 5 3 6 2" xfId="24019"/>
    <cellStyle name="Calculation 5 3 7" xfId="10292"/>
    <cellStyle name="Calculation 5 3 7 2" xfId="21704"/>
    <cellStyle name="Calculation 5 3 8" xfId="12649"/>
    <cellStyle name="Calculation 5 3 8 2" xfId="24057"/>
    <cellStyle name="Calculation 5 3 9" xfId="10263"/>
    <cellStyle name="Calculation 5 3 9 2" xfId="21675"/>
    <cellStyle name="Calculation 5 4" xfId="7785"/>
    <cellStyle name="Calculation 5 4 2" xfId="12812"/>
    <cellStyle name="Calculation 5 4 2 2" xfId="24220"/>
    <cellStyle name="Calculation 5 4 3" xfId="10160"/>
    <cellStyle name="Calculation 5 4 3 2" xfId="21572"/>
    <cellStyle name="Calculation 5 4 4" xfId="11788"/>
    <cellStyle name="Calculation 5 4 4 2" xfId="23197"/>
    <cellStyle name="Calculation 5 4 5" xfId="11014"/>
    <cellStyle name="Calculation 5 4 5 2" xfId="22425"/>
    <cellStyle name="Calculation 5 4 6" xfId="12360"/>
    <cellStyle name="Calculation 5 4 6 2" xfId="23768"/>
    <cellStyle name="Calculation 5 4 7" xfId="10511"/>
    <cellStyle name="Calculation 5 4 7 2" xfId="21923"/>
    <cellStyle name="Calculation 5 4 8" xfId="12621"/>
    <cellStyle name="Calculation 5 4 8 2" xfId="24029"/>
    <cellStyle name="Calculation 5 4 9" xfId="20305"/>
    <cellStyle name="Calculation 5 5" xfId="7894"/>
    <cellStyle name="Calculation 5 5 2" xfId="12887"/>
    <cellStyle name="Calculation 5 5 2 2" xfId="24294"/>
    <cellStyle name="Calculation 5 5 3" xfId="10092"/>
    <cellStyle name="Calculation 5 5 3 2" xfId="21505"/>
    <cellStyle name="Calculation 5 5 4" xfId="12677"/>
    <cellStyle name="Calculation 5 5 4 2" xfId="24085"/>
    <cellStyle name="Calculation 5 5 5" xfId="10240"/>
    <cellStyle name="Calculation 5 5 5 2" xfId="21652"/>
    <cellStyle name="Calculation 5 5 6" xfId="11991"/>
    <cellStyle name="Calculation 5 5 6 2" xfId="23399"/>
    <cellStyle name="Calculation 5 5 7" xfId="10836"/>
    <cellStyle name="Calculation 5 5 7 2" xfId="22248"/>
    <cellStyle name="Calculation 5 5 8" xfId="11584"/>
    <cellStyle name="Calculation 5 5 8 2" xfId="22993"/>
    <cellStyle name="Calculation 5 5 9" xfId="20364"/>
    <cellStyle name="Calculation 5 6" xfId="10197"/>
    <cellStyle name="Calculation 5 6 2" xfId="21609"/>
    <cellStyle name="Calculation 5 7" xfId="12665"/>
    <cellStyle name="Calculation 5 7 2" xfId="24073"/>
    <cellStyle name="Calculation 5 8" xfId="10250"/>
    <cellStyle name="Calculation 5 8 2" xfId="21662"/>
    <cellStyle name="Calculation 5 9" xfId="13675"/>
    <cellStyle name="Calculation 5 9 2" xfId="25082"/>
    <cellStyle name="Calculation 6" xfId="823"/>
    <cellStyle name="Calculation 6 10" xfId="11115"/>
    <cellStyle name="Calculation 6 10 2" xfId="22526"/>
    <cellStyle name="Calculation 6 11" xfId="11436"/>
    <cellStyle name="Calculation 6 11 2" xfId="22846"/>
    <cellStyle name="Calculation 6 12" xfId="11290"/>
    <cellStyle name="Calculation 6 12 2" xfId="22700"/>
    <cellStyle name="Calculation 6 13" xfId="19769"/>
    <cellStyle name="Calculation 6 2" xfId="6865"/>
    <cellStyle name="Calculation 6 2 10" xfId="11286"/>
    <cellStyle name="Calculation 6 2 10 2" xfId="22696"/>
    <cellStyle name="Calculation 6 2 11" xfId="9840"/>
    <cellStyle name="Calculation 6 2 11 2" xfId="21253"/>
    <cellStyle name="Calculation 6 2 12" xfId="19971"/>
    <cellStyle name="Calculation 6 2 2" xfId="7232"/>
    <cellStyle name="Calculation 6 2 2 10" xfId="11594"/>
    <cellStyle name="Calculation 6 2 2 10 2" xfId="23003"/>
    <cellStyle name="Calculation 6 2 2 11" xfId="20188"/>
    <cellStyle name="Calculation 6 2 2 2" xfId="8872"/>
    <cellStyle name="Calculation 6 2 2 2 2" xfId="13523"/>
    <cellStyle name="Calculation 6 2 2 2 2 2" xfId="24930"/>
    <cellStyle name="Calculation 6 2 2 2 3" xfId="14527"/>
    <cellStyle name="Calculation 6 2 2 2 3 2" xfId="25934"/>
    <cellStyle name="Calculation 6 2 2 2 4" xfId="15485"/>
    <cellStyle name="Calculation 6 2 2 2 4 2" xfId="26892"/>
    <cellStyle name="Calculation 6 2 2 2 5" xfId="16410"/>
    <cellStyle name="Calculation 6 2 2 2 5 2" xfId="27817"/>
    <cellStyle name="Calculation 6 2 2 2 6" xfId="17281"/>
    <cellStyle name="Calculation 6 2 2 2 6 2" xfId="28688"/>
    <cellStyle name="Calculation 6 2 2 2 7" xfId="18127"/>
    <cellStyle name="Calculation 6 2 2 2 7 2" xfId="29534"/>
    <cellStyle name="Calculation 6 2 2 2 8" xfId="18891"/>
    <cellStyle name="Calculation 6 2 2 2 8 2" xfId="30298"/>
    <cellStyle name="Calculation 6 2 2 2 9" xfId="20720"/>
    <cellStyle name="Calculation 6 2 2 3" xfId="9718"/>
    <cellStyle name="Calculation 6 2 2 3 2" xfId="14122"/>
    <cellStyle name="Calculation 6 2 2 3 2 2" xfId="25529"/>
    <cellStyle name="Calculation 6 2 2 3 3" xfId="15082"/>
    <cellStyle name="Calculation 6 2 2 3 3 2" xfId="26489"/>
    <cellStyle name="Calculation 6 2 2 3 4" xfId="16034"/>
    <cellStyle name="Calculation 6 2 2 3 4 2" xfId="27441"/>
    <cellStyle name="Calculation 6 2 2 3 5" xfId="16908"/>
    <cellStyle name="Calculation 6 2 2 3 5 2" xfId="28315"/>
    <cellStyle name="Calculation 6 2 2 3 6" xfId="17773"/>
    <cellStyle name="Calculation 6 2 2 3 6 2" xfId="29180"/>
    <cellStyle name="Calculation 6 2 2 3 7" xfId="18549"/>
    <cellStyle name="Calculation 6 2 2 3 7 2" xfId="29956"/>
    <cellStyle name="Calculation 6 2 2 3 8" xfId="19306"/>
    <cellStyle name="Calculation 6 2 2 3 8 2" xfId="30713"/>
    <cellStyle name="Calculation 6 2 2 3 9" xfId="21138"/>
    <cellStyle name="Calculation 6 2 2 4" xfId="12495"/>
    <cellStyle name="Calculation 6 2 2 4 2" xfId="23903"/>
    <cellStyle name="Calculation 6 2 2 5" xfId="10384"/>
    <cellStyle name="Calculation 6 2 2 5 2" xfId="21796"/>
    <cellStyle name="Calculation 6 2 2 6" xfId="13147"/>
    <cellStyle name="Calculation 6 2 2 6 2" xfId="24554"/>
    <cellStyle name="Calculation 6 2 2 7" xfId="9881"/>
    <cellStyle name="Calculation 6 2 2 7 2" xfId="21294"/>
    <cellStyle name="Calculation 6 2 2 8" xfId="12004"/>
    <cellStyle name="Calculation 6 2 2 8 2" xfId="23412"/>
    <cellStyle name="Calculation 6 2 2 9" xfId="10826"/>
    <cellStyle name="Calculation 6 2 2 9 2" xfId="22238"/>
    <cellStyle name="Calculation 6 2 3" xfId="8505"/>
    <cellStyle name="Calculation 6 2 3 2" xfId="13245"/>
    <cellStyle name="Calculation 6 2 3 2 2" xfId="24652"/>
    <cellStyle name="Calculation 6 2 3 3" xfId="14265"/>
    <cellStyle name="Calculation 6 2 3 3 2" xfId="25672"/>
    <cellStyle name="Calculation 6 2 3 4" xfId="15225"/>
    <cellStyle name="Calculation 6 2 3 4 2" xfId="26632"/>
    <cellStyle name="Calculation 6 2 3 5" xfId="16174"/>
    <cellStyle name="Calculation 6 2 3 5 2" xfId="27581"/>
    <cellStyle name="Calculation 6 2 3 6" xfId="17047"/>
    <cellStyle name="Calculation 6 2 3 6 2" xfId="28454"/>
    <cellStyle name="Calculation 6 2 3 7" xfId="17912"/>
    <cellStyle name="Calculation 6 2 3 7 2" xfId="29319"/>
    <cellStyle name="Calculation 6 2 3 8" xfId="18688"/>
    <cellStyle name="Calculation 6 2 3 8 2" xfId="30095"/>
    <cellStyle name="Calculation 6 2 3 9" xfId="20502"/>
    <cellStyle name="Calculation 6 2 4" xfId="9515"/>
    <cellStyle name="Calculation 6 2 4 2" xfId="13919"/>
    <cellStyle name="Calculation 6 2 4 2 2" xfId="25326"/>
    <cellStyle name="Calculation 6 2 4 3" xfId="14879"/>
    <cellStyle name="Calculation 6 2 4 3 2" xfId="26286"/>
    <cellStyle name="Calculation 6 2 4 4" xfId="15831"/>
    <cellStyle name="Calculation 6 2 4 4 2" xfId="27238"/>
    <cellStyle name="Calculation 6 2 4 5" xfId="16705"/>
    <cellStyle name="Calculation 6 2 4 5 2" xfId="28112"/>
    <cellStyle name="Calculation 6 2 4 6" xfId="17570"/>
    <cellStyle name="Calculation 6 2 4 6 2" xfId="28977"/>
    <cellStyle name="Calculation 6 2 4 7" xfId="18346"/>
    <cellStyle name="Calculation 6 2 4 7 2" xfId="29753"/>
    <cellStyle name="Calculation 6 2 4 8" xfId="19103"/>
    <cellStyle name="Calculation 6 2 4 8 2" xfId="30510"/>
    <cellStyle name="Calculation 6 2 4 9" xfId="20935"/>
    <cellStyle name="Calculation 6 2 5" xfId="12216"/>
    <cellStyle name="Calculation 6 2 5 2" xfId="23624"/>
    <cellStyle name="Calculation 6 2 6" xfId="10647"/>
    <cellStyle name="Calculation 6 2 6 2" xfId="22059"/>
    <cellStyle name="Calculation 6 2 7" xfId="11677"/>
    <cellStyle name="Calculation 6 2 7 2" xfId="23086"/>
    <cellStyle name="Calculation 6 2 8" xfId="11102"/>
    <cellStyle name="Calculation 6 2 8 2" xfId="22513"/>
    <cellStyle name="Calculation 6 2 9" xfId="11440"/>
    <cellStyle name="Calculation 6 2 9 2" xfId="22850"/>
    <cellStyle name="Calculation 6 3" xfId="6985"/>
    <cellStyle name="Calculation 6 3 10" xfId="17333"/>
    <cellStyle name="Calculation 6 3 10 2" xfId="28740"/>
    <cellStyle name="Calculation 6 3 11" xfId="20061"/>
    <cellStyle name="Calculation 6 3 2" xfId="8624"/>
    <cellStyle name="Calculation 6 3 2 2" xfId="13346"/>
    <cellStyle name="Calculation 6 3 2 2 2" xfId="24753"/>
    <cellStyle name="Calculation 6 3 2 3" xfId="14360"/>
    <cellStyle name="Calculation 6 3 2 3 2" xfId="25767"/>
    <cellStyle name="Calculation 6 3 2 4" xfId="15320"/>
    <cellStyle name="Calculation 6 3 2 4 2" xfId="26727"/>
    <cellStyle name="Calculation 6 3 2 5" xfId="16264"/>
    <cellStyle name="Calculation 6 3 2 5 2" xfId="27671"/>
    <cellStyle name="Calculation 6 3 2 6" xfId="17137"/>
    <cellStyle name="Calculation 6 3 2 6 2" xfId="28544"/>
    <cellStyle name="Calculation 6 3 2 7" xfId="18002"/>
    <cellStyle name="Calculation 6 3 2 7 2" xfId="29409"/>
    <cellStyle name="Calculation 6 3 2 8" xfId="18777"/>
    <cellStyle name="Calculation 6 3 2 8 2" xfId="30184"/>
    <cellStyle name="Calculation 6 3 2 9" xfId="20592"/>
    <cellStyle name="Calculation 6 3 3" xfId="9604"/>
    <cellStyle name="Calculation 6 3 3 2" xfId="14008"/>
    <cellStyle name="Calculation 6 3 3 2 2" xfId="25415"/>
    <cellStyle name="Calculation 6 3 3 3" xfId="14968"/>
    <cellStyle name="Calculation 6 3 3 3 2" xfId="26375"/>
    <cellStyle name="Calculation 6 3 3 4" xfId="15920"/>
    <cellStyle name="Calculation 6 3 3 4 2" xfId="27327"/>
    <cellStyle name="Calculation 6 3 3 5" xfId="16794"/>
    <cellStyle name="Calculation 6 3 3 5 2" xfId="28201"/>
    <cellStyle name="Calculation 6 3 3 6" xfId="17659"/>
    <cellStyle name="Calculation 6 3 3 6 2" xfId="29066"/>
    <cellStyle name="Calculation 6 3 3 7" xfId="18435"/>
    <cellStyle name="Calculation 6 3 3 7 2" xfId="29842"/>
    <cellStyle name="Calculation 6 3 3 8" xfId="19192"/>
    <cellStyle name="Calculation 6 3 3 8 2" xfId="30599"/>
    <cellStyle name="Calculation 6 3 3 9" xfId="21024"/>
    <cellStyle name="Calculation 6 3 4" xfId="12319"/>
    <cellStyle name="Calculation 6 3 4 2" xfId="23727"/>
    <cellStyle name="Calculation 6 3 5" xfId="10549"/>
    <cellStyle name="Calculation 6 3 5 2" xfId="21961"/>
    <cellStyle name="Calculation 6 3 6" xfId="13632"/>
    <cellStyle name="Calculation 6 3 6 2" xfId="25039"/>
    <cellStyle name="Calculation 6 3 7" xfId="14610"/>
    <cellStyle name="Calculation 6 3 7 2" xfId="26017"/>
    <cellStyle name="Calculation 6 3 8" xfId="15563"/>
    <cellStyle name="Calculation 6 3 8 2" xfId="26970"/>
    <cellStyle name="Calculation 6 3 9" xfId="16462"/>
    <cellStyle name="Calculation 6 3 9 2" xfId="27869"/>
    <cellStyle name="Calculation 6 4" xfId="7786"/>
    <cellStyle name="Calculation 6 4 2" xfId="12813"/>
    <cellStyle name="Calculation 6 4 2 2" xfId="24221"/>
    <cellStyle name="Calculation 6 4 3" xfId="10159"/>
    <cellStyle name="Calculation 6 4 3 2" xfId="21571"/>
    <cellStyle name="Calculation 6 4 4" xfId="11789"/>
    <cellStyle name="Calculation 6 4 4 2" xfId="23198"/>
    <cellStyle name="Calculation 6 4 5" xfId="11013"/>
    <cellStyle name="Calculation 6 4 5 2" xfId="22424"/>
    <cellStyle name="Calculation 6 4 6" xfId="13391"/>
    <cellStyle name="Calculation 6 4 6 2" xfId="24798"/>
    <cellStyle name="Calculation 6 4 7" xfId="14400"/>
    <cellStyle name="Calculation 6 4 7 2" xfId="25807"/>
    <cellStyle name="Calculation 6 4 8" xfId="15358"/>
    <cellStyle name="Calculation 6 4 8 2" xfId="26765"/>
    <cellStyle name="Calculation 6 4 9" xfId="20306"/>
    <cellStyle name="Calculation 6 5" xfId="7893"/>
    <cellStyle name="Calculation 6 5 2" xfId="12886"/>
    <cellStyle name="Calculation 6 5 2 2" xfId="24293"/>
    <cellStyle name="Calculation 6 5 3" xfId="10093"/>
    <cellStyle name="Calculation 6 5 3 2" xfId="21506"/>
    <cellStyle name="Calculation 6 5 4" xfId="11996"/>
    <cellStyle name="Calculation 6 5 4 2" xfId="23404"/>
    <cellStyle name="Calculation 6 5 5" xfId="10832"/>
    <cellStyle name="Calculation 6 5 5 2" xfId="22244"/>
    <cellStyle name="Calculation 6 5 6" xfId="11588"/>
    <cellStyle name="Calculation 6 5 6 2" xfId="22997"/>
    <cellStyle name="Calculation 6 5 7" xfId="11167"/>
    <cellStyle name="Calculation 6 5 7 2" xfId="22578"/>
    <cellStyle name="Calculation 6 5 8" xfId="12868"/>
    <cellStyle name="Calculation 6 5 8 2" xfId="24275"/>
    <cellStyle name="Calculation 6 5 9" xfId="20363"/>
    <cellStyle name="Calculation 6 6" xfId="10198"/>
    <cellStyle name="Calculation 6 6 2" xfId="21610"/>
    <cellStyle name="Calculation 6 7" xfId="12131"/>
    <cellStyle name="Calculation 6 7 2" xfId="23539"/>
    <cellStyle name="Calculation 6 8" xfId="10722"/>
    <cellStyle name="Calculation 6 8 2" xfId="22134"/>
    <cellStyle name="Calculation 6 9" xfId="11663"/>
    <cellStyle name="Calculation 6 9 2" xfId="23072"/>
    <cellStyle name="Calculation 7" xfId="824"/>
    <cellStyle name="Calculation 7 10" xfId="14724"/>
    <cellStyle name="Calculation 7 10 2" xfId="26131"/>
    <cellStyle name="Calculation 7 11" xfId="15676"/>
    <cellStyle name="Calculation 7 11 2" xfId="27083"/>
    <cellStyle name="Calculation 7 12" xfId="16556"/>
    <cellStyle name="Calculation 7 12 2" xfId="27963"/>
    <cellStyle name="Calculation 7 13" xfId="19770"/>
    <cellStyle name="Calculation 7 2" xfId="6864"/>
    <cellStyle name="Calculation 7 2 10" xfId="11287"/>
    <cellStyle name="Calculation 7 2 10 2" xfId="22697"/>
    <cellStyle name="Calculation 7 2 11" xfId="12793"/>
    <cellStyle name="Calculation 7 2 11 2" xfId="24201"/>
    <cellStyle name="Calculation 7 2 12" xfId="19970"/>
    <cellStyle name="Calculation 7 2 2" xfId="7233"/>
    <cellStyle name="Calculation 7 2 2 10" xfId="13569"/>
    <cellStyle name="Calculation 7 2 2 10 2" xfId="24976"/>
    <cellStyle name="Calculation 7 2 2 11" xfId="20189"/>
    <cellStyle name="Calculation 7 2 2 2" xfId="8873"/>
    <cellStyle name="Calculation 7 2 2 2 2" xfId="13524"/>
    <cellStyle name="Calculation 7 2 2 2 2 2" xfId="24931"/>
    <cellStyle name="Calculation 7 2 2 2 3" xfId="14528"/>
    <cellStyle name="Calculation 7 2 2 2 3 2" xfId="25935"/>
    <cellStyle name="Calculation 7 2 2 2 4" xfId="15486"/>
    <cellStyle name="Calculation 7 2 2 2 4 2" xfId="26893"/>
    <cellStyle name="Calculation 7 2 2 2 5" xfId="16411"/>
    <cellStyle name="Calculation 7 2 2 2 5 2" xfId="27818"/>
    <cellStyle name="Calculation 7 2 2 2 6" xfId="17282"/>
    <cellStyle name="Calculation 7 2 2 2 6 2" xfId="28689"/>
    <cellStyle name="Calculation 7 2 2 2 7" xfId="18128"/>
    <cellStyle name="Calculation 7 2 2 2 7 2" xfId="29535"/>
    <cellStyle name="Calculation 7 2 2 2 8" xfId="18892"/>
    <cellStyle name="Calculation 7 2 2 2 8 2" xfId="30299"/>
    <cellStyle name="Calculation 7 2 2 2 9" xfId="20721"/>
    <cellStyle name="Calculation 7 2 2 3" xfId="9719"/>
    <cellStyle name="Calculation 7 2 2 3 2" xfId="14123"/>
    <cellStyle name="Calculation 7 2 2 3 2 2" xfId="25530"/>
    <cellStyle name="Calculation 7 2 2 3 3" xfId="15083"/>
    <cellStyle name="Calculation 7 2 2 3 3 2" xfId="26490"/>
    <cellStyle name="Calculation 7 2 2 3 4" xfId="16035"/>
    <cellStyle name="Calculation 7 2 2 3 4 2" xfId="27442"/>
    <cellStyle name="Calculation 7 2 2 3 5" xfId="16909"/>
    <cellStyle name="Calculation 7 2 2 3 5 2" xfId="28316"/>
    <cellStyle name="Calculation 7 2 2 3 6" xfId="17774"/>
    <cellStyle name="Calculation 7 2 2 3 6 2" xfId="29181"/>
    <cellStyle name="Calculation 7 2 2 3 7" xfId="18550"/>
    <cellStyle name="Calculation 7 2 2 3 7 2" xfId="29957"/>
    <cellStyle name="Calculation 7 2 2 3 8" xfId="19307"/>
    <cellStyle name="Calculation 7 2 2 3 8 2" xfId="30714"/>
    <cellStyle name="Calculation 7 2 2 3 9" xfId="21139"/>
    <cellStyle name="Calculation 7 2 2 4" xfId="12496"/>
    <cellStyle name="Calculation 7 2 2 4 2" xfId="23904"/>
    <cellStyle name="Calculation 7 2 2 5" xfId="10383"/>
    <cellStyle name="Calculation 7 2 2 5 2" xfId="21795"/>
    <cellStyle name="Calculation 7 2 2 6" xfId="11987"/>
    <cellStyle name="Calculation 7 2 2 6 2" xfId="23395"/>
    <cellStyle name="Calculation 7 2 2 7" xfId="10840"/>
    <cellStyle name="Calculation 7 2 2 7 2" xfId="22252"/>
    <cellStyle name="Calculation 7 2 2 8" xfId="11580"/>
    <cellStyle name="Calculation 7 2 2 8 2" xfId="22989"/>
    <cellStyle name="Calculation 7 2 2 9" xfId="11172"/>
    <cellStyle name="Calculation 7 2 2 9 2" xfId="22583"/>
    <cellStyle name="Calculation 7 2 3" xfId="8504"/>
    <cellStyle name="Calculation 7 2 3 2" xfId="13244"/>
    <cellStyle name="Calculation 7 2 3 2 2" xfId="24651"/>
    <cellStyle name="Calculation 7 2 3 3" xfId="14264"/>
    <cellStyle name="Calculation 7 2 3 3 2" xfId="25671"/>
    <cellStyle name="Calculation 7 2 3 4" xfId="15224"/>
    <cellStyle name="Calculation 7 2 3 4 2" xfId="26631"/>
    <cellStyle name="Calculation 7 2 3 5" xfId="16173"/>
    <cellStyle name="Calculation 7 2 3 5 2" xfId="27580"/>
    <cellStyle name="Calculation 7 2 3 6" xfId="17046"/>
    <cellStyle name="Calculation 7 2 3 6 2" xfId="28453"/>
    <cellStyle name="Calculation 7 2 3 7" xfId="17911"/>
    <cellStyle name="Calculation 7 2 3 7 2" xfId="29318"/>
    <cellStyle name="Calculation 7 2 3 8" xfId="18687"/>
    <cellStyle name="Calculation 7 2 3 8 2" xfId="30094"/>
    <cellStyle name="Calculation 7 2 3 9" xfId="20501"/>
    <cellStyle name="Calculation 7 2 4" xfId="9514"/>
    <cellStyle name="Calculation 7 2 4 2" xfId="13918"/>
    <cellStyle name="Calculation 7 2 4 2 2" xfId="25325"/>
    <cellStyle name="Calculation 7 2 4 3" xfId="14878"/>
    <cellStyle name="Calculation 7 2 4 3 2" xfId="26285"/>
    <cellStyle name="Calculation 7 2 4 4" xfId="15830"/>
    <cellStyle name="Calculation 7 2 4 4 2" xfId="27237"/>
    <cellStyle name="Calculation 7 2 4 5" xfId="16704"/>
    <cellStyle name="Calculation 7 2 4 5 2" xfId="28111"/>
    <cellStyle name="Calculation 7 2 4 6" xfId="17569"/>
    <cellStyle name="Calculation 7 2 4 6 2" xfId="28976"/>
    <cellStyle name="Calculation 7 2 4 7" xfId="18345"/>
    <cellStyle name="Calculation 7 2 4 7 2" xfId="29752"/>
    <cellStyle name="Calculation 7 2 4 8" xfId="19102"/>
    <cellStyle name="Calculation 7 2 4 8 2" xfId="30509"/>
    <cellStyle name="Calculation 7 2 4 9" xfId="20934"/>
    <cellStyle name="Calculation 7 2 5" xfId="12215"/>
    <cellStyle name="Calculation 7 2 5 2" xfId="23623"/>
    <cellStyle name="Calculation 7 2 6" xfId="10648"/>
    <cellStyle name="Calculation 7 2 6 2" xfId="22060"/>
    <cellStyle name="Calculation 7 2 7" xfId="11676"/>
    <cellStyle name="Calculation 7 2 7 2" xfId="23085"/>
    <cellStyle name="Calculation 7 2 8" xfId="11103"/>
    <cellStyle name="Calculation 7 2 8 2" xfId="22514"/>
    <cellStyle name="Calculation 7 2 9" xfId="11439"/>
    <cellStyle name="Calculation 7 2 9 2" xfId="22849"/>
    <cellStyle name="Calculation 7 3" xfId="6986"/>
    <cellStyle name="Calculation 7 3 10" xfId="11729"/>
    <cellStyle name="Calculation 7 3 10 2" xfId="23138"/>
    <cellStyle name="Calculation 7 3 11" xfId="20062"/>
    <cellStyle name="Calculation 7 3 2" xfId="8625"/>
    <cellStyle name="Calculation 7 3 2 2" xfId="13347"/>
    <cellStyle name="Calculation 7 3 2 2 2" xfId="24754"/>
    <cellStyle name="Calculation 7 3 2 3" xfId="14361"/>
    <cellStyle name="Calculation 7 3 2 3 2" xfId="25768"/>
    <cellStyle name="Calculation 7 3 2 4" xfId="15321"/>
    <cellStyle name="Calculation 7 3 2 4 2" xfId="26728"/>
    <cellStyle name="Calculation 7 3 2 5" xfId="16265"/>
    <cellStyle name="Calculation 7 3 2 5 2" xfId="27672"/>
    <cellStyle name="Calculation 7 3 2 6" xfId="17138"/>
    <cellStyle name="Calculation 7 3 2 6 2" xfId="28545"/>
    <cellStyle name="Calculation 7 3 2 7" xfId="18003"/>
    <cellStyle name="Calculation 7 3 2 7 2" xfId="29410"/>
    <cellStyle name="Calculation 7 3 2 8" xfId="18778"/>
    <cellStyle name="Calculation 7 3 2 8 2" xfId="30185"/>
    <cellStyle name="Calculation 7 3 2 9" xfId="20593"/>
    <cellStyle name="Calculation 7 3 3" xfId="9605"/>
    <cellStyle name="Calculation 7 3 3 2" xfId="14009"/>
    <cellStyle name="Calculation 7 3 3 2 2" xfId="25416"/>
    <cellStyle name="Calculation 7 3 3 3" xfId="14969"/>
    <cellStyle name="Calculation 7 3 3 3 2" xfId="26376"/>
    <cellStyle name="Calculation 7 3 3 4" xfId="15921"/>
    <cellStyle name="Calculation 7 3 3 4 2" xfId="27328"/>
    <cellStyle name="Calculation 7 3 3 5" xfId="16795"/>
    <cellStyle name="Calculation 7 3 3 5 2" xfId="28202"/>
    <cellStyle name="Calculation 7 3 3 6" xfId="17660"/>
    <cellStyle name="Calculation 7 3 3 6 2" xfId="29067"/>
    <cellStyle name="Calculation 7 3 3 7" xfId="18436"/>
    <cellStyle name="Calculation 7 3 3 7 2" xfId="29843"/>
    <cellStyle name="Calculation 7 3 3 8" xfId="19193"/>
    <cellStyle name="Calculation 7 3 3 8 2" xfId="30600"/>
    <cellStyle name="Calculation 7 3 3 9" xfId="21025"/>
    <cellStyle name="Calculation 7 3 4" xfId="12320"/>
    <cellStyle name="Calculation 7 3 4 2" xfId="23728"/>
    <cellStyle name="Calculation 7 3 5" xfId="10548"/>
    <cellStyle name="Calculation 7 3 5 2" xfId="21960"/>
    <cellStyle name="Calculation 7 3 6" xfId="13129"/>
    <cellStyle name="Calculation 7 3 6 2" xfId="24536"/>
    <cellStyle name="Calculation 7 3 7" xfId="9896"/>
    <cellStyle name="Calculation 7 3 7 2" xfId="21309"/>
    <cellStyle name="Calculation 7 3 8" xfId="12475"/>
    <cellStyle name="Calculation 7 3 8 2" xfId="23883"/>
    <cellStyle name="Calculation 7 3 9" xfId="10403"/>
    <cellStyle name="Calculation 7 3 9 2" xfId="21815"/>
    <cellStyle name="Calculation 7 4" xfId="7787"/>
    <cellStyle name="Calculation 7 4 2" xfId="12814"/>
    <cellStyle name="Calculation 7 4 2 2" xfId="24222"/>
    <cellStyle name="Calculation 7 4 3" xfId="10158"/>
    <cellStyle name="Calculation 7 4 3 2" xfId="21570"/>
    <cellStyle name="Calculation 7 4 4" xfId="11790"/>
    <cellStyle name="Calculation 7 4 4 2" xfId="23199"/>
    <cellStyle name="Calculation 7 4 5" xfId="11012"/>
    <cellStyle name="Calculation 7 4 5 2" xfId="22423"/>
    <cellStyle name="Calculation 7 4 6" xfId="12878"/>
    <cellStyle name="Calculation 7 4 6 2" xfId="24285"/>
    <cellStyle name="Calculation 7 4 7" xfId="10100"/>
    <cellStyle name="Calculation 7 4 7 2" xfId="21513"/>
    <cellStyle name="Calculation 7 4 8" xfId="12140"/>
    <cellStyle name="Calculation 7 4 8 2" xfId="23548"/>
    <cellStyle name="Calculation 7 4 9" xfId="20307"/>
    <cellStyle name="Calculation 7 5" xfId="7892"/>
    <cellStyle name="Calculation 7 5 2" xfId="12885"/>
    <cellStyle name="Calculation 7 5 2 2" xfId="24292"/>
    <cellStyle name="Calculation 7 5 3" xfId="10094"/>
    <cellStyle name="Calculation 7 5 3 2" xfId="21507"/>
    <cellStyle name="Calculation 7 5 4" xfId="13170"/>
    <cellStyle name="Calculation 7 5 4 2" xfId="24577"/>
    <cellStyle name="Calculation 7 5 5" xfId="9864"/>
    <cellStyle name="Calculation 7 5 5 2" xfId="21277"/>
    <cellStyle name="Calculation 7 5 6" xfId="13201"/>
    <cellStyle name="Calculation 7 5 6 2" xfId="24608"/>
    <cellStyle name="Calculation 7 5 7" xfId="14222"/>
    <cellStyle name="Calculation 7 5 7 2" xfId="25629"/>
    <cellStyle name="Calculation 7 5 8" xfId="15182"/>
    <cellStyle name="Calculation 7 5 8 2" xfId="26589"/>
    <cellStyle name="Calculation 7 5 9" xfId="20362"/>
    <cellStyle name="Calculation 7 6" xfId="10199"/>
    <cellStyle name="Calculation 7 6 2" xfId="21611"/>
    <cellStyle name="Calculation 7 7" xfId="13163"/>
    <cellStyle name="Calculation 7 7 2" xfId="24570"/>
    <cellStyle name="Calculation 7 8" xfId="9870"/>
    <cellStyle name="Calculation 7 8 2" xfId="21283"/>
    <cellStyle name="Calculation 7 9" xfId="13762"/>
    <cellStyle name="Calculation 7 9 2" xfId="25169"/>
    <cellStyle name="Calculation 8" xfId="825"/>
    <cellStyle name="Calculation 8 10" xfId="16489"/>
    <cellStyle name="Calculation 8 10 2" xfId="27896"/>
    <cellStyle name="Calculation 8 11" xfId="17357"/>
    <cellStyle name="Calculation 8 11 2" xfId="28764"/>
    <cellStyle name="Calculation 8 12" xfId="18155"/>
    <cellStyle name="Calculation 8 12 2" xfId="29562"/>
    <cellStyle name="Calculation 8 13" xfId="19771"/>
    <cellStyle name="Calculation 8 2" xfId="6863"/>
    <cellStyle name="Calculation 8 2 10" xfId="11288"/>
    <cellStyle name="Calculation 8 2 10 2" xfId="22698"/>
    <cellStyle name="Calculation 8 2 11" xfId="13326"/>
    <cellStyle name="Calculation 8 2 11 2" xfId="24733"/>
    <cellStyle name="Calculation 8 2 12" xfId="19969"/>
    <cellStyle name="Calculation 8 2 2" xfId="7234"/>
    <cellStyle name="Calculation 8 2 2 10" xfId="13178"/>
    <cellStyle name="Calculation 8 2 2 10 2" xfId="24585"/>
    <cellStyle name="Calculation 8 2 2 11" xfId="20190"/>
    <cellStyle name="Calculation 8 2 2 2" xfId="8874"/>
    <cellStyle name="Calculation 8 2 2 2 2" xfId="13525"/>
    <cellStyle name="Calculation 8 2 2 2 2 2" xfId="24932"/>
    <cellStyle name="Calculation 8 2 2 2 3" xfId="14529"/>
    <cellStyle name="Calculation 8 2 2 2 3 2" xfId="25936"/>
    <cellStyle name="Calculation 8 2 2 2 4" xfId="15487"/>
    <cellStyle name="Calculation 8 2 2 2 4 2" xfId="26894"/>
    <cellStyle name="Calculation 8 2 2 2 5" xfId="16412"/>
    <cellStyle name="Calculation 8 2 2 2 5 2" xfId="27819"/>
    <cellStyle name="Calculation 8 2 2 2 6" xfId="17283"/>
    <cellStyle name="Calculation 8 2 2 2 6 2" xfId="28690"/>
    <cellStyle name="Calculation 8 2 2 2 7" xfId="18129"/>
    <cellStyle name="Calculation 8 2 2 2 7 2" xfId="29536"/>
    <cellStyle name="Calculation 8 2 2 2 8" xfId="18893"/>
    <cellStyle name="Calculation 8 2 2 2 8 2" xfId="30300"/>
    <cellStyle name="Calculation 8 2 2 2 9" xfId="20722"/>
    <cellStyle name="Calculation 8 2 2 3" xfId="9720"/>
    <cellStyle name="Calculation 8 2 2 3 2" xfId="14124"/>
    <cellStyle name="Calculation 8 2 2 3 2 2" xfId="25531"/>
    <cellStyle name="Calculation 8 2 2 3 3" xfId="15084"/>
    <cellStyle name="Calculation 8 2 2 3 3 2" xfId="26491"/>
    <cellStyle name="Calculation 8 2 2 3 4" xfId="16036"/>
    <cellStyle name="Calculation 8 2 2 3 4 2" xfId="27443"/>
    <cellStyle name="Calculation 8 2 2 3 5" xfId="16910"/>
    <cellStyle name="Calculation 8 2 2 3 5 2" xfId="28317"/>
    <cellStyle name="Calculation 8 2 2 3 6" xfId="17775"/>
    <cellStyle name="Calculation 8 2 2 3 6 2" xfId="29182"/>
    <cellStyle name="Calculation 8 2 2 3 7" xfId="18551"/>
    <cellStyle name="Calculation 8 2 2 3 7 2" xfId="29958"/>
    <cellStyle name="Calculation 8 2 2 3 8" xfId="19308"/>
    <cellStyle name="Calculation 8 2 2 3 8 2" xfId="30715"/>
    <cellStyle name="Calculation 8 2 2 3 9" xfId="21140"/>
    <cellStyle name="Calculation 8 2 2 4" xfId="12497"/>
    <cellStyle name="Calculation 8 2 2 4 2" xfId="23905"/>
    <cellStyle name="Calculation 8 2 2 5" xfId="10382"/>
    <cellStyle name="Calculation 8 2 2 5 2" xfId="21794"/>
    <cellStyle name="Calculation 8 2 2 6" xfId="12639"/>
    <cellStyle name="Calculation 8 2 2 6 2" xfId="24047"/>
    <cellStyle name="Calculation 8 2 2 7" xfId="10270"/>
    <cellStyle name="Calculation 8 2 2 7 2" xfId="21682"/>
    <cellStyle name="Calculation 8 2 2 8" xfId="12926"/>
    <cellStyle name="Calculation 8 2 2 8 2" xfId="24333"/>
    <cellStyle name="Calculation 8 2 2 9" xfId="10057"/>
    <cellStyle name="Calculation 8 2 2 9 2" xfId="21470"/>
    <cellStyle name="Calculation 8 2 3" xfId="8503"/>
    <cellStyle name="Calculation 8 2 3 2" xfId="13243"/>
    <cellStyle name="Calculation 8 2 3 2 2" xfId="24650"/>
    <cellStyle name="Calculation 8 2 3 3" xfId="14263"/>
    <cellStyle name="Calculation 8 2 3 3 2" xfId="25670"/>
    <cellStyle name="Calculation 8 2 3 4" xfId="15223"/>
    <cellStyle name="Calculation 8 2 3 4 2" xfId="26630"/>
    <cellStyle name="Calculation 8 2 3 5" xfId="16172"/>
    <cellStyle name="Calculation 8 2 3 5 2" xfId="27579"/>
    <cellStyle name="Calculation 8 2 3 6" xfId="17045"/>
    <cellStyle name="Calculation 8 2 3 6 2" xfId="28452"/>
    <cellStyle name="Calculation 8 2 3 7" xfId="17910"/>
    <cellStyle name="Calculation 8 2 3 7 2" xfId="29317"/>
    <cellStyle name="Calculation 8 2 3 8" xfId="18686"/>
    <cellStyle name="Calculation 8 2 3 8 2" xfId="30093"/>
    <cellStyle name="Calculation 8 2 3 9" xfId="20500"/>
    <cellStyle name="Calculation 8 2 4" xfId="9513"/>
    <cellStyle name="Calculation 8 2 4 2" xfId="13917"/>
    <cellStyle name="Calculation 8 2 4 2 2" xfId="25324"/>
    <cellStyle name="Calculation 8 2 4 3" xfId="14877"/>
    <cellStyle name="Calculation 8 2 4 3 2" xfId="26284"/>
    <cellStyle name="Calculation 8 2 4 4" xfId="15829"/>
    <cellStyle name="Calculation 8 2 4 4 2" xfId="27236"/>
    <cellStyle name="Calculation 8 2 4 5" xfId="16703"/>
    <cellStyle name="Calculation 8 2 4 5 2" xfId="28110"/>
    <cellStyle name="Calculation 8 2 4 6" xfId="17568"/>
    <cellStyle name="Calculation 8 2 4 6 2" xfId="28975"/>
    <cellStyle name="Calculation 8 2 4 7" xfId="18344"/>
    <cellStyle name="Calculation 8 2 4 7 2" xfId="29751"/>
    <cellStyle name="Calculation 8 2 4 8" xfId="19101"/>
    <cellStyle name="Calculation 8 2 4 8 2" xfId="30508"/>
    <cellStyle name="Calculation 8 2 4 9" xfId="20933"/>
    <cellStyle name="Calculation 8 2 5" xfId="12214"/>
    <cellStyle name="Calculation 8 2 5 2" xfId="23622"/>
    <cellStyle name="Calculation 8 2 6" xfId="10649"/>
    <cellStyle name="Calculation 8 2 6 2" xfId="22061"/>
    <cellStyle name="Calculation 8 2 7" xfId="11675"/>
    <cellStyle name="Calculation 8 2 7 2" xfId="23084"/>
    <cellStyle name="Calculation 8 2 8" xfId="11104"/>
    <cellStyle name="Calculation 8 2 8 2" xfId="22515"/>
    <cellStyle name="Calculation 8 2 9" xfId="11438"/>
    <cellStyle name="Calculation 8 2 9 2" xfId="22848"/>
    <cellStyle name="Calculation 8 3" xfId="6987"/>
    <cellStyle name="Calculation 8 3 10" xfId="12552"/>
    <cellStyle name="Calculation 8 3 10 2" xfId="23960"/>
    <cellStyle name="Calculation 8 3 11" xfId="20063"/>
    <cellStyle name="Calculation 8 3 2" xfId="8626"/>
    <cellStyle name="Calculation 8 3 2 2" xfId="13348"/>
    <cellStyle name="Calculation 8 3 2 2 2" xfId="24755"/>
    <cellStyle name="Calculation 8 3 2 3" xfId="14362"/>
    <cellStyle name="Calculation 8 3 2 3 2" xfId="25769"/>
    <cellStyle name="Calculation 8 3 2 4" xfId="15322"/>
    <cellStyle name="Calculation 8 3 2 4 2" xfId="26729"/>
    <cellStyle name="Calculation 8 3 2 5" xfId="16266"/>
    <cellStyle name="Calculation 8 3 2 5 2" xfId="27673"/>
    <cellStyle name="Calculation 8 3 2 6" xfId="17139"/>
    <cellStyle name="Calculation 8 3 2 6 2" xfId="28546"/>
    <cellStyle name="Calculation 8 3 2 7" xfId="18004"/>
    <cellStyle name="Calculation 8 3 2 7 2" xfId="29411"/>
    <cellStyle name="Calculation 8 3 2 8" xfId="18779"/>
    <cellStyle name="Calculation 8 3 2 8 2" xfId="30186"/>
    <cellStyle name="Calculation 8 3 2 9" xfId="20594"/>
    <cellStyle name="Calculation 8 3 3" xfId="9606"/>
    <cellStyle name="Calculation 8 3 3 2" xfId="14010"/>
    <cellStyle name="Calculation 8 3 3 2 2" xfId="25417"/>
    <cellStyle name="Calculation 8 3 3 3" xfId="14970"/>
    <cellStyle name="Calculation 8 3 3 3 2" xfId="26377"/>
    <cellStyle name="Calculation 8 3 3 4" xfId="15922"/>
    <cellStyle name="Calculation 8 3 3 4 2" xfId="27329"/>
    <cellStyle name="Calculation 8 3 3 5" xfId="16796"/>
    <cellStyle name="Calculation 8 3 3 5 2" xfId="28203"/>
    <cellStyle name="Calculation 8 3 3 6" xfId="17661"/>
    <cellStyle name="Calculation 8 3 3 6 2" xfId="29068"/>
    <cellStyle name="Calculation 8 3 3 7" xfId="18437"/>
    <cellStyle name="Calculation 8 3 3 7 2" xfId="29844"/>
    <cellStyle name="Calculation 8 3 3 8" xfId="19194"/>
    <cellStyle name="Calculation 8 3 3 8 2" xfId="30601"/>
    <cellStyle name="Calculation 8 3 3 9" xfId="21026"/>
    <cellStyle name="Calculation 8 3 4" xfId="12321"/>
    <cellStyle name="Calculation 8 3 4 2" xfId="23729"/>
    <cellStyle name="Calculation 8 3 5" xfId="10547"/>
    <cellStyle name="Calculation 8 3 5 2" xfId="21959"/>
    <cellStyle name="Calculation 8 3 6" xfId="12098"/>
    <cellStyle name="Calculation 8 3 6 2" xfId="23506"/>
    <cellStyle name="Calculation 8 3 7" xfId="10752"/>
    <cellStyle name="Calculation 8 3 7 2" xfId="22164"/>
    <cellStyle name="Calculation 8 3 8" xfId="11659"/>
    <cellStyle name="Calculation 8 3 8 2" xfId="23068"/>
    <cellStyle name="Calculation 8 3 9" xfId="11117"/>
    <cellStyle name="Calculation 8 3 9 2" xfId="22528"/>
    <cellStyle name="Calculation 8 4" xfId="7788"/>
    <cellStyle name="Calculation 8 4 2" xfId="12815"/>
    <cellStyle name="Calculation 8 4 2 2" xfId="24223"/>
    <cellStyle name="Calculation 8 4 3" xfId="10157"/>
    <cellStyle name="Calculation 8 4 3 2" xfId="21569"/>
    <cellStyle name="Calculation 8 4 4" xfId="12132"/>
    <cellStyle name="Calculation 8 4 4 2" xfId="23540"/>
    <cellStyle name="Calculation 8 4 5" xfId="10721"/>
    <cellStyle name="Calculation 8 4 5 2" xfId="22133"/>
    <cellStyle name="Calculation 8 4 6" xfId="11664"/>
    <cellStyle name="Calculation 8 4 6 2" xfId="23073"/>
    <cellStyle name="Calculation 8 4 7" xfId="11114"/>
    <cellStyle name="Calculation 8 4 7 2" xfId="22525"/>
    <cellStyle name="Calculation 8 4 8" xfId="12051"/>
    <cellStyle name="Calculation 8 4 8 2" xfId="23459"/>
    <cellStyle name="Calculation 8 4 9" xfId="20308"/>
    <cellStyle name="Calculation 8 5" xfId="7891"/>
    <cellStyle name="Calculation 8 5 2" xfId="12884"/>
    <cellStyle name="Calculation 8 5 2 2" xfId="24291"/>
    <cellStyle name="Calculation 8 5 3" xfId="10095"/>
    <cellStyle name="Calculation 8 5 3 2" xfId="21508"/>
    <cellStyle name="Calculation 8 5 4" xfId="13696"/>
    <cellStyle name="Calculation 8 5 4 2" xfId="25103"/>
    <cellStyle name="Calculation 8 5 5" xfId="14662"/>
    <cellStyle name="Calculation 8 5 5 2" xfId="26069"/>
    <cellStyle name="Calculation 8 5 6" xfId="15614"/>
    <cellStyle name="Calculation 8 5 6 2" xfId="27021"/>
    <cellStyle name="Calculation 8 5 7" xfId="16499"/>
    <cellStyle name="Calculation 8 5 7 2" xfId="27906"/>
    <cellStyle name="Calculation 8 5 8" xfId="17367"/>
    <cellStyle name="Calculation 8 5 8 2" xfId="28774"/>
    <cellStyle name="Calculation 8 5 9" xfId="20361"/>
    <cellStyle name="Calculation 8 6" xfId="10200"/>
    <cellStyle name="Calculation 8 6 2" xfId="21612"/>
    <cellStyle name="Calculation 8 7" xfId="13684"/>
    <cellStyle name="Calculation 8 7 2" xfId="25091"/>
    <cellStyle name="Calculation 8 8" xfId="14652"/>
    <cellStyle name="Calculation 8 8 2" xfId="26059"/>
    <cellStyle name="Calculation 8 9" xfId="15604"/>
    <cellStyle name="Calculation 8 9 2" xfId="27011"/>
    <cellStyle name="Calculation 9" xfId="826"/>
    <cellStyle name="Calculation 9 10" xfId="10258"/>
    <cellStyle name="Calculation 9 10 2" xfId="21670"/>
    <cellStyle name="Calculation 9 11" xfId="13049"/>
    <cellStyle name="Calculation 9 11 2" xfId="24456"/>
    <cellStyle name="Calculation 9 12" xfId="9952"/>
    <cellStyle name="Calculation 9 12 2" xfId="21365"/>
    <cellStyle name="Calculation 9 13" xfId="19772"/>
    <cellStyle name="Calculation 9 2" xfId="6862"/>
    <cellStyle name="Calculation 9 2 10" xfId="11289"/>
    <cellStyle name="Calculation 9 2 10 2" xfId="22699"/>
    <cellStyle name="Calculation 9 2 11" xfId="12297"/>
    <cellStyle name="Calculation 9 2 11 2" xfId="23705"/>
    <cellStyle name="Calculation 9 2 12" xfId="19968"/>
    <cellStyle name="Calculation 9 2 2" xfId="7235"/>
    <cellStyle name="Calculation 9 2 2 10" xfId="17350"/>
    <cellStyle name="Calculation 9 2 2 10 2" xfId="28757"/>
    <cellStyle name="Calculation 9 2 2 11" xfId="20191"/>
    <cellStyle name="Calculation 9 2 2 2" xfId="8875"/>
    <cellStyle name="Calculation 9 2 2 2 2" xfId="13526"/>
    <cellStyle name="Calculation 9 2 2 2 2 2" xfId="24933"/>
    <cellStyle name="Calculation 9 2 2 2 3" xfId="14530"/>
    <cellStyle name="Calculation 9 2 2 2 3 2" xfId="25937"/>
    <cellStyle name="Calculation 9 2 2 2 4" xfId="15488"/>
    <cellStyle name="Calculation 9 2 2 2 4 2" xfId="26895"/>
    <cellStyle name="Calculation 9 2 2 2 5" xfId="16413"/>
    <cellStyle name="Calculation 9 2 2 2 5 2" xfId="27820"/>
    <cellStyle name="Calculation 9 2 2 2 6" xfId="17284"/>
    <cellStyle name="Calculation 9 2 2 2 6 2" xfId="28691"/>
    <cellStyle name="Calculation 9 2 2 2 7" xfId="18130"/>
    <cellStyle name="Calculation 9 2 2 2 7 2" xfId="29537"/>
    <cellStyle name="Calculation 9 2 2 2 8" xfId="18894"/>
    <cellStyle name="Calculation 9 2 2 2 8 2" xfId="30301"/>
    <cellStyle name="Calculation 9 2 2 2 9" xfId="20723"/>
    <cellStyle name="Calculation 9 2 2 3" xfId="9721"/>
    <cellStyle name="Calculation 9 2 2 3 2" xfId="14125"/>
    <cellStyle name="Calculation 9 2 2 3 2 2" xfId="25532"/>
    <cellStyle name="Calculation 9 2 2 3 3" xfId="15085"/>
    <cellStyle name="Calculation 9 2 2 3 3 2" xfId="26492"/>
    <cellStyle name="Calculation 9 2 2 3 4" xfId="16037"/>
    <cellStyle name="Calculation 9 2 2 3 4 2" xfId="27444"/>
    <cellStyle name="Calculation 9 2 2 3 5" xfId="16911"/>
    <cellStyle name="Calculation 9 2 2 3 5 2" xfId="28318"/>
    <cellStyle name="Calculation 9 2 2 3 6" xfId="17776"/>
    <cellStyle name="Calculation 9 2 2 3 6 2" xfId="29183"/>
    <cellStyle name="Calculation 9 2 2 3 7" xfId="18552"/>
    <cellStyle name="Calculation 9 2 2 3 7 2" xfId="29959"/>
    <cellStyle name="Calculation 9 2 2 3 8" xfId="19309"/>
    <cellStyle name="Calculation 9 2 2 3 8 2" xfId="30716"/>
    <cellStyle name="Calculation 9 2 2 3 9" xfId="21141"/>
    <cellStyle name="Calculation 9 2 2 4" xfId="12498"/>
    <cellStyle name="Calculation 9 2 2 4 2" xfId="23906"/>
    <cellStyle name="Calculation 9 2 2 5" xfId="10381"/>
    <cellStyle name="Calculation 9 2 2 5 2" xfId="21793"/>
    <cellStyle name="Calculation 9 2 2 6" xfId="13658"/>
    <cellStyle name="Calculation 9 2 2 6 2" xfId="25065"/>
    <cellStyle name="Calculation 9 2 2 7" xfId="14634"/>
    <cellStyle name="Calculation 9 2 2 7 2" xfId="26041"/>
    <cellStyle name="Calculation 9 2 2 8" xfId="15586"/>
    <cellStyle name="Calculation 9 2 2 8 2" xfId="26993"/>
    <cellStyle name="Calculation 9 2 2 9" xfId="16481"/>
    <cellStyle name="Calculation 9 2 2 9 2" xfId="27888"/>
    <cellStyle name="Calculation 9 2 3" xfId="8502"/>
    <cellStyle name="Calculation 9 2 3 2" xfId="13242"/>
    <cellStyle name="Calculation 9 2 3 2 2" xfId="24649"/>
    <cellStyle name="Calculation 9 2 3 3" xfId="14262"/>
    <cellStyle name="Calculation 9 2 3 3 2" xfId="25669"/>
    <cellStyle name="Calculation 9 2 3 4" xfId="15222"/>
    <cellStyle name="Calculation 9 2 3 4 2" xfId="26629"/>
    <cellStyle name="Calculation 9 2 3 5" xfId="16171"/>
    <cellStyle name="Calculation 9 2 3 5 2" xfId="27578"/>
    <cellStyle name="Calculation 9 2 3 6" xfId="17044"/>
    <cellStyle name="Calculation 9 2 3 6 2" xfId="28451"/>
    <cellStyle name="Calculation 9 2 3 7" xfId="17909"/>
    <cellStyle name="Calculation 9 2 3 7 2" xfId="29316"/>
    <cellStyle name="Calculation 9 2 3 8" xfId="18685"/>
    <cellStyle name="Calculation 9 2 3 8 2" xfId="30092"/>
    <cellStyle name="Calculation 9 2 3 9" xfId="20499"/>
    <cellStyle name="Calculation 9 2 4" xfId="9512"/>
    <cellStyle name="Calculation 9 2 4 2" xfId="13916"/>
    <cellStyle name="Calculation 9 2 4 2 2" xfId="25323"/>
    <cellStyle name="Calculation 9 2 4 3" xfId="14876"/>
    <cellStyle name="Calculation 9 2 4 3 2" xfId="26283"/>
    <cellStyle name="Calculation 9 2 4 4" xfId="15828"/>
    <cellStyle name="Calculation 9 2 4 4 2" xfId="27235"/>
    <cellStyle name="Calculation 9 2 4 5" xfId="16702"/>
    <cellStyle name="Calculation 9 2 4 5 2" xfId="28109"/>
    <cellStyle name="Calculation 9 2 4 6" xfId="17567"/>
    <cellStyle name="Calculation 9 2 4 6 2" xfId="28974"/>
    <cellStyle name="Calculation 9 2 4 7" xfId="18343"/>
    <cellStyle name="Calculation 9 2 4 7 2" xfId="29750"/>
    <cellStyle name="Calculation 9 2 4 8" xfId="19100"/>
    <cellStyle name="Calculation 9 2 4 8 2" xfId="30507"/>
    <cellStyle name="Calculation 9 2 4 9" xfId="20932"/>
    <cellStyle name="Calculation 9 2 5" xfId="12213"/>
    <cellStyle name="Calculation 9 2 5 2" xfId="23621"/>
    <cellStyle name="Calculation 9 2 6" xfId="10650"/>
    <cellStyle name="Calculation 9 2 6 2" xfId="22062"/>
    <cellStyle name="Calculation 9 2 7" xfId="11674"/>
    <cellStyle name="Calculation 9 2 7 2" xfId="23083"/>
    <cellStyle name="Calculation 9 2 8" xfId="11105"/>
    <cellStyle name="Calculation 9 2 8 2" xfId="22516"/>
    <cellStyle name="Calculation 9 2 9" xfId="11437"/>
    <cellStyle name="Calculation 9 2 9 2" xfId="22847"/>
    <cellStyle name="Calculation 9 3" xfId="6988"/>
    <cellStyle name="Calculation 9 3 10" xfId="15591"/>
    <cellStyle name="Calculation 9 3 10 2" xfId="26998"/>
    <cellStyle name="Calculation 9 3 11" xfId="20064"/>
    <cellStyle name="Calculation 9 3 2" xfId="8627"/>
    <cellStyle name="Calculation 9 3 2 2" xfId="13349"/>
    <cellStyle name="Calculation 9 3 2 2 2" xfId="24756"/>
    <cellStyle name="Calculation 9 3 2 3" xfId="14363"/>
    <cellStyle name="Calculation 9 3 2 3 2" xfId="25770"/>
    <cellStyle name="Calculation 9 3 2 4" xfId="15323"/>
    <cellStyle name="Calculation 9 3 2 4 2" xfId="26730"/>
    <cellStyle name="Calculation 9 3 2 5" xfId="16267"/>
    <cellStyle name="Calculation 9 3 2 5 2" xfId="27674"/>
    <cellStyle name="Calculation 9 3 2 6" xfId="17140"/>
    <cellStyle name="Calculation 9 3 2 6 2" xfId="28547"/>
    <cellStyle name="Calculation 9 3 2 7" xfId="18005"/>
    <cellStyle name="Calculation 9 3 2 7 2" xfId="29412"/>
    <cellStyle name="Calculation 9 3 2 8" xfId="18780"/>
    <cellStyle name="Calculation 9 3 2 8 2" xfId="30187"/>
    <cellStyle name="Calculation 9 3 2 9" xfId="20595"/>
    <cellStyle name="Calculation 9 3 3" xfId="9607"/>
    <cellStyle name="Calculation 9 3 3 2" xfId="14011"/>
    <cellStyle name="Calculation 9 3 3 2 2" xfId="25418"/>
    <cellStyle name="Calculation 9 3 3 3" xfId="14971"/>
    <cellStyle name="Calculation 9 3 3 3 2" xfId="26378"/>
    <cellStyle name="Calculation 9 3 3 4" xfId="15923"/>
    <cellStyle name="Calculation 9 3 3 4 2" xfId="27330"/>
    <cellStyle name="Calculation 9 3 3 5" xfId="16797"/>
    <cellStyle name="Calculation 9 3 3 5 2" xfId="28204"/>
    <cellStyle name="Calculation 9 3 3 6" xfId="17662"/>
    <cellStyle name="Calculation 9 3 3 6 2" xfId="29069"/>
    <cellStyle name="Calculation 9 3 3 7" xfId="18438"/>
    <cellStyle name="Calculation 9 3 3 7 2" xfId="29845"/>
    <cellStyle name="Calculation 9 3 3 8" xfId="19195"/>
    <cellStyle name="Calculation 9 3 3 8 2" xfId="30602"/>
    <cellStyle name="Calculation 9 3 3 9" xfId="21027"/>
    <cellStyle name="Calculation 9 3 4" xfId="12322"/>
    <cellStyle name="Calculation 9 3 4 2" xfId="23730"/>
    <cellStyle name="Calculation 9 3 5" xfId="10546"/>
    <cellStyle name="Calculation 9 3 5 2" xfId="21958"/>
    <cellStyle name="Calculation 9 3 6" xfId="12612"/>
    <cellStyle name="Calculation 9 3 6 2" xfId="24020"/>
    <cellStyle name="Calculation 9 3 7" xfId="10291"/>
    <cellStyle name="Calculation 9 3 7 2" xfId="21703"/>
    <cellStyle name="Calculation 9 3 8" xfId="13668"/>
    <cellStyle name="Calculation 9 3 8 2" xfId="25075"/>
    <cellStyle name="Calculation 9 3 9" xfId="14639"/>
    <cellStyle name="Calculation 9 3 9 2" xfId="26046"/>
    <cellStyle name="Calculation 9 4" xfId="7789"/>
    <cellStyle name="Calculation 9 4 2" xfId="12816"/>
    <cellStyle name="Calculation 9 4 2 2" xfId="24224"/>
    <cellStyle name="Calculation 9 4 3" xfId="10156"/>
    <cellStyle name="Calculation 9 4 3 2" xfId="21568"/>
    <cellStyle name="Calculation 9 4 4" xfId="12299"/>
    <cellStyle name="Calculation 9 4 4 2" xfId="23707"/>
    <cellStyle name="Calculation 9 4 5" xfId="10568"/>
    <cellStyle name="Calculation 9 4 5 2" xfId="21980"/>
    <cellStyle name="Calculation 9 4 6" xfId="12092"/>
    <cellStyle name="Calculation 9 4 6 2" xfId="23500"/>
    <cellStyle name="Calculation 9 4 7" xfId="10758"/>
    <cellStyle name="Calculation 9 4 7 2" xfId="22170"/>
    <cellStyle name="Calculation 9 4 8" xfId="11654"/>
    <cellStyle name="Calculation 9 4 8 2" xfId="23063"/>
    <cellStyle name="Calculation 9 4 9" xfId="20309"/>
    <cellStyle name="Calculation 9 5" xfId="7890"/>
    <cellStyle name="Calculation 9 5 2" xfId="12883"/>
    <cellStyle name="Calculation 9 5 2 2" xfId="24290"/>
    <cellStyle name="Calculation 9 5 3" xfId="10096"/>
    <cellStyle name="Calculation 9 5 3 2" xfId="21509"/>
    <cellStyle name="Calculation 9 5 4" xfId="12676"/>
    <cellStyle name="Calculation 9 5 4 2" xfId="24084"/>
    <cellStyle name="Calculation 9 5 5" xfId="10241"/>
    <cellStyle name="Calculation 9 5 5 2" xfId="21653"/>
    <cellStyle name="Calculation 9 5 6" xfId="13160"/>
    <cellStyle name="Calculation 9 5 6 2" xfId="24567"/>
    <cellStyle name="Calculation 9 5 7" xfId="9873"/>
    <cellStyle name="Calculation 9 5 7 2" xfId="21286"/>
    <cellStyle name="Calculation 9 5 8" xfId="11887"/>
    <cellStyle name="Calculation 9 5 8 2" xfId="23296"/>
    <cellStyle name="Calculation 9 5 9" xfId="20360"/>
    <cellStyle name="Calculation 9 6" xfId="10201"/>
    <cellStyle name="Calculation 9 6 2" xfId="21613"/>
    <cellStyle name="Calculation 9 7" xfId="12664"/>
    <cellStyle name="Calculation 9 7 2" xfId="24072"/>
    <cellStyle name="Calculation 9 8" xfId="10251"/>
    <cellStyle name="Calculation 9 8 2" xfId="21663"/>
    <cellStyle name="Calculation 9 9" xfId="12656"/>
    <cellStyle name="Calculation 9 9 2" xfId="24064"/>
    <cellStyle name="Check Cell 10" xfId="827"/>
    <cellStyle name="Check Cell 11" xfId="828"/>
    <cellStyle name="Check Cell 12" xfId="829"/>
    <cellStyle name="Check Cell 13" xfId="830"/>
    <cellStyle name="Check Cell 14" xfId="831"/>
    <cellStyle name="Check Cell 15" xfId="832"/>
    <cellStyle name="Check Cell 16" xfId="833"/>
    <cellStyle name="Check Cell 17" xfId="834"/>
    <cellStyle name="Check Cell 18" xfId="835"/>
    <cellStyle name="Check Cell 18 2" xfId="836"/>
    <cellStyle name="Check Cell 19" xfId="837"/>
    <cellStyle name="Check Cell 19 2" xfId="838"/>
    <cellStyle name="Check Cell 2" xfId="839"/>
    <cellStyle name="Check Cell 2 2" xfId="840"/>
    <cellStyle name="Check Cell 2 2 2" xfId="6493"/>
    <cellStyle name="Check Cell 3" xfId="841"/>
    <cellStyle name="Check Cell 4" xfId="842"/>
    <cellStyle name="Check Cell 5" xfId="843"/>
    <cellStyle name="Check Cell 6" xfId="844"/>
    <cellStyle name="Check Cell 7" xfId="845"/>
    <cellStyle name="Check Cell 8" xfId="846"/>
    <cellStyle name="Check Cell 9" xfId="847"/>
    <cellStyle name="Comma" xfId="19697" builtinId="3"/>
    <cellStyle name="Comma 10" xfId="138"/>
    <cellStyle name="Comma 10 2" xfId="19526"/>
    <cellStyle name="Comma 10 2 2" xfId="30910"/>
    <cellStyle name="Comma 10 3" xfId="19623"/>
    <cellStyle name="Comma 10 3 2" xfId="31006"/>
    <cellStyle name="Comma 10 4" xfId="19742"/>
    <cellStyle name="Comma 11" xfId="19414"/>
    <cellStyle name="Comma 11 2" xfId="19599"/>
    <cellStyle name="Comma 11 2 2" xfId="30983"/>
    <cellStyle name="Comma 11 3" xfId="19696"/>
    <cellStyle name="Comma 11 3 2" xfId="31079"/>
    <cellStyle name="Comma 11 4" xfId="30810"/>
    <cellStyle name="Comma 12" xfId="19415"/>
    <cellStyle name="Comma 12 2" xfId="30811"/>
    <cellStyle name="Comma 13" xfId="19501"/>
    <cellStyle name="Comma 13 2" xfId="30887"/>
    <cellStyle name="Comma 14" xfId="19511"/>
    <cellStyle name="Comma 14 2" xfId="30895"/>
    <cellStyle name="Comma 15" xfId="19608"/>
    <cellStyle name="Comma 15 2" xfId="30991"/>
    <cellStyle name="Comma 16" xfId="67"/>
    <cellStyle name="Comma 16 2" xfId="19724"/>
    <cellStyle name="Comma 17" xfId="31080"/>
    <cellStyle name="Comma 2" xfId="30"/>
    <cellStyle name="Comma 2 2" xfId="49"/>
    <cellStyle name="Comma 2 2 2" xfId="120"/>
    <cellStyle name="Comma 2 2 2 2" xfId="7200"/>
    <cellStyle name="Comma 2 2 2 2 2" xfId="8840"/>
    <cellStyle name="Comma 2 2 2 2 2 2" xfId="19486"/>
    <cellStyle name="Comma 2 2 2 2 2 2 2" xfId="30881"/>
    <cellStyle name="Comma 2 2 2 2 2 3" xfId="19593"/>
    <cellStyle name="Comma 2 2 2 2 2 3 2" xfId="30977"/>
    <cellStyle name="Comma 2 2 2 2 2 4" xfId="19690"/>
    <cellStyle name="Comma 2 2 2 2 2 4 2" xfId="31073"/>
    <cellStyle name="Comma 2 2 2 2 2 5" xfId="20700"/>
    <cellStyle name="Comma 2 2 2 2 3" xfId="19449"/>
    <cellStyle name="Comma 2 2 2 2 3 2" xfId="30844"/>
    <cellStyle name="Comma 2 2 2 2 4" xfId="19558"/>
    <cellStyle name="Comma 2 2 2 2 4 2" xfId="30942"/>
    <cellStyle name="Comma 2 2 2 2 5" xfId="19655"/>
    <cellStyle name="Comma 2 2 2 2 5 2" xfId="31038"/>
    <cellStyle name="Comma 2 2 2 2 6" xfId="20168"/>
    <cellStyle name="Comma 2 2 2 3" xfId="8168"/>
    <cellStyle name="Comma 2 2 2 3 2" xfId="19468"/>
    <cellStyle name="Comma 2 2 2 3 2 2" xfId="30863"/>
    <cellStyle name="Comma 2 2 2 3 3" xfId="19576"/>
    <cellStyle name="Comma 2 2 2 3 3 2" xfId="30960"/>
    <cellStyle name="Comma 2 2 2 3 4" xfId="19673"/>
    <cellStyle name="Comma 2 2 2 3 4 2" xfId="31056"/>
    <cellStyle name="Comma 2 2 2 3 5" xfId="20455"/>
    <cellStyle name="Comma 2 2 2 4" xfId="6495"/>
    <cellStyle name="Comma 2 2 2 4 2" xfId="19543"/>
    <cellStyle name="Comma 2 2 2 4 2 2" xfId="30927"/>
    <cellStyle name="Comma 2 2 2 4 3" xfId="19640"/>
    <cellStyle name="Comma 2 2 2 4 3 2" xfId="31023"/>
    <cellStyle name="Comma 2 2 2 4 4" xfId="19923"/>
    <cellStyle name="Comma 2 2 2 5" xfId="19431"/>
    <cellStyle name="Comma 2 2 2 5 2" xfId="30826"/>
    <cellStyle name="Comma 2 2 2 6" xfId="19520"/>
    <cellStyle name="Comma 2 2 2 6 2" xfId="30904"/>
    <cellStyle name="Comma 2 2 2 7" xfId="19617"/>
    <cellStyle name="Comma 2 2 2 7 2" xfId="31000"/>
    <cellStyle name="Comma 2 2 2 8" xfId="19736"/>
    <cellStyle name="Comma 2 2 3" xfId="6989"/>
    <cellStyle name="Comma 2 2 3 2" xfId="8628"/>
    <cellStyle name="Comma 2 2 3 2 2" xfId="19475"/>
    <cellStyle name="Comma 2 2 3 2 2 2" xfId="30870"/>
    <cellStyle name="Comma 2 2 3 2 3" xfId="19582"/>
    <cellStyle name="Comma 2 2 3 2 3 2" xfId="30966"/>
    <cellStyle name="Comma 2 2 3 2 4" xfId="19679"/>
    <cellStyle name="Comma 2 2 3 2 4 2" xfId="31062"/>
    <cellStyle name="Comma 2 2 3 2 5" xfId="20596"/>
    <cellStyle name="Comma 2 2 3 3" xfId="19438"/>
    <cellStyle name="Comma 2 2 3 3 2" xfId="30833"/>
    <cellStyle name="Comma 2 2 3 4" xfId="19548"/>
    <cellStyle name="Comma 2 2 3 4 2" xfId="30932"/>
    <cellStyle name="Comma 2 2 3 5" xfId="19645"/>
    <cellStyle name="Comma 2 2 3 5 2" xfId="31028"/>
    <cellStyle name="Comma 2 2 3 6" xfId="20065"/>
    <cellStyle name="Comma 2 2 4" xfId="7767"/>
    <cellStyle name="Comma 2 2 4 2" xfId="19456"/>
    <cellStyle name="Comma 2 2 4 2 2" xfId="30851"/>
    <cellStyle name="Comma 2 2 4 3" xfId="19564"/>
    <cellStyle name="Comma 2 2 4 3 2" xfId="30948"/>
    <cellStyle name="Comma 2 2 4 4" xfId="19661"/>
    <cellStyle name="Comma 2 2 4 4 2" xfId="31044"/>
    <cellStyle name="Comma 2 2 4 5" xfId="20288"/>
    <cellStyle name="Comma 2 2 5" xfId="137"/>
    <cellStyle name="Comma 2 2 5 2" xfId="19525"/>
    <cellStyle name="Comma 2 2 5 2 2" xfId="30909"/>
    <cellStyle name="Comma 2 2 5 3" xfId="19622"/>
    <cellStyle name="Comma 2 2 5 3 2" xfId="31005"/>
    <cellStyle name="Comma 2 2 5 4" xfId="19741"/>
    <cellStyle name="Comma 2 2 6" xfId="19417"/>
    <cellStyle name="Comma 2 2 6 2" xfId="30813"/>
    <cellStyle name="Comma 2 2 7" xfId="19506"/>
    <cellStyle name="Comma 2 2 7 2" xfId="30890"/>
    <cellStyle name="Comma 2 2 8" xfId="19603"/>
    <cellStyle name="Comma 2 2 8 2" xfId="30986"/>
    <cellStyle name="Comma 2 2 9" xfId="19716"/>
    <cellStyle name="Comma 2 3" xfId="54"/>
    <cellStyle name="Comma 2 3 2" xfId="125"/>
    <cellStyle name="Comma 2 3 2 2" xfId="8841"/>
    <cellStyle name="Comma 2 3 2 2 2" xfId="19487"/>
    <cellStyle name="Comma 2 3 2 2 2 2" xfId="30882"/>
    <cellStyle name="Comma 2 3 2 2 3" xfId="19594"/>
    <cellStyle name="Comma 2 3 2 2 3 2" xfId="30978"/>
    <cellStyle name="Comma 2 3 2 2 4" xfId="19691"/>
    <cellStyle name="Comma 2 3 2 2 4 2" xfId="31074"/>
    <cellStyle name="Comma 2 3 2 2 5" xfId="20701"/>
    <cellStyle name="Comma 2 3 2 3" xfId="7201"/>
    <cellStyle name="Comma 2 3 2 3 2" xfId="19559"/>
    <cellStyle name="Comma 2 3 2 3 2 2" xfId="30943"/>
    <cellStyle name="Comma 2 3 2 3 3" xfId="19656"/>
    <cellStyle name="Comma 2 3 2 3 3 2" xfId="31039"/>
    <cellStyle name="Comma 2 3 2 3 4" xfId="20169"/>
    <cellStyle name="Comma 2 3 2 4" xfId="19450"/>
    <cellStyle name="Comma 2 3 2 4 2" xfId="30845"/>
    <cellStyle name="Comma 2 3 2 5" xfId="19523"/>
    <cellStyle name="Comma 2 3 2 5 2" xfId="30907"/>
    <cellStyle name="Comma 2 3 2 6" xfId="19620"/>
    <cellStyle name="Comma 2 3 2 6 2" xfId="31003"/>
    <cellStyle name="Comma 2 3 2 7" xfId="19739"/>
    <cellStyle name="Comma 2 3 3" xfId="8167"/>
    <cellStyle name="Comma 2 3 3 2" xfId="19467"/>
    <cellStyle name="Comma 2 3 3 2 2" xfId="30862"/>
    <cellStyle name="Comma 2 3 3 3" xfId="19575"/>
    <cellStyle name="Comma 2 3 3 3 2" xfId="30959"/>
    <cellStyle name="Comma 2 3 3 4" xfId="19672"/>
    <cellStyle name="Comma 2 3 3 4 2" xfId="31055"/>
    <cellStyle name="Comma 2 3 3 5" xfId="20454"/>
    <cellStyle name="Comma 2 3 4" xfId="6494"/>
    <cellStyle name="Comma 2 3 4 2" xfId="19542"/>
    <cellStyle name="Comma 2 3 4 2 2" xfId="30926"/>
    <cellStyle name="Comma 2 3 4 3" xfId="19639"/>
    <cellStyle name="Comma 2 3 4 3 2" xfId="31022"/>
    <cellStyle name="Comma 2 3 4 4" xfId="19922"/>
    <cellStyle name="Comma 2 3 5" xfId="19430"/>
    <cellStyle name="Comma 2 3 5 2" xfId="30825"/>
    <cellStyle name="Comma 2 3 6" xfId="19509"/>
    <cellStyle name="Comma 2 3 6 2" xfId="30893"/>
    <cellStyle name="Comma 2 3 7" xfId="19606"/>
    <cellStyle name="Comma 2 3 7 2" xfId="30989"/>
    <cellStyle name="Comma 2 3 8" xfId="19719"/>
    <cellStyle name="Comma 2 4" xfId="79"/>
    <cellStyle name="Comma 2 4 2" xfId="151"/>
    <cellStyle name="Comma 2 4 2 2" xfId="19473"/>
    <cellStyle name="Comma 2 4 2 2 2" xfId="30868"/>
    <cellStyle name="Comma 2 4 2 3" xfId="19532"/>
    <cellStyle name="Comma 2 4 2 3 2" xfId="30916"/>
    <cellStyle name="Comma 2 4 2 4" xfId="19629"/>
    <cellStyle name="Comma 2 4 2 4 2" xfId="31012"/>
    <cellStyle name="Comma 2 4 2 5" xfId="19749"/>
    <cellStyle name="Comma 2 4 3" xfId="19436"/>
    <cellStyle name="Comma 2 4 3 2" xfId="30831"/>
    <cellStyle name="Comma 2 4 4" xfId="19516"/>
    <cellStyle name="Comma 2 4 4 2" xfId="30900"/>
    <cellStyle name="Comma 2 4 5" xfId="19613"/>
    <cellStyle name="Comma 2 4 5 2" xfId="30996"/>
    <cellStyle name="Comma 2 4 6" xfId="19731"/>
    <cellStyle name="Comma 2 5" xfId="102"/>
    <cellStyle name="Comma 2 5 2" xfId="19455"/>
    <cellStyle name="Comma 2 5 2 2" xfId="30850"/>
    <cellStyle name="Comma 2 5 3" xfId="19519"/>
    <cellStyle name="Comma 2 5 3 2" xfId="30903"/>
    <cellStyle name="Comma 2 5 4" xfId="19616"/>
    <cellStyle name="Comma 2 5 4 2" xfId="30999"/>
    <cellStyle name="Comma 2 5 5" xfId="19734"/>
    <cellStyle name="Comma 2 6" xfId="19416"/>
    <cellStyle name="Comma 2 6 2" xfId="30812"/>
    <cellStyle name="Comma 2 7" xfId="19505"/>
    <cellStyle name="Comma 2 7 2" xfId="30889"/>
    <cellStyle name="Comma 2 8" xfId="19602"/>
    <cellStyle name="Comma 2 8 2" xfId="30985"/>
    <cellStyle name="Comma 2 9" xfId="19712"/>
    <cellStyle name="Comma 3" xfId="22"/>
    <cellStyle name="Comma 3 10" xfId="19711"/>
    <cellStyle name="Comma 3 2" xfId="53"/>
    <cellStyle name="Comma 3 2 2" xfId="124"/>
    <cellStyle name="Comma 3 2 2 2" xfId="7236"/>
    <cellStyle name="Comma 3 2 2 2 2" xfId="8876"/>
    <cellStyle name="Comma 3 2 2 2 2 2" xfId="19489"/>
    <cellStyle name="Comma 3 2 2 2 2 2 2" xfId="30884"/>
    <cellStyle name="Comma 3 2 2 2 2 3" xfId="19596"/>
    <cellStyle name="Comma 3 2 2 2 2 3 2" xfId="30980"/>
    <cellStyle name="Comma 3 2 2 2 2 4" xfId="19693"/>
    <cellStyle name="Comma 3 2 2 2 2 4 2" xfId="31076"/>
    <cellStyle name="Comma 3 2 2 2 2 5" xfId="20724"/>
    <cellStyle name="Comma 3 2 2 2 3" xfId="19452"/>
    <cellStyle name="Comma 3 2 2 2 3 2" xfId="30847"/>
    <cellStyle name="Comma 3 2 2 2 4" xfId="19561"/>
    <cellStyle name="Comma 3 2 2 2 4 2" xfId="30945"/>
    <cellStyle name="Comma 3 2 2 2 5" xfId="19658"/>
    <cellStyle name="Comma 3 2 2 2 5 2" xfId="31041"/>
    <cellStyle name="Comma 3 2 2 2 6" xfId="20192"/>
    <cellStyle name="Comma 3 2 2 3" xfId="8176"/>
    <cellStyle name="Comma 3 2 2 3 2" xfId="19470"/>
    <cellStyle name="Comma 3 2 2 3 2 2" xfId="30865"/>
    <cellStyle name="Comma 3 2 2 3 3" xfId="19578"/>
    <cellStyle name="Comma 3 2 2 3 3 2" xfId="30962"/>
    <cellStyle name="Comma 3 2 2 3 4" xfId="19675"/>
    <cellStyle name="Comma 3 2 2 3 4 2" xfId="31058"/>
    <cellStyle name="Comma 3 2 2 3 5" xfId="20457"/>
    <cellStyle name="Comma 3 2 2 4" xfId="19433"/>
    <cellStyle name="Comma 3 2 2 4 2" xfId="30828"/>
    <cellStyle name="Comma 3 2 2 5" xfId="19522"/>
    <cellStyle name="Comma 3 2 2 5 2" xfId="30906"/>
    <cellStyle name="Comma 3 2 2 6" xfId="19619"/>
    <cellStyle name="Comma 3 2 2 6 2" xfId="31002"/>
    <cellStyle name="Comma 3 2 2 7" xfId="19738"/>
    <cellStyle name="Comma 3 2 3" xfId="6991"/>
    <cellStyle name="Comma 3 2 3 2" xfId="8630"/>
    <cellStyle name="Comma 3 2 3 2 2" xfId="19477"/>
    <cellStyle name="Comma 3 2 3 2 2 2" xfId="30872"/>
    <cellStyle name="Comma 3 2 3 2 3" xfId="19584"/>
    <cellStyle name="Comma 3 2 3 2 3 2" xfId="30968"/>
    <cellStyle name="Comma 3 2 3 2 4" xfId="19681"/>
    <cellStyle name="Comma 3 2 3 2 4 2" xfId="31064"/>
    <cellStyle name="Comma 3 2 3 2 5" xfId="20598"/>
    <cellStyle name="Comma 3 2 3 3" xfId="19440"/>
    <cellStyle name="Comma 3 2 3 3 2" xfId="30835"/>
    <cellStyle name="Comma 3 2 3 4" xfId="19550"/>
    <cellStyle name="Comma 3 2 3 4 2" xfId="30934"/>
    <cellStyle name="Comma 3 2 3 5" xfId="19647"/>
    <cellStyle name="Comma 3 2 3 5 2" xfId="31030"/>
    <cellStyle name="Comma 3 2 3 6" xfId="20067"/>
    <cellStyle name="Comma 3 2 4" xfId="7791"/>
    <cellStyle name="Comma 3 2 4 2" xfId="19458"/>
    <cellStyle name="Comma 3 2 4 2 2" xfId="30853"/>
    <cellStyle name="Comma 3 2 4 3" xfId="19566"/>
    <cellStyle name="Comma 3 2 4 3 2" xfId="30950"/>
    <cellStyle name="Comma 3 2 4 4" xfId="19663"/>
    <cellStyle name="Comma 3 2 4 4 2" xfId="31046"/>
    <cellStyle name="Comma 3 2 4 5" xfId="20311"/>
    <cellStyle name="Comma 3 2 5" xfId="19420"/>
    <cellStyle name="Comma 3 2 5 2" xfId="30816"/>
    <cellStyle name="Comma 3 2 6" xfId="19508"/>
    <cellStyle name="Comma 3 2 6 2" xfId="30892"/>
    <cellStyle name="Comma 3 2 7" xfId="19605"/>
    <cellStyle name="Comma 3 2 7 2" xfId="30988"/>
    <cellStyle name="Comma 3 2 8" xfId="19718"/>
    <cellStyle name="Comma 3 3" xfId="78"/>
    <cellStyle name="Comma 3 3 2" xfId="150"/>
    <cellStyle name="Comma 3 3 2 2" xfId="8631"/>
    <cellStyle name="Comma 3 3 2 2 2" xfId="19478"/>
    <cellStyle name="Comma 3 3 2 2 2 2" xfId="30873"/>
    <cellStyle name="Comma 3 3 2 2 3" xfId="19585"/>
    <cellStyle name="Comma 3 3 2 2 3 2" xfId="30969"/>
    <cellStyle name="Comma 3 3 2 2 4" xfId="19682"/>
    <cellStyle name="Comma 3 3 2 2 4 2" xfId="31065"/>
    <cellStyle name="Comma 3 3 2 2 5" xfId="20599"/>
    <cellStyle name="Comma 3 3 2 3" xfId="19441"/>
    <cellStyle name="Comma 3 3 2 3 2" xfId="30836"/>
    <cellStyle name="Comma 3 3 2 4" xfId="19531"/>
    <cellStyle name="Comma 3 3 2 4 2" xfId="30915"/>
    <cellStyle name="Comma 3 3 2 5" xfId="19628"/>
    <cellStyle name="Comma 3 3 2 5 2" xfId="31011"/>
    <cellStyle name="Comma 3 3 2 6" xfId="19748"/>
    <cellStyle name="Comma 3 3 3" xfId="7792"/>
    <cellStyle name="Comma 3 3 3 2" xfId="19459"/>
    <cellStyle name="Comma 3 3 3 2 2" xfId="30854"/>
    <cellStyle name="Comma 3 3 3 3" xfId="19567"/>
    <cellStyle name="Comma 3 3 3 3 2" xfId="30951"/>
    <cellStyle name="Comma 3 3 3 4" xfId="19664"/>
    <cellStyle name="Comma 3 3 3 4 2" xfId="31047"/>
    <cellStyle name="Comma 3 3 3 5" xfId="20312"/>
    <cellStyle name="Comma 3 3 4" xfId="19421"/>
    <cellStyle name="Comma 3 3 4 2" xfId="30817"/>
    <cellStyle name="Comma 3 3 5" xfId="19515"/>
    <cellStyle name="Comma 3 3 5 2" xfId="30899"/>
    <cellStyle name="Comma 3 3 6" xfId="19612"/>
    <cellStyle name="Comma 3 3 6 2" xfId="30995"/>
    <cellStyle name="Comma 3 3 7" xfId="19730"/>
    <cellStyle name="Comma 3 4" xfId="94"/>
    <cellStyle name="Comma 3 4 2" xfId="6523"/>
    <cellStyle name="Comma 3 4 3" xfId="19518"/>
    <cellStyle name="Comma 3 4 3 2" xfId="30902"/>
    <cellStyle name="Comma 3 4 4" xfId="19615"/>
    <cellStyle name="Comma 3 4 4 2" xfId="30998"/>
    <cellStyle name="Comma 3 4 5" xfId="19733"/>
    <cellStyle name="Comma 3 5" xfId="6990"/>
    <cellStyle name="Comma 3 5 2" xfId="8629"/>
    <cellStyle name="Comma 3 5 2 2" xfId="19476"/>
    <cellStyle name="Comma 3 5 2 2 2" xfId="30871"/>
    <cellStyle name="Comma 3 5 2 3" xfId="19583"/>
    <cellStyle name="Comma 3 5 2 3 2" xfId="30967"/>
    <cellStyle name="Comma 3 5 2 4" xfId="19680"/>
    <cellStyle name="Comma 3 5 2 4 2" xfId="31063"/>
    <cellStyle name="Comma 3 5 2 5" xfId="20597"/>
    <cellStyle name="Comma 3 5 3" xfId="19439"/>
    <cellStyle name="Comma 3 5 3 2" xfId="30834"/>
    <cellStyle name="Comma 3 5 4" xfId="19549"/>
    <cellStyle name="Comma 3 5 4 2" xfId="30933"/>
    <cellStyle name="Comma 3 5 5" xfId="19646"/>
    <cellStyle name="Comma 3 5 5 2" xfId="31029"/>
    <cellStyle name="Comma 3 5 6" xfId="20066"/>
    <cellStyle name="Comma 3 6" xfId="7790"/>
    <cellStyle name="Comma 3 6 2" xfId="19457"/>
    <cellStyle name="Comma 3 6 2 2" xfId="30852"/>
    <cellStyle name="Comma 3 6 3" xfId="19565"/>
    <cellStyle name="Comma 3 6 3 2" xfId="30949"/>
    <cellStyle name="Comma 3 6 4" xfId="19662"/>
    <cellStyle name="Comma 3 6 4 2" xfId="31045"/>
    <cellStyle name="Comma 3 6 5" xfId="20310"/>
    <cellStyle name="Comma 3 7" xfId="19419"/>
    <cellStyle name="Comma 3 7 2" xfId="30815"/>
    <cellStyle name="Comma 3 8" xfId="19504"/>
    <cellStyle name="Comma 3 8 2" xfId="30888"/>
    <cellStyle name="Comma 3 9" xfId="19601"/>
    <cellStyle name="Comma 3 9 2" xfId="30984"/>
    <cellStyle name="Comma 4" xfId="51"/>
    <cellStyle name="Comma 4 2" xfId="122"/>
    <cellStyle name="Comma 4 2 2" xfId="6993"/>
    <cellStyle name="Comma 4 2 2 2" xfId="8633"/>
    <cellStyle name="Comma 4 2 2 2 2" xfId="19480"/>
    <cellStyle name="Comma 4 2 2 2 2 2" xfId="30875"/>
    <cellStyle name="Comma 4 2 2 2 3" xfId="19587"/>
    <cellStyle name="Comma 4 2 2 2 3 2" xfId="30971"/>
    <cellStyle name="Comma 4 2 2 2 4" xfId="19684"/>
    <cellStyle name="Comma 4 2 2 2 4 2" xfId="31067"/>
    <cellStyle name="Comma 4 2 2 2 5" xfId="20601"/>
    <cellStyle name="Comma 4 2 2 3" xfId="19443"/>
    <cellStyle name="Comma 4 2 2 3 2" xfId="30838"/>
    <cellStyle name="Comma 4 2 2 4" xfId="19552"/>
    <cellStyle name="Comma 4 2 2 4 2" xfId="30936"/>
    <cellStyle name="Comma 4 2 2 5" xfId="19649"/>
    <cellStyle name="Comma 4 2 2 5 2" xfId="31032"/>
    <cellStyle name="Comma 4 2 2 6" xfId="20069"/>
    <cellStyle name="Comma 4 2 3" xfId="7794"/>
    <cellStyle name="Comma 4 2 3 2" xfId="19461"/>
    <cellStyle name="Comma 4 2 3 2 2" xfId="30856"/>
    <cellStyle name="Comma 4 2 3 3" xfId="19569"/>
    <cellStyle name="Comma 4 2 3 3 2" xfId="30953"/>
    <cellStyle name="Comma 4 2 3 4" xfId="19666"/>
    <cellStyle name="Comma 4 2 3 4 2" xfId="31049"/>
    <cellStyle name="Comma 4 2 3 5" xfId="20314"/>
    <cellStyle name="Comma 4 2 4" xfId="849"/>
    <cellStyle name="Comma 4 2 4 2" xfId="19536"/>
    <cellStyle name="Comma 4 2 4 2 2" xfId="30920"/>
    <cellStyle name="Comma 4 2 4 3" xfId="19633"/>
    <cellStyle name="Comma 4 2 4 3 2" xfId="31016"/>
    <cellStyle name="Comma 4 2 4 4" xfId="19774"/>
    <cellStyle name="Comma 4 2 5" xfId="19423"/>
    <cellStyle name="Comma 4 2 5 2" xfId="30819"/>
    <cellStyle name="Comma 4 2 6" xfId="19521"/>
    <cellStyle name="Comma 4 2 6 2" xfId="30905"/>
    <cellStyle name="Comma 4 2 7" xfId="19618"/>
    <cellStyle name="Comma 4 2 7 2" xfId="31001"/>
    <cellStyle name="Comma 4 2 8" xfId="19737"/>
    <cellStyle name="Comma 4 3" xfId="6992"/>
    <cellStyle name="Comma 4 3 2" xfId="8632"/>
    <cellStyle name="Comma 4 3 2 2" xfId="19479"/>
    <cellStyle name="Comma 4 3 2 2 2" xfId="30874"/>
    <cellStyle name="Comma 4 3 2 3" xfId="19586"/>
    <cellStyle name="Comma 4 3 2 3 2" xfId="30970"/>
    <cellStyle name="Comma 4 3 2 4" xfId="19683"/>
    <cellStyle name="Comma 4 3 2 4 2" xfId="31066"/>
    <cellStyle name="Comma 4 3 2 5" xfId="20600"/>
    <cellStyle name="Comma 4 3 3" xfId="19442"/>
    <cellStyle name="Comma 4 3 3 2" xfId="30837"/>
    <cellStyle name="Comma 4 3 4" xfId="19551"/>
    <cellStyle name="Comma 4 3 4 2" xfId="30935"/>
    <cellStyle name="Comma 4 3 5" xfId="19648"/>
    <cellStyle name="Comma 4 3 5 2" xfId="31031"/>
    <cellStyle name="Comma 4 3 6" xfId="20068"/>
    <cellStyle name="Comma 4 4" xfId="7793"/>
    <cellStyle name="Comma 4 4 2" xfId="19460"/>
    <cellStyle name="Comma 4 4 2 2" xfId="30855"/>
    <cellStyle name="Comma 4 4 3" xfId="19568"/>
    <cellStyle name="Comma 4 4 3 2" xfId="30952"/>
    <cellStyle name="Comma 4 4 4" xfId="19665"/>
    <cellStyle name="Comma 4 4 4 2" xfId="31048"/>
    <cellStyle name="Comma 4 4 5" xfId="20313"/>
    <cellStyle name="Comma 4 5" xfId="848"/>
    <cellStyle name="Comma 4 5 2" xfId="19535"/>
    <cellStyle name="Comma 4 5 2 2" xfId="30919"/>
    <cellStyle name="Comma 4 5 3" xfId="19632"/>
    <cellStyle name="Comma 4 5 3 2" xfId="31015"/>
    <cellStyle name="Comma 4 5 4" xfId="19773"/>
    <cellStyle name="Comma 4 6" xfId="19422"/>
    <cellStyle name="Comma 4 6 2" xfId="30818"/>
    <cellStyle name="Comma 4 7" xfId="19507"/>
    <cellStyle name="Comma 4 7 2" xfId="30891"/>
    <cellStyle name="Comma 4 8" xfId="19604"/>
    <cellStyle name="Comma 4 8 2" xfId="30987"/>
    <cellStyle name="Comma 4 9" xfId="19717"/>
    <cellStyle name="Comma 5" xfId="61"/>
    <cellStyle name="Comma 5 10" xfId="19722"/>
    <cellStyle name="Comma 5 2" xfId="132"/>
    <cellStyle name="Comma 5 2 2" xfId="6995"/>
    <cellStyle name="Comma 5 2 2 2" xfId="8635"/>
    <cellStyle name="Comma 5 2 2 2 2" xfId="19482"/>
    <cellStyle name="Comma 5 2 2 2 2 2" xfId="30877"/>
    <cellStyle name="Comma 5 2 2 2 3" xfId="19589"/>
    <cellStyle name="Comma 5 2 2 2 3 2" xfId="30973"/>
    <cellStyle name="Comma 5 2 2 2 4" xfId="19686"/>
    <cellStyle name="Comma 5 2 2 2 4 2" xfId="31069"/>
    <cellStyle name="Comma 5 2 2 2 5" xfId="20603"/>
    <cellStyle name="Comma 5 2 2 3" xfId="19445"/>
    <cellStyle name="Comma 5 2 2 3 2" xfId="30840"/>
    <cellStyle name="Comma 5 2 2 4" xfId="19554"/>
    <cellStyle name="Comma 5 2 2 4 2" xfId="30938"/>
    <cellStyle name="Comma 5 2 2 5" xfId="19651"/>
    <cellStyle name="Comma 5 2 2 5 2" xfId="31034"/>
    <cellStyle name="Comma 5 2 2 6" xfId="20071"/>
    <cellStyle name="Comma 5 2 3" xfId="7796"/>
    <cellStyle name="Comma 5 2 3 2" xfId="19463"/>
    <cellStyle name="Comma 5 2 3 2 2" xfId="30858"/>
    <cellStyle name="Comma 5 2 3 3" xfId="19571"/>
    <cellStyle name="Comma 5 2 3 3 2" xfId="30955"/>
    <cellStyle name="Comma 5 2 3 4" xfId="19668"/>
    <cellStyle name="Comma 5 2 3 4 2" xfId="31051"/>
    <cellStyle name="Comma 5 2 3 5" xfId="20316"/>
    <cellStyle name="Comma 5 2 4" xfId="851"/>
    <cellStyle name="Comma 5 2 4 2" xfId="19538"/>
    <cellStyle name="Comma 5 2 4 2 2" xfId="30922"/>
    <cellStyle name="Comma 5 2 4 3" xfId="19635"/>
    <cellStyle name="Comma 5 2 4 3 2" xfId="31018"/>
    <cellStyle name="Comma 5 2 4 4" xfId="19776"/>
    <cellStyle name="Comma 5 2 5" xfId="19425"/>
    <cellStyle name="Comma 5 2 5 2" xfId="30821"/>
    <cellStyle name="Comma 5 2 6" xfId="19524"/>
    <cellStyle name="Comma 5 2 6 2" xfId="30908"/>
    <cellStyle name="Comma 5 2 7" xfId="19621"/>
    <cellStyle name="Comma 5 2 7 2" xfId="31004"/>
    <cellStyle name="Comma 5 2 8" xfId="19740"/>
    <cellStyle name="Comma 5 3" xfId="6525"/>
    <cellStyle name="Comma 5 3 2" xfId="7237"/>
    <cellStyle name="Comma 5 3 2 2" xfId="8877"/>
    <cellStyle name="Comma 5 3 2 2 2" xfId="19490"/>
    <cellStyle name="Comma 5 3 2 2 2 2" xfId="30885"/>
    <cellStyle name="Comma 5 3 2 2 3" xfId="19597"/>
    <cellStyle name="Comma 5 3 2 2 3 2" xfId="30981"/>
    <cellStyle name="Comma 5 3 2 2 4" xfId="19694"/>
    <cellStyle name="Comma 5 3 2 2 4 2" xfId="31077"/>
    <cellStyle name="Comma 5 3 2 2 5" xfId="20725"/>
    <cellStyle name="Comma 5 3 2 3" xfId="19453"/>
    <cellStyle name="Comma 5 3 2 3 2" xfId="30848"/>
    <cellStyle name="Comma 5 3 2 4" xfId="19562"/>
    <cellStyle name="Comma 5 3 2 4 2" xfId="30946"/>
    <cellStyle name="Comma 5 3 2 5" xfId="19659"/>
    <cellStyle name="Comma 5 3 2 5 2" xfId="31042"/>
    <cellStyle name="Comma 5 3 2 6" xfId="20193"/>
    <cellStyle name="Comma 5 3 3" xfId="8177"/>
    <cellStyle name="Comma 5 3 3 2" xfId="19471"/>
    <cellStyle name="Comma 5 3 3 2 2" xfId="30866"/>
    <cellStyle name="Comma 5 3 3 3" xfId="19579"/>
    <cellStyle name="Comma 5 3 3 3 2" xfId="30963"/>
    <cellStyle name="Comma 5 3 3 4" xfId="19676"/>
    <cellStyle name="Comma 5 3 3 4 2" xfId="31059"/>
    <cellStyle name="Comma 5 3 3 5" xfId="20458"/>
    <cellStyle name="Comma 5 3 4" xfId="19434"/>
    <cellStyle name="Comma 5 3 4 2" xfId="30829"/>
    <cellStyle name="Comma 5 3 5" xfId="19545"/>
    <cellStyle name="Comma 5 3 5 2" xfId="30929"/>
    <cellStyle name="Comma 5 3 6" xfId="19642"/>
    <cellStyle name="Comma 5 3 6 2" xfId="31025"/>
    <cellStyle name="Comma 5 3 7" xfId="19927"/>
    <cellStyle name="Comma 5 4" xfId="6994"/>
    <cellStyle name="Comma 5 4 2" xfId="8634"/>
    <cellStyle name="Comma 5 4 2 2" xfId="19481"/>
    <cellStyle name="Comma 5 4 2 2 2" xfId="30876"/>
    <cellStyle name="Comma 5 4 2 3" xfId="19588"/>
    <cellStyle name="Comma 5 4 2 3 2" xfId="30972"/>
    <cellStyle name="Comma 5 4 2 4" xfId="19685"/>
    <cellStyle name="Comma 5 4 2 4 2" xfId="31068"/>
    <cellStyle name="Comma 5 4 2 5" xfId="20602"/>
    <cellStyle name="Comma 5 4 3" xfId="19444"/>
    <cellStyle name="Comma 5 4 3 2" xfId="30839"/>
    <cellStyle name="Comma 5 4 4" xfId="19553"/>
    <cellStyle name="Comma 5 4 4 2" xfId="30937"/>
    <cellStyle name="Comma 5 4 5" xfId="19650"/>
    <cellStyle name="Comma 5 4 5 2" xfId="31033"/>
    <cellStyle name="Comma 5 4 6" xfId="20070"/>
    <cellStyle name="Comma 5 5" xfId="7795"/>
    <cellStyle name="Comma 5 5 2" xfId="19462"/>
    <cellStyle name="Comma 5 5 2 2" xfId="30857"/>
    <cellStyle name="Comma 5 5 3" xfId="19570"/>
    <cellStyle name="Comma 5 5 3 2" xfId="30954"/>
    <cellStyle name="Comma 5 5 4" xfId="19667"/>
    <cellStyle name="Comma 5 5 4 2" xfId="31050"/>
    <cellStyle name="Comma 5 5 5" xfId="20315"/>
    <cellStyle name="Comma 5 6" xfId="850"/>
    <cellStyle name="Comma 5 6 2" xfId="19537"/>
    <cellStyle name="Comma 5 6 2 2" xfId="30921"/>
    <cellStyle name="Comma 5 6 3" xfId="19634"/>
    <cellStyle name="Comma 5 6 3 2" xfId="31017"/>
    <cellStyle name="Comma 5 6 4" xfId="19775"/>
    <cellStyle name="Comma 5 7" xfId="19424"/>
    <cellStyle name="Comma 5 7 2" xfId="30820"/>
    <cellStyle name="Comma 5 8" xfId="19510"/>
    <cellStyle name="Comma 5 8 2" xfId="30894"/>
    <cellStyle name="Comma 5 9" xfId="19607"/>
    <cellStyle name="Comma 5 9 2" xfId="30990"/>
    <cellStyle name="Comma 6" xfId="68"/>
    <cellStyle name="Comma 6 2" xfId="139"/>
    <cellStyle name="Comma 6 2 2" xfId="7202"/>
    <cellStyle name="Comma 6 2 2 2" xfId="8842"/>
    <cellStyle name="Comma 6 2 2 2 2" xfId="19488"/>
    <cellStyle name="Comma 6 2 2 2 2 2" xfId="30883"/>
    <cellStyle name="Comma 6 2 2 2 3" xfId="19595"/>
    <cellStyle name="Comma 6 2 2 2 3 2" xfId="30979"/>
    <cellStyle name="Comma 6 2 2 2 4" xfId="19692"/>
    <cellStyle name="Comma 6 2 2 2 4 2" xfId="31075"/>
    <cellStyle name="Comma 6 2 2 2 5" xfId="20702"/>
    <cellStyle name="Comma 6 2 2 3" xfId="19451"/>
    <cellStyle name="Comma 6 2 2 3 2" xfId="30846"/>
    <cellStyle name="Comma 6 2 2 4" xfId="19560"/>
    <cellStyle name="Comma 6 2 2 4 2" xfId="30944"/>
    <cellStyle name="Comma 6 2 2 5" xfId="19657"/>
    <cellStyle name="Comma 6 2 2 5 2" xfId="31040"/>
    <cellStyle name="Comma 6 2 2 6" xfId="20170"/>
    <cellStyle name="Comma 6 2 3" xfId="8169"/>
    <cellStyle name="Comma 6 2 3 2" xfId="19469"/>
    <cellStyle name="Comma 6 2 3 2 2" xfId="30864"/>
    <cellStyle name="Comma 6 2 3 3" xfId="19577"/>
    <cellStyle name="Comma 6 2 3 3 2" xfId="30961"/>
    <cellStyle name="Comma 6 2 3 4" xfId="19674"/>
    <cellStyle name="Comma 6 2 3 4 2" xfId="31057"/>
    <cellStyle name="Comma 6 2 3 5" xfId="20456"/>
    <cellStyle name="Comma 6 2 4" xfId="6496"/>
    <cellStyle name="Comma 6 2 4 2" xfId="19544"/>
    <cellStyle name="Comma 6 2 4 2 2" xfId="30928"/>
    <cellStyle name="Comma 6 2 4 3" xfId="19641"/>
    <cellStyle name="Comma 6 2 4 3 2" xfId="31024"/>
    <cellStyle name="Comma 6 2 4 4" xfId="19924"/>
    <cellStyle name="Comma 6 2 5" xfId="19432"/>
    <cellStyle name="Comma 6 2 5 2" xfId="30827"/>
    <cellStyle name="Comma 6 2 6" xfId="19527"/>
    <cellStyle name="Comma 6 2 6 2" xfId="30911"/>
    <cellStyle name="Comma 6 2 7" xfId="19624"/>
    <cellStyle name="Comma 6 2 7 2" xfId="31007"/>
    <cellStyle name="Comma 6 2 8" xfId="19743"/>
    <cellStyle name="Comma 6 3" xfId="6996"/>
    <cellStyle name="Comma 6 3 2" xfId="8636"/>
    <cellStyle name="Comma 6 3 2 2" xfId="19483"/>
    <cellStyle name="Comma 6 3 2 2 2" xfId="30878"/>
    <cellStyle name="Comma 6 3 2 3" xfId="19590"/>
    <cellStyle name="Comma 6 3 2 3 2" xfId="30974"/>
    <cellStyle name="Comma 6 3 2 4" xfId="19687"/>
    <cellStyle name="Comma 6 3 2 4 2" xfId="31070"/>
    <cellStyle name="Comma 6 3 2 5" xfId="20604"/>
    <cellStyle name="Comma 6 3 3" xfId="19446"/>
    <cellStyle name="Comma 6 3 3 2" xfId="30841"/>
    <cellStyle name="Comma 6 3 4" xfId="19555"/>
    <cellStyle name="Comma 6 3 4 2" xfId="30939"/>
    <cellStyle name="Comma 6 3 5" xfId="19652"/>
    <cellStyle name="Comma 6 3 5 2" xfId="31035"/>
    <cellStyle name="Comma 6 3 6" xfId="20072"/>
    <cellStyle name="Comma 6 4" xfId="7797"/>
    <cellStyle name="Comma 6 4 2" xfId="19464"/>
    <cellStyle name="Comma 6 4 2 2" xfId="30859"/>
    <cellStyle name="Comma 6 4 3" xfId="19572"/>
    <cellStyle name="Comma 6 4 3 2" xfId="30956"/>
    <cellStyle name="Comma 6 4 4" xfId="19669"/>
    <cellStyle name="Comma 6 4 4 2" xfId="31052"/>
    <cellStyle name="Comma 6 4 5" xfId="20317"/>
    <cellStyle name="Comma 6 5" xfId="852"/>
    <cellStyle name="Comma 6 5 2" xfId="19539"/>
    <cellStyle name="Comma 6 5 2 2" xfId="30923"/>
    <cellStyle name="Comma 6 5 3" xfId="19636"/>
    <cellStyle name="Comma 6 5 3 2" xfId="31019"/>
    <cellStyle name="Comma 6 5 4" xfId="19777"/>
    <cellStyle name="Comma 6 6" xfId="19426"/>
    <cellStyle name="Comma 6 6 2" xfId="30822"/>
    <cellStyle name="Comma 6 7" xfId="19512"/>
    <cellStyle name="Comma 6 7 2" xfId="30896"/>
    <cellStyle name="Comma 6 8" xfId="19609"/>
    <cellStyle name="Comma 6 8 2" xfId="30992"/>
    <cellStyle name="Comma 6 9" xfId="19725"/>
    <cellStyle name="Comma 7" xfId="70"/>
    <cellStyle name="Comma 7 2" xfId="141"/>
    <cellStyle name="Comma 7 2 2" xfId="6998"/>
    <cellStyle name="Comma 7 2 2 2" xfId="8638"/>
    <cellStyle name="Comma 7 2 2 2 2" xfId="19485"/>
    <cellStyle name="Comma 7 2 2 2 2 2" xfId="30880"/>
    <cellStyle name="Comma 7 2 2 2 3" xfId="19592"/>
    <cellStyle name="Comma 7 2 2 2 3 2" xfId="30976"/>
    <cellStyle name="Comma 7 2 2 2 4" xfId="19689"/>
    <cellStyle name="Comma 7 2 2 2 4 2" xfId="31072"/>
    <cellStyle name="Comma 7 2 2 2 5" xfId="20606"/>
    <cellStyle name="Comma 7 2 2 3" xfId="19448"/>
    <cellStyle name="Comma 7 2 2 3 2" xfId="30843"/>
    <cellStyle name="Comma 7 2 2 4" xfId="19557"/>
    <cellStyle name="Comma 7 2 2 4 2" xfId="30941"/>
    <cellStyle name="Comma 7 2 2 5" xfId="19654"/>
    <cellStyle name="Comma 7 2 2 5 2" xfId="31037"/>
    <cellStyle name="Comma 7 2 2 6" xfId="20074"/>
    <cellStyle name="Comma 7 2 3" xfId="7799"/>
    <cellStyle name="Comma 7 2 3 2" xfId="19466"/>
    <cellStyle name="Comma 7 2 3 2 2" xfId="30861"/>
    <cellStyle name="Comma 7 2 3 3" xfId="19574"/>
    <cellStyle name="Comma 7 2 3 3 2" xfId="30958"/>
    <cellStyle name="Comma 7 2 3 4" xfId="19671"/>
    <cellStyle name="Comma 7 2 3 4 2" xfId="31054"/>
    <cellStyle name="Comma 7 2 3 5" xfId="20319"/>
    <cellStyle name="Comma 7 2 4" xfId="854"/>
    <cellStyle name="Comma 7 2 4 2" xfId="19541"/>
    <cellStyle name="Comma 7 2 4 2 2" xfId="30925"/>
    <cellStyle name="Comma 7 2 4 3" xfId="19638"/>
    <cellStyle name="Comma 7 2 4 3 2" xfId="31021"/>
    <cellStyle name="Comma 7 2 4 4" xfId="19779"/>
    <cellStyle name="Comma 7 2 5" xfId="19428"/>
    <cellStyle name="Comma 7 2 5 2" xfId="30824"/>
    <cellStyle name="Comma 7 2 6" xfId="19528"/>
    <cellStyle name="Comma 7 2 6 2" xfId="30912"/>
    <cellStyle name="Comma 7 2 7" xfId="19625"/>
    <cellStyle name="Comma 7 2 7 2" xfId="31008"/>
    <cellStyle name="Comma 7 2 8" xfId="19744"/>
    <cellStyle name="Comma 7 3" xfId="6997"/>
    <cellStyle name="Comma 7 3 2" xfId="8637"/>
    <cellStyle name="Comma 7 3 2 2" xfId="19484"/>
    <cellStyle name="Comma 7 3 2 2 2" xfId="30879"/>
    <cellStyle name="Comma 7 3 2 3" xfId="19591"/>
    <cellStyle name="Comma 7 3 2 3 2" xfId="30975"/>
    <cellStyle name="Comma 7 3 2 4" xfId="19688"/>
    <cellStyle name="Comma 7 3 2 4 2" xfId="31071"/>
    <cellStyle name="Comma 7 3 2 5" xfId="20605"/>
    <cellStyle name="Comma 7 3 3" xfId="19447"/>
    <cellStyle name="Comma 7 3 3 2" xfId="30842"/>
    <cellStyle name="Comma 7 3 4" xfId="19556"/>
    <cellStyle name="Comma 7 3 4 2" xfId="30940"/>
    <cellStyle name="Comma 7 3 5" xfId="19653"/>
    <cellStyle name="Comma 7 3 5 2" xfId="31036"/>
    <cellStyle name="Comma 7 3 6" xfId="20073"/>
    <cellStyle name="Comma 7 4" xfId="7798"/>
    <cellStyle name="Comma 7 4 2" xfId="19465"/>
    <cellStyle name="Comma 7 4 2 2" xfId="30860"/>
    <cellStyle name="Comma 7 4 3" xfId="19573"/>
    <cellStyle name="Comma 7 4 3 2" xfId="30957"/>
    <cellStyle name="Comma 7 4 4" xfId="19670"/>
    <cellStyle name="Comma 7 4 4 2" xfId="31053"/>
    <cellStyle name="Comma 7 4 5" xfId="20318"/>
    <cellStyle name="Comma 7 5" xfId="853"/>
    <cellStyle name="Comma 7 5 2" xfId="19540"/>
    <cellStyle name="Comma 7 5 2 2" xfId="30924"/>
    <cellStyle name="Comma 7 5 3" xfId="19637"/>
    <cellStyle name="Comma 7 5 3 2" xfId="31020"/>
    <cellStyle name="Comma 7 5 4" xfId="19778"/>
    <cellStyle name="Comma 7 6" xfId="19427"/>
    <cellStyle name="Comma 7 6 2" xfId="30823"/>
    <cellStyle name="Comma 7 7" xfId="19513"/>
    <cellStyle name="Comma 7 7 2" xfId="30897"/>
    <cellStyle name="Comma 7 8" xfId="19610"/>
    <cellStyle name="Comma 7 8 2" xfId="30993"/>
    <cellStyle name="Comma 7 9" xfId="19727"/>
    <cellStyle name="Comma 8" xfId="77"/>
    <cellStyle name="Comma 8 2" xfId="149"/>
    <cellStyle name="Comma 8 2 2" xfId="8878"/>
    <cellStyle name="Comma 8 2 2 2" xfId="19491"/>
    <cellStyle name="Comma 8 2 2 2 2" xfId="30886"/>
    <cellStyle name="Comma 8 2 2 3" xfId="19598"/>
    <cellStyle name="Comma 8 2 2 3 2" xfId="30982"/>
    <cellStyle name="Comma 8 2 2 4" xfId="19695"/>
    <cellStyle name="Comma 8 2 2 4 2" xfId="31078"/>
    <cellStyle name="Comma 8 2 2 5" xfId="20726"/>
    <cellStyle name="Comma 8 2 3" xfId="7238"/>
    <cellStyle name="Comma 8 2 3 2" xfId="19563"/>
    <cellStyle name="Comma 8 2 3 2 2" xfId="30947"/>
    <cellStyle name="Comma 8 2 3 3" xfId="19660"/>
    <cellStyle name="Comma 8 2 3 3 2" xfId="31043"/>
    <cellStyle name="Comma 8 2 3 4" xfId="20194"/>
    <cellStyle name="Comma 8 2 4" xfId="19454"/>
    <cellStyle name="Comma 8 2 4 2" xfId="30849"/>
    <cellStyle name="Comma 8 2 5" xfId="19530"/>
    <cellStyle name="Comma 8 2 5 2" xfId="30914"/>
    <cellStyle name="Comma 8 2 6" xfId="19627"/>
    <cellStyle name="Comma 8 2 6 2" xfId="31010"/>
    <cellStyle name="Comma 8 2 7" xfId="19747"/>
    <cellStyle name="Comma 8 3" xfId="8178"/>
    <cellStyle name="Comma 8 3 2" xfId="19472"/>
    <cellStyle name="Comma 8 3 2 2" xfId="30867"/>
    <cellStyle name="Comma 8 3 3" xfId="19580"/>
    <cellStyle name="Comma 8 3 3 2" xfId="30964"/>
    <cellStyle name="Comma 8 3 4" xfId="19677"/>
    <cellStyle name="Comma 8 3 4 2" xfId="31060"/>
    <cellStyle name="Comma 8 3 5" xfId="20459"/>
    <cellStyle name="Comma 8 4" xfId="6526"/>
    <cellStyle name="Comma 8 4 2" xfId="19546"/>
    <cellStyle name="Comma 8 4 2 2" xfId="30930"/>
    <cellStyle name="Comma 8 4 3" xfId="19643"/>
    <cellStyle name="Comma 8 4 3 2" xfId="31026"/>
    <cellStyle name="Comma 8 4 4" xfId="19928"/>
    <cellStyle name="Comma 8 5" xfId="19435"/>
    <cellStyle name="Comma 8 5 2" xfId="30830"/>
    <cellStyle name="Comma 8 6" xfId="19514"/>
    <cellStyle name="Comma 8 6 2" xfId="30898"/>
    <cellStyle name="Comma 8 7" xfId="19611"/>
    <cellStyle name="Comma 8 7 2" xfId="30994"/>
    <cellStyle name="Comma 8 8" xfId="19729"/>
    <cellStyle name="Comma 9" xfId="80"/>
    <cellStyle name="Comma 9 2" xfId="152"/>
    <cellStyle name="Comma 9 2 2" xfId="19533"/>
    <cellStyle name="Comma 9 2 2 2" xfId="30917"/>
    <cellStyle name="Comma 9 2 3" xfId="19630"/>
    <cellStyle name="Comma 9 2 3 2" xfId="31013"/>
    <cellStyle name="Comma 9 2 4" xfId="19750"/>
    <cellStyle name="Comma 9 3" xfId="19517"/>
    <cellStyle name="Comma 9 3 2" xfId="30901"/>
    <cellStyle name="Comma 9 4" xfId="19614"/>
    <cellStyle name="Comma 9 4 2" xfId="30997"/>
    <cellStyle name="Comma 9 5" xfId="19732"/>
    <cellStyle name="Currency 2" xfId="46"/>
    <cellStyle name="Currency 2 2" xfId="6527"/>
    <cellStyle name="Currency 2 2 2" xfId="7239"/>
    <cellStyle name="Currency 2 2 2 2" xfId="8879"/>
    <cellStyle name="Currency 2 2 3" xfId="8179"/>
    <cellStyle name="Currency 2 3" xfId="6522"/>
    <cellStyle name="Currency 2 4" xfId="7800"/>
    <cellStyle name="Currency 2 5" xfId="855"/>
    <cellStyle name="Currency 3" xfId="142"/>
    <cellStyle name="Currency 3 2" xfId="6962"/>
    <cellStyle name="Currency 3 2 2" xfId="8601"/>
    <cellStyle name="Currency 3 3" xfId="7801"/>
    <cellStyle name="Currency 3 4" xfId="856"/>
    <cellStyle name="Currency 3 5" xfId="19529"/>
    <cellStyle name="Currency 3 5 2" xfId="30913"/>
    <cellStyle name="Currency 3 6" xfId="19626"/>
    <cellStyle name="Currency 3 6 2" xfId="31009"/>
    <cellStyle name="Currency 3 7" xfId="19745"/>
    <cellStyle name="exo" xfId="6528"/>
    <cellStyle name="Explanatory Text 10" xfId="857"/>
    <cellStyle name="Explanatory Text 11" xfId="858"/>
    <cellStyle name="Explanatory Text 12" xfId="859"/>
    <cellStyle name="Explanatory Text 13" xfId="860"/>
    <cellStyle name="Explanatory Text 14" xfId="861"/>
    <cellStyle name="Explanatory Text 15" xfId="862"/>
    <cellStyle name="Explanatory Text 16" xfId="863"/>
    <cellStyle name="Explanatory Text 17" xfId="864"/>
    <cellStyle name="Explanatory Text 18" xfId="865"/>
    <cellStyle name="Explanatory Text 18 2" xfId="866"/>
    <cellStyle name="Explanatory Text 19" xfId="867"/>
    <cellStyle name="Explanatory Text 19 2" xfId="868"/>
    <cellStyle name="Explanatory Text 2" xfId="869"/>
    <cellStyle name="Explanatory Text 2 2" xfId="870"/>
    <cellStyle name="Explanatory Text 2 2 2" xfId="6497"/>
    <cellStyle name="Explanatory Text 3" xfId="871"/>
    <cellStyle name="Explanatory Text 4" xfId="872"/>
    <cellStyle name="Explanatory Text 5" xfId="873"/>
    <cellStyle name="Explanatory Text 6" xfId="874"/>
    <cellStyle name="Explanatory Text 7" xfId="875"/>
    <cellStyle name="Explanatory Text 8" xfId="876"/>
    <cellStyle name="Explanatory Text 9" xfId="877"/>
    <cellStyle name="Good 10" xfId="878"/>
    <cellStyle name="Good 11" xfId="879"/>
    <cellStyle name="Good 12" xfId="880"/>
    <cellStyle name="Good 13" xfId="881"/>
    <cellStyle name="Good 14" xfId="882"/>
    <cellStyle name="Good 15" xfId="883"/>
    <cellStyle name="Good 16" xfId="884"/>
    <cellStyle name="Good 17" xfId="885"/>
    <cellStyle name="Good 18" xfId="886"/>
    <cellStyle name="Good 18 2" xfId="887"/>
    <cellStyle name="Good 19" xfId="888"/>
    <cellStyle name="Good 19 2" xfId="889"/>
    <cellStyle name="Good 2" xfId="890"/>
    <cellStyle name="Good 2 2" xfId="891"/>
    <cellStyle name="Good 2 2 2" xfId="6498"/>
    <cellStyle name="Good 3" xfId="892"/>
    <cellStyle name="Good 4" xfId="893"/>
    <cellStyle name="Good 5" xfId="894"/>
    <cellStyle name="Good 6" xfId="895"/>
    <cellStyle name="Good 7" xfId="896"/>
    <cellStyle name="Good 8" xfId="897"/>
    <cellStyle name="Good 9" xfId="898"/>
    <cellStyle name="Heading 1 10" xfId="899"/>
    <cellStyle name="Heading 1 11" xfId="900"/>
    <cellStyle name="Heading 1 12" xfId="901"/>
    <cellStyle name="Heading 1 13" xfId="902"/>
    <cellStyle name="Heading 1 14" xfId="903"/>
    <cellStyle name="Heading 1 15" xfId="904"/>
    <cellStyle name="Heading 1 16" xfId="905"/>
    <cellStyle name="Heading 1 17" xfId="906"/>
    <cellStyle name="Heading 1 18" xfId="907"/>
    <cellStyle name="Heading 1 18 2" xfId="908"/>
    <cellStyle name="Heading 1 19" xfId="909"/>
    <cellStyle name="Heading 1 19 2" xfId="910"/>
    <cellStyle name="Heading 1 2" xfId="911"/>
    <cellStyle name="Heading 1 2 2" xfId="912"/>
    <cellStyle name="Heading 1 2 2 2" xfId="6499"/>
    <cellStyle name="Heading 1 3" xfId="913"/>
    <cellStyle name="Heading 1 4" xfId="914"/>
    <cellStyle name="Heading 1 5" xfId="915"/>
    <cellStyle name="Heading 1 6" xfId="916"/>
    <cellStyle name="Heading 1 7" xfId="917"/>
    <cellStyle name="Heading 1 8" xfId="918"/>
    <cellStyle name="Heading 1 9" xfId="919"/>
    <cellStyle name="Heading 2 10" xfId="920"/>
    <cellStyle name="Heading 2 11" xfId="921"/>
    <cellStyle name="Heading 2 12" xfId="922"/>
    <cellStyle name="Heading 2 13" xfId="923"/>
    <cellStyle name="Heading 2 14" xfId="924"/>
    <cellStyle name="Heading 2 15" xfId="925"/>
    <cellStyle name="Heading 2 16" xfId="926"/>
    <cellStyle name="Heading 2 17" xfId="927"/>
    <cellStyle name="Heading 2 18" xfId="928"/>
    <cellStyle name="Heading 2 18 2" xfId="929"/>
    <cellStyle name="Heading 2 19" xfId="930"/>
    <cellStyle name="Heading 2 19 2" xfId="931"/>
    <cellStyle name="Heading 2 2" xfId="932"/>
    <cellStyle name="Heading 2 2 2" xfId="933"/>
    <cellStyle name="Heading 2 2 2 2" xfId="6500"/>
    <cellStyle name="Heading 2 3" xfId="934"/>
    <cellStyle name="Heading 2 4" xfId="935"/>
    <cellStyle name="Heading 2 5" xfId="936"/>
    <cellStyle name="Heading 2 6" xfId="937"/>
    <cellStyle name="Heading 2 7" xfId="938"/>
    <cellStyle name="Heading 2 8" xfId="939"/>
    <cellStyle name="Heading 2 9" xfId="940"/>
    <cellStyle name="Heading 3 10" xfId="941"/>
    <cellStyle name="Heading 3 10 10" xfId="942"/>
    <cellStyle name="Heading 3 10 10 2" xfId="943"/>
    <cellStyle name="Heading 3 10 10 2 2" xfId="944"/>
    <cellStyle name="Heading 3 10 10 3" xfId="945"/>
    <cellStyle name="Heading 3 10 10 3 2" xfId="946"/>
    <cellStyle name="Heading 3 10 10 4" xfId="947"/>
    <cellStyle name="Heading 3 10 10 4 2" xfId="948"/>
    <cellStyle name="Heading 3 10 11" xfId="949"/>
    <cellStyle name="Heading 3 10 11 2" xfId="950"/>
    <cellStyle name="Heading 3 10 11 2 2" xfId="951"/>
    <cellStyle name="Heading 3 10 11 3" xfId="952"/>
    <cellStyle name="Heading 3 10 11 3 2" xfId="953"/>
    <cellStyle name="Heading 3 10 11 4" xfId="954"/>
    <cellStyle name="Heading 3 10 11 4 2" xfId="955"/>
    <cellStyle name="Heading 3 10 12" xfId="956"/>
    <cellStyle name="Heading 3 10 12 2" xfId="957"/>
    <cellStyle name="Heading 3 10 12 2 2" xfId="958"/>
    <cellStyle name="Heading 3 10 12 3" xfId="959"/>
    <cellStyle name="Heading 3 10 12 3 2" xfId="960"/>
    <cellStyle name="Heading 3 10 12 4" xfId="961"/>
    <cellStyle name="Heading 3 10 12 4 2" xfId="962"/>
    <cellStyle name="Heading 3 10 13" xfId="963"/>
    <cellStyle name="Heading 3 10 13 2" xfId="964"/>
    <cellStyle name="Heading 3 10 13 2 2" xfId="965"/>
    <cellStyle name="Heading 3 10 13 3" xfId="966"/>
    <cellStyle name="Heading 3 10 13 3 2" xfId="967"/>
    <cellStyle name="Heading 3 10 13 4" xfId="968"/>
    <cellStyle name="Heading 3 10 13 4 2" xfId="969"/>
    <cellStyle name="Heading 3 10 14" xfId="970"/>
    <cellStyle name="Heading 3 10 14 2" xfId="971"/>
    <cellStyle name="Heading 3 10 14 2 2" xfId="972"/>
    <cellStyle name="Heading 3 10 14 3" xfId="973"/>
    <cellStyle name="Heading 3 10 14 3 2" xfId="974"/>
    <cellStyle name="Heading 3 10 14 4" xfId="975"/>
    <cellStyle name="Heading 3 10 14 4 2" xfId="976"/>
    <cellStyle name="Heading 3 10 15" xfId="977"/>
    <cellStyle name="Heading 3 10 15 2" xfId="978"/>
    <cellStyle name="Heading 3 10 15 2 2" xfId="979"/>
    <cellStyle name="Heading 3 10 15 3" xfId="980"/>
    <cellStyle name="Heading 3 10 15 3 2" xfId="981"/>
    <cellStyle name="Heading 3 10 15 4" xfId="982"/>
    <cellStyle name="Heading 3 10 15 4 2" xfId="983"/>
    <cellStyle name="Heading 3 10 16" xfId="984"/>
    <cellStyle name="Heading 3 10 16 2" xfId="985"/>
    <cellStyle name="Heading 3 10 17" xfId="986"/>
    <cellStyle name="Heading 3 10 17 2" xfId="987"/>
    <cellStyle name="Heading 3 10 18" xfId="988"/>
    <cellStyle name="Heading 3 10 18 2" xfId="989"/>
    <cellStyle name="Heading 3 10 19" xfId="990"/>
    <cellStyle name="Heading 3 10 2" xfId="991"/>
    <cellStyle name="Heading 3 10 2 2" xfId="992"/>
    <cellStyle name="Heading 3 10 2 2 2" xfId="993"/>
    <cellStyle name="Heading 3 10 2 3" xfId="994"/>
    <cellStyle name="Heading 3 10 2 3 2" xfId="995"/>
    <cellStyle name="Heading 3 10 2 4" xfId="996"/>
    <cellStyle name="Heading 3 10 2 4 2" xfId="997"/>
    <cellStyle name="Heading 3 10 20" xfId="998"/>
    <cellStyle name="Heading 3 10 21" xfId="999"/>
    <cellStyle name="Heading 3 10 22" xfId="1000"/>
    <cellStyle name="Heading 3 10 23" xfId="1001"/>
    <cellStyle name="Heading 3 10 24" xfId="1002"/>
    <cellStyle name="Heading 3 10 25" xfId="1003"/>
    <cellStyle name="Heading 3 10 3" xfId="1004"/>
    <cellStyle name="Heading 3 10 3 2" xfId="1005"/>
    <cellStyle name="Heading 3 10 3 2 2" xfId="1006"/>
    <cellStyle name="Heading 3 10 3 3" xfId="1007"/>
    <cellStyle name="Heading 3 10 3 3 2" xfId="1008"/>
    <cellStyle name="Heading 3 10 3 4" xfId="1009"/>
    <cellStyle name="Heading 3 10 3 4 2" xfId="1010"/>
    <cellStyle name="Heading 3 10 4" xfId="1011"/>
    <cellStyle name="Heading 3 10 4 2" xfId="1012"/>
    <cellStyle name="Heading 3 10 4 2 2" xfId="1013"/>
    <cellStyle name="Heading 3 10 4 3" xfId="1014"/>
    <cellStyle name="Heading 3 10 4 3 2" xfId="1015"/>
    <cellStyle name="Heading 3 10 4 4" xfId="1016"/>
    <cellStyle name="Heading 3 10 4 4 2" xfId="1017"/>
    <cellStyle name="Heading 3 10 5" xfId="1018"/>
    <cellStyle name="Heading 3 10 5 2" xfId="1019"/>
    <cellStyle name="Heading 3 10 5 2 2" xfId="1020"/>
    <cellStyle name="Heading 3 10 5 3" xfId="1021"/>
    <cellStyle name="Heading 3 10 5 3 2" xfId="1022"/>
    <cellStyle name="Heading 3 10 5 4" xfId="1023"/>
    <cellStyle name="Heading 3 10 5 4 2" xfId="1024"/>
    <cellStyle name="Heading 3 10 6" xfId="1025"/>
    <cellStyle name="Heading 3 10 6 2" xfId="1026"/>
    <cellStyle name="Heading 3 10 6 2 2" xfId="1027"/>
    <cellStyle name="Heading 3 10 6 3" xfId="1028"/>
    <cellStyle name="Heading 3 10 6 3 2" xfId="1029"/>
    <cellStyle name="Heading 3 10 6 4" xfId="1030"/>
    <cellStyle name="Heading 3 10 6 4 2" xfId="1031"/>
    <cellStyle name="Heading 3 10 7" xfId="1032"/>
    <cellStyle name="Heading 3 10 7 2" xfId="1033"/>
    <cellStyle name="Heading 3 10 7 2 2" xfId="1034"/>
    <cellStyle name="Heading 3 10 7 3" xfId="1035"/>
    <cellStyle name="Heading 3 10 7 3 2" xfId="1036"/>
    <cellStyle name="Heading 3 10 7 4" xfId="1037"/>
    <cellStyle name="Heading 3 10 7 4 2" xfId="1038"/>
    <cellStyle name="Heading 3 10 8" xfId="1039"/>
    <cellStyle name="Heading 3 10 8 2" xfId="1040"/>
    <cellStyle name="Heading 3 10 8 2 2" xfId="1041"/>
    <cellStyle name="Heading 3 10 8 3" xfId="1042"/>
    <cellStyle name="Heading 3 10 8 3 2" xfId="1043"/>
    <cellStyle name="Heading 3 10 8 4" xfId="1044"/>
    <cellStyle name="Heading 3 10 8 4 2" xfId="1045"/>
    <cellStyle name="Heading 3 10 9" xfId="1046"/>
    <cellStyle name="Heading 3 10 9 2" xfId="1047"/>
    <cellStyle name="Heading 3 10 9 2 2" xfId="1048"/>
    <cellStyle name="Heading 3 10 9 3" xfId="1049"/>
    <cellStyle name="Heading 3 10 9 3 2" xfId="1050"/>
    <cellStyle name="Heading 3 10 9 4" xfId="1051"/>
    <cellStyle name="Heading 3 10 9 4 2" xfId="1052"/>
    <cellStyle name="Heading 3 11" xfId="1053"/>
    <cellStyle name="Heading 3 11 10" xfId="1054"/>
    <cellStyle name="Heading 3 11 10 2" xfId="1055"/>
    <cellStyle name="Heading 3 11 10 2 2" xfId="1056"/>
    <cellStyle name="Heading 3 11 10 3" xfId="1057"/>
    <cellStyle name="Heading 3 11 10 3 2" xfId="1058"/>
    <cellStyle name="Heading 3 11 10 4" xfId="1059"/>
    <cellStyle name="Heading 3 11 10 4 2" xfId="1060"/>
    <cellStyle name="Heading 3 11 11" xfId="1061"/>
    <cellStyle name="Heading 3 11 11 2" xfId="1062"/>
    <cellStyle name="Heading 3 11 11 2 2" xfId="1063"/>
    <cellStyle name="Heading 3 11 11 3" xfId="1064"/>
    <cellStyle name="Heading 3 11 11 3 2" xfId="1065"/>
    <cellStyle name="Heading 3 11 11 4" xfId="1066"/>
    <cellStyle name="Heading 3 11 11 4 2" xfId="1067"/>
    <cellStyle name="Heading 3 11 12" xfId="1068"/>
    <cellStyle name="Heading 3 11 12 2" xfId="1069"/>
    <cellStyle name="Heading 3 11 12 2 2" xfId="1070"/>
    <cellStyle name="Heading 3 11 12 3" xfId="1071"/>
    <cellStyle name="Heading 3 11 12 3 2" xfId="1072"/>
    <cellStyle name="Heading 3 11 12 4" xfId="1073"/>
    <cellStyle name="Heading 3 11 12 4 2" xfId="1074"/>
    <cellStyle name="Heading 3 11 13" xfId="1075"/>
    <cellStyle name="Heading 3 11 13 2" xfId="1076"/>
    <cellStyle name="Heading 3 11 13 2 2" xfId="1077"/>
    <cellStyle name="Heading 3 11 13 3" xfId="1078"/>
    <cellStyle name="Heading 3 11 13 3 2" xfId="1079"/>
    <cellStyle name="Heading 3 11 13 4" xfId="1080"/>
    <cellStyle name="Heading 3 11 13 4 2" xfId="1081"/>
    <cellStyle name="Heading 3 11 14" xfId="1082"/>
    <cellStyle name="Heading 3 11 14 2" xfId="1083"/>
    <cellStyle name="Heading 3 11 14 2 2" xfId="1084"/>
    <cellStyle name="Heading 3 11 14 3" xfId="1085"/>
    <cellStyle name="Heading 3 11 14 3 2" xfId="1086"/>
    <cellStyle name="Heading 3 11 14 4" xfId="1087"/>
    <cellStyle name="Heading 3 11 14 4 2" xfId="1088"/>
    <cellStyle name="Heading 3 11 15" xfId="1089"/>
    <cellStyle name="Heading 3 11 15 2" xfId="1090"/>
    <cellStyle name="Heading 3 11 15 2 2" xfId="1091"/>
    <cellStyle name="Heading 3 11 15 3" xfId="1092"/>
    <cellStyle name="Heading 3 11 15 3 2" xfId="1093"/>
    <cellStyle name="Heading 3 11 15 4" xfId="1094"/>
    <cellStyle name="Heading 3 11 15 4 2" xfId="1095"/>
    <cellStyle name="Heading 3 11 16" xfId="1096"/>
    <cellStyle name="Heading 3 11 16 2" xfId="1097"/>
    <cellStyle name="Heading 3 11 17" xfId="1098"/>
    <cellStyle name="Heading 3 11 17 2" xfId="1099"/>
    <cellStyle name="Heading 3 11 18" xfId="1100"/>
    <cellStyle name="Heading 3 11 18 2" xfId="1101"/>
    <cellStyle name="Heading 3 11 19" xfId="1102"/>
    <cellStyle name="Heading 3 11 2" xfId="1103"/>
    <cellStyle name="Heading 3 11 2 2" xfId="1104"/>
    <cellStyle name="Heading 3 11 2 2 2" xfId="1105"/>
    <cellStyle name="Heading 3 11 2 3" xfId="1106"/>
    <cellStyle name="Heading 3 11 2 3 2" xfId="1107"/>
    <cellStyle name="Heading 3 11 2 4" xfId="1108"/>
    <cellStyle name="Heading 3 11 2 4 2" xfId="1109"/>
    <cellStyle name="Heading 3 11 20" xfId="1110"/>
    <cellStyle name="Heading 3 11 21" xfId="1111"/>
    <cellStyle name="Heading 3 11 22" xfId="1112"/>
    <cellStyle name="Heading 3 11 23" xfId="1113"/>
    <cellStyle name="Heading 3 11 24" xfId="1114"/>
    <cellStyle name="Heading 3 11 25" xfId="1115"/>
    <cellStyle name="Heading 3 11 3" xfId="1116"/>
    <cellStyle name="Heading 3 11 3 2" xfId="1117"/>
    <cellStyle name="Heading 3 11 3 2 2" xfId="1118"/>
    <cellStyle name="Heading 3 11 3 3" xfId="1119"/>
    <cellStyle name="Heading 3 11 3 3 2" xfId="1120"/>
    <cellStyle name="Heading 3 11 3 4" xfId="1121"/>
    <cellStyle name="Heading 3 11 3 4 2" xfId="1122"/>
    <cellStyle name="Heading 3 11 4" xfId="1123"/>
    <cellStyle name="Heading 3 11 4 2" xfId="1124"/>
    <cellStyle name="Heading 3 11 4 2 2" xfId="1125"/>
    <cellStyle name="Heading 3 11 4 3" xfId="1126"/>
    <cellStyle name="Heading 3 11 4 3 2" xfId="1127"/>
    <cellStyle name="Heading 3 11 4 4" xfId="1128"/>
    <cellStyle name="Heading 3 11 4 4 2" xfId="1129"/>
    <cellStyle name="Heading 3 11 5" xfId="1130"/>
    <cellStyle name="Heading 3 11 5 2" xfId="1131"/>
    <cellStyle name="Heading 3 11 5 2 2" xfId="1132"/>
    <cellStyle name="Heading 3 11 5 3" xfId="1133"/>
    <cellStyle name="Heading 3 11 5 3 2" xfId="1134"/>
    <cellStyle name="Heading 3 11 5 4" xfId="1135"/>
    <cellStyle name="Heading 3 11 5 4 2" xfId="1136"/>
    <cellStyle name="Heading 3 11 6" xfId="1137"/>
    <cellStyle name="Heading 3 11 6 2" xfId="1138"/>
    <cellStyle name="Heading 3 11 6 2 2" xfId="1139"/>
    <cellStyle name="Heading 3 11 6 3" xfId="1140"/>
    <cellStyle name="Heading 3 11 6 3 2" xfId="1141"/>
    <cellStyle name="Heading 3 11 6 4" xfId="1142"/>
    <cellStyle name="Heading 3 11 6 4 2" xfId="1143"/>
    <cellStyle name="Heading 3 11 7" xfId="1144"/>
    <cellStyle name="Heading 3 11 7 2" xfId="1145"/>
    <cellStyle name="Heading 3 11 7 2 2" xfId="1146"/>
    <cellStyle name="Heading 3 11 7 3" xfId="1147"/>
    <cellStyle name="Heading 3 11 7 3 2" xfId="1148"/>
    <cellStyle name="Heading 3 11 7 4" xfId="1149"/>
    <cellStyle name="Heading 3 11 7 4 2" xfId="1150"/>
    <cellStyle name="Heading 3 11 8" xfId="1151"/>
    <cellStyle name="Heading 3 11 8 2" xfId="1152"/>
    <cellStyle name="Heading 3 11 8 2 2" xfId="1153"/>
    <cellStyle name="Heading 3 11 8 3" xfId="1154"/>
    <cellStyle name="Heading 3 11 8 3 2" xfId="1155"/>
    <cellStyle name="Heading 3 11 8 4" xfId="1156"/>
    <cellStyle name="Heading 3 11 8 4 2" xfId="1157"/>
    <cellStyle name="Heading 3 11 9" xfId="1158"/>
    <cellStyle name="Heading 3 11 9 2" xfId="1159"/>
    <cellStyle name="Heading 3 11 9 2 2" xfId="1160"/>
    <cellStyle name="Heading 3 11 9 3" xfId="1161"/>
    <cellStyle name="Heading 3 11 9 3 2" xfId="1162"/>
    <cellStyle name="Heading 3 11 9 4" xfId="1163"/>
    <cellStyle name="Heading 3 11 9 4 2" xfId="1164"/>
    <cellStyle name="Heading 3 12" xfId="1165"/>
    <cellStyle name="Heading 3 12 10" xfId="1166"/>
    <cellStyle name="Heading 3 12 10 2" xfId="1167"/>
    <cellStyle name="Heading 3 12 10 2 2" xfId="1168"/>
    <cellStyle name="Heading 3 12 10 3" xfId="1169"/>
    <cellStyle name="Heading 3 12 10 3 2" xfId="1170"/>
    <cellStyle name="Heading 3 12 10 4" xfId="1171"/>
    <cellStyle name="Heading 3 12 10 4 2" xfId="1172"/>
    <cellStyle name="Heading 3 12 11" xfId="1173"/>
    <cellStyle name="Heading 3 12 11 2" xfId="1174"/>
    <cellStyle name="Heading 3 12 11 2 2" xfId="1175"/>
    <cellStyle name="Heading 3 12 11 3" xfId="1176"/>
    <cellStyle name="Heading 3 12 11 3 2" xfId="1177"/>
    <cellStyle name="Heading 3 12 11 4" xfId="1178"/>
    <cellStyle name="Heading 3 12 11 4 2" xfId="1179"/>
    <cellStyle name="Heading 3 12 12" xfId="1180"/>
    <cellStyle name="Heading 3 12 12 2" xfId="1181"/>
    <cellStyle name="Heading 3 12 12 2 2" xfId="1182"/>
    <cellStyle name="Heading 3 12 12 3" xfId="1183"/>
    <cellStyle name="Heading 3 12 12 3 2" xfId="1184"/>
    <cellStyle name="Heading 3 12 12 4" xfId="1185"/>
    <cellStyle name="Heading 3 12 12 4 2" xfId="1186"/>
    <cellStyle name="Heading 3 12 13" xfId="1187"/>
    <cellStyle name="Heading 3 12 13 2" xfId="1188"/>
    <cellStyle name="Heading 3 12 13 2 2" xfId="1189"/>
    <cellStyle name="Heading 3 12 13 3" xfId="1190"/>
    <cellStyle name="Heading 3 12 13 3 2" xfId="1191"/>
    <cellStyle name="Heading 3 12 13 4" xfId="1192"/>
    <cellStyle name="Heading 3 12 13 4 2" xfId="1193"/>
    <cellStyle name="Heading 3 12 14" xfId="1194"/>
    <cellStyle name="Heading 3 12 14 2" xfId="1195"/>
    <cellStyle name="Heading 3 12 14 2 2" xfId="1196"/>
    <cellStyle name="Heading 3 12 14 3" xfId="1197"/>
    <cellStyle name="Heading 3 12 14 3 2" xfId="1198"/>
    <cellStyle name="Heading 3 12 14 4" xfId="1199"/>
    <cellStyle name="Heading 3 12 14 4 2" xfId="1200"/>
    <cellStyle name="Heading 3 12 15" xfId="1201"/>
    <cellStyle name="Heading 3 12 15 2" xfId="1202"/>
    <cellStyle name="Heading 3 12 15 2 2" xfId="1203"/>
    <cellStyle name="Heading 3 12 15 3" xfId="1204"/>
    <cellStyle name="Heading 3 12 15 3 2" xfId="1205"/>
    <cellStyle name="Heading 3 12 15 4" xfId="1206"/>
    <cellStyle name="Heading 3 12 15 4 2" xfId="1207"/>
    <cellStyle name="Heading 3 12 16" xfId="1208"/>
    <cellStyle name="Heading 3 12 16 2" xfId="1209"/>
    <cellStyle name="Heading 3 12 17" xfId="1210"/>
    <cellStyle name="Heading 3 12 17 2" xfId="1211"/>
    <cellStyle name="Heading 3 12 18" xfId="1212"/>
    <cellStyle name="Heading 3 12 18 2" xfId="1213"/>
    <cellStyle name="Heading 3 12 19" xfId="1214"/>
    <cellStyle name="Heading 3 12 2" xfId="1215"/>
    <cellStyle name="Heading 3 12 2 2" xfId="1216"/>
    <cellStyle name="Heading 3 12 2 2 2" xfId="1217"/>
    <cellStyle name="Heading 3 12 2 3" xfId="1218"/>
    <cellStyle name="Heading 3 12 2 3 2" xfId="1219"/>
    <cellStyle name="Heading 3 12 2 4" xfId="1220"/>
    <cellStyle name="Heading 3 12 2 4 2" xfId="1221"/>
    <cellStyle name="Heading 3 12 20" xfId="1222"/>
    <cellStyle name="Heading 3 12 21" xfId="1223"/>
    <cellStyle name="Heading 3 12 22" xfId="1224"/>
    <cellStyle name="Heading 3 12 23" xfId="1225"/>
    <cellStyle name="Heading 3 12 24" xfId="1226"/>
    <cellStyle name="Heading 3 12 25" xfId="1227"/>
    <cellStyle name="Heading 3 12 3" xfId="1228"/>
    <cellStyle name="Heading 3 12 3 2" xfId="1229"/>
    <cellStyle name="Heading 3 12 3 2 2" xfId="1230"/>
    <cellStyle name="Heading 3 12 3 3" xfId="1231"/>
    <cellStyle name="Heading 3 12 3 3 2" xfId="1232"/>
    <cellStyle name="Heading 3 12 3 4" xfId="1233"/>
    <cellStyle name="Heading 3 12 3 4 2" xfId="1234"/>
    <cellStyle name="Heading 3 12 4" xfId="1235"/>
    <cellStyle name="Heading 3 12 4 2" xfId="1236"/>
    <cellStyle name="Heading 3 12 4 2 2" xfId="1237"/>
    <cellStyle name="Heading 3 12 4 3" xfId="1238"/>
    <cellStyle name="Heading 3 12 4 3 2" xfId="1239"/>
    <cellStyle name="Heading 3 12 4 4" xfId="1240"/>
    <cellStyle name="Heading 3 12 4 4 2" xfId="1241"/>
    <cellStyle name="Heading 3 12 5" xfId="1242"/>
    <cellStyle name="Heading 3 12 5 2" xfId="1243"/>
    <cellStyle name="Heading 3 12 5 2 2" xfId="1244"/>
    <cellStyle name="Heading 3 12 5 3" xfId="1245"/>
    <cellStyle name="Heading 3 12 5 3 2" xfId="1246"/>
    <cellStyle name="Heading 3 12 5 4" xfId="1247"/>
    <cellStyle name="Heading 3 12 5 4 2" xfId="1248"/>
    <cellStyle name="Heading 3 12 6" xfId="1249"/>
    <cellStyle name="Heading 3 12 6 2" xfId="1250"/>
    <cellStyle name="Heading 3 12 6 2 2" xfId="1251"/>
    <cellStyle name="Heading 3 12 6 3" xfId="1252"/>
    <cellStyle name="Heading 3 12 6 3 2" xfId="1253"/>
    <cellStyle name="Heading 3 12 6 4" xfId="1254"/>
    <cellStyle name="Heading 3 12 6 4 2" xfId="1255"/>
    <cellStyle name="Heading 3 12 7" xfId="1256"/>
    <cellStyle name="Heading 3 12 7 2" xfId="1257"/>
    <cellStyle name="Heading 3 12 7 2 2" xfId="1258"/>
    <cellStyle name="Heading 3 12 7 3" xfId="1259"/>
    <cellStyle name="Heading 3 12 7 3 2" xfId="1260"/>
    <cellStyle name="Heading 3 12 7 4" xfId="1261"/>
    <cellStyle name="Heading 3 12 7 4 2" xfId="1262"/>
    <cellStyle name="Heading 3 12 8" xfId="1263"/>
    <cellStyle name="Heading 3 12 8 2" xfId="1264"/>
    <cellStyle name="Heading 3 12 8 2 2" xfId="1265"/>
    <cellStyle name="Heading 3 12 8 3" xfId="1266"/>
    <cellStyle name="Heading 3 12 8 3 2" xfId="1267"/>
    <cellStyle name="Heading 3 12 8 4" xfId="1268"/>
    <cellStyle name="Heading 3 12 8 4 2" xfId="1269"/>
    <cellStyle name="Heading 3 12 9" xfId="1270"/>
    <cellStyle name="Heading 3 12 9 2" xfId="1271"/>
    <cellStyle name="Heading 3 12 9 2 2" xfId="1272"/>
    <cellStyle name="Heading 3 12 9 3" xfId="1273"/>
    <cellStyle name="Heading 3 12 9 3 2" xfId="1274"/>
    <cellStyle name="Heading 3 12 9 4" xfId="1275"/>
    <cellStyle name="Heading 3 12 9 4 2" xfId="1276"/>
    <cellStyle name="Heading 3 13" xfId="1277"/>
    <cellStyle name="Heading 3 13 10" xfId="1278"/>
    <cellStyle name="Heading 3 13 10 2" xfId="1279"/>
    <cellStyle name="Heading 3 13 10 2 2" xfId="1280"/>
    <cellStyle name="Heading 3 13 10 3" xfId="1281"/>
    <cellStyle name="Heading 3 13 10 3 2" xfId="1282"/>
    <cellStyle name="Heading 3 13 10 4" xfId="1283"/>
    <cellStyle name="Heading 3 13 10 4 2" xfId="1284"/>
    <cellStyle name="Heading 3 13 11" xfId="1285"/>
    <cellStyle name="Heading 3 13 11 2" xfId="1286"/>
    <cellStyle name="Heading 3 13 11 2 2" xfId="1287"/>
    <cellStyle name="Heading 3 13 11 3" xfId="1288"/>
    <cellStyle name="Heading 3 13 11 3 2" xfId="1289"/>
    <cellStyle name="Heading 3 13 11 4" xfId="1290"/>
    <cellStyle name="Heading 3 13 11 4 2" xfId="1291"/>
    <cellStyle name="Heading 3 13 12" xfId="1292"/>
    <cellStyle name="Heading 3 13 12 2" xfId="1293"/>
    <cellStyle name="Heading 3 13 12 2 2" xfId="1294"/>
    <cellStyle name="Heading 3 13 12 3" xfId="1295"/>
    <cellStyle name="Heading 3 13 12 3 2" xfId="1296"/>
    <cellStyle name="Heading 3 13 12 4" xfId="1297"/>
    <cellStyle name="Heading 3 13 12 4 2" xfId="1298"/>
    <cellStyle name="Heading 3 13 13" xfId="1299"/>
    <cellStyle name="Heading 3 13 13 2" xfId="1300"/>
    <cellStyle name="Heading 3 13 13 2 2" xfId="1301"/>
    <cellStyle name="Heading 3 13 13 3" xfId="1302"/>
    <cellStyle name="Heading 3 13 13 3 2" xfId="1303"/>
    <cellStyle name="Heading 3 13 13 4" xfId="1304"/>
    <cellStyle name="Heading 3 13 13 4 2" xfId="1305"/>
    <cellStyle name="Heading 3 13 14" xfId="1306"/>
    <cellStyle name="Heading 3 13 14 2" xfId="1307"/>
    <cellStyle name="Heading 3 13 14 2 2" xfId="1308"/>
    <cellStyle name="Heading 3 13 14 3" xfId="1309"/>
    <cellStyle name="Heading 3 13 14 3 2" xfId="1310"/>
    <cellStyle name="Heading 3 13 14 4" xfId="1311"/>
    <cellStyle name="Heading 3 13 14 4 2" xfId="1312"/>
    <cellStyle name="Heading 3 13 15" xfId="1313"/>
    <cellStyle name="Heading 3 13 15 2" xfId="1314"/>
    <cellStyle name="Heading 3 13 15 2 2" xfId="1315"/>
    <cellStyle name="Heading 3 13 15 3" xfId="1316"/>
    <cellStyle name="Heading 3 13 15 3 2" xfId="1317"/>
    <cellStyle name="Heading 3 13 15 4" xfId="1318"/>
    <cellStyle name="Heading 3 13 15 4 2" xfId="1319"/>
    <cellStyle name="Heading 3 13 16" xfId="1320"/>
    <cellStyle name="Heading 3 13 16 2" xfId="1321"/>
    <cellStyle name="Heading 3 13 17" xfId="1322"/>
    <cellStyle name="Heading 3 13 17 2" xfId="1323"/>
    <cellStyle name="Heading 3 13 18" xfId="1324"/>
    <cellStyle name="Heading 3 13 18 2" xfId="1325"/>
    <cellStyle name="Heading 3 13 19" xfId="1326"/>
    <cellStyle name="Heading 3 13 2" xfId="1327"/>
    <cellStyle name="Heading 3 13 2 2" xfId="1328"/>
    <cellStyle name="Heading 3 13 2 2 2" xfId="1329"/>
    <cellStyle name="Heading 3 13 2 3" xfId="1330"/>
    <cellStyle name="Heading 3 13 2 3 2" xfId="1331"/>
    <cellStyle name="Heading 3 13 2 4" xfId="1332"/>
    <cellStyle name="Heading 3 13 2 4 2" xfId="1333"/>
    <cellStyle name="Heading 3 13 20" xfId="1334"/>
    <cellStyle name="Heading 3 13 21" xfId="1335"/>
    <cellStyle name="Heading 3 13 22" xfId="1336"/>
    <cellStyle name="Heading 3 13 23" xfId="1337"/>
    <cellStyle name="Heading 3 13 24" xfId="1338"/>
    <cellStyle name="Heading 3 13 25" xfId="1339"/>
    <cellStyle name="Heading 3 13 3" xfId="1340"/>
    <cellStyle name="Heading 3 13 3 2" xfId="1341"/>
    <cellStyle name="Heading 3 13 3 2 2" xfId="1342"/>
    <cellStyle name="Heading 3 13 3 3" xfId="1343"/>
    <cellStyle name="Heading 3 13 3 3 2" xfId="1344"/>
    <cellStyle name="Heading 3 13 3 4" xfId="1345"/>
    <cellStyle name="Heading 3 13 3 4 2" xfId="1346"/>
    <cellStyle name="Heading 3 13 4" xfId="1347"/>
    <cellStyle name="Heading 3 13 4 2" xfId="1348"/>
    <cellStyle name="Heading 3 13 4 2 2" xfId="1349"/>
    <cellStyle name="Heading 3 13 4 3" xfId="1350"/>
    <cellStyle name="Heading 3 13 4 3 2" xfId="1351"/>
    <cellStyle name="Heading 3 13 4 4" xfId="1352"/>
    <cellStyle name="Heading 3 13 4 4 2" xfId="1353"/>
    <cellStyle name="Heading 3 13 5" xfId="1354"/>
    <cellStyle name="Heading 3 13 5 2" xfId="1355"/>
    <cellStyle name="Heading 3 13 5 2 2" xfId="1356"/>
    <cellStyle name="Heading 3 13 5 3" xfId="1357"/>
    <cellStyle name="Heading 3 13 5 3 2" xfId="1358"/>
    <cellStyle name="Heading 3 13 5 4" xfId="1359"/>
    <cellStyle name="Heading 3 13 5 4 2" xfId="1360"/>
    <cellStyle name="Heading 3 13 6" xfId="1361"/>
    <cellStyle name="Heading 3 13 6 2" xfId="1362"/>
    <cellStyle name="Heading 3 13 6 2 2" xfId="1363"/>
    <cellStyle name="Heading 3 13 6 3" xfId="1364"/>
    <cellStyle name="Heading 3 13 6 3 2" xfId="1365"/>
    <cellStyle name="Heading 3 13 6 4" xfId="1366"/>
    <cellStyle name="Heading 3 13 6 4 2" xfId="1367"/>
    <cellStyle name="Heading 3 13 7" xfId="1368"/>
    <cellStyle name="Heading 3 13 7 2" xfId="1369"/>
    <cellStyle name="Heading 3 13 7 2 2" xfId="1370"/>
    <cellStyle name="Heading 3 13 7 3" xfId="1371"/>
    <cellStyle name="Heading 3 13 7 3 2" xfId="1372"/>
    <cellStyle name="Heading 3 13 7 4" xfId="1373"/>
    <cellStyle name="Heading 3 13 7 4 2" xfId="1374"/>
    <cellStyle name="Heading 3 13 8" xfId="1375"/>
    <cellStyle name="Heading 3 13 8 2" xfId="1376"/>
    <cellStyle name="Heading 3 13 8 2 2" xfId="1377"/>
    <cellStyle name="Heading 3 13 8 3" xfId="1378"/>
    <cellStyle name="Heading 3 13 8 3 2" xfId="1379"/>
    <cellStyle name="Heading 3 13 8 4" xfId="1380"/>
    <cellStyle name="Heading 3 13 8 4 2" xfId="1381"/>
    <cellStyle name="Heading 3 13 9" xfId="1382"/>
    <cellStyle name="Heading 3 13 9 2" xfId="1383"/>
    <cellStyle name="Heading 3 13 9 2 2" xfId="1384"/>
    <cellStyle name="Heading 3 13 9 3" xfId="1385"/>
    <cellStyle name="Heading 3 13 9 3 2" xfId="1386"/>
    <cellStyle name="Heading 3 13 9 4" xfId="1387"/>
    <cellStyle name="Heading 3 13 9 4 2" xfId="1388"/>
    <cellStyle name="Heading 3 14" xfId="1389"/>
    <cellStyle name="Heading 3 14 10" xfId="1390"/>
    <cellStyle name="Heading 3 14 10 2" xfId="1391"/>
    <cellStyle name="Heading 3 14 10 2 2" xfId="1392"/>
    <cellStyle name="Heading 3 14 10 3" xfId="1393"/>
    <cellStyle name="Heading 3 14 10 3 2" xfId="1394"/>
    <cellStyle name="Heading 3 14 10 4" xfId="1395"/>
    <cellStyle name="Heading 3 14 10 4 2" xfId="1396"/>
    <cellStyle name="Heading 3 14 11" xfId="1397"/>
    <cellStyle name="Heading 3 14 11 2" xfId="1398"/>
    <cellStyle name="Heading 3 14 11 2 2" xfId="1399"/>
    <cellStyle name="Heading 3 14 11 3" xfId="1400"/>
    <cellStyle name="Heading 3 14 11 3 2" xfId="1401"/>
    <cellStyle name="Heading 3 14 11 4" xfId="1402"/>
    <cellStyle name="Heading 3 14 11 4 2" xfId="1403"/>
    <cellStyle name="Heading 3 14 12" xfId="1404"/>
    <cellStyle name="Heading 3 14 12 2" xfId="1405"/>
    <cellStyle name="Heading 3 14 12 2 2" xfId="1406"/>
    <cellStyle name="Heading 3 14 12 3" xfId="1407"/>
    <cellStyle name="Heading 3 14 12 3 2" xfId="1408"/>
    <cellStyle name="Heading 3 14 12 4" xfId="1409"/>
    <cellStyle name="Heading 3 14 12 4 2" xfId="1410"/>
    <cellStyle name="Heading 3 14 13" xfId="1411"/>
    <cellStyle name="Heading 3 14 13 2" xfId="1412"/>
    <cellStyle name="Heading 3 14 13 2 2" xfId="1413"/>
    <cellStyle name="Heading 3 14 13 3" xfId="1414"/>
    <cellStyle name="Heading 3 14 13 3 2" xfId="1415"/>
    <cellStyle name="Heading 3 14 13 4" xfId="1416"/>
    <cellStyle name="Heading 3 14 13 4 2" xfId="1417"/>
    <cellStyle name="Heading 3 14 14" xfId="1418"/>
    <cellStyle name="Heading 3 14 14 2" xfId="1419"/>
    <cellStyle name="Heading 3 14 14 2 2" xfId="1420"/>
    <cellStyle name="Heading 3 14 14 3" xfId="1421"/>
    <cellStyle name="Heading 3 14 14 3 2" xfId="1422"/>
    <cellStyle name="Heading 3 14 14 4" xfId="1423"/>
    <cellStyle name="Heading 3 14 14 4 2" xfId="1424"/>
    <cellStyle name="Heading 3 14 15" xfId="1425"/>
    <cellStyle name="Heading 3 14 15 2" xfId="1426"/>
    <cellStyle name="Heading 3 14 15 2 2" xfId="1427"/>
    <cellStyle name="Heading 3 14 15 3" xfId="1428"/>
    <cellStyle name="Heading 3 14 15 3 2" xfId="1429"/>
    <cellStyle name="Heading 3 14 15 4" xfId="1430"/>
    <cellStyle name="Heading 3 14 15 4 2" xfId="1431"/>
    <cellStyle name="Heading 3 14 16" xfId="1432"/>
    <cellStyle name="Heading 3 14 16 2" xfId="1433"/>
    <cellStyle name="Heading 3 14 17" xfId="1434"/>
    <cellStyle name="Heading 3 14 17 2" xfId="1435"/>
    <cellStyle name="Heading 3 14 18" xfId="1436"/>
    <cellStyle name="Heading 3 14 18 2" xfId="1437"/>
    <cellStyle name="Heading 3 14 19" xfId="1438"/>
    <cellStyle name="Heading 3 14 2" xfId="1439"/>
    <cellStyle name="Heading 3 14 2 2" xfId="1440"/>
    <cellStyle name="Heading 3 14 2 2 2" xfId="1441"/>
    <cellStyle name="Heading 3 14 2 3" xfId="1442"/>
    <cellStyle name="Heading 3 14 2 3 2" xfId="1443"/>
    <cellStyle name="Heading 3 14 2 4" xfId="1444"/>
    <cellStyle name="Heading 3 14 2 4 2" xfId="1445"/>
    <cellStyle name="Heading 3 14 20" xfId="1446"/>
    <cellStyle name="Heading 3 14 21" xfId="1447"/>
    <cellStyle name="Heading 3 14 22" xfId="1448"/>
    <cellStyle name="Heading 3 14 23" xfId="1449"/>
    <cellStyle name="Heading 3 14 24" xfId="1450"/>
    <cellStyle name="Heading 3 14 25" xfId="1451"/>
    <cellStyle name="Heading 3 14 3" xfId="1452"/>
    <cellStyle name="Heading 3 14 3 2" xfId="1453"/>
    <cellStyle name="Heading 3 14 3 2 2" xfId="1454"/>
    <cellStyle name="Heading 3 14 3 3" xfId="1455"/>
    <cellStyle name="Heading 3 14 3 3 2" xfId="1456"/>
    <cellStyle name="Heading 3 14 3 4" xfId="1457"/>
    <cellStyle name="Heading 3 14 3 4 2" xfId="1458"/>
    <cellStyle name="Heading 3 14 4" xfId="1459"/>
    <cellStyle name="Heading 3 14 4 2" xfId="1460"/>
    <cellStyle name="Heading 3 14 4 2 2" xfId="1461"/>
    <cellStyle name="Heading 3 14 4 3" xfId="1462"/>
    <cellStyle name="Heading 3 14 4 3 2" xfId="1463"/>
    <cellStyle name="Heading 3 14 4 4" xfId="1464"/>
    <cellStyle name="Heading 3 14 4 4 2" xfId="1465"/>
    <cellStyle name="Heading 3 14 5" xfId="1466"/>
    <cellStyle name="Heading 3 14 5 2" xfId="1467"/>
    <cellStyle name="Heading 3 14 5 2 2" xfId="1468"/>
    <cellStyle name="Heading 3 14 5 3" xfId="1469"/>
    <cellStyle name="Heading 3 14 5 3 2" xfId="1470"/>
    <cellStyle name="Heading 3 14 5 4" xfId="1471"/>
    <cellStyle name="Heading 3 14 5 4 2" xfId="1472"/>
    <cellStyle name="Heading 3 14 6" xfId="1473"/>
    <cellStyle name="Heading 3 14 6 2" xfId="1474"/>
    <cellStyle name="Heading 3 14 6 2 2" xfId="1475"/>
    <cellStyle name="Heading 3 14 6 3" xfId="1476"/>
    <cellStyle name="Heading 3 14 6 3 2" xfId="1477"/>
    <cellStyle name="Heading 3 14 6 4" xfId="1478"/>
    <cellStyle name="Heading 3 14 6 4 2" xfId="1479"/>
    <cellStyle name="Heading 3 14 7" xfId="1480"/>
    <cellStyle name="Heading 3 14 7 2" xfId="1481"/>
    <cellStyle name="Heading 3 14 7 2 2" xfId="1482"/>
    <cellStyle name="Heading 3 14 7 3" xfId="1483"/>
    <cellStyle name="Heading 3 14 7 3 2" xfId="1484"/>
    <cellStyle name="Heading 3 14 7 4" xfId="1485"/>
    <cellStyle name="Heading 3 14 7 4 2" xfId="1486"/>
    <cellStyle name="Heading 3 14 8" xfId="1487"/>
    <cellStyle name="Heading 3 14 8 2" xfId="1488"/>
    <cellStyle name="Heading 3 14 8 2 2" xfId="1489"/>
    <cellStyle name="Heading 3 14 8 3" xfId="1490"/>
    <cellStyle name="Heading 3 14 8 3 2" xfId="1491"/>
    <cellStyle name="Heading 3 14 8 4" xfId="1492"/>
    <cellStyle name="Heading 3 14 8 4 2" xfId="1493"/>
    <cellStyle name="Heading 3 14 9" xfId="1494"/>
    <cellStyle name="Heading 3 14 9 2" xfId="1495"/>
    <cellStyle name="Heading 3 14 9 2 2" xfId="1496"/>
    <cellStyle name="Heading 3 14 9 3" xfId="1497"/>
    <cellStyle name="Heading 3 14 9 3 2" xfId="1498"/>
    <cellStyle name="Heading 3 14 9 4" xfId="1499"/>
    <cellStyle name="Heading 3 14 9 4 2" xfId="1500"/>
    <cellStyle name="Heading 3 15" xfId="1501"/>
    <cellStyle name="Heading 3 15 10" xfId="1502"/>
    <cellStyle name="Heading 3 15 10 2" xfId="1503"/>
    <cellStyle name="Heading 3 15 10 2 2" xfId="1504"/>
    <cellStyle name="Heading 3 15 10 3" xfId="1505"/>
    <cellStyle name="Heading 3 15 10 3 2" xfId="1506"/>
    <cellStyle name="Heading 3 15 10 4" xfId="1507"/>
    <cellStyle name="Heading 3 15 10 4 2" xfId="1508"/>
    <cellStyle name="Heading 3 15 11" xfId="1509"/>
    <cellStyle name="Heading 3 15 11 2" xfId="1510"/>
    <cellStyle name="Heading 3 15 11 2 2" xfId="1511"/>
    <cellStyle name="Heading 3 15 11 3" xfId="1512"/>
    <cellStyle name="Heading 3 15 11 3 2" xfId="1513"/>
    <cellStyle name="Heading 3 15 11 4" xfId="1514"/>
    <cellStyle name="Heading 3 15 11 4 2" xfId="1515"/>
    <cellStyle name="Heading 3 15 12" xfId="1516"/>
    <cellStyle name="Heading 3 15 12 2" xfId="1517"/>
    <cellStyle name="Heading 3 15 12 2 2" xfId="1518"/>
    <cellStyle name="Heading 3 15 12 3" xfId="1519"/>
    <cellStyle name="Heading 3 15 12 3 2" xfId="1520"/>
    <cellStyle name="Heading 3 15 12 4" xfId="1521"/>
    <cellStyle name="Heading 3 15 12 4 2" xfId="1522"/>
    <cellStyle name="Heading 3 15 13" xfId="1523"/>
    <cellStyle name="Heading 3 15 13 2" xfId="1524"/>
    <cellStyle name="Heading 3 15 13 2 2" xfId="1525"/>
    <cellStyle name="Heading 3 15 13 3" xfId="1526"/>
    <cellStyle name="Heading 3 15 13 3 2" xfId="1527"/>
    <cellStyle name="Heading 3 15 13 4" xfId="1528"/>
    <cellStyle name="Heading 3 15 13 4 2" xfId="1529"/>
    <cellStyle name="Heading 3 15 14" xfId="1530"/>
    <cellStyle name="Heading 3 15 14 2" xfId="1531"/>
    <cellStyle name="Heading 3 15 14 2 2" xfId="1532"/>
    <cellStyle name="Heading 3 15 14 3" xfId="1533"/>
    <cellStyle name="Heading 3 15 14 3 2" xfId="1534"/>
    <cellStyle name="Heading 3 15 14 4" xfId="1535"/>
    <cellStyle name="Heading 3 15 14 4 2" xfId="1536"/>
    <cellStyle name="Heading 3 15 15" xfId="1537"/>
    <cellStyle name="Heading 3 15 15 2" xfId="1538"/>
    <cellStyle name="Heading 3 15 15 2 2" xfId="1539"/>
    <cellStyle name="Heading 3 15 15 3" xfId="1540"/>
    <cellStyle name="Heading 3 15 15 3 2" xfId="1541"/>
    <cellStyle name="Heading 3 15 15 4" xfId="1542"/>
    <cellStyle name="Heading 3 15 15 4 2" xfId="1543"/>
    <cellStyle name="Heading 3 15 16" xfId="1544"/>
    <cellStyle name="Heading 3 15 16 2" xfId="1545"/>
    <cellStyle name="Heading 3 15 17" xfId="1546"/>
    <cellStyle name="Heading 3 15 17 2" xfId="1547"/>
    <cellStyle name="Heading 3 15 18" xfId="1548"/>
    <cellStyle name="Heading 3 15 18 2" xfId="1549"/>
    <cellStyle name="Heading 3 15 19" xfId="1550"/>
    <cellStyle name="Heading 3 15 2" xfId="1551"/>
    <cellStyle name="Heading 3 15 2 2" xfId="1552"/>
    <cellStyle name="Heading 3 15 2 2 2" xfId="1553"/>
    <cellStyle name="Heading 3 15 2 3" xfId="1554"/>
    <cellStyle name="Heading 3 15 2 3 2" xfId="1555"/>
    <cellStyle name="Heading 3 15 2 4" xfId="1556"/>
    <cellStyle name="Heading 3 15 2 4 2" xfId="1557"/>
    <cellStyle name="Heading 3 15 20" xfId="1558"/>
    <cellStyle name="Heading 3 15 21" xfId="1559"/>
    <cellStyle name="Heading 3 15 22" xfId="1560"/>
    <cellStyle name="Heading 3 15 23" xfId="1561"/>
    <cellStyle name="Heading 3 15 24" xfId="1562"/>
    <cellStyle name="Heading 3 15 25" xfId="1563"/>
    <cellStyle name="Heading 3 15 3" xfId="1564"/>
    <cellStyle name="Heading 3 15 3 2" xfId="1565"/>
    <cellStyle name="Heading 3 15 3 2 2" xfId="1566"/>
    <cellStyle name="Heading 3 15 3 3" xfId="1567"/>
    <cellStyle name="Heading 3 15 3 3 2" xfId="1568"/>
    <cellStyle name="Heading 3 15 3 4" xfId="1569"/>
    <cellStyle name="Heading 3 15 3 4 2" xfId="1570"/>
    <cellStyle name="Heading 3 15 4" xfId="1571"/>
    <cellStyle name="Heading 3 15 4 2" xfId="1572"/>
    <cellStyle name="Heading 3 15 4 2 2" xfId="1573"/>
    <cellStyle name="Heading 3 15 4 3" xfId="1574"/>
    <cellStyle name="Heading 3 15 4 3 2" xfId="1575"/>
    <cellStyle name="Heading 3 15 4 4" xfId="1576"/>
    <cellStyle name="Heading 3 15 4 4 2" xfId="1577"/>
    <cellStyle name="Heading 3 15 5" xfId="1578"/>
    <cellStyle name="Heading 3 15 5 2" xfId="1579"/>
    <cellStyle name="Heading 3 15 5 2 2" xfId="1580"/>
    <cellStyle name="Heading 3 15 5 3" xfId="1581"/>
    <cellStyle name="Heading 3 15 5 3 2" xfId="1582"/>
    <cellStyle name="Heading 3 15 5 4" xfId="1583"/>
    <cellStyle name="Heading 3 15 5 4 2" xfId="1584"/>
    <cellStyle name="Heading 3 15 6" xfId="1585"/>
    <cellStyle name="Heading 3 15 6 2" xfId="1586"/>
    <cellStyle name="Heading 3 15 6 2 2" xfId="1587"/>
    <cellStyle name="Heading 3 15 6 3" xfId="1588"/>
    <cellStyle name="Heading 3 15 6 3 2" xfId="1589"/>
    <cellStyle name="Heading 3 15 6 4" xfId="1590"/>
    <cellStyle name="Heading 3 15 6 4 2" xfId="1591"/>
    <cellStyle name="Heading 3 15 7" xfId="1592"/>
    <cellStyle name="Heading 3 15 7 2" xfId="1593"/>
    <cellStyle name="Heading 3 15 7 2 2" xfId="1594"/>
    <cellStyle name="Heading 3 15 7 3" xfId="1595"/>
    <cellStyle name="Heading 3 15 7 3 2" xfId="1596"/>
    <cellStyle name="Heading 3 15 7 4" xfId="1597"/>
    <cellStyle name="Heading 3 15 7 4 2" xfId="1598"/>
    <cellStyle name="Heading 3 15 8" xfId="1599"/>
    <cellStyle name="Heading 3 15 8 2" xfId="1600"/>
    <cellStyle name="Heading 3 15 8 2 2" xfId="1601"/>
    <cellStyle name="Heading 3 15 8 3" xfId="1602"/>
    <cellStyle name="Heading 3 15 8 3 2" xfId="1603"/>
    <cellStyle name="Heading 3 15 8 4" xfId="1604"/>
    <cellStyle name="Heading 3 15 8 4 2" xfId="1605"/>
    <cellStyle name="Heading 3 15 9" xfId="1606"/>
    <cellStyle name="Heading 3 15 9 2" xfId="1607"/>
    <cellStyle name="Heading 3 15 9 2 2" xfId="1608"/>
    <cellStyle name="Heading 3 15 9 3" xfId="1609"/>
    <cellStyle name="Heading 3 15 9 3 2" xfId="1610"/>
    <cellStyle name="Heading 3 15 9 4" xfId="1611"/>
    <cellStyle name="Heading 3 15 9 4 2" xfId="1612"/>
    <cellStyle name="Heading 3 16" xfId="1613"/>
    <cellStyle name="Heading 3 16 2" xfId="1614"/>
    <cellStyle name="Heading 3 16 2 2" xfId="1615"/>
    <cellStyle name="Heading 3 16 3" xfId="1616"/>
    <cellStyle name="Heading 3 16 3 2" xfId="1617"/>
    <cellStyle name="Heading 3 16 4" xfId="1618"/>
    <cellStyle name="Heading 3 16 4 2" xfId="1619"/>
    <cellStyle name="Heading 3 17" xfId="1620"/>
    <cellStyle name="Heading 3 17 2" xfId="1621"/>
    <cellStyle name="Heading 3 17 2 2" xfId="1622"/>
    <cellStyle name="Heading 3 17 3" xfId="1623"/>
    <cellStyle name="Heading 3 17 3 2" xfId="1624"/>
    <cellStyle name="Heading 3 17 4" xfId="1625"/>
    <cellStyle name="Heading 3 17 4 2" xfId="1626"/>
    <cellStyle name="Heading 3 18" xfId="1627"/>
    <cellStyle name="Heading 3 18 2" xfId="1628"/>
    <cellStyle name="Heading 3 19" xfId="1629"/>
    <cellStyle name="Heading 3 19 2" xfId="1630"/>
    <cellStyle name="Heading 3 2" xfId="1631"/>
    <cellStyle name="Heading 3 2 10" xfId="1632"/>
    <cellStyle name="Heading 3 2 10 10" xfId="1633"/>
    <cellStyle name="Heading 3 2 10 10 2" xfId="1634"/>
    <cellStyle name="Heading 3 2 10 10 2 2" xfId="1635"/>
    <cellStyle name="Heading 3 2 10 10 3" xfId="1636"/>
    <cellStyle name="Heading 3 2 10 10 3 2" xfId="1637"/>
    <cellStyle name="Heading 3 2 10 10 4" xfId="1638"/>
    <cellStyle name="Heading 3 2 10 10 4 2" xfId="1639"/>
    <cellStyle name="Heading 3 2 10 11" xfId="1640"/>
    <cellStyle name="Heading 3 2 10 11 2" xfId="1641"/>
    <cellStyle name="Heading 3 2 10 11 2 2" xfId="1642"/>
    <cellStyle name="Heading 3 2 10 11 3" xfId="1643"/>
    <cellStyle name="Heading 3 2 10 11 3 2" xfId="1644"/>
    <cellStyle name="Heading 3 2 10 11 4" xfId="1645"/>
    <cellStyle name="Heading 3 2 10 11 4 2" xfId="1646"/>
    <cellStyle name="Heading 3 2 10 12" xfId="1647"/>
    <cellStyle name="Heading 3 2 10 12 2" xfId="1648"/>
    <cellStyle name="Heading 3 2 10 12 2 2" xfId="1649"/>
    <cellStyle name="Heading 3 2 10 12 3" xfId="1650"/>
    <cellStyle name="Heading 3 2 10 12 3 2" xfId="1651"/>
    <cellStyle name="Heading 3 2 10 12 4" xfId="1652"/>
    <cellStyle name="Heading 3 2 10 12 4 2" xfId="1653"/>
    <cellStyle name="Heading 3 2 10 13" xfId="1654"/>
    <cellStyle name="Heading 3 2 10 13 2" xfId="1655"/>
    <cellStyle name="Heading 3 2 10 13 2 2" xfId="1656"/>
    <cellStyle name="Heading 3 2 10 13 3" xfId="1657"/>
    <cellStyle name="Heading 3 2 10 13 3 2" xfId="1658"/>
    <cellStyle name="Heading 3 2 10 13 4" xfId="1659"/>
    <cellStyle name="Heading 3 2 10 13 4 2" xfId="1660"/>
    <cellStyle name="Heading 3 2 10 14" xfId="1661"/>
    <cellStyle name="Heading 3 2 10 14 2" xfId="1662"/>
    <cellStyle name="Heading 3 2 10 14 2 2" xfId="1663"/>
    <cellStyle name="Heading 3 2 10 14 3" xfId="1664"/>
    <cellStyle name="Heading 3 2 10 14 3 2" xfId="1665"/>
    <cellStyle name="Heading 3 2 10 14 4" xfId="1666"/>
    <cellStyle name="Heading 3 2 10 14 4 2" xfId="1667"/>
    <cellStyle name="Heading 3 2 10 15" xfId="1668"/>
    <cellStyle name="Heading 3 2 10 15 2" xfId="1669"/>
    <cellStyle name="Heading 3 2 10 15 2 2" xfId="1670"/>
    <cellStyle name="Heading 3 2 10 15 3" xfId="1671"/>
    <cellStyle name="Heading 3 2 10 15 3 2" xfId="1672"/>
    <cellStyle name="Heading 3 2 10 15 4" xfId="1673"/>
    <cellStyle name="Heading 3 2 10 15 4 2" xfId="1674"/>
    <cellStyle name="Heading 3 2 10 16" xfId="1675"/>
    <cellStyle name="Heading 3 2 10 16 2" xfId="1676"/>
    <cellStyle name="Heading 3 2 10 17" xfId="1677"/>
    <cellStyle name="Heading 3 2 10 17 2" xfId="1678"/>
    <cellStyle name="Heading 3 2 10 18" xfId="1679"/>
    <cellStyle name="Heading 3 2 10 18 2" xfId="1680"/>
    <cellStyle name="Heading 3 2 10 19" xfId="1681"/>
    <cellStyle name="Heading 3 2 10 2" xfId="1682"/>
    <cellStyle name="Heading 3 2 10 2 2" xfId="1683"/>
    <cellStyle name="Heading 3 2 10 2 2 2" xfId="1684"/>
    <cellStyle name="Heading 3 2 10 2 3" xfId="1685"/>
    <cellStyle name="Heading 3 2 10 2 3 2" xfId="1686"/>
    <cellStyle name="Heading 3 2 10 2 4" xfId="1687"/>
    <cellStyle name="Heading 3 2 10 2 4 2" xfId="1688"/>
    <cellStyle name="Heading 3 2 10 20" xfId="1689"/>
    <cellStyle name="Heading 3 2 10 21" xfId="1690"/>
    <cellStyle name="Heading 3 2 10 22" xfId="1691"/>
    <cellStyle name="Heading 3 2 10 23" xfId="1692"/>
    <cellStyle name="Heading 3 2 10 24" xfId="1693"/>
    <cellStyle name="Heading 3 2 10 25" xfId="1694"/>
    <cellStyle name="Heading 3 2 10 3" xfId="1695"/>
    <cellStyle name="Heading 3 2 10 3 2" xfId="1696"/>
    <cellStyle name="Heading 3 2 10 3 2 2" xfId="1697"/>
    <cellStyle name="Heading 3 2 10 3 3" xfId="1698"/>
    <cellStyle name="Heading 3 2 10 3 3 2" xfId="1699"/>
    <cellStyle name="Heading 3 2 10 3 4" xfId="1700"/>
    <cellStyle name="Heading 3 2 10 3 4 2" xfId="1701"/>
    <cellStyle name="Heading 3 2 10 4" xfId="1702"/>
    <cellStyle name="Heading 3 2 10 4 2" xfId="1703"/>
    <cellStyle name="Heading 3 2 10 4 2 2" xfId="1704"/>
    <cellStyle name="Heading 3 2 10 4 3" xfId="1705"/>
    <cellStyle name="Heading 3 2 10 4 3 2" xfId="1706"/>
    <cellStyle name="Heading 3 2 10 4 4" xfId="1707"/>
    <cellStyle name="Heading 3 2 10 4 4 2" xfId="1708"/>
    <cellStyle name="Heading 3 2 10 5" xfId="1709"/>
    <cellStyle name="Heading 3 2 10 5 2" xfId="1710"/>
    <cellStyle name="Heading 3 2 10 5 2 2" xfId="1711"/>
    <cellStyle name="Heading 3 2 10 5 3" xfId="1712"/>
    <cellStyle name="Heading 3 2 10 5 3 2" xfId="1713"/>
    <cellStyle name="Heading 3 2 10 5 4" xfId="1714"/>
    <cellStyle name="Heading 3 2 10 5 4 2" xfId="1715"/>
    <cellStyle name="Heading 3 2 10 6" xfId="1716"/>
    <cellStyle name="Heading 3 2 10 6 2" xfId="1717"/>
    <cellStyle name="Heading 3 2 10 6 2 2" xfId="1718"/>
    <cellStyle name="Heading 3 2 10 6 3" xfId="1719"/>
    <cellStyle name="Heading 3 2 10 6 3 2" xfId="1720"/>
    <cellStyle name="Heading 3 2 10 6 4" xfId="1721"/>
    <cellStyle name="Heading 3 2 10 6 4 2" xfId="1722"/>
    <cellStyle name="Heading 3 2 10 7" xfId="1723"/>
    <cellStyle name="Heading 3 2 10 7 2" xfId="1724"/>
    <cellStyle name="Heading 3 2 10 7 2 2" xfId="1725"/>
    <cellStyle name="Heading 3 2 10 7 3" xfId="1726"/>
    <cellStyle name="Heading 3 2 10 7 3 2" xfId="1727"/>
    <cellStyle name="Heading 3 2 10 7 4" xfId="1728"/>
    <cellStyle name="Heading 3 2 10 7 4 2" xfId="1729"/>
    <cellStyle name="Heading 3 2 10 8" xfId="1730"/>
    <cellStyle name="Heading 3 2 10 8 2" xfId="1731"/>
    <cellStyle name="Heading 3 2 10 8 2 2" xfId="1732"/>
    <cellStyle name="Heading 3 2 10 8 3" xfId="1733"/>
    <cellStyle name="Heading 3 2 10 8 3 2" xfId="1734"/>
    <cellStyle name="Heading 3 2 10 8 4" xfId="1735"/>
    <cellStyle name="Heading 3 2 10 8 4 2" xfId="1736"/>
    <cellStyle name="Heading 3 2 10 9" xfId="1737"/>
    <cellStyle name="Heading 3 2 10 9 2" xfId="1738"/>
    <cellStyle name="Heading 3 2 10 9 2 2" xfId="1739"/>
    <cellStyle name="Heading 3 2 10 9 3" xfId="1740"/>
    <cellStyle name="Heading 3 2 10 9 3 2" xfId="1741"/>
    <cellStyle name="Heading 3 2 10 9 4" xfId="1742"/>
    <cellStyle name="Heading 3 2 10 9 4 2" xfId="1743"/>
    <cellStyle name="Heading 3 2 11" xfId="1744"/>
    <cellStyle name="Heading 3 2 11 10" xfId="1745"/>
    <cellStyle name="Heading 3 2 11 10 2" xfId="1746"/>
    <cellStyle name="Heading 3 2 11 10 2 2" xfId="1747"/>
    <cellStyle name="Heading 3 2 11 10 3" xfId="1748"/>
    <cellStyle name="Heading 3 2 11 10 3 2" xfId="1749"/>
    <cellStyle name="Heading 3 2 11 10 4" xfId="1750"/>
    <cellStyle name="Heading 3 2 11 10 4 2" xfId="1751"/>
    <cellStyle name="Heading 3 2 11 11" xfId="1752"/>
    <cellStyle name="Heading 3 2 11 11 2" xfId="1753"/>
    <cellStyle name="Heading 3 2 11 11 2 2" xfId="1754"/>
    <cellStyle name="Heading 3 2 11 11 3" xfId="1755"/>
    <cellStyle name="Heading 3 2 11 11 3 2" xfId="1756"/>
    <cellStyle name="Heading 3 2 11 11 4" xfId="1757"/>
    <cellStyle name="Heading 3 2 11 11 4 2" xfId="1758"/>
    <cellStyle name="Heading 3 2 11 12" xfId="1759"/>
    <cellStyle name="Heading 3 2 11 12 2" xfId="1760"/>
    <cellStyle name="Heading 3 2 11 12 2 2" xfId="1761"/>
    <cellStyle name="Heading 3 2 11 12 3" xfId="1762"/>
    <cellStyle name="Heading 3 2 11 12 3 2" xfId="1763"/>
    <cellStyle name="Heading 3 2 11 12 4" xfId="1764"/>
    <cellStyle name="Heading 3 2 11 12 4 2" xfId="1765"/>
    <cellStyle name="Heading 3 2 11 13" xfId="1766"/>
    <cellStyle name="Heading 3 2 11 13 2" xfId="1767"/>
    <cellStyle name="Heading 3 2 11 13 2 2" xfId="1768"/>
    <cellStyle name="Heading 3 2 11 13 3" xfId="1769"/>
    <cellStyle name="Heading 3 2 11 13 3 2" xfId="1770"/>
    <cellStyle name="Heading 3 2 11 13 4" xfId="1771"/>
    <cellStyle name="Heading 3 2 11 13 4 2" xfId="1772"/>
    <cellStyle name="Heading 3 2 11 14" xfId="1773"/>
    <cellStyle name="Heading 3 2 11 14 2" xfId="1774"/>
    <cellStyle name="Heading 3 2 11 14 2 2" xfId="1775"/>
    <cellStyle name="Heading 3 2 11 14 3" xfId="1776"/>
    <cellStyle name="Heading 3 2 11 14 3 2" xfId="1777"/>
    <cellStyle name="Heading 3 2 11 14 4" xfId="1778"/>
    <cellStyle name="Heading 3 2 11 14 4 2" xfId="1779"/>
    <cellStyle name="Heading 3 2 11 15" xfId="1780"/>
    <cellStyle name="Heading 3 2 11 15 2" xfId="1781"/>
    <cellStyle name="Heading 3 2 11 15 2 2" xfId="1782"/>
    <cellStyle name="Heading 3 2 11 15 3" xfId="1783"/>
    <cellStyle name="Heading 3 2 11 15 3 2" xfId="1784"/>
    <cellStyle name="Heading 3 2 11 15 4" xfId="1785"/>
    <cellStyle name="Heading 3 2 11 15 4 2" xfId="1786"/>
    <cellStyle name="Heading 3 2 11 16" xfId="1787"/>
    <cellStyle name="Heading 3 2 11 16 2" xfId="1788"/>
    <cellStyle name="Heading 3 2 11 17" xfId="1789"/>
    <cellStyle name="Heading 3 2 11 17 2" xfId="1790"/>
    <cellStyle name="Heading 3 2 11 18" xfId="1791"/>
    <cellStyle name="Heading 3 2 11 18 2" xfId="1792"/>
    <cellStyle name="Heading 3 2 11 19" xfId="1793"/>
    <cellStyle name="Heading 3 2 11 2" xfId="1794"/>
    <cellStyle name="Heading 3 2 11 2 2" xfId="1795"/>
    <cellStyle name="Heading 3 2 11 2 2 2" xfId="1796"/>
    <cellStyle name="Heading 3 2 11 2 3" xfId="1797"/>
    <cellStyle name="Heading 3 2 11 2 3 2" xfId="1798"/>
    <cellStyle name="Heading 3 2 11 2 4" xfId="1799"/>
    <cellStyle name="Heading 3 2 11 2 4 2" xfId="1800"/>
    <cellStyle name="Heading 3 2 11 20" xfId="1801"/>
    <cellStyle name="Heading 3 2 11 21" xfId="1802"/>
    <cellStyle name="Heading 3 2 11 22" xfId="1803"/>
    <cellStyle name="Heading 3 2 11 23" xfId="1804"/>
    <cellStyle name="Heading 3 2 11 24" xfId="1805"/>
    <cellStyle name="Heading 3 2 11 25" xfId="1806"/>
    <cellStyle name="Heading 3 2 11 3" xfId="1807"/>
    <cellStyle name="Heading 3 2 11 3 2" xfId="1808"/>
    <cellStyle name="Heading 3 2 11 3 2 2" xfId="1809"/>
    <cellStyle name="Heading 3 2 11 3 3" xfId="1810"/>
    <cellStyle name="Heading 3 2 11 3 3 2" xfId="1811"/>
    <cellStyle name="Heading 3 2 11 3 4" xfId="1812"/>
    <cellStyle name="Heading 3 2 11 3 4 2" xfId="1813"/>
    <cellStyle name="Heading 3 2 11 4" xfId="1814"/>
    <cellStyle name="Heading 3 2 11 4 2" xfId="1815"/>
    <cellStyle name="Heading 3 2 11 4 2 2" xfId="1816"/>
    <cellStyle name="Heading 3 2 11 4 3" xfId="1817"/>
    <cellStyle name="Heading 3 2 11 4 3 2" xfId="1818"/>
    <cellStyle name="Heading 3 2 11 4 4" xfId="1819"/>
    <cellStyle name="Heading 3 2 11 4 4 2" xfId="1820"/>
    <cellStyle name="Heading 3 2 11 5" xfId="1821"/>
    <cellStyle name="Heading 3 2 11 5 2" xfId="1822"/>
    <cellStyle name="Heading 3 2 11 5 2 2" xfId="1823"/>
    <cellStyle name="Heading 3 2 11 5 3" xfId="1824"/>
    <cellStyle name="Heading 3 2 11 5 3 2" xfId="1825"/>
    <cellStyle name="Heading 3 2 11 5 4" xfId="1826"/>
    <cellStyle name="Heading 3 2 11 5 4 2" xfId="1827"/>
    <cellStyle name="Heading 3 2 11 6" xfId="1828"/>
    <cellStyle name="Heading 3 2 11 6 2" xfId="1829"/>
    <cellStyle name="Heading 3 2 11 6 2 2" xfId="1830"/>
    <cellStyle name="Heading 3 2 11 6 3" xfId="1831"/>
    <cellStyle name="Heading 3 2 11 6 3 2" xfId="1832"/>
    <cellStyle name="Heading 3 2 11 6 4" xfId="1833"/>
    <cellStyle name="Heading 3 2 11 6 4 2" xfId="1834"/>
    <cellStyle name="Heading 3 2 11 7" xfId="1835"/>
    <cellStyle name="Heading 3 2 11 7 2" xfId="1836"/>
    <cellStyle name="Heading 3 2 11 7 2 2" xfId="1837"/>
    <cellStyle name="Heading 3 2 11 7 3" xfId="1838"/>
    <cellStyle name="Heading 3 2 11 7 3 2" xfId="1839"/>
    <cellStyle name="Heading 3 2 11 7 4" xfId="1840"/>
    <cellStyle name="Heading 3 2 11 7 4 2" xfId="1841"/>
    <cellStyle name="Heading 3 2 11 8" xfId="1842"/>
    <cellStyle name="Heading 3 2 11 8 2" xfId="1843"/>
    <cellStyle name="Heading 3 2 11 8 2 2" xfId="1844"/>
    <cellStyle name="Heading 3 2 11 8 3" xfId="1845"/>
    <cellStyle name="Heading 3 2 11 8 3 2" xfId="1846"/>
    <cellStyle name="Heading 3 2 11 8 4" xfId="1847"/>
    <cellStyle name="Heading 3 2 11 8 4 2" xfId="1848"/>
    <cellStyle name="Heading 3 2 11 9" xfId="1849"/>
    <cellStyle name="Heading 3 2 11 9 2" xfId="1850"/>
    <cellStyle name="Heading 3 2 11 9 2 2" xfId="1851"/>
    <cellStyle name="Heading 3 2 11 9 3" xfId="1852"/>
    <cellStyle name="Heading 3 2 11 9 3 2" xfId="1853"/>
    <cellStyle name="Heading 3 2 11 9 4" xfId="1854"/>
    <cellStyle name="Heading 3 2 11 9 4 2" xfId="1855"/>
    <cellStyle name="Heading 3 2 12" xfId="1856"/>
    <cellStyle name="Heading 3 2 12 10" xfId="1857"/>
    <cellStyle name="Heading 3 2 12 10 2" xfId="1858"/>
    <cellStyle name="Heading 3 2 12 10 2 2" xfId="1859"/>
    <cellStyle name="Heading 3 2 12 10 3" xfId="1860"/>
    <cellStyle name="Heading 3 2 12 10 3 2" xfId="1861"/>
    <cellStyle name="Heading 3 2 12 10 4" xfId="1862"/>
    <cellStyle name="Heading 3 2 12 10 4 2" xfId="1863"/>
    <cellStyle name="Heading 3 2 12 11" xfId="1864"/>
    <cellStyle name="Heading 3 2 12 11 2" xfId="1865"/>
    <cellStyle name="Heading 3 2 12 11 2 2" xfId="1866"/>
    <cellStyle name="Heading 3 2 12 11 3" xfId="1867"/>
    <cellStyle name="Heading 3 2 12 11 3 2" xfId="1868"/>
    <cellStyle name="Heading 3 2 12 11 4" xfId="1869"/>
    <cellStyle name="Heading 3 2 12 11 4 2" xfId="1870"/>
    <cellStyle name="Heading 3 2 12 12" xfId="1871"/>
    <cellStyle name="Heading 3 2 12 12 2" xfId="1872"/>
    <cellStyle name="Heading 3 2 12 12 2 2" xfId="1873"/>
    <cellStyle name="Heading 3 2 12 12 3" xfId="1874"/>
    <cellStyle name="Heading 3 2 12 12 3 2" xfId="1875"/>
    <cellStyle name="Heading 3 2 12 12 4" xfId="1876"/>
    <cellStyle name="Heading 3 2 12 12 4 2" xfId="1877"/>
    <cellStyle name="Heading 3 2 12 13" xfId="1878"/>
    <cellStyle name="Heading 3 2 12 13 2" xfId="1879"/>
    <cellStyle name="Heading 3 2 12 13 2 2" xfId="1880"/>
    <cellStyle name="Heading 3 2 12 13 3" xfId="1881"/>
    <cellStyle name="Heading 3 2 12 13 3 2" xfId="1882"/>
    <cellStyle name="Heading 3 2 12 13 4" xfId="1883"/>
    <cellStyle name="Heading 3 2 12 13 4 2" xfId="1884"/>
    <cellStyle name="Heading 3 2 12 14" xfId="1885"/>
    <cellStyle name="Heading 3 2 12 14 2" xfId="1886"/>
    <cellStyle name="Heading 3 2 12 14 2 2" xfId="1887"/>
    <cellStyle name="Heading 3 2 12 14 3" xfId="1888"/>
    <cellStyle name="Heading 3 2 12 14 3 2" xfId="1889"/>
    <cellStyle name="Heading 3 2 12 14 4" xfId="1890"/>
    <cellStyle name="Heading 3 2 12 14 4 2" xfId="1891"/>
    <cellStyle name="Heading 3 2 12 15" xfId="1892"/>
    <cellStyle name="Heading 3 2 12 15 2" xfId="1893"/>
    <cellStyle name="Heading 3 2 12 15 2 2" xfId="1894"/>
    <cellStyle name="Heading 3 2 12 15 3" xfId="1895"/>
    <cellStyle name="Heading 3 2 12 15 3 2" xfId="1896"/>
    <cellStyle name="Heading 3 2 12 15 4" xfId="1897"/>
    <cellStyle name="Heading 3 2 12 15 4 2" xfId="1898"/>
    <cellStyle name="Heading 3 2 12 16" xfId="1899"/>
    <cellStyle name="Heading 3 2 12 16 2" xfId="1900"/>
    <cellStyle name="Heading 3 2 12 17" xfId="1901"/>
    <cellStyle name="Heading 3 2 12 17 2" xfId="1902"/>
    <cellStyle name="Heading 3 2 12 18" xfId="1903"/>
    <cellStyle name="Heading 3 2 12 18 2" xfId="1904"/>
    <cellStyle name="Heading 3 2 12 19" xfId="1905"/>
    <cellStyle name="Heading 3 2 12 2" xfId="1906"/>
    <cellStyle name="Heading 3 2 12 2 2" xfId="1907"/>
    <cellStyle name="Heading 3 2 12 2 2 2" xfId="1908"/>
    <cellStyle name="Heading 3 2 12 2 3" xfId="1909"/>
    <cellStyle name="Heading 3 2 12 2 3 2" xfId="1910"/>
    <cellStyle name="Heading 3 2 12 2 4" xfId="1911"/>
    <cellStyle name="Heading 3 2 12 2 4 2" xfId="1912"/>
    <cellStyle name="Heading 3 2 12 20" xfId="1913"/>
    <cellStyle name="Heading 3 2 12 21" xfId="1914"/>
    <cellStyle name="Heading 3 2 12 22" xfId="1915"/>
    <cellStyle name="Heading 3 2 12 23" xfId="1916"/>
    <cellStyle name="Heading 3 2 12 24" xfId="1917"/>
    <cellStyle name="Heading 3 2 12 25" xfId="1918"/>
    <cellStyle name="Heading 3 2 12 3" xfId="1919"/>
    <cellStyle name="Heading 3 2 12 3 2" xfId="1920"/>
    <cellStyle name="Heading 3 2 12 3 2 2" xfId="1921"/>
    <cellStyle name="Heading 3 2 12 3 3" xfId="1922"/>
    <cellStyle name="Heading 3 2 12 3 3 2" xfId="1923"/>
    <cellStyle name="Heading 3 2 12 3 4" xfId="1924"/>
    <cellStyle name="Heading 3 2 12 3 4 2" xfId="1925"/>
    <cellStyle name="Heading 3 2 12 4" xfId="1926"/>
    <cellStyle name="Heading 3 2 12 4 2" xfId="1927"/>
    <cellStyle name="Heading 3 2 12 4 2 2" xfId="1928"/>
    <cellStyle name="Heading 3 2 12 4 3" xfId="1929"/>
    <cellStyle name="Heading 3 2 12 4 3 2" xfId="1930"/>
    <cellStyle name="Heading 3 2 12 4 4" xfId="1931"/>
    <cellStyle name="Heading 3 2 12 4 4 2" xfId="1932"/>
    <cellStyle name="Heading 3 2 12 5" xfId="1933"/>
    <cellStyle name="Heading 3 2 12 5 2" xfId="1934"/>
    <cellStyle name="Heading 3 2 12 5 2 2" xfId="1935"/>
    <cellStyle name="Heading 3 2 12 5 3" xfId="1936"/>
    <cellStyle name="Heading 3 2 12 5 3 2" xfId="1937"/>
    <cellStyle name="Heading 3 2 12 5 4" xfId="1938"/>
    <cellStyle name="Heading 3 2 12 5 4 2" xfId="1939"/>
    <cellStyle name="Heading 3 2 12 6" xfId="1940"/>
    <cellStyle name="Heading 3 2 12 6 2" xfId="1941"/>
    <cellStyle name="Heading 3 2 12 6 2 2" xfId="1942"/>
    <cellStyle name="Heading 3 2 12 6 3" xfId="1943"/>
    <cellStyle name="Heading 3 2 12 6 3 2" xfId="1944"/>
    <cellStyle name="Heading 3 2 12 6 4" xfId="1945"/>
    <cellStyle name="Heading 3 2 12 6 4 2" xfId="1946"/>
    <cellStyle name="Heading 3 2 12 7" xfId="1947"/>
    <cellStyle name="Heading 3 2 12 7 2" xfId="1948"/>
    <cellStyle name="Heading 3 2 12 7 2 2" xfId="1949"/>
    <cellStyle name="Heading 3 2 12 7 3" xfId="1950"/>
    <cellStyle name="Heading 3 2 12 7 3 2" xfId="1951"/>
    <cellStyle name="Heading 3 2 12 7 4" xfId="1952"/>
    <cellStyle name="Heading 3 2 12 7 4 2" xfId="1953"/>
    <cellStyle name="Heading 3 2 12 8" xfId="1954"/>
    <cellStyle name="Heading 3 2 12 8 2" xfId="1955"/>
    <cellStyle name="Heading 3 2 12 8 2 2" xfId="1956"/>
    <cellStyle name="Heading 3 2 12 8 3" xfId="1957"/>
    <cellStyle name="Heading 3 2 12 8 3 2" xfId="1958"/>
    <cellStyle name="Heading 3 2 12 8 4" xfId="1959"/>
    <cellStyle name="Heading 3 2 12 8 4 2" xfId="1960"/>
    <cellStyle name="Heading 3 2 12 9" xfId="1961"/>
    <cellStyle name="Heading 3 2 12 9 2" xfId="1962"/>
    <cellStyle name="Heading 3 2 12 9 2 2" xfId="1963"/>
    <cellStyle name="Heading 3 2 12 9 3" xfId="1964"/>
    <cellStyle name="Heading 3 2 12 9 3 2" xfId="1965"/>
    <cellStyle name="Heading 3 2 12 9 4" xfId="1966"/>
    <cellStyle name="Heading 3 2 12 9 4 2" xfId="1967"/>
    <cellStyle name="Heading 3 2 13" xfId="1968"/>
    <cellStyle name="Heading 3 2 13 10" xfId="1969"/>
    <cellStyle name="Heading 3 2 13 10 2" xfId="1970"/>
    <cellStyle name="Heading 3 2 13 10 2 2" xfId="1971"/>
    <cellStyle name="Heading 3 2 13 10 3" xfId="1972"/>
    <cellStyle name="Heading 3 2 13 10 3 2" xfId="1973"/>
    <cellStyle name="Heading 3 2 13 10 4" xfId="1974"/>
    <cellStyle name="Heading 3 2 13 10 4 2" xfId="1975"/>
    <cellStyle name="Heading 3 2 13 11" xfId="1976"/>
    <cellStyle name="Heading 3 2 13 11 2" xfId="1977"/>
    <cellStyle name="Heading 3 2 13 11 2 2" xfId="1978"/>
    <cellStyle name="Heading 3 2 13 11 3" xfId="1979"/>
    <cellStyle name="Heading 3 2 13 11 3 2" xfId="1980"/>
    <cellStyle name="Heading 3 2 13 11 4" xfId="1981"/>
    <cellStyle name="Heading 3 2 13 11 4 2" xfId="1982"/>
    <cellStyle name="Heading 3 2 13 12" xfId="1983"/>
    <cellStyle name="Heading 3 2 13 12 2" xfId="1984"/>
    <cellStyle name="Heading 3 2 13 12 2 2" xfId="1985"/>
    <cellStyle name="Heading 3 2 13 12 3" xfId="1986"/>
    <cellStyle name="Heading 3 2 13 12 3 2" xfId="1987"/>
    <cellStyle name="Heading 3 2 13 12 4" xfId="1988"/>
    <cellStyle name="Heading 3 2 13 12 4 2" xfId="1989"/>
    <cellStyle name="Heading 3 2 13 13" xfId="1990"/>
    <cellStyle name="Heading 3 2 13 13 2" xfId="1991"/>
    <cellStyle name="Heading 3 2 13 13 2 2" xfId="1992"/>
    <cellStyle name="Heading 3 2 13 13 3" xfId="1993"/>
    <cellStyle name="Heading 3 2 13 13 3 2" xfId="1994"/>
    <cellStyle name="Heading 3 2 13 13 4" xfId="1995"/>
    <cellStyle name="Heading 3 2 13 13 4 2" xfId="1996"/>
    <cellStyle name="Heading 3 2 13 14" xfId="1997"/>
    <cellStyle name="Heading 3 2 13 14 2" xfId="1998"/>
    <cellStyle name="Heading 3 2 13 14 2 2" xfId="1999"/>
    <cellStyle name="Heading 3 2 13 14 3" xfId="2000"/>
    <cellStyle name="Heading 3 2 13 14 3 2" xfId="2001"/>
    <cellStyle name="Heading 3 2 13 14 4" xfId="2002"/>
    <cellStyle name="Heading 3 2 13 14 4 2" xfId="2003"/>
    <cellStyle name="Heading 3 2 13 15" xfId="2004"/>
    <cellStyle name="Heading 3 2 13 15 2" xfId="2005"/>
    <cellStyle name="Heading 3 2 13 15 2 2" xfId="2006"/>
    <cellStyle name="Heading 3 2 13 15 3" xfId="2007"/>
    <cellStyle name="Heading 3 2 13 15 3 2" xfId="2008"/>
    <cellStyle name="Heading 3 2 13 15 4" xfId="2009"/>
    <cellStyle name="Heading 3 2 13 15 4 2" xfId="2010"/>
    <cellStyle name="Heading 3 2 13 16" xfId="2011"/>
    <cellStyle name="Heading 3 2 13 16 2" xfId="2012"/>
    <cellStyle name="Heading 3 2 13 17" xfId="2013"/>
    <cellStyle name="Heading 3 2 13 17 2" xfId="2014"/>
    <cellStyle name="Heading 3 2 13 18" xfId="2015"/>
    <cellStyle name="Heading 3 2 13 18 2" xfId="2016"/>
    <cellStyle name="Heading 3 2 13 19" xfId="2017"/>
    <cellStyle name="Heading 3 2 13 2" xfId="2018"/>
    <cellStyle name="Heading 3 2 13 2 2" xfId="2019"/>
    <cellStyle name="Heading 3 2 13 2 2 2" xfId="2020"/>
    <cellStyle name="Heading 3 2 13 2 3" xfId="2021"/>
    <cellStyle name="Heading 3 2 13 2 3 2" xfId="2022"/>
    <cellStyle name="Heading 3 2 13 2 4" xfId="2023"/>
    <cellStyle name="Heading 3 2 13 2 4 2" xfId="2024"/>
    <cellStyle name="Heading 3 2 13 20" xfId="2025"/>
    <cellStyle name="Heading 3 2 13 21" xfId="2026"/>
    <cellStyle name="Heading 3 2 13 22" xfId="2027"/>
    <cellStyle name="Heading 3 2 13 23" xfId="2028"/>
    <cellStyle name="Heading 3 2 13 24" xfId="2029"/>
    <cellStyle name="Heading 3 2 13 25" xfId="2030"/>
    <cellStyle name="Heading 3 2 13 3" xfId="2031"/>
    <cellStyle name="Heading 3 2 13 3 2" xfId="2032"/>
    <cellStyle name="Heading 3 2 13 3 2 2" xfId="2033"/>
    <cellStyle name="Heading 3 2 13 3 3" xfId="2034"/>
    <cellStyle name="Heading 3 2 13 3 3 2" xfId="2035"/>
    <cellStyle name="Heading 3 2 13 3 4" xfId="2036"/>
    <cellStyle name="Heading 3 2 13 3 4 2" xfId="2037"/>
    <cellStyle name="Heading 3 2 13 4" xfId="2038"/>
    <cellStyle name="Heading 3 2 13 4 2" xfId="2039"/>
    <cellStyle name="Heading 3 2 13 4 2 2" xfId="2040"/>
    <cellStyle name="Heading 3 2 13 4 3" xfId="2041"/>
    <cellStyle name="Heading 3 2 13 4 3 2" xfId="2042"/>
    <cellStyle name="Heading 3 2 13 4 4" xfId="2043"/>
    <cellStyle name="Heading 3 2 13 4 4 2" xfId="2044"/>
    <cellStyle name="Heading 3 2 13 5" xfId="2045"/>
    <cellStyle name="Heading 3 2 13 5 2" xfId="2046"/>
    <cellStyle name="Heading 3 2 13 5 2 2" xfId="2047"/>
    <cellStyle name="Heading 3 2 13 5 3" xfId="2048"/>
    <cellStyle name="Heading 3 2 13 5 3 2" xfId="2049"/>
    <cellStyle name="Heading 3 2 13 5 4" xfId="2050"/>
    <cellStyle name="Heading 3 2 13 5 4 2" xfId="2051"/>
    <cellStyle name="Heading 3 2 13 6" xfId="2052"/>
    <cellStyle name="Heading 3 2 13 6 2" xfId="2053"/>
    <cellStyle name="Heading 3 2 13 6 2 2" xfId="2054"/>
    <cellStyle name="Heading 3 2 13 6 3" xfId="2055"/>
    <cellStyle name="Heading 3 2 13 6 3 2" xfId="2056"/>
    <cellStyle name="Heading 3 2 13 6 4" xfId="2057"/>
    <cellStyle name="Heading 3 2 13 6 4 2" xfId="2058"/>
    <cellStyle name="Heading 3 2 13 7" xfId="2059"/>
    <cellStyle name="Heading 3 2 13 7 2" xfId="2060"/>
    <cellStyle name="Heading 3 2 13 7 2 2" xfId="2061"/>
    <cellStyle name="Heading 3 2 13 7 3" xfId="2062"/>
    <cellStyle name="Heading 3 2 13 7 3 2" xfId="2063"/>
    <cellStyle name="Heading 3 2 13 7 4" xfId="2064"/>
    <cellStyle name="Heading 3 2 13 7 4 2" xfId="2065"/>
    <cellStyle name="Heading 3 2 13 8" xfId="2066"/>
    <cellStyle name="Heading 3 2 13 8 2" xfId="2067"/>
    <cellStyle name="Heading 3 2 13 8 2 2" xfId="2068"/>
    <cellStyle name="Heading 3 2 13 8 3" xfId="2069"/>
    <cellStyle name="Heading 3 2 13 8 3 2" xfId="2070"/>
    <cellStyle name="Heading 3 2 13 8 4" xfId="2071"/>
    <cellStyle name="Heading 3 2 13 8 4 2" xfId="2072"/>
    <cellStyle name="Heading 3 2 13 9" xfId="2073"/>
    <cellStyle name="Heading 3 2 13 9 2" xfId="2074"/>
    <cellStyle name="Heading 3 2 13 9 2 2" xfId="2075"/>
    <cellStyle name="Heading 3 2 13 9 3" xfId="2076"/>
    <cellStyle name="Heading 3 2 13 9 3 2" xfId="2077"/>
    <cellStyle name="Heading 3 2 13 9 4" xfId="2078"/>
    <cellStyle name="Heading 3 2 13 9 4 2" xfId="2079"/>
    <cellStyle name="Heading 3 2 14" xfId="2080"/>
    <cellStyle name="Heading 3 2 14 10" xfId="2081"/>
    <cellStyle name="Heading 3 2 14 10 2" xfId="2082"/>
    <cellStyle name="Heading 3 2 14 10 2 2" xfId="2083"/>
    <cellStyle name="Heading 3 2 14 10 3" xfId="2084"/>
    <cellStyle name="Heading 3 2 14 10 3 2" xfId="2085"/>
    <cellStyle name="Heading 3 2 14 10 4" xfId="2086"/>
    <cellStyle name="Heading 3 2 14 10 4 2" xfId="2087"/>
    <cellStyle name="Heading 3 2 14 11" xfId="2088"/>
    <cellStyle name="Heading 3 2 14 11 2" xfId="2089"/>
    <cellStyle name="Heading 3 2 14 11 2 2" xfId="2090"/>
    <cellStyle name="Heading 3 2 14 11 3" xfId="2091"/>
    <cellStyle name="Heading 3 2 14 11 3 2" xfId="2092"/>
    <cellStyle name="Heading 3 2 14 11 4" xfId="2093"/>
    <cellStyle name="Heading 3 2 14 11 4 2" xfId="2094"/>
    <cellStyle name="Heading 3 2 14 12" xfId="2095"/>
    <cellStyle name="Heading 3 2 14 12 2" xfId="2096"/>
    <cellStyle name="Heading 3 2 14 12 2 2" xfId="2097"/>
    <cellStyle name="Heading 3 2 14 12 3" xfId="2098"/>
    <cellStyle name="Heading 3 2 14 12 3 2" xfId="2099"/>
    <cellStyle name="Heading 3 2 14 12 4" xfId="2100"/>
    <cellStyle name="Heading 3 2 14 12 4 2" xfId="2101"/>
    <cellStyle name="Heading 3 2 14 13" xfId="2102"/>
    <cellStyle name="Heading 3 2 14 13 2" xfId="2103"/>
    <cellStyle name="Heading 3 2 14 13 2 2" xfId="2104"/>
    <cellStyle name="Heading 3 2 14 13 3" xfId="2105"/>
    <cellStyle name="Heading 3 2 14 13 3 2" xfId="2106"/>
    <cellStyle name="Heading 3 2 14 13 4" xfId="2107"/>
    <cellStyle name="Heading 3 2 14 13 4 2" xfId="2108"/>
    <cellStyle name="Heading 3 2 14 14" xfId="2109"/>
    <cellStyle name="Heading 3 2 14 14 2" xfId="2110"/>
    <cellStyle name="Heading 3 2 14 14 2 2" xfId="2111"/>
    <cellStyle name="Heading 3 2 14 14 3" xfId="2112"/>
    <cellStyle name="Heading 3 2 14 14 3 2" xfId="2113"/>
    <cellStyle name="Heading 3 2 14 14 4" xfId="2114"/>
    <cellStyle name="Heading 3 2 14 14 4 2" xfId="2115"/>
    <cellStyle name="Heading 3 2 14 15" xfId="2116"/>
    <cellStyle name="Heading 3 2 14 15 2" xfId="2117"/>
    <cellStyle name="Heading 3 2 14 15 2 2" xfId="2118"/>
    <cellStyle name="Heading 3 2 14 15 3" xfId="2119"/>
    <cellStyle name="Heading 3 2 14 15 3 2" xfId="2120"/>
    <cellStyle name="Heading 3 2 14 15 4" xfId="2121"/>
    <cellStyle name="Heading 3 2 14 15 4 2" xfId="2122"/>
    <cellStyle name="Heading 3 2 14 16" xfId="2123"/>
    <cellStyle name="Heading 3 2 14 16 2" xfId="2124"/>
    <cellStyle name="Heading 3 2 14 17" xfId="2125"/>
    <cellStyle name="Heading 3 2 14 17 2" xfId="2126"/>
    <cellStyle name="Heading 3 2 14 18" xfId="2127"/>
    <cellStyle name="Heading 3 2 14 18 2" xfId="2128"/>
    <cellStyle name="Heading 3 2 14 19" xfId="2129"/>
    <cellStyle name="Heading 3 2 14 2" xfId="2130"/>
    <cellStyle name="Heading 3 2 14 2 2" xfId="2131"/>
    <cellStyle name="Heading 3 2 14 2 2 2" xfId="2132"/>
    <cellStyle name="Heading 3 2 14 2 3" xfId="2133"/>
    <cellStyle name="Heading 3 2 14 2 3 2" xfId="2134"/>
    <cellStyle name="Heading 3 2 14 2 4" xfId="2135"/>
    <cellStyle name="Heading 3 2 14 2 4 2" xfId="2136"/>
    <cellStyle name="Heading 3 2 14 20" xfId="2137"/>
    <cellStyle name="Heading 3 2 14 21" xfId="2138"/>
    <cellStyle name="Heading 3 2 14 22" xfId="2139"/>
    <cellStyle name="Heading 3 2 14 23" xfId="2140"/>
    <cellStyle name="Heading 3 2 14 24" xfId="2141"/>
    <cellStyle name="Heading 3 2 14 25" xfId="2142"/>
    <cellStyle name="Heading 3 2 14 3" xfId="2143"/>
    <cellStyle name="Heading 3 2 14 3 2" xfId="2144"/>
    <cellStyle name="Heading 3 2 14 3 2 2" xfId="2145"/>
    <cellStyle name="Heading 3 2 14 3 3" xfId="2146"/>
    <cellStyle name="Heading 3 2 14 3 3 2" xfId="2147"/>
    <cellStyle name="Heading 3 2 14 3 4" xfId="2148"/>
    <cellStyle name="Heading 3 2 14 3 4 2" xfId="2149"/>
    <cellStyle name="Heading 3 2 14 4" xfId="2150"/>
    <cellStyle name="Heading 3 2 14 4 2" xfId="2151"/>
    <cellStyle name="Heading 3 2 14 4 2 2" xfId="2152"/>
    <cellStyle name="Heading 3 2 14 4 3" xfId="2153"/>
    <cellStyle name="Heading 3 2 14 4 3 2" xfId="2154"/>
    <cellStyle name="Heading 3 2 14 4 4" xfId="2155"/>
    <cellStyle name="Heading 3 2 14 4 4 2" xfId="2156"/>
    <cellStyle name="Heading 3 2 14 5" xfId="2157"/>
    <cellStyle name="Heading 3 2 14 5 2" xfId="2158"/>
    <cellStyle name="Heading 3 2 14 5 2 2" xfId="2159"/>
    <cellStyle name="Heading 3 2 14 5 3" xfId="2160"/>
    <cellStyle name="Heading 3 2 14 5 3 2" xfId="2161"/>
    <cellStyle name="Heading 3 2 14 5 4" xfId="2162"/>
    <cellStyle name="Heading 3 2 14 5 4 2" xfId="2163"/>
    <cellStyle name="Heading 3 2 14 6" xfId="2164"/>
    <cellStyle name="Heading 3 2 14 6 2" xfId="2165"/>
    <cellStyle name="Heading 3 2 14 6 2 2" xfId="2166"/>
    <cellStyle name="Heading 3 2 14 6 3" xfId="2167"/>
    <cellStyle name="Heading 3 2 14 6 3 2" xfId="2168"/>
    <cellStyle name="Heading 3 2 14 6 4" xfId="2169"/>
    <cellStyle name="Heading 3 2 14 6 4 2" xfId="2170"/>
    <cellStyle name="Heading 3 2 14 7" xfId="2171"/>
    <cellStyle name="Heading 3 2 14 7 2" xfId="2172"/>
    <cellStyle name="Heading 3 2 14 7 2 2" xfId="2173"/>
    <cellStyle name="Heading 3 2 14 7 3" xfId="2174"/>
    <cellStyle name="Heading 3 2 14 7 3 2" xfId="2175"/>
    <cellStyle name="Heading 3 2 14 7 4" xfId="2176"/>
    <cellStyle name="Heading 3 2 14 7 4 2" xfId="2177"/>
    <cellStyle name="Heading 3 2 14 8" xfId="2178"/>
    <cellStyle name="Heading 3 2 14 8 2" xfId="2179"/>
    <cellStyle name="Heading 3 2 14 8 2 2" xfId="2180"/>
    <cellStyle name="Heading 3 2 14 8 3" xfId="2181"/>
    <cellStyle name="Heading 3 2 14 8 3 2" xfId="2182"/>
    <cellStyle name="Heading 3 2 14 8 4" xfId="2183"/>
    <cellStyle name="Heading 3 2 14 8 4 2" xfId="2184"/>
    <cellStyle name="Heading 3 2 14 9" xfId="2185"/>
    <cellStyle name="Heading 3 2 14 9 2" xfId="2186"/>
    <cellStyle name="Heading 3 2 14 9 2 2" xfId="2187"/>
    <cellStyle name="Heading 3 2 14 9 3" xfId="2188"/>
    <cellStyle name="Heading 3 2 14 9 3 2" xfId="2189"/>
    <cellStyle name="Heading 3 2 14 9 4" xfId="2190"/>
    <cellStyle name="Heading 3 2 14 9 4 2" xfId="2191"/>
    <cellStyle name="Heading 3 2 15" xfId="2192"/>
    <cellStyle name="Heading 3 2 15 10" xfId="2193"/>
    <cellStyle name="Heading 3 2 15 10 2" xfId="2194"/>
    <cellStyle name="Heading 3 2 15 10 2 2" xfId="2195"/>
    <cellStyle name="Heading 3 2 15 10 3" xfId="2196"/>
    <cellStyle name="Heading 3 2 15 10 3 2" xfId="2197"/>
    <cellStyle name="Heading 3 2 15 10 4" xfId="2198"/>
    <cellStyle name="Heading 3 2 15 10 4 2" xfId="2199"/>
    <cellStyle name="Heading 3 2 15 11" xfId="2200"/>
    <cellStyle name="Heading 3 2 15 11 2" xfId="2201"/>
    <cellStyle name="Heading 3 2 15 11 2 2" xfId="2202"/>
    <cellStyle name="Heading 3 2 15 11 3" xfId="2203"/>
    <cellStyle name="Heading 3 2 15 11 3 2" xfId="2204"/>
    <cellStyle name="Heading 3 2 15 11 4" xfId="2205"/>
    <cellStyle name="Heading 3 2 15 11 4 2" xfId="2206"/>
    <cellStyle name="Heading 3 2 15 12" xfId="2207"/>
    <cellStyle name="Heading 3 2 15 12 2" xfId="2208"/>
    <cellStyle name="Heading 3 2 15 12 2 2" xfId="2209"/>
    <cellStyle name="Heading 3 2 15 12 3" xfId="2210"/>
    <cellStyle name="Heading 3 2 15 12 3 2" xfId="2211"/>
    <cellStyle name="Heading 3 2 15 12 4" xfId="2212"/>
    <cellStyle name="Heading 3 2 15 12 4 2" xfId="2213"/>
    <cellStyle name="Heading 3 2 15 13" xfId="2214"/>
    <cellStyle name="Heading 3 2 15 13 2" xfId="2215"/>
    <cellStyle name="Heading 3 2 15 13 2 2" xfId="2216"/>
    <cellStyle name="Heading 3 2 15 13 3" xfId="2217"/>
    <cellStyle name="Heading 3 2 15 13 3 2" xfId="2218"/>
    <cellStyle name="Heading 3 2 15 13 4" xfId="2219"/>
    <cellStyle name="Heading 3 2 15 13 4 2" xfId="2220"/>
    <cellStyle name="Heading 3 2 15 14" xfId="2221"/>
    <cellStyle name="Heading 3 2 15 14 2" xfId="2222"/>
    <cellStyle name="Heading 3 2 15 14 2 2" xfId="2223"/>
    <cellStyle name="Heading 3 2 15 14 3" xfId="2224"/>
    <cellStyle name="Heading 3 2 15 14 3 2" xfId="2225"/>
    <cellStyle name="Heading 3 2 15 14 4" xfId="2226"/>
    <cellStyle name="Heading 3 2 15 14 4 2" xfId="2227"/>
    <cellStyle name="Heading 3 2 15 15" xfId="2228"/>
    <cellStyle name="Heading 3 2 15 15 2" xfId="2229"/>
    <cellStyle name="Heading 3 2 15 15 2 2" xfId="2230"/>
    <cellStyle name="Heading 3 2 15 15 3" xfId="2231"/>
    <cellStyle name="Heading 3 2 15 15 3 2" xfId="2232"/>
    <cellStyle name="Heading 3 2 15 15 4" xfId="2233"/>
    <cellStyle name="Heading 3 2 15 15 4 2" xfId="2234"/>
    <cellStyle name="Heading 3 2 15 16" xfId="2235"/>
    <cellStyle name="Heading 3 2 15 16 2" xfId="2236"/>
    <cellStyle name="Heading 3 2 15 17" xfId="2237"/>
    <cellStyle name="Heading 3 2 15 17 2" xfId="2238"/>
    <cellStyle name="Heading 3 2 15 18" xfId="2239"/>
    <cellStyle name="Heading 3 2 15 18 2" xfId="2240"/>
    <cellStyle name="Heading 3 2 15 19" xfId="2241"/>
    <cellStyle name="Heading 3 2 15 2" xfId="2242"/>
    <cellStyle name="Heading 3 2 15 2 2" xfId="2243"/>
    <cellStyle name="Heading 3 2 15 2 2 2" xfId="2244"/>
    <cellStyle name="Heading 3 2 15 2 3" xfId="2245"/>
    <cellStyle name="Heading 3 2 15 2 3 2" xfId="2246"/>
    <cellStyle name="Heading 3 2 15 2 4" xfId="2247"/>
    <cellStyle name="Heading 3 2 15 2 4 2" xfId="2248"/>
    <cellStyle name="Heading 3 2 15 20" xfId="2249"/>
    <cellStyle name="Heading 3 2 15 21" xfId="2250"/>
    <cellStyle name="Heading 3 2 15 22" xfId="2251"/>
    <cellStyle name="Heading 3 2 15 23" xfId="2252"/>
    <cellStyle name="Heading 3 2 15 24" xfId="2253"/>
    <cellStyle name="Heading 3 2 15 25" xfId="2254"/>
    <cellStyle name="Heading 3 2 15 3" xfId="2255"/>
    <cellStyle name="Heading 3 2 15 3 2" xfId="2256"/>
    <cellStyle name="Heading 3 2 15 3 2 2" xfId="2257"/>
    <cellStyle name="Heading 3 2 15 3 3" xfId="2258"/>
    <cellStyle name="Heading 3 2 15 3 3 2" xfId="2259"/>
    <cellStyle name="Heading 3 2 15 3 4" xfId="2260"/>
    <cellStyle name="Heading 3 2 15 3 4 2" xfId="2261"/>
    <cellStyle name="Heading 3 2 15 4" xfId="2262"/>
    <cellStyle name="Heading 3 2 15 4 2" xfId="2263"/>
    <cellStyle name="Heading 3 2 15 4 2 2" xfId="2264"/>
    <cellStyle name="Heading 3 2 15 4 3" xfId="2265"/>
    <cellStyle name="Heading 3 2 15 4 3 2" xfId="2266"/>
    <cellStyle name="Heading 3 2 15 4 4" xfId="2267"/>
    <cellStyle name="Heading 3 2 15 4 4 2" xfId="2268"/>
    <cellStyle name="Heading 3 2 15 5" xfId="2269"/>
    <cellStyle name="Heading 3 2 15 5 2" xfId="2270"/>
    <cellStyle name="Heading 3 2 15 5 2 2" xfId="2271"/>
    <cellStyle name="Heading 3 2 15 5 3" xfId="2272"/>
    <cellStyle name="Heading 3 2 15 5 3 2" xfId="2273"/>
    <cellStyle name="Heading 3 2 15 5 4" xfId="2274"/>
    <cellStyle name="Heading 3 2 15 5 4 2" xfId="2275"/>
    <cellStyle name="Heading 3 2 15 6" xfId="2276"/>
    <cellStyle name="Heading 3 2 15 6 2" xfId="2277"/>
    <cellStyle name="Heading 3 2 15 6 2 2" xfId="2278"/>
    <cellStyle name="Heading 3 2 15 6 3" xfId="2279"/>
    <cellStyle name="Heading 3 2 15 6 3 2" xfId="2280"/>
    <cellStyle name="Heading 3 2 15 6 4" xfId="2281"/>
    <cellStyle name="Heading 3 2 15 6 4 2" xfId="2282"/>
    <cellStyle name="Heading 3 2 15 7" xfId="2283"/>
    <cellStyle name="Heading 3 2 15 7 2" xfId="2284"/>
    <cellStyle name="Heading 3 2 15 7 2 2" xfId="2285"/>
    <cellStyle name="Heading 3 2 15 7 3" xfId="2286"/>
    <cellStyle name="Heading 3 2 15 7 3 2" xfId="2287"/>
    <cellStyle name="Heading 3 2 15 7 4" xfId="2288"/>
    <cellStyle name="Heading 3 2 15 7 4 2" xfId="2289"/>
    <cellStyle name="Heading 3 2 15 8" xfId="2290"/>
    <cellStyle name="Heading 3 2 15 8 2" xfId="2291"/>
    <cellStyle name="Heading 3 2 15 8 2 2" xfId="2292"/>
    <cellStyle name="Heading 3 2 15 8 3" xfId="2293"/>
    <cellStyle name="Heading 3 2 15 8 3 2" xfId="2294"/>
    <cellStyle name="Heading 3 2 15 8 4" xfId="2295"/>
    <cellStyle name="Heading 3 2 15 8 4 2" xfId="2296"/>
    <cellStyle name="Heading 3 2 15 9" xfId="2297"/>
    <cellStyle name="Heading 3 2 15 9 2" xfId="2298"/>
    <cellStyle name="Heading 3 2 15 9 2 2" xfId="2299"/>
    <cellStyle name="Heading 3 2 15 9 3" xfId="2300"/>
    <cellStyle name="Heading 3 2 15 9 3 2" xfId="2301"/>
    <cellStyle name="Heading 3 2 15 9 4" xfId="2302"/>
    <cellStyle name="Heading 3 2 15 9 4 2" xfId="2303"/>
    <cellStyle name="Heading 3 2 16" xfId="2304"/>
    <cellStyle name="Heading 3 2 16 10" xfId="2305"/>
    <cellStyle name="Heading 3 2 16 10 2" xfId="2306"/>
    <cellStyle name="Heading 3 2 16 10 2 2" xfId="2307"/>
    <cellStyle name="Heading 3 2 16 10 3" xfId="2308"/>
    <cellStyle name="Heading 3 2 16 10 3 2" xfId="2309"/>
    <cellStyle name="Heading 3 2 16 10 4" xfId="2310"/>
    <cellStyle name="Heading 3 2 16 10 4 2" xfId="2311"/>
    <cellStyle name="Heading 3 2 16 11" xfId="2312"/>
    <cellStyle name="Heading 3 2 16 11 2" xfId="2313"/>
    <cellStyle name="Heading 3 2 16 11 2 2" xfId="2314"/>
    <cellStyle name="Heading 3 2 16 11 3" xfId="2315"/>
    <cellStyle name="Heading 3 2 16 11 3 2" xfId="2316"/>
    <cellStyle name="Heading 3 2 16 11 4" xfId="2317"/>
    <cellStyle name="Heading 3 2 16 11 4 2" xfId="2318"/>
    <cellStyle name="Heading 3 2 16 12" xfId="2319"/>
    <cellStyle name="Heading 3 2 16 12 2" xfId="2320"/>
    <cellStyle name="Heading 3 2 16 12 2 2" xfId="2321"/>
    <cellStyle name="Heading 3 2 16 12 3" xfId="2322"/>
    <cellStyle name="Heading 3 2 16 12 3 2" xfId="2323"/>
    <cellStyle name="Heading 3 2 16 12 4" xfId="2324"/>
    <cellStyle name="Heading 3 2 16 12 4 2" xfId="2325"/>
    <cellStyle name="Heading 3 2 16 13" xfId="2326"/>
    <cellStyle name="Heading 3 2 16 13 2" xfId="2327"/>
    <cellStyle name="Heading 3 2 16 13 2 2" xfId="2328"/>
    <cellStyle name="Heading 3 2 16 13 3" xfId="2329"/>
    <cellStyle name="Heading 3 2 16 13 3 2" xfId="2330"/>
    <cellStyle name="Heading 3 2 16 13 4" xfId="2331"/>
    <cellStyle name="Heading 3 2 16 13 4 2" xfId="2332"/>
    <cellStyle name="Heading 3 2 16 14" xfId="2333"/>
    <cellStyle name="Heading 3 2 16 14 2" xfId="2334"/>
    <cellStyle name="Heading 3 2 16 14 2 2" xfId="2335"/>
    <cellStyle name="Heading 3 2 16 14 3" xfId="2336"/>
    <cellStyle name="Heading 3 2 16 14 3 2" xfId="2337"/>
    <cellStyle name="Heading 3 2 16 14 4" xfId="2338"/>
    <cellStyle name="Heading 3 2 16 14 4 2" xfId="2339"/>
    <cellStyle name="Heading 3 2 16 15" xfId="2340"/>
    <cellStyle name="Heading 3 2 16 15 2" xfId="2341"/>
    <cellStyle name="Heading 3 2 16 15 2 2" xfId="2342"/>
    <cellStyle name="Heading 3 2 16 15 3" xfId="2343"/>
    <cellStyle name="Heading 3 2 16 15 3 2" xfId="2344"/>
    <cellStyle name="Heading 3 2 16 15 4" xfId="2345"/>
    <cellStyle name="Heading 3 2 16 15 4 2" xfId="2346"/>
    <cellStyle name="Heading 3 2 16 16" xfId="2347"/>
    <cellStyle name="Heading 3 2 16 16 2" xfId="2348"/>
    <cellStyle name="Heading 3 2 16 17" xfId="2349"/>
    <cellStyle name="Heading 3 2 16 17 2" xfId="2350"/>
    <cellStyle name="Heading 3 2 16 18" xfId="2351"/>
    <cellStyle name="Heading 3 2 16 18 2" xfId="2352"/>
    <cellStyle name="Heading 3 2 16 19" xfId="2353"/>
    <cellStyle name="Heading 3 2 16 2" xfId="2354"/>
    <cellStyle name="Heading 3 2 16 2 2" xfId="2355"/>
    <cellStyle name="Heading 3 2 16 2 2 2" xfId="2356"/>
    <cellStyle name="Heading 3 2 16 2 3" xfId="2357"/>
    <cellStyle name="Heading 3 2 16 2 3 2" xfId="2358"/>
    <cellStyle name="Heading 3 2 16 2 4" xfId="2359"/>
    <cellStyle name="Heading 3 2 16 2 4 2" xfId="2360"/>
    <cellStyle name="Heading 3 2 16 20" xfId="2361"/>
    <cellStyle name="Heading 3 2 16 21" xfId="2362"/>
    <cellStyle name="Heading 3 2 16 22" xfId="2363"/>
    <cellStyle name="Heading 3 2 16 23" xfId="2364"/>
    <cellStyle name="Heading 3 2 16 24" xfId="2365"/>
    <cellStyle name="Heading 3 2 16 25" xfId="2366"/>
    <cellStyle name="Heading 3 2 16 3" xfId="2367"/>
    <cellStyle name="Heading 3 2 16 3 2" xfId="2368"/>
    <cellStyle name="Heading 3 2 16 3 2 2" xfId="2369"/>
    <cellStyle name="Heading 3 2 16 3 3" xfId="2370"/>
    <cellStyle name="Heading 3 2 16 3 3 2" xfId="2371"/>
    <cellStyle name="Heading 3 2 16 3 4" xfId="2372"/>
    <cellStyle name="Heading 3 2 16 3 4 2" xfId="2373"/>
    <cellStyle name="Heading 3 2 16 4" xfId="2374"/>
    <cellStyle name="Heading 3 2 16 4 2" xfId="2375"/>
    <cellStyle name="Heading 3 2 16 4 2 2" xfId="2376"/>
    <cellStyle name="Heading 3 2 16 4 3" xfId="2377"/>
    <cellStyle name="Heading 3 2 16 4 3 2" xfId="2378"/>
    <cellStyle name="Heading 3 2 16 4 4" xfId="2379"/>
    <cellStyle name="Heading 3 2 16 4 4 2" xfId="2380"/>
    <cellStyle name="Heading 3 2 16 5" xfId="2381"/>
    <cellStyle name="Heading 3 2 16 5 2" xfId="2382"/>
    <cellStyle name="Heading 3 2 16 5 2 2" xfId="2383"/>
    <cellStyle name="Heading 3 2 16 5 3" xfId="2384"/>
    <cellStyle name="Heading 3 2 16 5 3 2" xfId="2385"/>
    <cellStyle name="Heading 3 2 16 5 4" xfId="2386"/>
    <cellStyle name="Heading 3 2 16 5 4 2" xfId="2387"/>
    <cellStyle name="Heading 3 2 16 6" xfId="2388"/>
    <cellStyle name="Heading 3 2 16 6 2" xfId="2389"/>
    <cellStyle name="Heading 3 2 16 6 2 2" xfId="2390"/>
    <cellStyle name="Heading 3 2 16 6 3" xfId="2391"/>
    <cellStyle name="Heading 3 2 16 6 3 2" xfId="2392"/>
    <cellStyle name="Heading 3 2 16 6 4" xfId="2393"/>
    <cellStyle name="Heading 3 2 16 6 4 2" xfId="2394"/>
    <cellStyle name="Heading 3 2 16 7" xfId="2395"/>
    <cellStyle name="Heading 3 2 16 7 2" xfId="2396"/>
    <cellStyle name="Heading 3 2 16 7 2 2" xfId="2397"/>
    <cellStyle name="Heading 3 2 16 7 3" xfId="2398"/>
    <cellStyle name="Heading 3 2 16 7 3 2" xfId="2399"/>
    <cellStyle name="Heading 3 2 16 7 4" xfId="2400"/>
    <cellStyle name="Heading 3 2 16 7 4 2" xfId="2401"/>
    <cellStyle name="Heading 3 2 16 8" xfId="2402"/>
    <cellStyle name="Heading 3 2 16 8 2" xfId="2403"/>
    <cellStyle name="Heading 3 2 16 8 2 2" xfId="2404"/>
    <cellStyle name="Heading 3 2 16 8 3" xfId="2405"/>
    <cellStyle name="Heading 3 2 16 8 3 2" xfId="2406"/>
    <cellStyle name="Heading 3 2 16 8 4" xfId="2407"/>
    <cellStyle name="Heading 3 2 16 8 4 2" xfId="2408"/>
    <cellStyle name="Heading 3 2 16 9" xfId="2409"/>
    <cellStyle name="Heading 3 2 16 9 2" xfId="2410"/>
    <cellStyle name="Heading 3 2 16 9 2 2" xfId="2411"/>
    <cellStyle name="Heading 3 2 16 9 3" xfId="2412"/>
    <cellStyle name="Heading 3 2 16 9 3 2" xfId="2413"/>
    <cellStyle name="Heading 3 2 16 9 4" xfId="2414"/>
    <cellStyle name="Heading 3 2 16 9 4 2" xfId="2415"/>
    <cellStyle name="Heading 3 2 17" xfId="2416"/>
    <cellStyle name="Heading 3 2 17 10" xfId="2417"/>
    <cellStyle name="Heading 3 2 17 10 2" xfId="2418"/>
    <cellStyle name="Heading 3 2 17 10 2 2" xfId="2419"/>
    <cellStyle name="Heading 3 2 17 10 3" xfId="2420"/>
    <cellStyle name="Heading 3 2 17 10 3 2" xfId="2421"/>
    <cellStyle name="Heading 3 2 17 10 4" xfId="2422"/>
    <cellStyle name="Heading 3 2 17 10 4 2" xfId="2423"/>
    <cellStyle name="Heading 3 2 17 11" xfId="2424"/>
    <cellStyle name="Heading 3 2 17 11 2" xfId="2425"/>
    <cellStyle name="Heading 3 2 17 11 2 2" xfId="2426"/>
    <cellStyle name="Heading 3 2 17 11 3" xfId="2427"/>
    <cellStyle name="Heading 3 2 17 11 3 2" xfId="2428"/>
    <cellStyle name="Heading 3 2 17 11 4" xfId="2429"/>
    <cellStyle name="Heading 3 2 17 11 4 2" xfId="2430"/>
    <cellStyle name="Heading 3 2 17 12" xfId="2431"/>
    <cellStyle name="Heading 3 2 17 12 2" xfId="2432"/>
    <cellStyle name="Heading 3 2 17 12 2 2" xfId="2433"/>
    <cellStyle name="Heading 3 2 17 12 3" xfId="2434"/>
    <cellStyle name="Heading 3 2 17 12 3 2" xfId="2435"/>
    <cellStyle name="Heading 3 2 17 12 4" xfId="2436"/>
    <cellStyle name="Heading 3 2 17 12 4 2" xfId="2437"/>
    <cellStyle name="Heading 3 2 17 13" xfId="2438"/>
    <cellStyle name="Heading 3 2 17 13 2" xfId="2439"/>
    <cellStyle name="Heading 3 2 17 13 2 2" xfId="2440"/>
    <cellStyle name="Heading 3 2 17 13 3" xfId="2441"/>
    <cellStyle name="Heading 3 2 17 13 3 2" xfId="2442"/>
    <cellStyle name="Heading 3 2 17 13 4" xfId="2443"/>
    <cellStyle name="Heading 3 2 17 13 4 2" xfId="2444"/>
    <cellStyle name="Heading 3 2 17 14" xfId="2445"/>
    <cellStyle name="Heading 3 2 17 14 2" xfId="2446"/>
    <cellStyle name="Heading 3 2 17 14 2 2" xfId="2447"/>
    <cellStyle name="Heading 3 2 17 14 3" xfId="2448"/>
    <cellStyle name="Heading 3 2 17 14 3 2" xfId="2449"/>
    <cellStyle name="Heading 3 2 17 14 4" xfId="2450"/>
    <cellStyle name="Heading 3 2 17 14 4 2" xfId="2451"/>
    <cellStyle name="Heading 3 2 17 15" xfId="2452"/>
    <cellStyle name="Heading 3 2 17 15 2" xfId="2453"/>
    <cellStyle name="Heading 3 2 17 15 2 2" xfId="2454"/>
    <cellStyle name="Heading 3 2 17 15 3" xfId="2455"/>
    <cellStyle name="Heading 3 2 17 15 3 2" xfId="2456"/>
    <cellStyle name="Heading 3 2 17 15 4" xfId="2457"/>
    <cellStyle name="Heading 3 2 17 15 4 2" xfId="2458"/>
    <cellStyle name="Heading 3 2 17 16" xfId="2459"/>
    <cellStyle name="Heading 3 2 17 16 2" xfId="2460"/>
    <cellStyle name="Heading 3 2 17 17" xfId="2461"/>
    <cellStyle name="Heading 3 2 17 17 2" xfId="2462"/>
    <cellStyle name="Heading 3 2 17 18" xfId="2463"/>
    <cellStyle name="Heading 3 2 17 18 2" xfId="2464"/>
    <cellStyle name="Heading 3 2 17 19" xfId="2465"/>
    <cellStyle name="Heading 3 2 17 2" xfId="2466"/>
    <cellStyle name="Heading 3 2 17 2 2" xfId="2467"/>
    <cellStyle name="Heading 3 2 17 2 2 2" xfId="2468"/>
    <cellStyle name="Heading 3 2 17 2 3" xfId="2469"/>
    <cellStyle name="Heading 3 2 17 2 3 2" xfId="2470"/>
    <cellStyle name="Heading 3 2 17 2 4" xfId="2471"/>
    <cellStyle name="Heading 3 2 17 2 4 2" xfId="2472"/>
    <cellStyle name="Heading 3 2 17 20" xfId="2473"/>
    <cellStyle name="Heading 3 2 17 21" xfId="2474"/>
    <cellStyle name="Heading 3 2 17 22" xfId="2475"/>
    <cellStyle name="Heading 3 2 17 23" xfId="2476"/>
    <cellStyle name="Heading 3 2 17 24" xfId="2477"/>
    <cellStyle name="Heading 3 2 17 25" xfId="2478"/>
    <cellStyle name="Heading 3 2 17 3" xfId="2479"/>
    <cellStyle name="Heading 3 2 17 3 2" xfId="2480"/>
    <cellStyle name="Heading 3 2 17 3 2 2" xfId="2481"/>
    <cellStyle name="Heading 3 2 17 3 3" xfId="2482"/>
    <cellStyle name="Heading 3 2 17 3 3 2" xfId="2483"/>
    <cellStyle name="Heading 3 2 17 3 4" xfId="2484"/>
    <cellStyle name="Heading 3 2 17 3 4 2" xfId="2485"/>
    <cellStyle name="Heading 3 2 17 4" xfId="2486"/>
    <cellStyle name="Heading 3 2 17 4 2" xfId="2487"/>
    <cellStyle name="Heading 3 2 17 4 2 2" xfId="2488"/>
    <cellStyle name="Heading 3 2 17 4 3" xfId="2489"/>
    <cellStyle name="Heading 3 2 17 4 3 2" xfId="2490"/>
    <cellStyle name="Heading 3 2 17 4 4" xfId="2491"/>
    <cellStyle name="Heading 3 2 17 4 4 2" xfId="2492"/>
    <cellStyle name="Heading 3 2 17 5" xfId="2493"/>
    <cellStyle name="Heading 3 2 17 5 2" xfId="2494"/>
    <cellStyle name="Heading 3 2 17 5 2 2" xfId="2495"/>
    <cellStyle name="Heading 3 2 17 5 3" xfId="2496"/>
    <cellStyle name="Heading 3 2 17 5 3 2" xfId="2497"/>
    <cellStyle name="Heading 3 2 17 5 4" xfId="2498"/>
    <cellStyle name="Heading 3 2 17 5 4 2" xfId="2499"/>
    <cellStyle name="Heading 3 2 17 6" xfId="2500"/>
    <cellStyle name="Heading 3 2 17 6 2" xfId="2501"/>
    <cellStyle name="Heading 3 2 17 6 2 2" xfId="2502"/>
    <cellStyle name="Heading 3 2 17 6 3" xfId="2503"/>
    <cellStyle name="Heading 3 2 17 6 3 2" xfId="2504"/>
    <cellStyle name="Heading 3 2 17 6 4" xfId="2505"/>
    <cellStyle name="Heading 3 2 17 6 4 2" xfId="2506"/>
    <cellStyle name="Heading 3 2 17 7" xfId="2507"/>
    <cellStyle name="Heading 3 2 17 7 2" xfId="2508"/>
    <cellStyle name="Heading 3 2 17 7 2 2" xfId="2509"/>
    <cellStyle name="Heading 3 2 17 7 3" xfId="2510"/>
    <cellStyle name="Heading 3 2 17 7 3 2" xfId="2511"/>
    <cellStyle name="Heading 3 2 17 7 4" xfId="2512"/>
    <cellStyle name="Heading 3 2 17 7 4 2" xfId="2513"/>
    <cellStyle name="Heading 3 2 17 8" xfId="2514"/>
    <cellStyle name="Heading 3 2 17 8 2" xfId="2515"/>
    <cellStyle name="Heading 3 2 17 8 2 2" xfId="2516"/>
    <cellStyle name="Heading 3 2 17 8 3" xfId="2517"/>
    <cellStyle name="Heading 3 2 17 8 3 2" xfId="2518"/>
    <cellStyle name="Heading 3 2 17 8 4" xfId="2519"/>
    <cellStyle name="Heading 3 2 17 8 4 2" xfId="2520"/>
    <cellStyle name="Heading 3 2 17 9" xfId="2521"/>
    <cellStyle name="Heading 3 2 17 9 2" xfId="2522"/>
    <cellStyle name="Heading 3 2 17 9 2 2" xfId="2523"/>
    <cellStyle name="Heading 3 2 17 9 3" xfId="2524"/>
    <cellStyle name="Heading 3 2 17 9 3 2" xfId="2525"/>
    <cellStyle name="Heading 3 2 17 9 4" xfId="2526"/>
    <cellStyle name="Heading 3 2 17 9 4 2" xfId="2527"/>
    <cellStyle name="Heading 3 2 18" xfId="2528"/>
    <cellStyle name="Heading 3 2 18 10" xfId="2529"/>
    <cellStyle name="Heading 3 2 18 10 2" xfId="2530"/>
    <cellStyle name="Heading 3 2 18 10 2 2" xfId="2531"/>
    <cellStyle name="Heading 3 2 18 10 3" xfId="2532"/>
    <cellStyle name="Heading 3 2 18 10 3 2" xfId="2533"/>
    <cellStyle name="Heading 3 2 18 10 4" xfId="2534"/>
    <cellStyle name="Heading 3 2 18 10 4 2" xfId="2535"/>
    <cellStyle name="Heading 3 2 18 11" xfId="2536"/>
    <cellStyle name="Heading 3 2 18 11 2" xfId="2537"/>
    <cellStyle name="Heading 3 2 18 11 2 2" xfId="2538"/>
    <cellStyle name="Heading 3 2 18 11 3" xfId="2539"/>
    <cellStyle name="Heading 3 2 18 11 3 2" xfId="2540"/>
    <cellStyle name="Heading 3 2 18 11 4" xfId="2541"/>
    <cellStyle name="Heading 3 2 18 11 4 2" xfId="2542"/>
    <cellStyle name="Heading 3 2 18 12" xfId="2543"/>
    <cellStyle name="Heading 3 2 18 12 2" xfId="2544"/>
    <cellStyle name="Heading 3 2 18 12 2 2" xfId="2545"/>
    <cellStyle name="Heading 3 2 18 12 3" xfId="2546"/>
    <cellStyle name="Heading 3 2 18 12 3 2" xfId="2547"/>
    <cellStyle name="Heading 3 2 18 12 4" xfId="2548"/>
    <cellStyle name="Heading 3 2 18 12 4 2" xfId="2549"/>
    <cellStyle name="Heading 3 2 18 13" xfId="2550"/>
    <cellStyle name="Heading 3 2 18 13 2" xfId="2551"/>
    <cellStyle name="Heading 3 2 18 13 2 2" xfId="2552"/>
    <cellStyle name="Heading 3 2 18 13 3" xfId="2553"/>
    <cellStyle name="Heading 3 2 18 13 3 2" xfId="2554"/>
    <cellStyle name="Heading 3 2 18 13 4" xfId="2555"/>
    <cellStyle name="Heading 3 2 18 13 4 2" xfId="2556"/>
    <cellStyle name="Heading 3 2 18 14" xfId="2557"/>
    <cellStyle name="Heading 3 2 18 14 2" xfId="2558"/>
    <cellStyle name="Heading 3 2 18 14 2 2" xfId="2559"/>
    <cellStyle name="Heading 3 2 18 14 3" xfId="2560"/>
    <cellStyle name="Heading 3 2 18 14 3 2" xfId="2561"/>
    <cellStyle name="Heading 3 2 18 14 4" xfId="2562"/>
    <cellStyle name="Heading 3 2 18 14 4 2" xfId="2563"/>
    <cellStyle name="Heading 3 2 18 15" xfId="2564"/>
    <cellStyle name="Heading 3 2 18 15 2" xfId="2565"/>
    <cellStyle name="Heading 3 2 18 15 2 2" xfId="2566"/>
    <cellStyle name="Heading 3 2 18 15 3" xfId="2567"/>
    <cellStyle name="Heading 3 2 18 15 3 2" xfId="2568"/>
    <cellStyle name="Heading 3 2 18 15 4" xfId="2569"/>
    <cellStyle name="Heading 3 2 18 15 4 2" xfId="2570"/>
    <cellStyle name="Heading 3 2 18 16" xfId="2571"/>
    <cellStyle name="Heading 3 2 18 16 2" xfId="2572"/>
    <cellStyle name="Heading 3 2 18 17" xfId="2573"/>
    <cellStyle name="Heading 3 2 18 17 2" xfId="2574"/>
    <cellStyle name="Heading 3 2 18 18" xfId="2575"/>
    <cellStyle name="Heading 3 2 18 18 2" xfId="2576"/>
    <cellStyle name="Heading 3 2 18 19" xfId="2577"/>
    <cellStyle name="Heading 3 2 18 2" xfId="2578"/>
    <cellStyle name="Heading 3 2 18 2 2" xfId="2579"/>
    <cellStyle name="Heading 3 2 18 2 2 2" xfId="2580"/>
    <cellStyle name="Heading 3 2 18 2 3" xfId="2581"/>
    <cellStyle name="Heading 3 2 18 2 3 2" xfId="2582"/>
    <cellStyle name="Heading 3 2 18 2 4" xfId="2583"/>
    <cellStyle name="Heading 3 2 18 2 4 2" xfId="2584"/>
    <cellStyle name="Heading 3 2 18 20" xfId="2585"/>
    <cellStyle name="Heading 3 2 18 21" xfId="2586"/>
    <cellStyle name="Heading 3 2 18 22" xfId="2587"/>
    <cellStyle name="Heading 3 2 18 23" xfId="2588"/>
    <cellStyle name="Heading 3 2 18 24" xfId="2589"/>
    <cellStyle name="Heading 3 2 18 25" xfId="2590"/>
    <cellStyle name="Heading 3 2 18 3" xfId="2591"/>
    <cellStyle name="Heading 3 2 18 3 2" xfId="2592"/>
    <cellStyle name="Heading 3 2 18 3 2 2" xfId="2593"/>
    <cellStyle name="Heading 3 2 18 3 3" xfId="2594"/>
    <cellStyle name="Heading 3 2 18 3 3 2" xfId="2595"/>
    <cellStyle name="Heading 3 2 18 3 4" xfId="2596"/>
    <cellStyle name="Heading 3 2 18 3 4 2" xfId="2597"/>
    <cellStyle name="Heading 3 2 18 4" xfId="2598"/>
    <cellStyle name="Heading 3 2 18 4 2" xfId="2599"/>
    <cellStyle name="Heading 3 2 18 4 2 2" xfId="2600"/>
    <cellStyle name="Heading 3 2 18 4 3" xfId="2601"/>
    <cellStyle name="Heading 3 2 18 4 3 2" xfId="2602"/>
    <cellStyle name="Heading 3 2 18 4 4" xfId="2603"/>
    <cellStyle name="Heading 3 2 18 4 4 2" xfId="2604"/>
    <cellStyle name="Heading 3 2 18 5" xfId="2605"/>
    <cellStyle name="Heading 3 2 18 5 2" xfId="2606"/>
    <cellStyle name="Heading 3 2 18 5 2 2" xfId="2607"/>
    <cellStyle name="Heading 3 2 18 5 3" xfId="2608"/>
    <cellStyle name="Heading 3 2 18 5 3 2" xfId="2609"/>
    <cellStyle name="Heading 3 2 18 5 4" xfId="2610"/>
    <cellStyle name="Heading 3 2 18 5 4 2" xfId="2611"/>
    <cellStyle name="Heading 3 2 18 6" xfId="2612"/>
    <cellStyle name="Heading 3 2 18 6 2" xfId="2613"/>
    <cellStyle name="Heading 3 2 18 6 2 2" xfId="2614"/>
    <cellStyle name="Heading 3 2 18 6 3" xfId="2615"/>
    <cellStyle name="Heading 3 2 18 6 3 2" xfId="2616"/>
    <cellStyle name="Heading 3 2 18 6 4" xfId="2617"/>
    <cellStyle name="Heading 3 2 18 6 4 2" xfId="2618"/>
    <cellStyle name="Heading 3 2 18 7" xfId="2619"/>
    <cellStyle name="Heading 3 2 18 7 2" xfId="2620"/>
    <cellStyle name="Heading 3 2 18 7 2 2" xfId="2621"/>
    <cellStyle name="Heading 3 2 18 7 3" xfId="2622"/>
    <cellStyle name="Heading 3 2 18 7 3 2" xfId="2623"/>
    <cellStyle name="Heading 3 2 18 7 4" xfId="2624"/>
    <cellStyle name="Heading 3 2 18 7 4 2" xfId="2625"/>
    <cellStyle name="Heading 3 2 18 8" xfId="2626"/>
    <cellStyle name="Heading 3 2 18 8 2" xfId="2627"/>
    <cellStyle name="Heading 3 2 18 8 2 2" xfId="2628"/>
    <cellStyle name="Heading 3 2 18 8 3" xfId="2629"/>
    <cellStyle name="Heading 3 2 18 8 3 2" xfId="2630"/>
    <cellStyle name="Heading 3 2 18 8 4" xfId="2631"/>
    <cellStyle name="Heading 3 2 18 8 4 2" xfId="2632"/>
    <cellStyle name="Heading 3 2 18 9" xfId="2633"/>
    <cellStyle name="Heading 3 2 18 9 2" xfId="2634"/>
    <cellStyle name="Heading 3 2 18 9 2 2" xfId="2635"/>
    <cellStyle name="Heading 3 2 18 9 3" xfId="2636"/>
    <cellStyle name="Heading 3 2 18 9 3 2" xfId="2637"/>
    <cellStyle name="Heading 3 2 18 9 4" xfId="2638"/>
    <cellStyle name="Heading 3 2 18 9 4 2" xfId="2639"/>
    <cellStyle name="Heading 3 2 19" xfId="2640"/>
    <cellStyle name="Heading 3 2 19 10" xfId="2641"/>
    <cellStyle name="Heading 3 2 19 10 2" xfId="2642"/>
    <cellStyle name="Heading 3 2 19 10 2 2" xfId="2643"/>
    <cellStyle name="Heading 3 2 19 10 3" xfId="2644"/>
    <cellStyle name="Heading 3 2 19 10 3 2" xfId="2645"/>
    <cellStyle name="Heading 3 2 19 10 4" xfId="2646"/>
    <cellStyle name="Heading 3 2 19 10 4 2" xfId="2647"/>
    <cellStyle name="Heading 3 2 19 11" xfId="2648"/>
    <cellStyle name="Heading 3 2 19 11 2" xfId="2649"/>
    <cellStyle name="Heading 3 2 19 11 2 2" xfId="2650"/>
    <cellStyle name="Heading 3 2 19 11 3" xfId="2651"/>
    <cellStyle name="Heading 3 2 19 11 3 2" xfId="2652"/>
    <cellStyle name="Heading 3 2 19 11 4" xfId="2653"/>
    <cellStyle name="Heading 3 2 19 11 4 2" xfId="2654"/>
    <cellStyle name="Heading 3 2 19 12" xfId="2655"/>
    <cellStyle name="Heading 3 2 19 12 2" xfId="2656"/>
    <cellStyle name="Heading 3 2 19 12 2 2" xfId="2657"/>
    <cellStyle name="Heading 3 2 19 12 3" xfId="2658"/>
    <cellStyle name="Heading 3 2 19 12 3 2" xfId="2659"/>
    <cellStyle name="Heading 3 2 19 12 4" xfId="2660"/>
    <cellStyle name="Heading 3 2 19 12 4 2" xfId="2661"/>
    <cellStyle name="Heading 3 2 19 13" xfId="2662"/>
    <cellStyle name="Heading 3 2 19 13 2" xfId="2663"/>
    <cellStyle name="Heading 3 2 19 13 2 2" xfId="2664"/>
    <cellStyle name="Heading 3 2 19 13 3" xfId="2665"/>
    <cellStyle name="Heading 3 2 19 13 3 2" xfId="2666"/>
    <cellStyle name="Heading 3 2 19 13 4" xfId="2667"/>
    <cellStyle name="Heading 3 2 19 13 4 2" xfId="2668"/>
    <cellStyle name="Heading 3 2 19 14" xfId="2669"/>
    <cellStyle name="Heading 3 2 19 14 2" xfId="2670"/>
    <cellStyle name="Heading 3 2 19 14 2 2" xfId="2671"/>
    <cellStyle name="Heading 3 2 19 14 3" xfId="2672"/>
    <cellStyle name="Heading 3 2 19 14 3 2" xfId="2673"/>
    <cellStyle name="Heading 3 2 19 14 4" xfId="2674"/>
    <cellStyle name="Heading 3 2 19 14 4 2" xfId="2675"/>
    <cellStyle name="Heading 3 2 19 15" xfId="2676"/>
    <cellStyle name="Heading 3 2 19 15 2" xfId="2677"/>
    <cellStyle name="Heading 3 2 19 15 2 2" xfId="2678"/>
    <cellStyle name="Heading 3 2 19 15 3" xfId="2679"/>
    <cellStyle name="Heading 3 2 19 15 3 2" xfId="2680"/>
    <cellStyle name="Heading 3 2 19 15 4" xfId="2681"/>
    <cellStyle name="Heading 3 2 19 15 4 2" xfId="2682"/>
    <cellStyle name="Heading 3 2 19 16" xfId="2683"/>
    <cellStyle name="Heading 3 2 19 16 2" xfId="2684"/>
    <cellStyle name="Heading 3 2 19 17" xfId="2685"/>
    <cellStyle name="Heading 3 2 19 17 2" xfId="2686"/>
    <cellStyle name="Heading 3 2 19 18" xfId="2687"/>
    <cellStyle name="Heading 3 2 19 18 2" xfId="2688"/>
    <cellStyle name="Heading 3 2 19 19" xfId="2689"/>
    <cellStyle name="Heading 3 2 19 2" xfId="2690"/>
    <cellStyle name="Heading 3 2 19 2 2" xfId="2691"/>
    <cellStyle name="Heading 3 2 19 2 2 2" xfId="2692"/>
    <cellStyle name="Heading 3 2 19 2 3" xfId="2693"/>
    <cellStyle name="Heading 3 2 19 2 3 2" xfId="2694"/>
    <cellStyle name="Heading 3 2 19 2 4" xfId="2695"/>
    <cellStyle name="Heading 3 2 19 2 4 2" xfId="2696"/>
    <cellStyle name="Heading 3 2 19 20" xfId="2697"/>
    <cellStyle name="Heading 3 2 19 21" xfId="2698"/>
    <cellStyle name="Heading 3 2 19 22" xfId="2699"/>
    <cellStyle name="Heading 3 2 19 23" xfId="2700"/>
    <cellStyle name="Heading 3 2 19 24" xfId="2701"/>
    <cellStyle name="Heading 3 2 19 25" xfId="2702"/>
    <cellStyle name="Heading 3 2 19 3" xfId="2703"/>
    <cellStyle name="Heading 3 2 19 3 2" xfId="2704"/>
    <cellStyle name="Heading 3 2 19 3 2 2" xfId="2705"/>
    <cellStyle name="Heading 3 2 19 3 3" xfId="2706"/>
    <cellStyle name="Heading 3 2 19 3 3 2" xfId="2707"/>
    <cellStyle name="Heading 3 2 19 3 4" xfId="2708"/>
    <cellStyle name="Heading 3 2 19 3 4 2" xfId="2709"/>
    <cellStyle name="Heading 3 2 19 4" xfId="2710"/>
    <cellStyle name="Heading 3 2 19 4 2" xfId="2711"/>
    <cellStyle name="Heading 3 2 19 4 2 2" xfId="2712"/>
    <cellStyle name="Heading 3 2 19 4 3" xfId="2713"/>
    <cellStyle name="Heading 3 2 19 4 3 2" xfId="2714"/>
    <cellStyle name="Heading 3 2 19 4 4" xfId="2715"/>
    <cellStyle name="Heading 3 2 19 4 4 2" xfId="2716"/>
    <cellStyle name="Heading 3 2 19 5" xfId="2717"/>
    <cellStyle name="Heading 3 2 19 5 2" xfId="2718"/>
    <cellStyle name="Heading 3 2 19 5 2 2" xfId="2719"/>
    <cellStyle name="Heading 3 2 19 5 3" xfId="2720"/>
    <cellStyle name="Heading 3 2 19 5 3 2" xfId="2721"/>
    <cellStyle name="Heading 3 2 19 5 4" xfId="2722"/>
    <cellStyle name="Heading 3 2 19 5 4 2" xfId="2723"/>
    <cellStyle name="Heading 3 2 19 6" xfId="2724"/>
    <cellStyle name="Heading 3 2 19 6 2" xfId="2725"/>
    <cellStyle name="Heading 3 2 19 6 2 2" xfId="2726"/>
    <cellStyle name="Heading 3 2 19 6 3" xfId="2727"/>
    <cellStyle name="Heading 3 2 19 6 3 2" xfId="2728"/>
    <cellStyle name="Heading 3 2 19 6 4" xfId="2729"/>
    <cellStyle name="Heading 3 2 19 6 4 2" xfId="2730"/>
    <cellStyle name="Heading 3 2 19 7" xfId="2731"/>
    <cellStyle name="Heading 3 2 19 7 2" xfId="2732"/>
    <cellStyle name="Heading 3 2 19 7 2 2" xfId="2733"/>
    <cellStyle name="Heading 3 2 19 7 3" xfId="2734"/>
    <cellStyle name="Heading 3 2 19 7 3 2" xfId="2735"/>
    <cellStyle name="Heading 3 2 19 7 4" xfId="2736"/>
    <cellStyle name="Heading 3 2 19 7 4 2" xfId="2737"/>
    <cellStyle name="Heading 3 2 19 8" xfId="2738"/>
    <cellStyle name="Heading 3 2 19 8 2" xfId="2739"/>
    <cellStyle name="Heading 3 2 19 8 2 2" xfId="2740"/>
    <cellStyle name="Heading 3 2 19 8 3" xfId="2741"/>
    <cellStyle name="Heading 3 2 19 8 3 2" xfId="2742"/>
    <cellStyle name="Heading 3 2 19 8 4" xfId="2743"/>
    <cellStyle name="Heading 3 2 19 8 4 2" xfId="2744"/>
    <cellStyle name="Heading 3 2 19 9" xfId="2745"/>
    <cellStyle name="Heading 3 2 19 9 2" xfId="2746"/>
    <cellStyle name="Heading 3 2 19 9 2 2" xfId="2747"/>
    <cellStyle name="Heading 3 2 19 9 3" xfId="2748"/>
    <cellStyle name="Heading 3 2 19 9 3 2" xfId="2749"/>
    <cellStyle name="Heading 3 2 19 9 4" xfId="2750"/>
    <cellStyle name="Heading 3 2 19 9 4 2" xfId="2751"/>
    <cellStyle name="Heading 3 2 2" xfId="2752"/>
    <cellStyle name="Heading 3 2 2 2" xfId="6501"/>
    <cellStyle name="Heading 3 2 20" xfId="2753"/>
    <cellStyle name="Heading 3 2 20 10" xfId="2754"/>
    <cellStyle name="Heading 3 2 20 10 2" xfId="2755"/>
    <cellStyle name="Heading 3 2 20 10 2 2" xfId="2756"/>
    <cellStyle name="Heading 3 2 20 10 3" xfId="2757"/>
    <cellStyle name="Heading 3 2 20 10 3 2" xfId="2758"/>
    <cellStyle name="Heading 3 2 20 10 4" xfId="2759"/>
    <cellStyle name="Heading 3 2 20 10 4 2" xfId="2760"/>
    <cellStyle name="Heading 3 2 20 11" xfId="2761"/>
    <cellStyle name="Heading 3 2 20 11 2" xfId="2762"/>
    <cellStyle name="Heading 3 2 20 11 2 2" xfId="2763"/>
    <cellStyle name="Heading 3 2 20 11 3" xfId="2764"/>
    <cellStyle name="Heading 3 2 20 11 3 2" xfId="2765"/>
    <cellStyle name="Heading 3 2 20 11 4" xfId="2766"/>
    <cellStyle name="Heading 3 2 20 11 4 2" xfId="2767"/>
    <cellStyle name="Heading 3 2 20 12" xfId="2768"/>
    <cellStyle name="Heading 3 2 20 12 2" xfId="2769"/>
    <cellStyle name="Heading 3 2 20 12 2 2" xfId="2770"/>
    <cellStyle name="Heading 3 2 20 12 3" xfId="2771"/>
    <cellStyle name="Heading 3 2 20 12 3 2" xfId="2772"/>
    <cellStyle name="Heading 3 2 20 12 4" xfId="2773"/>
    <cellStyle name="Heading 3 2 20 12 4 2" xfId="2774"/>
    <cellStyle name="Heading 3 2 20 13" xfId="2775"/>
    <cellStyle name="Heading 3 2 20 13 2" xfId="2776"/>
    <cellStyle name="Heading 3 2 20 13 2 2" xfId="2777"/>
    <cellStyle name="Heading 3 2 20 13 3" xfId="2778"/>
    <cellStyle name="Heading 3 2 20 13 3 2" xfId="2779"/>
    <cellStyle name="Heading 3 2 20 13 4" xfId="2780"/>
    <cellStyle name="Heading 3 2 20 13 4 2" xfId="2781"/>
    <cellStyle name="Heading 3 2 20 14" xfId="2782"/>
    <cellStyle name="Heading 3 2 20 14 2" xfId="2783"/>
    <cellStyle name="Heading 3 2 20 14 2 2" xfId="2784"/>
    <cellStyle name="Heading 3 2 20 14 3" xfId="2785"/>
    <cellStyle name="Heading 3 2 20 14 3 2" xfId="2786"/>
    <cellStyle name="Heading 3 2 20 14 4" xfId="2787"/>
    <cellStyle name="Heading 3 2 20 14 4 2" xfId="2788"/>
    <cellStyle name="Heading 3 2 20 15" xfId="2789"/>
    <cellStyle name="Heading 3 2 20 15 2" xfId="2790"/>
    <cellStyle name="Heading 3 2 20 15 2 2" xfId="2791"/>
    <cellStyle name="Heading 3 2 20 15 3" xfId="2792"/>
    <cellStyle name="Heading 3 2 20 15 3 2" xfId="2793"/>
    <cellStyle name="Heading 3 2 20 15 4" xfId="2794"/>
    <cellStyle name="Heading 3 2 20 15 4 2" xfId="2795"/>
    <cellStyle name="Heading 3 2 20 16" xfId="2796"/>
    <cellStyle name="Heading 3 2 20 16 2" xfId="2797"/>
    <cellStyle name="Heading 3 2 20 17" xfId="2798"/>
    <cellStyle name="Heading 3 2 20 17 2" xfId="2799"/>
    <cellStyle name="Heading 3 2 20 18" xfId="2800"/>
    <cellStyle name="Heading 3 2 20 18 2" xfId="2801"/>
    <cellStyle name="Heading 3 2 20 19" xfId="2802"/>
    <cellStyle name="Heading 3 2 20 2" xfId="2803"/>
    <cellStyle name="Heading 3 2 20 2 2" xfId="2804"/>
    <cellStyle name="Heading 3 2 20 2 2 2" xfId="2805"/>
    <cellStyle name="Heading 3 2 20 2 3" xfId="2806"/>
    <cellStyle name="Heading 3 2 20 2 3 2" xfId="2807"/>
    <cellStyle name="Heading 3 2 20 2 4" xfId="2808"/>
    <cellStyle name="Heading 3 2 20 2 4 2" xfId="2809"/>
    <cellStyle name="Heading 3 2 20 20" xfId="2810"/>
    <cellStyle name="Heading 3 2 20 21" xfId="2811"/>
    <cellStyle name="Heading 3 2 20 22" xfId="2812"/>
    <cellStyle name="Heading 3 2 20 23" xfId="2813"/>
    <cellStyle name="Heading 3 2 20 24" xfId="2814"/>
    <cellStyle name="Heading 3 2 20 25" xfId="2815"/>
    <cellStyle name="Heading 3 2 20 3" xfId="2816"/>
    <cellStyle name="Heading 3 2 20 3 2" xfId="2817"/>
    <cellStyle name="Heading 3 2 20 3 2 2" xfId="2818"/>
    <cellStyle name="Heading 3 2 20 3 3" xfId="2819"/>
    <cellStyle name="Heading 3 2 20 3 3 2" xfId="2820"/>
    <cellStyle name="Heading 3 2 20 3 4" xfId="2821"/>
    <cellStyle name="Heading 3 2 20 3 4 2" xfId="2822"/>
    <cellStyle name="Heading 3 2 20 4" xfId="2823"/>
    <cellStyle name="Heading 3 2 20 4 2" xfId="2824"/>
    <cellStyle name="Heading 3 2 20 4 2 2" xfId="2825"/>
    <cellStyle name="Heading 3 2 20 4 3" xfId="2826"/>
    <cellStyle name="Heading 3 2 20 4 3 2" xfId="2827"/>
    <cellStyle name="Heading 3 2 20 4 4" xfId="2828"/>
    <cellStyle name="Heading 3 2 20 4 4 2" xfId="2829"/>
    <cellStyle name="Heading 3 2 20 5" xfId="2830"/>
    <cellStyle name="Heading 3 2 20 5 2" xfId="2831"/>
    <cellStyle name="Heading 3 2 20 5 2 2" xfId="2832"/>
    <cellStyle name="Heading 3 2 20 5 3" xfId="2833"/>
    <cellStyle name="Heading 3 2 20 5 3 2" xfId="2834"/>
    <cellStyle name="Heading 3 2 20 5 4" xfId="2835"/>
    <cellStyle name="Heading 3 2 20 5 4 2" xfId="2836"/>
    <cellStyle name="Heading 3 2 20 6" xfId="2837"/>
    <cellStyle name="Heading 3 2 20 6 2" xfId="2838"/>
    <cellStyle name="Heading 3 2 20 6 2 2" xfId="2839"/>
    <cellStyle name="Heading 3 2 20 6 3" xfId="2840"/>
    <cellStyle name="Heading 3 2 20 6 3 2" xfId="2841"/>
    <cellStyle name="Heading 3 2 20 6 4" xfId="2842"/>
    <cellStyle name="Heading 3 2 20 6 4 2" xfId="2843"/>
    <cellStyle name="Heading 3 2 20 7" xfId="2844"/>
    <cellStyle name="Heading 3 2 20 7 2" xfId="2845"/>
    <cellStyle name="Heading 3 2 20 7 2 2" xfId="2846"/>
    <cellStyle name="Heading 3 2 20 7 3" xfId="2847"/>
    <cellStyle name="Heading 3 2 20 7 3 2" xfId="2848"/>
    <cellStyle name="Heading 3 2 20 7 4" xfId="2849"/>
    <cellStyle name="Heading 3 2 20 7 4 2" xfId="2850"/>
    <cellStyle name="Heading 3 2 20 8" xfId="2851"/>
    <cellStyle name="Heading 3 2 20 8 2" xfId="2852"/>
    <cellStyle name="Heading 3 2 20 8 2 2" xfId="2853"/>
    <cellStyle name="Heading 3 2 20 8 3" xfId="2854"/>
    <cellStyle name="Heading 3 2 20 8 3 2" xfId="2855"/>
    <cellStyle name="Heading 3 2 20 8 4" xfId="2856"/>
    <cellStyle name="Heading 3 2 20 8 4 2" xfId="2857"/>
    <cellStyle name="Heading 3 2 20 9" xfId="2858"/>
    <cellStyle name="Heading 3 2 20 9 2" xfId="2859"/>
    <cellStyle name="Heading 3 2 20 9 2 2" xfId="2860"/>
    <cellStyle name="Heading 3 2 20 9 3" xfId="2861"/>
    <cellStyle name="Heading 3 2 20 9 3 2" xfId="2862"/>
    <cellStyle name="Heading 3 2 20 9 4" xfId="2863"/>
    <cellStyle name="Heading 3 2 20 9 4 2" xfId="2864"/>
    <cellStyle name="Heading 3 2 21" xfId="2865"/>
    <cellStyle name="Heading 3 2 21 10" xfId="2866"/>
    <cellStyle name="Heading 3 2 21 10 2" xfId="2867"/>
    <cellStyle name="Heading 3 2 21 10 2 2" xfId="2868"/>
    <cellStyle name="Heading 3 2 21 10 3" xfId="2869"/>
    <cellStyle name="Heading 3 2 21 10 3 2" xfId="2870"/>
    <cellStyle name="Heading 3 2 21 10 4" xfId="2871"/>
    <cellStyle name="Heading 3 2 21 10 4 2" xfId="2872"/>
    <cellStyle name="Heading 3 2 21 11" xfId="2873"/>
    <cellStyle name="Heading 3 2 21 11 2" xfId="2874"/>
    <cellStyle name="Heading 3 2 21 11 2 2" xfId="2875"/>
    <cellStyle name="Heading 3 2 21 11 3" xfId="2876"/>
    <cellStyle name="Heading 3 2 21 11 3 2" xfId="2877"/>
    <cellStyle name="Heading 3 2 21 11 4" xfId="2878"/>
    <cellStyle name="Heading 3 2 21 11 4 2" xfId="2879"/>
    <cellStyle name="Heading 3 2 21 12" xfId="2880"/>
    <cellStyle name="Heading 3 2 21 12 2" xfId="2881"/>
    <cellStyle name="Heading 3 2 21 12 2 2" xfId="2882"/>
    <cellStyle name="Heading 3 2 21 12 3" xfId="2883"/>
    <cellStyle name="Heading 3 2 21 12 3 2" xfId="2884"/>
    <cellStyle name="Heading 3 2 21 12 4" xfId="2885"/>
    <cellStyle name="Heading 3 2 21 12 4 2" xfId="2886"/>
    <cellStyle name="Heading 3 2 21 13" xfId="2887"/>
    <cellStyle name="Heading 3 2 21 13 2" xfId="2888"/>
    <cellStyle name="Heading 3 2 21 13 2 2" xfId="2889"/>
    <cellStyle name="Heading 3 2 21 13 3" xfId="2890"/>
    <cellStyle name="Heading 3 2 21 13 3 2" xfId="2891"/>
    <cellStyle name="Heading 3 2 21 13 4" xfId="2892"/>
    <cellStyle name="Heading 3 2 21 13 4 2" xfId="2893"/>
    <cellStyle name="Heading 3 2 21 14" xfId="2894"/>
    <cellStyle name="Heading 3 2 21 14 2" xfId="2895"/>
    <cellStyle name="Heading 3 2 21 14 2 2" xfId="2896"/>
    <cellStyle name="Heading 3 2 21 14 3" xfId="2897"/>
    <cellStyle name="Heading 3 2 21 14 3 2" xfId="2898"/>
    <cellStyle name="Heading 3 2 21 14 4" xfId="2899"/>
    <cellStyle name="Heading 3 2 21 14 4 2" xfId="2900"/>
    <cellStyle name="Heading 3 2 21 15" xfId="2901"/>
    <cellStyle name="Heading 3 2 21 15 2" xfId="2902"/>
    <cellStyle name="Heading 3 2 21 15 2 2" xfId="2903"/>
    <cellStyle name="Heading 3 2 21 15 3" xfId="2904"/>
    <cellStyle name="Heading 3 2 21 15 3 2" xfId="2905"/>
    <cellStyle name="Heading 3 2 21 15 4" xfId="2906"/>
    <cellStyle name="Heading 3 2 21 15 4 2" xfId="2907"/>
    <cellStyle name="Heading 3 2 21 16" xfId="2908"/>
    <cellStyle name="Heading 3 2 21 16 2" xfId="2909"/>
    <cellStyle name="Heading 3 2 21 17" xfId="2910"/>
    <cellStyle name="Heading 3 2 21 17 2" xfId="2911"/>
    <cellStyle name="Heading 3 2 21 18" xfId="2912"/>
    <cellStyle name="Heading 3 2 21 18 2" xfId="2913"/>
    <cellStyle name="Heading 3 2 21 19" xfId="2914"/>
    <cellStyle name="Heading 3 2 21 2" xfId="2915"/>
    <cellStyle name="Heading 3 2 21 2 2" xfId="2916"/>
    <cellStyle name="Heading 3 2 21 2 2 2" xfId="2917"/>
    <cellStyle name="Heading 3 2 21 2 3" xfId="2918"/>
    <cellStyle name="Heading 3 2 21 2 3 2" xfId="2919"/>
    <cellStyle name="Heading 3 2 21 2 4" xfId="2920"/>
    <cellStyle name="Heading 3 2 21 2 4 2" xfId="2921"/>
    <cellStyle name="Heading 3 2 21 20" xfId="2922"/>
    <cellStyle name="Heading 3 2 21 21" xfId="2923"/>
    <cellStyle name="Heading 3 2 21 22" xfId="2924"/>
    <cellStyle name="Heading 3 2 21 23" xfId="2925"/>
    <cellStyle name="Heading 3 2 21 24" xfId="2926"/>
    <cellStyle name="Heading 3 2 21 25" xfId="2927"/>
    <cellStyle name="Heading 3 2 21 3" xfId="2928"/>
    <cellStyle name="Heading 3 2 21 3 2" xfId="2929"/>
    <cellStyle name="Heading 3 2 21 3 2 2" xfId="2930"/>
    <cellStyle name="Heading 3 2 21 3 3" xfId="2931"/>
    <cellStyle name="Heading 3 2 21 3 3 2" xfId="2932"/>
    <cellStyle name="Heading 3 2 21 3 4" xfId="2933"/>
    <cellStyle name="Heading 3 2 21 3 4 2" xfId="2934"/>
    <cellStyle name="Heading 3 2 21 4" xfId="2935"/>
    <cellStyle name="Heading 3 2 21 4 2" xfId="2936"/>
    <cellStyle name="Heading 3 2 21 4 2 2" xfId="2937"/>
    <cellStyle name="Heading 3 2 21 4 3" xfId="2938"/>
    <cellStyle name="Heading 3 2 21 4 3 2" xfId="2939"/>
    <cellStyle name="Heading 3 2 21 4 4" xfId="2940"/>
    <cellStyle name="Heading 3 2 21 4 4 2" xfId="2941"/>
    <cellStyle name="Heading 3 2 21 5" xfId="2942"/>
    <cellStyle name="Heading 3 2 21 5 2" xfId="2943"/>
    <cellStyle name="Heading 3 2 21 5 2 2" xfId="2944"/>
    <cellStyle name="Heading 3 2 21 5 3" xfId="2945"/>
    <cellStyle name="Heading 3 2 21 5 3 2" xfId="2946"/>
    <cellStyle name="Heading 3 2 21 5 4" xfId="2947"/>
    <cellStyle name="Heading 3 2 21 5 4 2" xfId="2948"/>
    <cellStyle name="Heading 3 2 21 6" xfId="2949"/>
    <cellStyle name="Heading 3 2 21 6 2" xfId="2950"/>
    <cellStyle name="Heading 3 2 21 6 2 2" xfId="2951"/>
    <cellStyle name="Heading 3 2 21 6 3" xfId="2952"/>
    <cellStyle name="Heading 3 2 21 6 3 2" xfId="2953"/>
    <cellStyle name="Heading 3 2 21 6 4" xfId="2954"/>
    <cellStyle name="Heading 3 2 21 6 4 2" xfId="2955"/>
    <cellStyle name="Heading 3 2 21 7" xfId="2956"/>
    <cellStyle name="Heading 3 2 21 7 2" xfId="2957"/>
    <cellStyle name="Heading 3 2 21 7 2 2" xfId="2958"/>
    <cellStyle name="Heading 3 2 21 7 3" xfId="2959"/>
    <cellStyle name="Heading 3 2 21 7 3 2" xfId="2960"/>
    <cellStyle name="Heading 3 2 21 7 4" xfId="2961"/>
    <cellStyle name="Heading 3 2 21 7 4 2" xfId="2962"/>
    <cellStyle name="Heading 3 2 21 8" xfId="2963"/>
    <cellStyle name="Heading 3 2 21 8 2" xfId="2964"/>
    <cellStyle name="Heading 3 2 21 8 2 2" xfId="2965"/>
    <cellStyle name="Heading 3 2 21 8 3" xfId="2966"/>
    <cellStyle name="Heading 3 2 21 8 3 2" xfId="2967"/>
    <cellStyle name="Heading 3 2 21 8 4" xfId="2968"/>
    <cellStyle name="Heading 3 2 21 8 4 2" xfId="2969"/>
    <cellStyle name="Heading 3 2 21 9" xfId="2970"/>
    <cellStyle name="Heading 3 2 21 9 2" xfId="2971"/>
    <cellStyle name="Heading 3 2 21 9 2 2" xfId="2972"/>
    <cellStyle name="Heading 3 2 21 9 3" xfId="2973"/>
    <cellStyle name="Heading 3 2 21 9 3 2" xfId="2974"/>
    <cellStyle name="Heading 3 2 21 9 4" xfId="2975"/>
    <cellStyle name="Heading 3 2 21 9 4 2" xfId="2976"/>
    <cellStyle name="Heading 3 2 22" xfId="2977"/>
    <cellStyle name="Heading 3 2 22 10" xfId="2978"/>
    <cellStyle name="Heading 3 2 22 10 2" xfId="2979"/>
    <cellStyle name="Heading 3 2 22 10 2 2" xfId="2980"/>
    <cellStyle name="Heading 3 2 22 10 3" xfId="2981"/>
    <cellStyle name="Heading 3 2 22 10 3 2" xfId="2982"/>
    <cellStyle name="Heading 3 2 22 10 4" xfId="2983"/>
    <cellStyle name="Heading 3 2 22 10 4 2" xfId="2984"/>
    <cellStyle name="Heading 3 2 22 11" xfId="2985"/>
    <cellStyle name="Heading 3 2 22 11 2" xfId="2986"/>
    <cellStyle name="Heading 3 2 22 11 2 2" xfId="2987"/>
    <cellStyle name="Heading 3 2 22 11 3" xfId="2988"/>
    <cellStyle name="Heading 3 2 22 11 3 2" xfId="2989"/>
    <cellStyle name="Heading 3 2 22 11 4" xfId="2990"/>
    <cellStyle name="Heading 3 2 22 11 4 2" xfId="2991"/>
    <cellStyle name="Heading 3 2 22 12" xfId="2992"/>
    <cellStyle name="Heading 3 2 22 12 2" xfId="2993"/>
    <cellStyle name="Heading 3 2 22 12 2 2" xfId="2994"/>
    <cellStyle name="Heading 3 2 22 12 3" xfId="2995"/>
    <cellStyle name="Heading 3 2 22 12 3 2" xfId="2996"/>
    <cellStyle name="Heading 3 2 22 12 4" xfId="2997"/>
    <cellStyle name="Heading 3 2 22 12 4 2" xfId="2998"/>
    <cellStyle name="Heading 3 2 22 13" xfId="2999"/>
    <cellStyle name="Heading 3 2 22 13 2" xfId="3000"/>
    <cellStyle name="Heading 3 2 22 13 2 2" xfId="3001"/>
    <cellStyle name="Heading 3 2 22 13 3" xfId="3002"/>
    <cellStyle name="Heading 3 2 22 13 3 2" xfId="3003"/>
    <cellStyle name="Heading 3 2 22 13 4" xfId="3004"/>
    <cellStyle name="Heading 3 2 22 13 4 2" xfId="3005"/>
    <cellStyle name="Heading 3 2 22 14" xfId="3006"/>
    <cellStyle name="Heading 3 2 22 14 2" xfId="3007"/>
    <cellStyle name="Heading 3 2 22 14 2 2" xfId="3008"/>
    <cellStyle name="Heading 3 2 22 14 3" xfId="3009"/>
    <cellStyle name="Heading 3 2 22 14 3 2" xfId="3010"/>
    <cellStyle name="Heading 3 2 22 14 4" xfId="3011"/>
    <cellStyle name="Heading 3 2 22 14 4 2" xfId="3012"/>
    <cellStyle name="Heading 3 2 22 15" xfId="3013"/>
    <cellStyle name="Heading 3 2 22 15 2" xfId="3014"/>
    <cellStyle name="Heading 3 2 22 15 2 2" xfId="3015"/>
    <cellStyle name="Heading 3 2 22 15 3" xfId="3016"/>
    <cellStyle name="Heading 3 2 22 15 3 2" xfId="3017"/>
    <cellStyle name="Heading 3 2 22 15 4" xfId="3018"/>
    <cellStyle name="Heading 3 2 22 15 4 2" xfId="3019"/>
    <cellStyle name="Heading 3 2 22 16" xfId="3020"/>
    <cellStyle name="Heading 3 2 22 16 2" xfId="3021"/>
    <cellStyle name="Heading 3 2 22 17" xfId="3022"/>
    <cellStyle name="Heading 3 2 22 17 2" xfId="3023"/>
    <cellStyle name="Heading 3 2 22 18" xfId="3024"/>
    <cellStyle name="Heading 3 2 22 18 2" xfId="3025"/>
    <cellStyle name="Heading 3 2 22 19" xfId="3026"/>
    <cellStyle name="Heading 3 2 22 2" xfId="3027"/>
    <cellStyle name="Heading 3 2 22 2 2" xfId="3028"/>
    <cellStyle name="Heading 3 2 22 2 2 2" xfId="3029"/>
    <cellStyle name="Heading 3 2 22 2 3" xfId="3030"/>
    <cellStyle name="Heading 3 2 22 2 3 2" xfId="3031"/>
    <cellStyle name="Heading 3 2 22 2 4" xfId="3032"/>
    <cellStyle name="Heading 3 2 22 2 4 2" xfId="3033"/>
    <cellStyle name="Heading 3 2 22 20" xfId="3034"/>
    <cellStyle name="Heading 3 2 22 21" xfId="3035"/>
    <cellStyle name="Heading 3 2 22 22" xfId="3036"/>
    <cellStyle name="Heading 3 2 22 23" xfId="3037"/>
    <cellStyle name="Heading 3 2 22 24" xfId="3038"/>
    <cellStyle name="Heading 3 2 22 25" xfId="3039"/>
    <cellStyle name="Heading 3 2 22 3" xfId="3040"/>
    <cellStyle name="Heading 3 2 22 3 2" xfId="3041"/>
    <cellStyle name="Heading 3 2 22 3 2 2" xfId="3042"/>
    <cellStyle name="Heading 3 2 22 3 3" xfId="3043"/>
    <cellStyle name="Heading 3 2 22 3 3 2" xfId="3044"/>
    <cellStyle name="Heading 3 2 22 3 4" xfId="3045"/>
    <cellStyle name="Heading 3 2 22 3 4 2" xfId="3046"/>
    <cellStyle name="Heading 3 2 22 4" xfId="3047"/>
    <cellStyle name="Heading 3 2 22 4 2" xfId="3048"/>
    <cellStyle name="Heading 3 2 22 4 2 2" xfId="3049"/>
    <cellStyle name="Heading 3 2 22 4 3" xfId="3050"/>
    <cellStyle name="Heading 3 2 22 4 3 2" xfId="3051"/>
    <cellStyle name="Heading 3 2 22 4 4" xfId="3052"/>
    <cellStyle name="Heading 3 2 22 4 4 2" xfId="3053"/>
    <cellStyle name="Heading 3 2 22 5" xfId="3054"/>
    <cellStyle name="Heading 3 2 22 5 2" xfId="3055"/>
    <cellStyle name="Heading 3 2 22 5 2 2" xfId="3056"/>
    <cellStyle name="Heading 3 2 22 5 3" xfId="3057"/>
    <cellStyle name="Heading 3 2 22 5 3 2" xfId="3058"/>
    <cellStyle name="Heading 3 2 22 5 4" xfId="3059"/>
    <cellStyle name="Heading 3 2 22 5 4 2" xfId="3060"/>
    <cellStyle name="Heading 3 2 22 6" xfId="3061"/>
    <cellStyle name="Heading 3 2 22 6 2" xfId="3062"/>
    <cellStyle name="Heading 3 2 22 6 2 2" xfId="3063"/>
    <cellStyle name="Heading 3 2 22 6 3" xfId="3064"/>
    <cellStyle name="Heading 3 2 22 6 3 2" xfId="3065"/>
    <cellStyle name="Heading 3 2 22 6 4" xfId="3066"/>
    <cellStyle name="Heading 3 2 22 6 4 2" xfId="3067"/>
    <cellStyle name="Heading 3 2 22 7" xfId="3068"/>
    <cellStyle name="Heading 3 2 22 7 2" xfId="3069"/>
    <cellStyle name="Heading 3 2 22 7 2 2" xfId="3070"/>
    <cellStyle name="Heading 3 2 22 7 3" xfId="3071"/>
    <cellStyle name="Heading 3 2 22 7 3 2" xfId="3072"/>
    <cellStyle name="Heading 3 2 22 7 4" xfId="3073"/>
    <cellStyle name="Heading 3 2 22 7 4 2" xfId="3074"/>
    <cellStyle name="Heading 3 2 22 8" xfId="3075"/>
    <cellStyle name="Heading 3 2 22 8 2" xfId="3076"/>
    <cellStyle name="Heading 3 2 22 8 2 2" xfId="3077"/>
    <cellStyle name="Heading 3 2 22 8 3" xfId="3078"/>
    <cellStyle name="Heading 3 2 22 8 3 2" xfId="3079"/>
    <cellStyle name="Heading 3 2 22 8 4" xfId="3080"/>
    <cellStyle name="Heading 3 2 22 8 4 2" xfId="3081"/>
    <cellStyle name="Heading 3 2 22 9" xfId="3082"/>
    <cellStyle name="Heading 3 2 22 9 2" xfId="3083"/>
    <cellStyle name="Heading 3 2 22 9 2 2" xfId="3084"/>
    <cellStyle name="Heading 3 2 22 9 3" xfId="3085"/>
    <cellStyle name="Heading 3 2 22 9 3 2" xfId="3086"/>
    <cellStyle name="Heading 3 2 22 9 4" xfId="3087"/>
    <cellStyle name="Heading 3 2 22 9 4 2" xfId="3088"/>
    <cellStyle name="Heading 3 2 23" xfId="3089"/>
    <cellStyle name="Heading 3 2 23 10" xfId="3090"/>
    <cellStyle name="Heading 3 2 23 10 2" xfId="3091"/>
    <cellStyle name="Heading 3 2 23 10 2 2" xfId="3092"/>
    <cellStyle name="Heading 3 2 23 10 3" xfId="3093"/>
    <cellStyle name="Heading 3 2 23 10 3 2" xfId="3094"/>
    <cellStyle name="Heading 3 2 23 10 4" xfId="3095"/>
    <cellStyle name="Heading 3 2 23 10 4 2" xfId="3096"/>
    <cellStyle name="Heading 3 2 23 11" xfId="3097"/>
    <cellStyle name="Heading 3 2 23 11 2" xfId="3098"/>
    <cellStyle name="Heading 3 2 23 11 2 2" xfId="3099"/>
    <cellStyle name="Heading 3 2 23 11 3" xfId="3100"/>
    <cellStyle name="Heading 3 2 23 11 3 2" xfId="3101"/>
    <cellStyle name="Heading 3 2 23 11 4" xfId="3102"/>
    <cellStyle name="Heading 3 2 23 11 4 2" xfId="3103"/>
    <cellStyle name="Heading 3 2 23 12" xfId="3104"/>
    <cellStyle name="Heading 3 2 23 12 2" xfId="3105"/>
    <cellStyle name="Heading 3 2 23 12 2 2" xfId="3106"/>
    <cellStyle name="Heading 3 2 23 12 3" xfId="3107"/>
    <cellStyle name="Heading 3 2 23 12 3 2" xfId="3108"/>
    <cellStyle name="Heading 3 2 23 12 4" xfId="3109"/>
    <cellStyle name="Heading 3 2 23 12 4 2" xfId="3110"/>
    <cellStyle name="Heading 3 2 23 13" xfId="3111"/>
    <cellStyle name="Heading 3 2 23 13 2" xfId="3112"/>
    <cellStyle name="Heading 3 2 23 13 2 2" xfId="3113"/>
    <cellStyle name="Heading 3 2 23 13 3" xfId="3114"/>
    <cellStyle name="Heading 3 2 23 13 3 2" xfId="3115"/>
    <cellStyle name="Heading 3 2 23 13 4" xfId="3116"/>
    <cellStyle name="Heading 3 2 23 13 4 2" xfId="3117"/>
    <cellStyle name="Heading 3 2 23 14" xfId="3118"/>
    <cellStyle name="Heading 3 2 23 14 2" xfId="3119"/>
    <cellStyle name="Heading 3 2 23 14 2 2" xfId="3120"/>
    <cellStyle name="Heading 3 2 23 14 3" xfId="3121"/>
    <cellStyle name="Heading 3 2 23 14 3 2" xfId="3122"/>
    <cellStyle name="Heading 3 2 23 14 4" xfId="3123"/>
    <cellStyle name="Heading 3 2 23 14 4 2" xfId="3124"/>
    <cellStyle name="Heading 3 2 23 15" xfId="3125"/>
    <cellStyle name="Heading 3 2 23 15 2" xfId="3126"/>
    <cellStyle name="Heading 3 2 23 15 2 2" xfId="3127"/>
    <cellStyle name="Heading 3 2 23 15 3" xfId="3128"/>
    <cellStyle name="Heading 3 2 23 15 3 2" xfId="3129"/>
    <cellStyle name="Heading 3 2 23 15 4" xfId="3130"/>
    <cellStyle name="Heading 3 2 23 15 4 2" xfId="3131"/>
    <cellStyle name="Heading 3 2 23 16" xfId="3132"/>
    <cellStyle name="Heading 3 2 23 16 2" xfId="3133"/>
    <cellStyle name="Heading 3 2 23 17" xfId="3134"/>
    <cellStyle name="Heading 3 2 23 17 2" xfId="3135"/>
    <cellStyle name="Heading 3 2 23 18" xfId="3136"/>
    <cellStyle name="Heading 3 2 23 18 2" xfId="3137"/>
    <cellStyle name="Heading 3 2 23 19" xfId="3138"/>
    <cellStyle name="Heading 3 2 23 2" xfId="3139"/>
    <cellStyle name="Heading 3 2 23 2 2" xfId="3140"/>
    <cellStyle name="Heading 3 2 23 2 2 2" xfId="3141"/>
    <cellStyle name="Heading 3 2 23 2 3" xfId="3142"/>
    <cellStyle name="Heading 3 2 23 2 3 2" xfId="3143"/>
    <cellStyle name="Heading 3 2 23 2 4" xfId="3144"/>
    <cellStyle name="Heading 3 2 23 2 4 2" xfId="3145"/>
    <cellStyle name="Heading 3 2 23 20" xfId="3146"/>
    <cellStyle name="Heading 3 2 23 21" xfId="3147"/>
    <cellStyle name="Heading 3 2 23 22" xfId="3148"/>
    <cellStyle name="Heading 3 2 23 23" xfId="3149"/>
    <cellStyle name="Heading 3 2 23 24" xfId="3150"/>
    <cellStyle name="Heading 3 2 23 25" xfId="3151"/>
    <cellStyle name="Heading 3 2 23 3" xfId="3152"/>
    <cellStyle name="Heading 3 2 23 3 2" xfId="3153"/>
    <cellStyle name="Heading 3 2 23 3 2 2" xfId="3154"/>
    <cellStyle name="Heading 3 2 23 3 3" xfId="3155"/>
    <cellStyle name="Heading 3 2 23 3 3 2" xfId="3156"/>
    <cellStyle name="Heading 3 2 23 3 4" xfId="3157"/>
    <cellStyle name="Heading 3 2 23 3 4 2" xfId="3158"/>
    <cellStyle name="Heading 3 2 23 4" xfId="3159"/>
    <cellStyle name="Heading 3 2 23 4 2" xfId="3160"/>
    <cellStyle name="Heading 3 2 23 4 2 2" xfId="3161"/>
    <cellStyle name="Heading 3 2 23 4 3" xfId="3162"/>
    <cellStyle name="Heading 3 2 23 4 3 2" xfId="3163"/>
    <cellStyle name="Heading 3 2 23 4 4" xfId="3164"/>
    <cellStyle name="Heading 3 2 23 4 4 2" xfId="3165"/>
    <cellStyle name="Heading 3 2 23 5" xfId="3166"/>
    <cellStyle name="Heading 3 2 23 5 2" xfId="3167"/>
    <cellStyle name="Heading 3 2 23 5 2 2" xfId="3168"/>
    <cellStyle name="Heading 3 2 23 5 3" xfId="3169"/>
    <cellStyle name="Heading 3 2 23 5 3 2" xfId="3170"/>
    <cellStyle name="Heading 3 2 23 5 4" xfId="3171"/>
    <cellStyle name="Heading 3 2 23 5 4 2" xfId="3172"/>
    <cellStyle name="Heading 3 2 23 6" xfId="3173"/>
    <cellStyle name="Heading 3 2 23 6 2" xfId="3174"/>
    <cellStyle name="Heading 3 2 23 6 2 2" xfId="3175"/>
    <cellStyle name="Heading 3 2 23 6 3" xfId="3176"/>
    <cellStyle name="Heading 3 2 23 6 3 2" xfId="3177"/>
    <cellStyle name="Heading 3 2 23 6 4" xfId="3178"/>
    <cellStyle name="Heading 3 2 23 6 4 2" xfId="3179"/>
    <cellStyle name="Heading 3 2 23 7" xfId="3180"/>
    <cellStyle name="Heading 3 2 23 7 2" xfId="3181"/>
    <cellStyle name="Heading 3 2 23 7 2 2" xfId="3182"/>
    <cellStyle name="Heading 3 2 23 7 3" xfId="3183"/>
    <cellStyle name="Heading 3 2 23 7 3 2" xfId="3184"/>
    <cellStyle name="Heading 3 2 23 7 4" xfId="3185"/>
    <cellStyle name="Heading 3 2 23 7 4 2" xfId="3186"/>
    <cellStyle name="Heading 3 2 23 8" xfId="3187"/>
    <cellStyle name="Heading 3 2 23 8 2" xfId="3188"/>
    <cellStyle name="Heading 3 2 23 8 2 2" xfId="3189"/>
    <cellStyle name="Heading 3 2 23 8 3" xfId="3190"/>
    <cellStyle name="Heading 3 2 23 8 3 2" xfId="3191"/>
    <cellStyle name="Heading 3 2 23 8 4" xfId="3192"/>
    <cellStyle name="Heading 3 2 23 8 4 2" xfId="3193"/>
    <cellStyle name="Heading 3 2 23 9" xfId="3194"/>
    <cellStyle name="Heading 3 2 23 9 2" xfId="3195"/>
    <cellStyle name="Heading 3 2 23 9 2 2" xfId="3196"/>
    <cellStyle name="Heading 3 2 23 9 3" xfId="3197"/>
    <cellStyle name="Heading 3 2 23 9 3 2" xfId="3198"/>
    <cellStyle name="Heading 3 2 23 9 4" xfId="3199"/>
    <cellStyle name="Heading 3 2 23 9 4 2" xfId="3200"/>
    <cellStyle name="Heading 3 2 24" xfId="3201"/>
    <cellStyle name="Heading 3 2 24 10" xfId="3202"/>
    <cellStyle name="Heading 3 2 24 10 2" xfId="3203"/>
    <cellStyle name="Heading 3 2 24 10 2 2" xfId="3204"/>
    <cellStyle name="Heading 3 2 24 10 3" xfId="3205"/>
    <cellStyle name="Heading 3 2 24 10 3 2" xfId="3206"/>
    <cellStyle name="Heading 3 2 24 10 4" xfId="3207"/>
    <cellStyle name="Heading 3 2 24 10 4 2" xfId="3208"/>
    <cellStyle name="Heading 3 2 24 11" xfId="3209"/>
    <cellStyle name="Heading 3 2 24 11 2" xfId="3210"/>
    <cellStyle name="Heading 3 2 24 11 2 2" xfId="3211"/>
    <cellStyle name="Heading 3 2 24 11 3" xfId="3212"/>
    <cellStyle name="Heading 3 2 24 11 3 2" xfId="3213"/>
    <cellStyle name="Heading 3 2 24 11 4" xfId="3214"/>
    <cellStyle name="Heading 3 2 24 11 4 2" xfId="3215"/>
    <cellStyle name="Heading 3 2 24 12" xfId="3216"/>
    <cellStyle name="Heading 3 2 24 12 2" xfId="3217"/>
    <cellStyle name="Heading 3 2 24 12 2 2" xfId="3218"/>
    <cellStyle name="Heading 3 2 24 12 3" xfId="3219"/>
    <cellStyle name="Heading 3 2 24 12 3 2" xfId="3220"/>
    <cellStyle name="Heading 3 2 24 12 4" xfId="3221"/>
    <cellStyle name="Heading 3 2 24 12 4 2" xfId="3222"/>
    <cellStyle name="Heading 3 2 24 13" xfId="3223"/>
    <cellStyle name="Heading 3 2 24 13 2" xfId="3224"/>
    <cellStyle name="Heading 3 2 24 13 2 2" xfId="3225"/>
    <cellStyle name="Heading 3 2 24 13 3" xfId="3226"/>
    <cellStyle name="Heading 3 2 24 13 3 2" xfId="3227"/>
    <cellStyle name="Heading 3 2 24 13 4" xfId="3228"/>
    <cellStyle name="Heading 3 2 24 13 4 2" xfId="3229"/>
    <cellStyle name="Heading 3 2 24 14" xfId="3230"/>
    <cellStyle name="Heading 3 2 24 14 2" xfId="3231"/>
    <cellStyle name="Heading 3 2 24 14 2 2" xfId="3232"/>
    <cellStyle name="Heading 3 2 24 14 3" xfId="3233"/>
    <cellStyle name="Heading 3 2 24 14 3 2" xfId="3234"/>
    <cellStyle name="Heading 3 2 24 14 4" xfId="3235"/>
    <cellStyle name="Heading 3 2 24 14 4 2" xfId="3236"/>
    <cellStyle name="Heading 3 2 24 15" xfId="3237"/>
    <cellStyle name="Heading 3 2 24 15 2" xfId="3238"/>
    <cellStyle name="Heading 3 2 24 15 2 2" xfId="3239"/>
    <cellStyle name="Heading 3 2 24 15 3" xfId="3240"/>
    <cellStyle name="Heading 3 2 24 15 3 2" xfId="3241"/>
    <cellStyle name="Heading 3 2 24 15 4" xfId="3242"/>
    <cellStyle name="Heading 3 2 24 15 4 2" xfId="3243"/>
    <cellStyle name="Heading 3 2 24 16" xfId="3244"/>
    <cellStyle name="Heading 3 2 24 16 2" xfId="3245"/>
    <cellStyle name="Heading 3 2 24 17" xfId="3246"/>
    <cellStyle name="Heading 3 2 24 17 2" xfId="3247"/>
    <cellStyle name="Heading 3 2 24 18" xfId="3248"/>
    <cellStyle name="Heading 3 2 24 18 2" xfId="3249"/>
    <cellStyle name="Heading 3 2 24 19" xfId="3250"/>
    <cellStyle name="Heading 3 2 24 2" xfId="3251"/>
    <cellStyle name="Heading 3 2 24 2 2" xfId="3252"/>
    <cellStyle name="Heading 3 2 24 2 2 2" xfId="3253"/>
    <cellStyle name="Heading 3 2 24 2 3" xfId="3254"/>
    <cellStyle name="Heading 3 2 24 2 3 2" xfId="3255"/>
    <cellStyle name="Heading 3 2 24 2 4" xfId="3256"/>
    <cellStyle name="Heading 3 2 24 2 4 2" xfId="3257"/>
    <cellStyle name="Heading 3 2 24 20" xfId="3258"/>
    <cellStyle name="Heading 3 2 24 21" xfId="3259"/>
    <cellStyle name="Heading 3 2 24 22" xfId="3260"/>
    <cellStyle name="Heading 3 2 24 23" xfId="3261"/>
    <cellStyle name="Heading 3 2 24 24" xfId="3262"/>
    <cellStyle name="Heading 3 2 24 25" xfId="3263"/>
    <cellStyle name="Heading 3 2 24 3" xfId="3264"/>
    <cellStyle name="Heading 3 2 24 3 2" xfId="3265"/>
    <cellStyle name="Heading 3 2 24 3 2 2" xfId="3266"/>
    <cellStyle name="Heading 3 2 24 3 3" xfId="3267"/>
    <cellStyle name="Heading 3 2 24 3 3 2" xfId="3268"/>
    <cellStyle name="Heading 3 2 24 3 4" xfId="3269"/>
    <cellStyle name="Heading 3 2 24 3 4 2" xfId="3270"/>
    <cellStyle name="Heading 3 2 24 4" xfId="3271"/>
    <cellStyle name="Heading 3 2 24 4 2" xfId="3272"/>
    <cellStyle name="Heading 3 2 24 4 2 2" xfId="3273"/>
    <cellStyle name="Heading 3 2 24 4 3" xfId="3274"/>
    <cellStyle name="Heading 3 2 24 4 3 2" xfId="3275"/>
    <cellStyle name="Heading 3 2 24 4 4" xfId="3276"/>
    <cellStyle name="Heading 3 2 24 4 4 2" xfId="3277"/>
    <cellStyle name="Heading 3 2 24 5" xfId="3278"/>
    <cellStyle name="Heading 3 2 24 5 2" xfId="3279"/>
    <cellStyle name="Heading 3 2 24 5 2 2" xfId="3280"/>
    <cellStyle name="Heading 3 2 24 5 3" xfId="3281"/>
    <cellStyle name="Heading 3 2 24 5 3 2" xfId="3282"/>
    <cellStyle name="Heading 3 2 24 5 4" xfId="3283"/>
    <cellStyle name="Heading 3 2 24 5 4 2" xfId="3284"/>
    <cellStyle name="Heading 3 2 24 6" xfId="3285"/>
    <cellStyle name="Heading 3 2 24 6 2" xfId="3286"/>
    <cellStyle name="Heading 3 2 24 6 2 2" xfId="3287"/>
    <cellStyle name="Heading 3 2 24 6 3" xfId="3288"/>
    <cellStyle name="Heading 3 2 24 6 3 2" xfId="3289"/>
    <cellStyle name="Heading 3 2 24 6 4" xfId="3290"/>
    <cellStyle name="Heading 3 2 24 6 4 2" xfId="3291"/>
    <cellStyle name="Heading 3 2 24 7" xfId="3292"/>
    <cellStyle name="Heading 3 2 24 7 2" xfId="3293"/>
    <cellStyle name="Heading 3 2 24 7 2 2" xfId="3294"/>
    <cellStyle name="Heading 3 2 24 7 3" xfId="3295"/>
    <cellStyle name="Heading 3 2 24 7 3 2" xfId="3296"/>
    <cellStyle name="Heading 3 2 24 7 4" xfId="3297"/>
    <cellStyle name="Heading 3 2 24 7 4 2" xfId="3298"/>
    <cellStyle name="Heading 3 2 24 8" xfId="3299"/>
    <cellStyle name="Heading 3 2 24 8 2" xfId="3300"/>
    <cellStyle name="Heading 3 2 24 8 2 2" xfId="3301"/>
    <cellStyle name="Heading 3 2 24 8 3" xfId="3302"/>
    <cellStyle name="Heading 3 2 24 8 3 2" xfId="3303"/>
    <cellStyle name="Heading 3 2 24 8 4" xfId="3304"/>
    <cellStyle name="Heading 3 2 24 8 4 2" xfId="3305"/>
    <cellStyle name="Heading 3 2 24 9" xfId="3306"/>
    <cellStyle name="Heading 3 2 24 9 2" xfId="3307"/>
    <cellStyle name="Heading 3 2 24 9 2 2" xfId="3308"/>
    <cellStyle name="Heading 3 2 24 9 3" xfId="3309"/>
    <cellStyle name="Heading 3 2 24 9 3 2" xfId="3310"/>
    <cellStyle name="Heading 3 2 24 9 4" xfId="3311"/>
    <cellStyle name="Heading 3 2 24 9 4 2" xfId="3312"/>
    <cellStyle name="Heading 3 2 25" xfId="3313"/>
    <cellStyle name="Heading 3 2 25 10" xfId="3314"/>
    <cellStyle name="Heading 3 2 25 10 2" xfId="3315"/>
    <cellStyle name="Heading 3 2 25 10 2 2" xfId="3316"/>
    <cellStyle name="Heading 3 2 25 10 3" xfId="3317"/>
    <cellStyle name="Heading 3 2 25 10 3 2" xfId="3318"/>
    <cellStyle name="Heading 3 2 25 10 4" xfId="3319"/>
    <cellStyle name="Heading 3 2 25 10 4 2" xfId="3320"/>
    <cellStyle name="Heading 3 2 25 11" xfId="3321"/>
    <cellStyle name="Heading 3 2 25 11 2" xfId="3322"/>
    <cellStyle name="Heading 3 2 25 11 2 2" xfId="3323"/>
    <cellStyle name="Heading 3 2 25 11 3" xfId="3324"/>
    <cellStyle name="Heading 3 2 25 11 3 2" xfId="3325"/>
    <cellStyle name="Heading 3 2 25 11 4" xfId="3326"/>
    <cellStyle name="Heading 3 2 25 11 4 2" xfId="3327"/>
    <cellStyle name="Heading 3 2 25 12" xfId="3328"/>
    <cellStyle name="Heading 3 2 25 12 2" xfId="3329"/>
    <cellStyle name="Heading 3 2 25 12 2 2" xfId="3330"/>
    <cellStyle name="Heading 3 2 25 12 3" xfId="3331"/>
    <cellStyle name="Heading 3 2 25 12 3 2" xfId="3332"/>
    <cellStyle name="Heading 3 2 25 12 4" xfId="3333"/>
    <cellStyle name="Heading 3 2 25 12 4 2" xfId="3334"/>
    <cellStyle name="Heading 3 2 25 13" xfId="3335"/>
    <cellStyle name="Heading 3 2 25 13 2" xfId="3336"/>
    <cellStyle name="Heading 3 2 25 13 2 2" xfId="3337"/>
    <cellStyle name="Heading 3 2 25 13 3" xfId="3338"/>
    <cellStyle name="Heading 3 2 25 13 3 2" xfId="3339"/>
    <cellStyle name="Heading 3 2 25 13 4" xfId="3340"/>
    <cellStyle name="Heading 3 2 25 13 4 2" xfId="3341"/>
    <cellStyle name="Heading 3 2 25 14" xfId="3342"/>
    <cellStyle name="Heading 3 2 25 14 2" xfId="3343"/>
    <cellStyle name="Heading 3 2 25 14 2 2" xfId="3344"/>
    <cellStyle name="Heading 3 2 25 14 3" xfId="3345"/>
    <cellStyle name="Heading 3 2 25 14 3 2" xfId="3346"/>
    <cellStyle name="Heading 3 2 25 14 4" xfId="3347"/>
    <cellStyle name="Heading 3 2 25 14 4 2" xfId="3348"/>
    <cellStyle name="Heading 3 2 25 15" xfId="3349"/>
    <cellStyle name="Heading 3 2 25 15 2" xfId="3350"/>
    <cellStyle name="Heading 3 2 25 15 2 2" xfId="3351"/>
    <cellStyle name="Heading 3 2 25 15 3" xfId="3352"/>
    <cellStyle name="Heading 3 2 25 15 3 2" xfId="3353"/>
    <cellStyle name="Heading 3 2 25 15 4" xfId="3354"/>
    <cellStyle name="Heading 3 2 25 15 4 2" xfId="3355"/>
    <cellStyle name="Heading 3 2 25 16" xfId="3356"/>
    <cellStyle name="Heading 3 2 25 16 2" xfId="3357"/>
    <cellStyle name="Heading 3 2 25 17" xfId="3358"/>
    <cellStyle name="Heading 3 2 25 17 2" xfId="3359"/>
    <cellStyle name="Heading 3 2 25 18" xfId="3360"/>
    <cellStyle name="Heading 3 2 25 18 2" xfId="3361"/>
    <cellStyle name="Heading 3 2 25 19" xfId="3362"/>
    <cellStyle name="Heading 3 2 25 2" xfId="3363"/>
    <cellStyle name="Heading 3 2 25 2 2" xfId="3364"/>
    <cellStyle name="Heading 3 2 25 2 2 2" xfId="3365"/>
    <cellStyle name="Heading 3 2 25 2 3" xfId="3366"/>
    <cellStyle name="Heading 3 2 25 2 3 2" xfId="3367"/>
    <cellStyle name="Heading 3 2 25 2 4" xfId="3368"/>
    <cellStyle name="Heading 3 2 25 2 4 2" xfId="3369"/>
    <cellStyle name="Heading 3 2 25 20" xfId="3370"/>
    <cellStyle name="Heading 3 2 25 21" xfId="3371"/>
    <cellStyle name="Heading 3 2 25 22" xfId="3372"/>
    <cellStyle name="Heading 3 2 25 23" xfId="3373"/>
    <cellStyle name="Heading 3 2 25 24" xfId="3374"/>
    <cellStyle name="Heading 3 2 25 25" xfId="3375"/>
    <cellStyle name="Heading 3 2 25 3" xfId="3376"/>
    <cellStyle name="Heading 3 2 25 3 2" xfId="3377"/>
    <cellStyle name="Heading 3 2 25 3 2 2" xfId="3378"/>
    <cellStyle name="Heading 3 2 25 3 3" xfId="3379"/>
    <cellStyle name="Heading 3 2 25 3 3 2" xfId="3380"/>
    <cellStyle name="Heading 3 2 25 3 4" xfId="3381"/>
    <cellStyle name="Heading 3 2 25 3 4 2" xfId="3382"/>
    <cellStyle name="Heading 3 2 25 4" xfId="3383"/>
    <cellStyle name="Heading 3 2 25 4 2" xfId="3384"/>
    <cellStyle name="Heading 3 2 25 4 2 2" xfId="3385"/>
    <cellStyle name="Heading 3 2 25 4 3" xfId="3386"/>
    <cellStyle name="Heading 3 2 25 4 3 2" xfId="3387"/>
    <cellStyle name="Heading 3 2 25 4 4" xfId="3388"/>
    <cellStyle name="Heading 3 2 25 4 4 2" xfId="3389"/>
    <cellStyle name="Heading 3 2 25 5" xfId="3390"/>
    <cellStyle name="Heading 3 2 25 5 2" xfId="3391"/>
    <cellStyle name="Heading 3 2 25 5 2 2" xfId="3392"/>
    <cellStyle name="Heading 3 2 25 5 3" xfId="3393"/>
    <cellStyle name="Heading 3 2 25 5 3 2" xfId="3394"/>
    <cellStyle name="Heading 3 2 25 5 4" xfId="3395"/>
    <cellStyle name="Heading 3 2 25 5 4 2" xfId="3396"/>
    <cellStyle name="Heading 3 2 25 6" xfId="3397"/>
    <cellStyle name="Heading 3 2 25 6 2" xfId="3398"/>
    <cellStyle name="Heading 3 2 25 6 2 2" xfId="3399"/>
    <cellStyle name="Heading 3 2 25 6 3" xfId="3400"/>
    <cellStyle name="Heading 3 2 25 6 3 2" xfId="3401"/>
    <cellStyle name="Heading 3 2 25 6 4" xfId="3402"/>
    <cellStyle name="Heading 3 2 25 6 4 2" xfId="3403"/>
    <cellStyle name="Heading 3 2 25 7" xfId="3404"/>
    <cellStyle name="Heading 3 2 25 7 2" xfId="3405"/>
    <cellStyle name="Heading 3 2 25 7 2 2" xfId="3406"/>
    <cellStyle name="Heading 3 2 25 7 3" xfId="3407"/>
    <cellStyle name="Heading 3 2 25 7 3 2" xfId="3408"/>
    <cellStyle name="Heading 3 2 25 7 4" xfId="3409"/>
    <cellStyle name="Heading 3 2 25 7 4 2" xfId="3410"/>
    <cellStyle name="Heading 3 2 25 8" xfId="3411"/>
    <cellStyle name="Heading 3 2 25 8 2" xfId="3412"/>
    <cellStyle name="Heading 3 2 25 8 2 2" xfId="3413"/>
    <cellStyle name="Heading 3 2 25 8 3" xfId="3414"/>
    <cellStyle name="Heading 3 2 25 8 3 2" xfId="3415"/>
    <cellStyle name="Heading 3 2 25 8 4" xfId="3416"/>
    <cellStyle name="Heading 3 2 25 8 4 2" xfId="3417"/>
    <cellStyle name="Heading 3 2 25 9" xfId="3418"/>
    <cellStyle name="Heading 3 2 25 9 2" xfId="3419"/>
    <cellStyle name="Heading 3 2 25 9 2 2" xfId="3420"/>
    <cellStyle name="Heading 3 2 25 9 3" xfId="3421"/>
    <cellStyle name="Heading 3 2 25 9 3 2" xfId="3422"/>
    <cellStyle name="Heading 3 2 25 9 4" xfId="3423"/>
    <cellStyle name="Heading 3 2 25 9 4 2" xfId="3424"/>
    <cellStyle name="Heading 3 2 26" xfId="3425"/>
    <cellStyle name="Heading 3 2 26 2" xfId="3426"/>
    <cellStyle name="Heading 3 2 26 2 2" xfId="3427"/>
    <cellStyle name="Heading 3 2 26 3" xfId="3428"/>
    <cellStyle name="Heading 3 2 26 3 2" xfId="3429"/>
    <cellStyle name="Heading 3 2 26 4" xfId="3430"/>
    <cellStyle name="Heading 3 2 26 4 2" xfId="3431"/>
    <cellStyle name="Heading 3 2 27" xfId="3432"/>
    <cellStyle name="Heading 3 2 27 2" xfId="3433"/>
    <cellStyle name="Heading 3 2 27 2 2" xfId="3434"/>
    <cellStyle name="Heading 3 2 27 3" xfId="3435"/>
    <cellStyle name="Heading 3 2 27 3 2" xfId="3436"/>
    <cellStyle name="Heading 3 2 27 4" xfId="3437"/>
    <cellStyle name="Heading 3 2 27 4 2" xfId="3438"/>
    <cellStyle name="Heading 3 2 28" xfId="3439"/>
    <cellStyle name="Heading 3 2 28 2" xfId="3440"/>
    <cellStyle name="Heading 3 2 28 2 2" xfId="3441"/>
    <cellStyle name="Heading 3 2 28 3" xfId="3442"/>
    <cellStyle name="Heading 3 2 28 3 2" xfId="3443"/>
    <cellStyle name="Heading 3 2 28 4" xfId="3444"/>
    <cellStyle name="Heading 3 2 28 4 2" xfId="3445"/>
    <cellStyle name="Heading 3 2 29" xfId="3446"/>
    <cellStyle name="Heading 3 2 29 2" xfId="3447"/>
    <cellStyle name="Heading 3 2 29 2 2" xfId="3448"/>
    <cellStyle name="Heading 3 2 29 3" xfId="3449"/>
    <cellStyle name="Heading 3 2 29 3 2" xfId="3450"/>
    <cellStyle name="Heading 3 2 29 4" xfId="3451"/>
    <cellStyle name="Heading 3 2 29 4 2" xfId="3452"/>
    <cellStyle name="Heading 3 2 3" xfId="3453"/>
    <cellStyle name="Heading 3 2 3 10" xfId="3454"/>
    <cellStyle name="Heading 3 2 3 10 2" xfId="3455"/>
    <cellStyle name="Heading 3 2 3 10 2 2" xfId="3456"/>
    <cellStyle name="Heading 3 2 3 10 3" xfId="3457"/>
    <cellStyle name="Heading 3 2 3 10 3 2" xfId="3458"/>
    <cellStyle name="Heading 3 2 3 10 4" xfId="3459"/>
    <cellStyle name="Heading 3 2 3 10 4 2" xfId="3460"/>
    <cellStyle name="Heading 3 2 3 11" xfId="3461"/>
    <cellStyle name="Heading 3 2 3 11 2" xfId="3462"/>
    <cellStyle name="Heading 3 2 3 11 2 2" xfId="3463"/>
    <cellStyle name="Heading 3 2 3 11 3" xfId="3464"/>
    <cellStyle name="Heading 3 2 3 11 3 2" xfId="3465"/>
    <cellStyle name="Heading 3 2 3 11 4" xfId="3466"/>
    <cellStyle name="Heading 3 2 3 11 4 2" xfId="3467"/>
    <cellStyle name="Heading 3 2 3 12" xfId="3468"/>
    <cellStyle name="Heading 3 2 3 12 2" xfId="3469"/>
    <cellStyle name="Heading 3 2 3 12 2 2" xfId="3470"/>
    <cellStyle name="Heading 3 2 3 12 3" xfId="3471"/>
    <cellStyle name="Heading 3 2 3 12 3 2" xfId="3472"/>
    <cellStyle name="Heading 3 2 3 12 4" xfId="3473"/>
    <cellStyle name="Heading 3 2 3 12 4 2" xfId="3474"/>
    <cellStyle name="Heading 3 2 3 13" xfId="3475"/>
    <cellStyle name="Heading 3 2 3 13 2" xfId="3476"/>
    <cellStyle name="Heading 3 2 3 13 2 2" xfId="3477"/>
    <cellStyle name="Heading 3 2 3 13 3" xfId="3478"/>
    <cellStyle name="Heading 3 2 3 13 3 2" xfId="3479"/>
    <cellStyle name="Heading 3 2 3 13 4" xfId="3480"/>
    <cellStyle name="Heading 3 2 3 13 4 2" xfId="3481"/>
    <cellStyle name="Heading 3 2 3 14" xfId="3482"/>
    <cellStyle name="Heading 3 2 3 14 2" xfId="3483"/>
    <cellStyle name="Heading 3 2 3 14 2 2" xfId="3484"/>
    <cellStyle name="Heading 3 2 3 14 3" xfId="3485"/>
    <cellStyle name="Heading 3 2 3 14 3 2" xfId="3486"/>
    <cellStyle name="Heading 3 2 3 14 4" xfId="3487"/>
    <cellStyle name="Heading 3 2 3 14 4 2" xfId="3488"/>
    <cellStyle name="Heading 3 2 3 15" xfId="3489"/>
    <cellStyle name="Heading 3 2 3 15 2" xfId="3490"/>
    <cellStyle name="Heading 3 2 3 15 2 2" xfId="3491"/>
    <cellStyle name="Heading 3 2 3 15 3" xfId="3492"/>
    <cellStyle name="Heading 3 2 3 15 3 2" xfId="3493"/>
    <cellStyle name="Heading 3 2 3 15 4" xfId="3494"/>
    <cellStyle name="Heading 3 2 3 15 4 2" xfId="3495"/>
    <cellStyle name="Heading 3 2 3 16" xfId="3496"/>
    <cellStyle name="Heading 3 2 3 16 2" xfId="3497"/>
    <cellStyle name="Heading 3 2 3 17" xfId="3498"/>
    <cellStyle name="Heading 3 2 3 17 2" xfId="3499"/>
    <cellStyle name="Heading 3 2 3 18" xfId="3500"/>
    <cellStyle name="Heading 3 2 3 18 2" xfId="3501"/>
    <cellStyle name="Heading 3 2 3 19" xfId="3502"/>
    <cellStyle name="Heading 3 2 3 2" xfId="3503"/>
    <cellStyle name="Heading 3 2 3 2 2" xfId="3504"/>
    <cellStyle name="Heading 3 2 3 2 2 2" xfId="3505"/>
    <cellStyle name="Heading 3 2 3 2 3" xfId="3506"/>
    <cellStyle name="Heading 3 2 3 2 3 2" xfId="3507"/>
    <cellStyle name="Heading 3 2 3 2 4" xfId="3508"/>
    <cellStyle name="Heading 3 2 3 2 4 2" xfId="3509"/>
    <cellStyle name="Heading 3 2 3 20" xfId="3510"/>
    <cellStyle name="Heading 3 2 3 21" xfId="3511"/>
    <cellStyle name="Heading 3 2 3 22" xfId="3512"/>
    <cellStyle name="Heading 3 2 3 23" xfId="3513"/>
    <cellStyle name="Heading 3 2 3 24" xfId="3514"/>
    <cellStyle name="Heading 3 2 3 25" xfId="3515"/>
    <cellStyle name="Heading 3 2 3 3" xfId="3516"/>
    <cellStyle name="Heading 3 2 3 3 2" xfId="3517"/>
    <cellStyle name="Heading 3 2 3 3 2 2" xfId="3518"/>
    <cellStyle name="Heading 3 2 3 3 3" xfId="3519"/>
    <cellStyle name="Heading 3 2 3 3 3 2" xfId="3520"/>
    <cellStyle name="Heading 3 2 3 3 4" xfId="3521"/>
    <cellStyle name="Heading 3 2 3 3 4 2" xfId="3522"/>
    <cellStyle name="Heading 3 2 3 4" xfId="3523"/>
    <cellStyle name="Heading 3 2 3 4 2" xfId="3524"/>
    <cellStyle name="Heading 3 2 3 4 2 2" xfId="3525"/>
    <cellStyle name="Heading 3 2 3 4 3" xfId="3526"/>
    <cellStyle name="Heading 3 2 3 4 3 2" xfId="3527"/>
    <cellStyle name="Heading 3 2 3 4 4" xfId="3528"/>
    <cellStyle name="Heading 3 2 3 4 4 2" xfId="3529"/>
    <cellStyle name="Heading 3 2 3 5" xfId="3530"/>
    <cellStyle name="Heading 3 2 3 5 2" xfId="3531"/>
    <cellStyle name="Heading 3 2 3 5 2 2" xfId="3532"/>
    <cellStyle name="Heading 3 2 3 5 3" xfId="3533"/>
    <cellStyle name="Heading 3 2 3 5 3 2" xfId="3534"/>
    <cellStyle name="Heading 3 2 3 5 4" xfId="3535"/>
    <cellStyle name="Heading 3 2 3 5 4 2" xfId="3536"/>
    <cellStyle name="Heading 3 2 3 6" xfId="3537"/>
    <cellStyle name="Heading 3 2 3 6 2" xfId="3538"/>
    <cellStyle name="Heading 3 2 3 6 2 2" xfId="3539"/>
    <cellStyle name="Heading 3 2 3 6 3" xfId="3540"/>
    <cellStyle name="Heading 3 2 3 6 3 2" xfId="3541"/>
    <cellStyle name="Heading 3 2 3 6 4" xfId="3542"/>
    <cellStyle name="Heading 3 2 3 6 4 2" xfId="3543"/>
    <cellStyle name="Heading 3 2 3 7" xfId="3544"/>
    <cellStyle name="Heading 3 2 3 7 2" xfId="3545"/>
    <cellStyle name="Heading 3 2 3 7 2 2" xfId="3546"/>
    <cellStyle name="Heading 3 2 3 7 3" xfId="3547"/>
    <cellStyle name="Heading 3 2 3 7 3 2" xfId="3548"/>
    <cellStyle name="Heading 3 2 3 7 4" xfId="3549"/>
    <cellStyle name="Heading 3 2 3 7 4 2" xfId="3550"/>
    <cellStyle name="Heading 3 2 3 8" xfId="3551"/>
    <cellStyle name="Heading 3 2 3 8 2" xfId="3552"/>
    <cellStyle name="Heading 3 2 3 8 2 2" xfId="3553"/>
    <cellStyle name="Heading 3 2 3 8 3" xfId="3554"/>
    <cellStyle name="Heading 3 2 3 8 3 2" xfId="3555"/>
    <cellStyle name="Heading 3 2 3 8 4" xfId="3556"/>
    <cellStyle name="Heading 3 2 3 8 4 2" xfId="3557"/>
    <cellStyle name="Heading 3 2 3 9" xfId="3558"/>
    <cellStyle name="Heading 3 2 3 9 2" xfId="3559"/>
    <cellStyle name="Heading 3 2 3 9 2 2" xfId="3560"/>
    <cellStyle name="Heading 3 2 3 9 3" xfId="3561"/>
    <cellStyle name="Heading 3 2 3 9 3 2" xfId="3562"/>
    <cellStyle name="Heading 3 2 3 9 4" xfId="3563"/>
    <cellStyle name="Heading 3 2 3 9 4 2" xfId="3564"/>
    <cellStyle name="Heading 3 2 30" xfId="3565"/>
    <cellStyle name="Heading 3 2 30 2" xfId="3566"/>
    <cellStyle name="Heading 3 2 30 2 2" xfId="3567"/>
    <cellStyle name="Heading 3 2 30 3" xfId="3568"/>
    <cellStyle name="Heading 3 2 30 3 2" xfId="3569"/>
    <cellStyle name="Heading 3 2 30 4" xfId="3570"/>
    <cellStyle name="Heading 3 2 30 4 2" xfId="3571"/>
    <cellStyle name="Heading 3 2 31" xfId="3572"/>
    <cellStyle name="Heading 3 2 31 2" xfId="3573"/>
    <cellStyle name="Heading 3 2 31 2 2" xfId="3574"/>
    <cellStyle name="Heading 3 2 31 3" xfId="3575"/>
    <cellStyle name="Heading 3 2 31 3 2" xfId="3576"/>
    <cellStyle name="Heading 3 2 31 4" xfId="3577"/>
    <cellStyle name="Heading 3 2 31 4 2" xfId="3578"/>
    <cellStyle name="Heading 3 2 32" xfId="3579"/>
    <cellStyle name="Heading 3 2 32 2" xfId="3580"/>
    <cellStyle name="Heading 3 2 32 2 2" xfId="3581"/>
    <cellStyle name="Heading 3 2 32 3" xfId="3582"/>
    <cellStyle name="Heading 3 2 32 3 2" xfId="3583"/>
    <cellStyle name="Heading 3 2 32 4" xfId="3584"/>
    <cellStyle name="Heading 3 2 32 4 2" xfId="3585"/>
    <cellStyle name="Heading 3 2 33" xfId="3586"/>
    <cellStyle name="Heading 3 2 33 2" xfId="3587"/>
    <cellStyle name="Heading 3 2 33 2 2" xfId="3588"/>
    <cellStyle name="Heading 3 2 33 3" xfId="3589"/>
    <cellStyle name="Heading 3 2 33 3 2" xfId="3590"/>
    <cellStyle name="Heading 3 2 33 4" xfId="3591"/>
    <cellStyle name="Heading 3 2 33 4 2" xfId="3592"/>
    <cellStyle name="Heading 3 2 34" xfId="3593"/>
    <cellStyle name="Heading 3 2 34 2" xfId="3594"/>
    <cellStyle name="Heading 3 2 34 2 2" xfId="3595"/>
    <cellStyle name="Heading 3 2 34 3" xfId="3596"/>
    <cellStyle name="Heading 3 2 34 3 2" xfId="3597"/>
    <cellStyle name="Heading 3 2 34 4" xfId="3598"/>
    <cellStyle name="Heading 3 2 34 4 2" xfId="3599"/>
    <cellStyle name="Heading 3 2 35" xfId="3600"/>
    <cellStyle name="Heading 3 2 35 2" xfId="3601"/>
    <cellStyle name="Heading 3 2 35 2 2" xfId="3602"/>
    <cellStyle name="Heading 3 2 35 3" xfId="3603"/>
    <cellStyle name="Heading 3 2 35 3 2" xfId="3604"/>
    <cellStyle name="Heading 3 2 35 4" xfId="3605"/>
    <cellStyle name="Heading 3 2 35 4 2" xfId="3606"/>
    <cellStyle name="Heading 3 2 36" xfId="3607"/>
    <cellStyle name="Heading 3 2 36 2" xfId="3608"/>
    <cellStyle name="Heading 3 2 36 2 2" xfId="3609"/>
    <cellStyle name="Heading 3 2 36 3" xfId="3610"/>
    <cellStyle name="Heading 3 2 36 3 2" xfId="3611"/>
    <cellStyle name="Heading 3 2 36 4" xfId="3612"/>
    <cellStyle name="Heading 3 2 36 4 2" xfId="3613"/>
    <cellStyle name="Heading 3 2 37" xfId="3614"/>
    <cellStyle name="Heading 3 2 37 2" xfId="3615"/>
    <cellStyle name="Heading 3 2 37 2 2" xfId="3616"/>
    <cellStyle name="Heading 3 2 37 3" xfId="3617"/>
    <cellStyle name="Heading 3 2 37 3 2" xfId="3618"/>
    <cellStyle name="Heading 3 2 37 4" xfId="3619"/>
    <cellStyle name="Heading 3 2 37 4 2" xfId="3620"/>
    <cellStyle name="Heading 3 2 38" xfId="3621"/>
    <cellStyle name="Heading 3 2 38 2" xfId="3622"/>
    <cellStyle name="Heading 3 2 38 2 2" xfId="3623"/>
    <cellStyle name="Heading 3 2 38 3" xfId="3624"/>
    <cellStyle name="Heading 3 2 38 3 2" xfId="3625"/>
    <cellStyle name="Heading 3 2 38 4" xfId="3626"/>
    <cellStyle name="Heading 3 2 38 4 2" xfId="3627"/>
    <cellStyle name="Heading 3 2 39" xfId="3628"/>
    <cellStyle name="Heading 3 2 39 2" xfId="3629"/>
    <cellStyle name="Heading 3 2 39 2 2" xfId="3630"/>
    <cellStyle name="Heading 3 2 39 3" xfId="3631"/>
    <cellStyle name="Heading 3 2 39 3 2" xfId="3632"/>
    <cellStyle name="Heading 3 2 39 4" xfId="3633"/>
    <cellStyle name="Heading 3 2 39 4 2" xfId="3634"/>
    <cellStyle name="Heading 3 2 4" xfId="3635"/>
    <cellStyle name="Heading 3 2 4 10" xfId="3636"/>
    <cellStyle name="Heading 3 2 4 10 2" xfId="3637"/>
    <cellStyle name="Heading 3 2 4 10 2 2" xfId="3638"/>
    <cellStyle name="Heading 3 2 4 10 3" xfId="3639"/>
    <cellStyle name="Heading 3 2 4 10 3 2" xfId="3640"/>
    <cellStyle name="Heading 3 2 4 10 4" xfId="3641"/>
    <cellStyle name="Heading 3 2 4 10 4 2" xfId="3642"/>
    <cellStyle name="Heading 3 2 4 11" xfId="3643"/>
    <cellStyle name="Heading 3 2 4 11 2" xfId="3644"/>
    <cellStyle name="Heading 3 2 4 11 2 2" xfId="3645"/>
    <cellStyle name="Heading 3 2 4 11 3" xfId="3646"/>
    <cellStyle name="Heading 3 2 4 11 3 2" xfId="3647"/>
    <cellStyle name="Heading 3 2 4 11 4" xfId="3648"/>
    <cellStyle name="Heading 3 2 4 11 4 2" xfId="3649"/>
    <cellStyle name="Heading 3 2 4 12" xfId="3650"/>
    <cellStyle name="Heading 3 2 4 12 2" xfId="3651"/>
    <cellStyle name="Heading 3 2 4 12 2 2" xfId="3652"/>
    <cellStyle name="Heading 3 2 4 12 3" xfId="3653"/>
    <cellStyle name="Heading 3 2 4 12 3 2" xfId="3654"/>
    <cellStyle name="Heading 3 2 4 12 4" xfId="3655"/>
    <cellStyle name="Heading 3 2 4 12 4 2" xfId="3656"/>
    <cellStyle name="Heading 3 2 4 13" xfId="3657"/>
    <cellStyle name="Heading 3 2 4 13 2" xfId="3658"/>
    <cellStyle name="Heading 3 2 4 13 2 2" xfId="3659"/>
    <cellStyle name="Heading 3 2 4 13 3" xfId="3660"/>
    <cellStyle name="Heading 3 2 4 13 3 2" xfId="3661"/>
    <cellStyle name="Heading 3 2 4 13 4" xfId="3662"/>
    <cellStyle name="Heading 3 2 4 13 4 2" xfId="3663"/>
    <cellStyle name="Heading 3 2 4 14" xfId="3664"/>
    <cellStyle name="Heading 3 2 4 14 2" xfId="3665"/>
    <cellStyle name="Heading 3 2 4 14 2 2" xfId="3666"/>
    <cellStyle name="Heading 3 2 4 14 3" xfId="3667"/>
    <cellStyle name="Heading 3 2 4 14 3 2" xfId="3668"/>
    <cellStyle name="Heading 3 2 4 14 4" xfId="3669"/>
    <cellStyle name="Heading 3 2 4 14 4 2" xfId="3670"/>
    <cellStyle name="Heading 3 2 4 15" xfId="3671"/>
    <cellStyle name="Heading 3 2 4 15 2" xfId="3672"/>
    <cellStyle name="Heading 3 2 4 15 2 2" xfId="3673"/>
    <cellStyle name="Heading 3 2 4 15 3" xfId="3674"/>
    <cellStyle name="Heading 3 2 4 15 3 2" xfId="3675"/>
    <cellStyle name="Heading 3 2 4 15 4" xfId="3676"/>
    <cellStyle name="Heading 3 2 4 15 4 2" xfId="3677"/>
    <cellStyle name="Heading 3 2 4 16" xfId="3678"/>
    <cellStyle name="Heading 3 2 4 16 2" xfId="3679"/>
    <cellStyle name="Heading 3 2 4 17" xfId="3680"/>
    <cellStyle name="Heading 3 2 4 17 2" xfId="3681"/>
    <cellStyle name="Heading 3 2 4 18" xfId="3682"/>
    <cellStyle name="Heading 3 2 4 18 2" xfId="3683"/>
    <cellStyle name="Heading 3 2 4 19" xfId="3684"/>
    <cellStyle name="Heading 3 2 4 2" xfId="3685"/>
    <cellStyle name="Heading 3 2 4 2 2" xfId="3686"/>
    <cellStyle name="Heading 3 2 4 2 2 2" xfId="3687"/>
    <cellStyle name="Heading 3 2 4 2 3" xfId="3688"/>
    <cellStyle name="Heading 3 2 4 2 3 2" xfId="3689"/>
    <cellStyle name="Heading 3 2 4 2 4" xfId="3690"/>
    <cellStyle name="Heading 3 2 4 2 4 2" xfId="3691"/>
    <cellStyle name="Heading 3 2 4 20" xfId="3692"/>
    <cellStyle name="Heading 3 2 4 21" xfId="3693"/>
    <cellStyle name="Heading 3 2 4 22" xfId="3694"/>
    <cellStyle name="Heading 3 2 4 23" xfId="3695"/>
    <cellStyle name="Heading 3 2 4 24" xfId="3696"/>
    <cellStyle name="Heading 3 2 4 25" xfId="3697"/>
    <cellStyle name="Heading 3 2 4 3" xfId="3698"/>
    <cellStyle name="Heading 3 2 4 3 2" xfId="3699"/>
    <cellStyle name="Heading 3 2 4 3 2 2" xfId="3700"/>
    <cellStyle name="Heading 3 2 4 3 3" xfId="3701"/>
    <cellStyle name="Heading 3 2 4 3 3 2" xfId="3702"/>
    <cellStyle name="Heading 3 2 4 3 4" xfId="3703"/>
    <cellStyle name="Heading 3 2 4 3 4 2" xfId="3704"/>
    <cellStyle name="Heading 3 2 4 4" xfId="3705"/>
    <cellStyle name="Heading 3 2 4 4 2" xfId="3706"/>
    <cellStyle name="Heading 3 2 4 4 2 2" xfId="3707"/>
    <cellStyle name="Heading 3 2 4 4 3" xfId="3708"/>
    <cellStyle name="Heading 3 2 4 4 3 2" xfId="3709"/>
    <cellStyle name="Heading 3 2 4 4 4" xfId="3710"/>
    <cellStyle name="Heading 3 2 4 4 4 2" xfId="3711"/>
    <cellStyle name="Heading 3 2 4 5" xfId="3712"/>
    <cellStyle name="Heading 3 2 4 5 2" xfId="3713"/>
    <cellStyle name="Heading 3 2 4 5 2 2" xfId="3714"/>
    <cellStyle name="Heading 3 2 4 5 3" xfId="3715"/>
    <cellStyle name="Heading 3 2 4 5 3 2" xfId="3716"/>
    <cellStyle name="Heading 3 2 4 5 4" xfId="3717"/>
    <cellStyle name="Heading 3 2 4 5 4 2" xfId="3718"/>
    <cellStyle name="Heading 3 2 4 6" xfId="3719"/>
    <cellStyle name="Heading 3 2 4 6 2" xfId="3720"/>
    <cellStyle name="Heading 3 2 4 6 2 2" xfId="3721"/>
    <cellStyle name="Heading 3 2 4 6 3" xfId="3722"/>
    <cellStyle name="Heading 3 2 4 6 3 2" xfId="3723"/>
    <cellStyle name="Heading 3 2 4 6 4" xfId="3724"/>
    <cellStyle name="Heading 3 2 4 6 4 2" xfId="3725"/>
    <cellStyle name="Heading 3 2 4 7" xfId="3726"/>
    <cellStyle name="Heading 3 2 4 7 2" xfId="3727"/>
    <cellStyle name="Heading 3 2 4 7 2 2" xfId="3728"/>
    <cellStyle name="Heading 3 2 4 7 3" xfId="3729"/>
    <cellStyle name="Heading 3 2 4 7 3 2" xfId="3730"/>
    <cellStyle name="Heading 3 2 4 7 4" xfId="3731"/>
    <cellStyle name="Heading 3 2 4 7 4 2" xfId="3732"/>
    <cellStyle name="Heading 3 2 4 8" xfId="3733"/>
    <cellStyle name="Heading 3 2 4 8 2" xfId="3734"/>
    <cellStyle name="Heading 3 2 4 8 2 2" xfId="3735"/>
    <cellStyle name="Heading 3 2 4 8 3" xfId="3736"/>
    <cellStyle name="Heading 3 2 4 8 3 2" xfId="3737"/>
    <cellStyle name="Heading 3 2 4 8 4" xfId="3738"/>
    <cellStyle name="Heading 3 2 4 8 4 2" xfId="3739"/>
    <cellStyle name="Heading 3 2 4 9" xfId="3740"/>
    <cellStyle name="Heading 3 2 4 9 2" xfId="3741"/>
    <cellStyle name="Heading 3 2 4 9 2 2" xfId="3742"/>
    <cellStyle name="Heading 3 2 4 9 3" xfId="3743"/>
    <cellStyle name="Heading 3 2 4 9 3 2" xfId="3744"/>
    <cellStyle name="Heading 3 2 4 9 4" xfId="3745"/>
    <cellStyle name="Heading 3 2 4 9 4 2" xfId="3746"/>
    <cellStyle name="Heading 3 2 40" xfId="3747"/>
    <cellStyle name="Heading 3 2 40 2" xfId="3748"/>
    <cellStyle name="Heading 3 2 41" xfId="3749"/>
    <cellStyle name="Heading 3 2 41 2" xfId="3750"/>
    <cellStyle name="Heading 3 2 42" xfId="3751"/>
    <cellStyle name="Heading 3 2 42 2" xfId="3752"/>
    <cellStyle name="Heading 3 2 43" xfId="3753"/>
    <cellStyle name="Heading 3 2 44" xfId="3754"/>
    <cellStyle name="Heading 3 2 45" xfId="3755"/>
    <cellStyle name="Heading 3 2 46" xfId="3756"/>
    <cellStyle name="Heading 3 2 47" xfId="3757"/>
    <cellStyle name="Heading 3 2 48" xfId="3758"/>
    <cellStyle name="Heading 3 2 49" xfId="3759"/>
    <cellStyle name="Heading 3 2 5" xfId="3760"/>
    <cellStyle name="Heading 3 2 5 10" xfId="3761"/>
    <cellStyle name="Heading 3 2 5 10 2" xfId="3762"/>
    <cellStyle name="Heading 3 2 5 10 2 2" xfId="3763"/>
    <cellStyle name="Heading 3 2 5 10 3" xfId="3764"/>
    <cellStyle name="Heading 3 2 5 10 3 2" xfId="3765"/>
    <cellStyle name="Heading 3 2 5 10 4" xfId="3766"/>
    <cellStyle name="Heading 3 2 5 10 4 2" xfId="3767"/>
    <cellStyle name="Heading 3 2 5 11" xfId="3768"/>
    <cellStyle name="Heading 3 2 5 11 2" xfId="3769"/>
    <cellStyle name="Heading 3 2 5 11 2 2" xfId="3770"/>
    <cellStyle name="Heading 3 2 5 11 3" xfId="3771"/>
    <cellStyle name="Heading 3 2 5 11 3 2" xfId="3772"/>
    <cellStyle name="Heading 3 2 5 11 4" xfId="3773"/>
    <cellStyle name="Heading 3 2 5 11 4 2" xfId="3774"/>
    <cellStyle name="Heading 3 2 5 12" xfId="3775"/>
    <cellStyle name="Heading 3 2 5 12 2" xfId="3776"/>
    <cellStyle name="Heading 3 2 5 12 2 2" xfId="3777"/>
    <cellStyle name="Heading 3 2 5 12 3" xfId="3778"/>
    <cellStyle name="Heading 3 2 5 12 3 2" xfId="3779"/>
    <cellStyle name="Heading 3 2 5 12 4" xfId="3780"/>
    <cellStyle name="Heading 3 2 5 12 4 2" xfId="3781"/>
    <cellStyle name="Heading 3 2 5 13" xfId="3782"/>
    <cellStyle name="Heading 3 2 5 13 2" xfId="3783"/>
    <cellStyle name="Heading 3 2 5 13 2 2" xfId="3784"/>
    <cellStyle name="Heading 3 2 5 13 3" xfId="3785"/>
    <cellStyle name="Heading 3 2 5 13 3 2" xfId="3786"/>
    <cellStyle name="Heading 3 2 5 13 4" xfId="3787"/>
    <cellStyle name="Heading 3 2 5 13 4 2" xfId="3788"/>
    <cellStyle name="Heading 3 2 5 14" xfId="3789"/>
    <cellStyle name="Heading 3 2 5 14 2" xfId="3790"/>
    <cellStyle name="Heading 3 2 5 14 2 2" xfId="3791"/>
    <cellStyle name="Heading 3 2 5 14 3" xfId="3792"/>
    <cellStyle name="Heading 3 2 5 14 3 2" xfId="3793"/>
    <cellStyle name="Heading 3 2 5 14 4" xfId="3794"/>
    <cellStyle name="Heading 3 2 5 14 4 2" xfId="3795"/>
    <cellStyle name="Heading 3 2 5 15" xfId="3796"/>
    <cellStyle name="Heading 3 2 5 15 2" xfId="3797"/>
    <cellStyle name="Heading 3 2 5 15 2 2" xfId="3798"/>
    <cellStyle name="Heading 3 2 5 15 3" xfId="3799"/>
    <cellStyle name="Heading 3 2 5 15 3 2" xfId="3800"/>
    <cellStyle name="Heading 3 2 5 15 4" xfId="3801"/>
    <cellStyle name="Heading 3 2 5 15 4 2" xfId="3802"/>
    <cellStyle name="Heading 3 2 5 16" xfId="3803"/>
    <cellStyle name="Heading 3 2 5 16 2" xfId="3804"/>
    <cellStyle name="Heading 3 2 5 17" xfId="3805"/>
    <cellStyle name="Heading 3 2 5 17 2" xfId="3806"/>
    <cellStyle name="Heading 3 2 5 18" xfId="3807"/>
    <cellStyle name="Heading 3 2 5 18 2" xfId="3808"/>
    <cellStyle name="Heading 3 2 5 19" xfId="3809"/>
    <cellStyle name="Heading 3 2 5 2" xfId="3810"/>
    <cellStyle name="Heading 3 2 5 2 2" xfId="3811"/>
    <cellStyle name="Heading 3 2 5 2 2 2" xfId="3812"/>
    <cellStyle name="Heading 3 2 5 2 3" xfId="3813"/>
    <cellStyle name="Heading 3 2 5 2 3 2" xfId="3814"/>
    <cellStyle name="Heading 3 2 5 2 4" xfId="3815"/>
    <cellStyle name="Heading 3 2 5 2 4 2" xfId="3816"/>
    <cellStyle name="Heading 3 2 5 20" xfId="3817"/>
    <cellStyle name="Heading 3 2 5 21" xfId="3818"/>
    <cellStyle name="Heading 3 2 5 22" xfId="3819"/>
    <cellStyle name="Heading 3 2 5 23" xfId="3820"/>
    <cellStyle name="Heading 3 2 5 24" xfId="3821"/>
    <cellStyle name="Heading 3 2 5 25" xfId="3822"/>
    <cellStyle name="Heading 3 2 5 3" xfId="3823"/>
    <cellStyle name="Heading 3 2 5 3 2" xfId="3824"/>
    <cellStyle name="Heading 3 2 5 3 2 2" xfId="3825"/>
    <cellStyle name="Heading 3 2 5 3 3" xfId="3826"/>
    <cellStyle name="Heading 3 2 5 3 3 2" xfId="3827"/>
    <cellStyle name="Heading 3 2 5 3 4" xfId="3828"/>
    <cellStyle name="Heading 3 2 5 3 4 2" xfId="3829"/>
    <cellStyle name="Heading 3 2 5 4" xfId="3830"/>
    <cellStyle name="Heading 3 2 5 4 2" xfId="3831"/>
    <cellStyle name="Heading 3 2 5 4 2 2" xfId="3832"/>
    <cellStyle name="Heading 3 2 5 4 3" xfId="3833"/>
    <cellStyle name="Heading 3 2 5 4 3 2" xfId="3834"/>
    <cellStyle name="Heading 3 2 5 4 4" xfId="3835"/>
    <cellStyle name="Heading 3 2 5 4 4 2" xfId="3836"/>
    <cellStyle name="Heading 3 2 5 5" xfId="3837"/>
    <cellStyle name="Heading 3 2 5 5 2" xfId="3838"/>
    <cellStyle name="Heading 3 2 5 5 2 2" xfId="3839"/>
    <cellStyle name="Heading 3 2 5 5 3" xfId="3840"/>
    <cellStyle name="Heading 3 2 5 5 3 2" xfId="3841"/>
    <cellStyle name="Heading 3 2 5 5 4" xfId="3842"/>
    <cellStyle name="Heading 3 2 5 5 4 2" xfId="3843"/>
    <cellStyle name="Heading 3 2 5 6" xfId="3844"/>
    <cellStyle name="Heading 3 2 5 6 2" xfId="3845"/>
    <cellStyle name="Heading 3 2 5 6 2 2" xfId="3846"/>
    <cellStyle name="Heading 3 2 5 6 3" xfId="3847"/>
    <cellStyle name="Heading 3 2 5 6 3 2" xfId="3848"/>
    <cellStyle name="Heading 3 2 5 6 4" xfId="3849"/>
    <cellStyle name="Heading 3 2 5 6 4 2" xfId="3850"/>
    <cellStyle name="Heading 3 2 5 7" xfId="3851"/>
    <cellStyle name="Heading 3 2 5 7 2" xfId="3852"/>
    <cellStyle name="Heading 3 2 5 7 2 2" xfId="3853"/>
    <cellStyle name="Heading 3 2 5 7 3" xfId="3854"/>
    <cellStyle name="Heading 3 2 5 7 3 2" xfId="3855"/>
    <cellStyle name="Heading 3 2 5 7 4" xfId="3856"/>
    <cellStyle name="Heading 3 2 5 7 4 2" xfId="3857"/>
    <cellStyle name="Heading 3 2 5 8" xfId="3858"/>
    <cellStyle name="Heading 3 2 5 8 2" xfId="3859"/>
    <cellStyle name="Heading 3 2 5 8 2 2" xfId="3860"/>
    <cellStyle name="Heading 3 2 5 8 3" xfId="3861"/>
    <cellStyle name="Heading 3 2 5 8 3 2" xfId="3862"/>
    <cellStyle name="Heading 3 2 5 8 4" xfId="3863"/>
    <cellStyle name="Heading 3 2 5 8 4 2" xfId="3864"/>
    <cellStyle name="Heading 3 2 5 9" xfId="3865"/>
    <cellStyle name="Heading 3 2 5 9 2" xfId="3866"/>
    <cellStyle name="Heading 3 2 5 9 2 2" xfId="3867"/>
    <cellStyle name="Heading 3 2 5 9 3" xfId="3868"/>
    <cellStyle name="Heading 3 2 5 9 3 2" xfId="3869"/>
    <cellStyle name="Heading 3 2 5 9 4" xfId="3870"/>
    <cellStyle name="Heading 3 2 5 9 4 2" xfId="3871"/>
    <cellStyle name="Heading 3 2 6" xfId="3872"/>
    <cellStyle name="Heading 3 2 6 10" xfId="3873"/>
    <cellStyle name="Heading 3 2 6 10 2" xfId="3874"/>
    <cellStyle name="Heading 3 2 6 10 2 2" xfId="3875"/>
    <cellStyle name="Heading 3 2 6 10 3" xfId="3876"/>
    <cellStyle name="Heading 3 2 6 10 3 2" xfId="3877"/>
    <cellStyle name="Heading 3 2 6 10 4" xfId="3878"/>
    <cellStyle name="Heading 3 2 6 10 4 2" xfId="3879"/>
    <cellStyle name="Heading 3 2 6 11" xfId="3880"/>
    <cellStyle name="Heading 3 2 6 11 2" xfId="3881"/>
    <cellStyle name="Heading 3 2 6 11 2 2" xfId="3882"/>
    <cellStyle name="Heading 3 2 6 11 3" xfId="3883"/>
    <cellStyle name="Heading 3 2 6 11 3 2" xfId="3884"/>
    <cellStyle name="Heading 3 2 6 11 4" xfId="3885"/>
    <cellStyle name="Heading 3 2 6 11 4 2" xfId="3886"/>
    <cellStyle name="Heading 3 2 6 12" xfId="3887"/>
    <cellStyle name="Heading 3 2 6 12 2" xfId="3888"/>
    <cellStyle name="Heading 3 2 6 12 2 2" xfId="3889"/>
    <cellStyle name="Heading 3 2 6 12 3" xfId="3890"/>
    <cellStyle name="Heading 3 2 6 12 3 2" xfId="3891"/>
    <cellStyle name="Heading 3 2 6 12 4" xfId="3892"/>
    <cellStyle name="Heading 3 2 6 12 4 2" xfId="3893"/>
    <cellStyle name="Heading 3 2 6 13" xfId="3894"/>
    <cellStyle name="Heading 3 2 6 13 2" xfId="3895"/>
    <cellStyle name="Heading 3 2 6 13 2 2" xfId="3896"/>
    <cellStyle name="Heading 3 2 6 13 3" xfId="3897"/>
    <cellStyle name="Heading 3 2 6 13 3 2" xfId="3898"/>
    <cellStyle name="Heading 3 2 6 13 4" xfId="3899"/>
    <cellStyle name="Heading 3 2 6 13 4 2" xfId="3900"/>
    <cellStyle name="Heading 3 2 6 14" xfId="3901"/>
    <cellStyle name="Heading 3 2 6 14 2" xfId="3902"/>
    <cellStyle name="Heading 3 2 6 14 2 2" xfId="3903"/>
    <cellStyle name="Heading 3 2 6 14 3" xfId="3904"/>
    <cellStyle name="Heading 3 2 6 14 3 2" xfId="3905"/>
    <cellStyle name="Heading 3 2 6 14 4" xfId="3906"/>
    <cellStyle name="Heading 3 2 6 14 4 2" xfId="3907"/>
    <cellStyle name="Heading 3 2 6 15" xfId="3908"/>
    <cellStyle name="Heading 3 2 6 15 2" xfId="3909"/>
    <cellStyle name="Heading 3 2 6 15 2 2" xfId="3910"/>
    <cellStyle name="Heading 3 2 6 15 3" xfId="3911"/>
    <cellStyle name="Heading 3 2 6 15 3 2" xfId="3912"/>
    <cellStyle name="Heading 3 2 6 15 4" xfId="3913"/>
    <cellStyle name="Heading 3 2 6 15 4 2" xfId="3914"/>
    <cellStyle name="Heading 3 2 6 16" xfId="3915"/>
    <cellStyle name="Heading 3 2 6 16 2" xfId="3916"/>
    <cellStyle name="Heading 3 2 6 17" xfId="3917"/>
    <cellStyle name="Heading 3 2 6 17 2" xfId="3918"/>
    <cellStyle name="Heading 3 2 6 18" xfId="3919"/>
    <cellStyle name="Heading 3 2 6 18 2" xfId="3920"/>
    <cellStyle name="Heading 3 2 6 19" xfId="3921"/>
    <cellStyle name="Heading 3 2 6 2" xfId="3922"/>
    <cellStyle name="Heading 3 2 6 2 2" xfId="3923"/>
    <cellStyle name="Heading 3 2 6 2 2 2" xfId="3924"/>
    <cellStyle name="Heading 3 2 6 2 3" xfId="3925"/>
    <cellStyle name="Heading 3 2 6 2 3 2" xfId="3926"/>
    <cellStyle name="Heading 3 2 6 2 4" xfId="3927"/>
    <cellStyle name="Heading 3 2 6 2 4 2" xfId="3928"/>
    <cellStyle name="Heading 3 2 6 20" xfId="3929"/>
    <cellStyle name="Heading 3 2 6 21" xfId="3930"/>
    <cellStyle name="Heading 3 2 6 22" xfId="3931"/>
    <cellStyle name="Heading 3 2 6 23" xfId="3932"/>
    <cellStyle name="Heading 3 2 6 24" xfId="3933"/>
    <cellStyle name="Heading 3 2 6 25" xfId="3934"/>
    <cellStyle name="Heading 3 2 6 3" xfId="3935"/>
    <cellStyle name="Heading 3 2 6 3 2" xfId="3936"/>
    <cellStyle name="Heading 3 2 6 3 2 2" xfId="3937"/>
    <cellStyle name="Heading 3 2 6 3 3" xfId="3938"/>
    <cellStyle name="Heading 3 2 6 3 3 2" xfId="3939"/>
    <cellStyle name="Heading 3 2 6 3 4" xfId="3940"/>
    <cellStyle name="Heading 3 2 6 3 4 2" xfId="3941"/>
    <cellStyle name="Heading 3 2 6 4" xfId="3942"/>
    <cellStyle name="Heading 3 2 6 4 2" xfId="3943"/>
    <cellStyle name="Heading 3 2 6 4 2 2" xfId="3944"/>
    <cellStyle name="Heading 3 2 6 4 3" xfId="3945"/>
    <cellStyle name="Heading 3 2 6 4 3 2" xfId="3946"/>
    <cellStyle name="Heading 3 2 6 4 4" xfId="3947"/>
    <cellStyle name="Heading 3 2 6 4 4 2" xfId="3948"/>
    <cellStyle name="Heading 3 2 6 5" xfId="3949"/>
    <cellStyle name="Heading 3 2 6 5 2" xfId="3950"/>
    <cellStyle name="Heading 3 2 6 5 2 2" xfId="3951"/>
    <cellStyle name="Heading 3 2 6 5 3" xfId="3952"/>
    <cellStyle name="Heading 3 2 6 5 3 2" xfId="3953"/>
    <cellStyle name="Heading 3 2 6 5 4" xfId="3954"/>
    <cellStyle name="Heading 3 2 6 5 4 2" xfId="3955"/>
    <cellStyle name="Heading 3 2 6 6" xfId="3956"/>
    <cellStyle name="Heading 3 2 6 6 2" xfId="3957"/>
    <cellStyle name="Heading 3 2 6 6 2 2" xfId="3958"/>
    <cellStyle name="Heading 3 2 6 6 3" xfId="3959"/>
    <cellStyle name="Heading 3 2 6 6 3 2" xfId="3960"/>
    <cellStyle name="Heading 3 2 6 6 4" xfId="3961"/>
    <cellStyle name="Heading 3 2 6 6 4 2" xfId="3962"/>
    <cellStyle name="Heading 3 2 6 7" xfId="3963"/>
    <cellStyle name="Heading 3 2 6 7 2" xfId="3964"/>
    <cellStyle name="Heading 3 2 6 7 2 2" xfId="3965"/>
    <cellStyle name="Heading 3 2 6 7 3" xfId="3966"/>
    <cellStyle name="Heading 3 2 6 7 3 2" xfId="3967"/>
    <cellStyle name="Heading 3 2 6 7 4" xfId="3968"/>
    <cellStyle name="Heading 3 2 6 7 4 2" xfId="3969"/>
    <cellStyle name="Heading 3 2 6 8" xfId="3970"/>
    <cellStyle name="Heading 3 2 6 8 2" xfId="3971"/>
    <cellStyle name="Heading 3 2 6 8 2 2" xfId="3972"/>
    <cellStyle name="Heading 3 2 6 8 3" xfId="3973"/>
    <cellStyle name="Heading 3 2 6 8 3 2" xfId="3974"/>
    <cellStyle name="Heading 3 2 6 8 4" xfId="3975"/>
    <cellStyle name="Heading 3 2 6 8 4 2" xfId="3976"/>
    <cellStyle name="Heading 3 2 6 9" xfId="3977"/>
    <cellStyle name="Heading 3 2 6 9 2" xfId="3978"/>
    <cellStyle name="Heading 3 2 6 9 2 2" xfId="3979"/>
    <cellStyle name="Heading 3 2 6 9 3" xfId="3980"/>
    <cellStyle name="Heading 3 2 6 9 3 2" xfId="3981"/>
    <cellStyle name="Heading 3 2 6 9 4" xfId="3982"/>
    <cellStyle name="Heading 3 2 6 9 4 2" xfId="3983"/>
    <cellStyle name="Heading 3 2 7" xfId="3984"/>
    <cellStyle name="Heading 3 2 7 10" xfId="3985"/>
    <cellStyle name="Heading 3 2 7 10 2" xfId="3986"/>
    <cellStyle name="Heading 3 2 7 10 2 2" xfId="3987"/>
    <cellStyle name="Heading 3 2 7 10 3" xfId="3988"/>
    <cellStyle name="Heading 3 2 7 10 3 2" xfId="3989"/>
    <cellStyle name="Heading 3 2 7 10 4" xfId="3990"/>
    <cellStyle name="Heading 3 2 7 10 4 2" xfId="3991"/>
    <cellStyle name="Heading 3 2 7 11" xfId="3992"/>
    <cellStyle name="Heading 3 2 7 11 2" xfId="3993"/>
    <cellStyle name="Heading 3 2 7 11 2 2" xfId="3994"/>
    <cellStyle name="Heading 3 2 7 11 3" xfId="3995"/>
    <cellStyle name="Heading 3 2 7 11 3 2" xfId="3996"/>
    <cellStyle name="Heading 3 2 7 11 4" xfId="3997"/>
    <cellStyle name="Heading 3 2 7 11 4 2" xfId="3998"/>
    <cellStyle name="Heading 3 2 7 12" xfId="3999"/>
    <cellStyle name="Heading 3 2 7 12 2" xfId="4000"/>
    <cellStyle name="Heading 3 2 7 12 2 2" xfId="4001"/>
    <cellStyle name="Heading 3 2 7 12 3" xfId="4002"/>
    <cellStyle name="Heading 3 2 7 12 3 2" xfId="4003"/>
    <cellStyle name="Heading 3 2 7 12 4" xfId="4004"/>
    <cellStyle name="Heading 3 2 7 12 4 2" xfId="4005"/>
    <cellStyle name="Heading 3 2 7 13" xfId="4006"/>
    <cellStyle name="Heading 3 2 7 13 2" xfId="4007"/>
    <cellStyle name="Heading 3 2 7 13 2 2" xfId="4008"/>
    <cellStyle name="Heading 3 2 7 13 3" xfId="4009"/>
    <cellStyle name="Heading 3 2 7 13 3 2" xfId="4010"/>
    <cellStyle name="Heading 3 2 7 13 4" xfId="4011"/>
    <cellStyle name="Heading 3 2 7 13 4 2" xfId="4012"/>
    <cellStyle name="Heading 3 2 7 14" xfId="4013"/>
    <cellStyle name="Heading 3 2 7 14 2" xfId="4014"/>
    <cellStyle name="Heading 3 2 7 14 2 2" xfId="4015"/>
    <cellStyle name="Heading 3 2 7 14 3" xfId="4016"/>
    <cellStyle name="Heading 3 2 7 14 3 2" xfId="4017"/>
    <cellStyle name="Heading 3 2 7 14 4" xfId="4018"/>
    <cellStyle name="Heading 3 2 7 14 4 2" xfId="4019"/>
    <cellStyle name="Heading 3 2 7 15" xfId="4020"/>
    <cellStyle name="Heading 3 2 7 15 2" xfId="4021"/>
    <cellStyle name="Heading 3 2 7 15 2 2" xfId="4022"/>
    <cellStyle name="Heading 3 2 7 15 3" xfId="4023"/>
    <cellStyle name="Heading 3 2 7 15 3 2" xfId="4024"/>
    <cellStyle name="Heading 3 2 7 15 4" xfId="4025"/>
    <cellStyle name="Heading 3 2 7 15 4 2" xfId="4026"/>
    <cellStyle name="Heading 3 2 7 16" xfId="4027"/>
    <cellStyle name="Heading 3 2 7 16 2" xfId="4028"/>
    <cellStyle name="Heading 3 2 7 17" xfId="4029"/>
    <cellStyle name="Heading 3 2 7 17 2" xfId="4030"/>
    <cellStyle name="Heading 3 2 7 18" xfId="4031"/>
    <cellStyle name="Heading 3 2 7 18 2" xfId="4032"/>
    <cellStyle name="Heading 3 2 7 19" xfId="4033"/>
    <cellStyle name="Heading 3 2 7 2" xfId="4034"/>
    <cellStyle name="Heading 3 2 7 2 2" xfId="4035"/>
    <cellStyle name="Heading 3 2 7 2 2 2" xfId="4036"/>
    <cellStyle name="Heading 3 2 7 2 3" xfId="4037"/>
    <cellStyle name="Heading 3 2 7 2 3 2" xfId="4038"/>
    <cellStyle name="Heading 3 2 7 2 4" xfId="4039"/>
    <cellStyle name="Heading 3 2 7 2 4 2" xfId="4040"/>
    <cellStyle name="Heading 3 2 7 20" xfId="4041"/>
    <cellStyle name="Heading 3 2 7 21" xfId="4042"/>
    <cellStyle name="Heading 3 2 7 22" xfId="4043"/>
    <cellStyle name="Heading 3 2 7 23" xfId="4044"/>
    <cellStyle name="Heading 3 2 7 24" xfId="4045"/>
    <cellStyle name="Heading 3 2 7 25" xfId="4046"/>
    <cellStyle name="Heading 3 2 7 3" xfId="4047"/>
    <cellStyle name="Heading 3 2 7 3 2" xfId="4048"/>
    <cellStyle name="Heading 3 2 7 3 2 2" xfId="4049"/>
    <cellStyle name="Heading 3 2 7 3 3" xfId="4050"/>
    <cellStyle name="Heading 3 2 7 3 3 2" xfId="4051"/>
    <cellStyle name="Heading 3 2 7 3 4" xfId="4052"/>
    <cellStyle name="Heading 3 2 7 3 4 2" xfId="4053"/>
    <cellStyle name="Heading 3 2 7 4" xfId="4054"/>
    <cellStyle name="Heading 3 2 7 4 2" xfId="4055"/>
    <cellStyle name="Heading 3 2 7 4 2 2" xfId="4056"/>
    <cellStyle name="Heading 3 2 7 4 3" xfId="4057"/>
    <cellStyle name="Heading 3 2 7 4 3 2" xfId="4058"/>
    <cellStyle name="Heading 3 2 7 4 4" xfId="4059"/>
    <cellStyle name="Heading 3 2 7 4 4 2" xfId="4060"/>
    <cellStyle name="Heading 3 2 7 5" xfId="4061"/>
    <cellStyle name="Heading 3 2 7 5 2" xfId="4062"/>
    <cellStyle name="Heading 3 2 7 5 2 2" xfId="4063"/>
    <cellStyle name="Heading 3 2 7 5 3" xfId="4064"/>
    <cellStyle name="Heading 3 2 7 5 3 2" xfId="4065"/>
    <cellStyle name="Heading 3 2 7 5 4" xfId="4066"/>
    <cellStyle name="Heading 3 2 7 5 4 2" xfId="4067"/>
    <cellStyle name="Heading 3 2 7 6" xfId="4068"/>
    <cellStyle name="Heading 3 2 7 6 2" xfId="4069"/>
    <cellStyle name="Heading 3 2 7 6 2 2" xfId="4070"/>
    <cellStyle name="Heading 3 2 7 6 3" xfId="4071"/>
    <cellStyle name="Heading 3 2 7 6 3 2" xfId="4072"/>
    <cellStyle name="Heading 3 2 7 6 4" xfId="4073"/>
    <cellStyle name="Heading 3 2 7 6 4 2" xfId="4074"/>
    <cellStyle name="Heading 3 2 7 7" xfId="4075"/>
    <cellStyle name="Heading 3 2 7 7 2" xfId="4076"/>
    <cellStyle name="Heading 3 2 7 7 2 2" xfId="4077"/>
    <cellStyle name="Heading 3 2 7 7 3" xfId="4078"/>
    <cellStyle name="Heading 3 2 7 7 3 2" xfId="4079"/>
    <cellStyle name="Heading 3 2 7 7 4" xfId="4080"/>
    <cellStyle name="Heading 3 2 7 7 4 2" xfId="4081"/>
    <cellStyle name="Heading 3 2 7 8" xfId="4082"/>
    <cellStyle name="Heading 3 2 7 8 2" xfId="4083"/>
    <cellStyle name="Heading 3 2 7 8 2 2" xfId="4084"/>
    <cellStyle name="Heading 3 2 7 8 3" xfId="4085"/>
    <cellStyle name="Heading 3 2 7 8 3 2" xfId="4086"/>
    <cellStyle name="Heading 3 2 7 8 4" xfId="4087"/>
    <cellStyle name="Heading 3 2 7 8 4 2" xfId="4088"/>
    <cellStyle name="Heading 3 2 7 9" xfId="4089"/>
    <cellStyle name="Heading 3 2 7 9 2" xfId="4090"/>
    <cellStyle name="Heading 3 2 7 9 2 2" xfId="4091"/>
    <cellStyle name="Heading 3 2 7 9 3" xfId="4092"/>
    <cellStyle name="Heading 3 2 7 9 3 2" xfId="4093"/>
    <cellStyle name="Heading 3 2 7 9 4" xfId="4094"/>
    <cellStyle name="Heading 3 2 7 9 4 2" xfId="4095"/>
    <cellStyle name="Heading 3 2 8" xfId="4096"/>
    <cellStyle name="Heading 3 2 8 10" xfId="4097"/>
    <cellStyle name="Heading 3 2 8 10 2" xfId="4098"/>
    <cellStyle name="Heading 3 2 8 10 2 2" xfId="4099"/>
    <cellStyle name="Heading 3 2 8 10 3" xfId="4100"/>
    <cellStyle name="Heading 3 2 8 10 3 2" xfId="4101"/>
    <cellStyle name="Heading 3 2 8 10 4" xfId="4102"/>
    <cellStyle name="Heading 3 2 8 10 4 2" xfId="4103"/>
    <cellStyle name="Heading 3 2 8 11" xfId="4104"/>
    <cellStyle name="Heading 3 2 8 11 2" xfId="4105"/>
    <cellStyle name="Heading 3 2 8 11 2 2" xfId="4106"/>
    <cellStyle name="Heading 3 2 8 11 3" xfId="4107"/>
    <cellStyle name="Heading 3 2 8 11 3 2" xfId="4108"/>
    <cellStyle name="Heading 3 2 8 11 4" xfId="4109"/>
    <cellStyle name="Heading 3 2 8 11 4 2" xfId="4110"/>
    <cellStyle name="Heading 3 2 8 12" xfId="4111"/>
    <cellStyle name="Heading 3 2 8 12 2" xfId="4112"/>
    <cellStyle name="Heading 3 2 8 12 2 2" xfId="4113"/>
    <cellStyle name="Heading 3 2 8 12 3" xfId="4114"/>
    <cellStyle name="Heading 3 2 8 12 3 2" xfId="4115"/>
    <cellStyle name="Heading 3 2 8 12 4" xfId="4116"/>
    <cellStyle name="Heading 3 2 8 12 4 2" xfId="4117"/>
    <cellStyle name="Heading 3 2 8 13" xfId="4118"/>
    <cellStyle name="Heading 3 2 8 13 2" xfId="4119"/>
    <cellStyle name="Heading 3 2 8 13 2 2" xfId="4120"/>
    <cellStyle name="Heading 3 2 8 13 3" xfId="4121"/>
    <cellStyle name="Heading 3 2 8 13 3 2" xfId="4122"/>
    <cellStyle name="Heading 3 2 8 13 4" xfId="4123"/>
    <cellStyle name="Heading 3 2 8 13 4 2" xfId="4124"/>
    <cellStyle name="Heading 3 2 8 14" xfId="4125"/>
    <cellStyle name="Heading 3 2 8 14 2" xfId="4126"/>
    <cellStyle name="Heading 3 2 8 14 2 2" xfId="4127"/>
    <cellStyle name="Heading 3 2 8 14 3" xfId="4128"/>
    <cellStyle name="Heading 3 2 8 14 3 2" xfId="4129"/>
    <cellStyle name="Heading 3 2 8 14 4" xfId="4130"/>
    <cellStyle name="Heading 3 2 8 14 4 2" xfId="4131"/>
    <cellStyle name="Heading 3 2 8 15" xfId="4132"/>
    <cellStyle name="Heading 3 2 8 15 2" xfId="4133"/>
    <cellStyle name="Heading 3 2 8 15 2 2" xfId="4134"/>
    <cellStyle name="Heading 3 2 8 15 3" xfId="4135"/>
    <cellStyle name="Heading 3 2 8 15 3 2" xfId="4136"/>
    <cellStyle name="Heading 3 2 8 15 4" xfId="4137"/>
    <cellStyle name="Heading 3 2 8 15 4 2" xfId="4138"/>
    <cellStyle name="Heading 3 2 8 16" xfId="4139"/>
    <cellStyle name="Heading 3 2 8 16 2" xfId="4140"/>
    <cellStyle name="Heading 3 2 8 17" xfId="4141"/>
    <cellStyle name="Heading 3 2 8 17 2" xfId="4142"/>
    <cellStyle name="Heading 3 2 8 18" xfId="4143"/>
    <cellStyle name="Heading 3 2 8 18 2" xfId="4144"/>
    <cellStyle name="Heading 3 2 8 19" xfId="4145"/>
    <cellStyle name="Heading 3 2 8 2" xfId="4146"/>
    <cellStyle name="Heading 3 2 8 2 2" xfId="4147"/>
    <cellStyle name="Heading 3 2 8 2 2 2" xfId="4148"/>
    <cellStyle name="Heading 3 2 8 2 3" xfId="4149"/>
    <cellStyle name="Heading 3 2 8 2 3 2" xfId="4150"/>
    <cellStyle name="Heading 3 2 8 2 4" xfId="4151"/>
    <cellStyle name="Heading 3 2 8 2 4 2" xfId="4152"/>
    <cellStyle name="Heading 3 2 8 20" xfId="4153"/>
    <cellStyle name="Heading 3 2 8 21" xfId="4154"/>
    <cellStyle name="Heading 3 2 8 22" xfId="4155"/>
    <cellStyle name="Heading 3 2 8 23" xfId="4156"/>
    <cellStyle name="Heading 3 2 8 24" xfId="4157"/>
    <cellStyle name="Heading 3 2 8 25" xfId="4158"/>
    <cellStyle name="Heading 3 2 8 3" xfId="4159"/>
    <cellStyle name="Heading 3 2 8 3 2" xfId="4160"/>
    <cellStyle name="Heading 3 2 8 3 2 2" xfId="4161"/>
    <cellStyle name="Heading 3 2 8 3 3" xfId="4162"/>
    <cellStyle name="Heading 3 2 8 3 3 2" xfId="4163"/>
    <cellStyle name="Heading 3 2 8 3 4" xfId="4164"/>
    <cellStyle name="Heading 3 2 8 3 4 2" xfId="4165"/>
    <cellStyle name="Heading 3 2 8 4" xfId="4166"/>
    <cellStyle name="Heading 3 2 8 4 2" xfId="4167"/>
    <cellStyle name="Heading 3 2 8 4 2 2" xfId="4168"/>
    <cellStyle name="Heading 3 2 8 4 3" xfId="4169"/>
    <cellStyle name="Heading 3 2 8 4 3 2" xfId="4170"/>
    <cellStyle name="Heading 3 2 8 4 4" xfId="4171"/>
    <cellStyle name="Heading 3 2 8 4 4 2" xfId="4172"/>
    <cellStyle name="Heading 3 2 8 5" xfId="4173"/>
    <cellStyle name="Heading 3 2 8 5 2" xfId="4174"/>
    <cellStyle name="Heading 3 2 8 5 2 2" xfId="4175"/>
    <cellStyle name="Heading 3 2 8 5 3" xfId="4176"/>
    <cellStyle name="Heading 3 2 8 5 3 2" xfId="4177"/>
    <cellStyle name="Heading 3 2 8 5 4" xfId="4178"/>
    <cellStyle name="Heading 3 2 8 5 4 2" xfId="4179"/>
    <cellStyle name="Heading 3 2 8 6" xfId="4180"/>
    <cellStyle name="Heading 3 2 8 6 2" xfId="4181"/>
    <cellStyle name="Heading 3 2 8 6 2 2" xfId="4182"/>
    <cellStyle name="Heading 3 2 8 6 3" xfId="4183"/>
    <cellStyle name="Heading 3 2 8 6 3 2" xfId="4184"/>
    <cellStyle name="Heading 3 2 8 6 4" xfId="4185"/>
    <cellStyle name="Heading 3 2 8 6 4 2" xfId="4186"/>
    <cellStyle name="Heading 3 2 8 7" xfId="4187"/>
    <cellStyle name="Heading 3 2 8 7 2" xfId="4188"/>
    <cellStyle name="Heading 3 2 8 7 2 2" xfId="4189"/>
    <cellStyle name="Heading 3 2 8 7 3" xfId="4190"/>
    <cellStyle name="Heading 3 2 8 7 3 2" xfId="4191"/>
    <cellStyle name="Heading 3 2 8 7 4" xfId="4192"/>
    <cellStyle name="Heading 3 2 8 7 4 2" xfId="4193"/>
    <cellStyle name="Heading 3 2 8 8" xfId="4194"/>
    <cellStyle name="Heading 3 2 8 8 2" xfId="4195"/>
    <cellStyle name="Heading 3 2 8 8 2 2" xfId="4196"/>
    <cellStyle name="Heading 3 2 8 8 3" xfId="4197"/>
    <cellStyle name="Heading 3 2 8 8 3 2" xfId="4198"/>
    <cellStyle name="Heading 3 2 8 8 4" xfId="4199"/>
    <cellStyle name="Heading 3 2 8 8 4 2" xfId="4200"/>
    <cellStyle name="Heading 3 2 8 9" xfId="4201"/>
    <cellStyle name="Heading 3 2 8 9 2" xfId="4202"/>
    <cellStyle name="Heading 3 2 8 9 2 2" xfId="4203"/>
    <cellStyle name="Heading 3 2 8 9 3" xfId="4204"/>
    <cellStyle name="Heading 3 2 8 9 3 2" xfId="4205"/>
    <cellStyle name="Heading 3 2 8 9 4" xfId="4206"/>
    <cellStyle name="Heading 3 2 8 9 4 2" xfId="4207"/>
    <cellStyle name="Heading 3 2 9" xfId="4208"/>
    <cellStyle name="Heading 3 2 9 10" xfId="4209"/>
    <cellStyle name="Heading 3 2 9 10 2" xfId="4210"/>
    <cellStyle name="Heading 3 2 9 10 2 2" xfId="4211"/>
    <cellStyle name="Heading 3 2 9 10 3" xfId="4212"/>
    <cellStyle name="Heading 3 2 9 10 3 2" xfId="4213"/>
    <cellStyle name="Heading 3 2 9 10 4" xfId="4214"/>
    <cellStyle name="Heading 3 2 9 10 4 2" xfId="4215"/>
    <cellStyle name="Heading 3 2 9 11" xfId="4216"/>
    <cellStyle name="Heading 3 2 9 11 2" xfId="4217"/>
    <cellStyle name="Heading 3 2 9 11 2 2" xfId="4218"/>
    <cellStyle name="Heading 3 2 9 11 3" xfId="4219"/>
    <cellStyle name="Heading 3 2 9 11 3 2" xfId="4220"/>
    <cellStyle name="Heading 3 2 9 11 4" xfId="4221"/>
    <cellStyle name="Heading 3 2 9 11 4 2" xfId="4222"/>
    <cellStyle name="Heading 3 2 9 12" xfId="4223"/>
    <cellStyle name="Heading 3 2 9 12 2" xfId="4224"/>
    <cellStyle name="Heading 3 2 9 12 2 2" xfId="4225"/>
    <cellStyle name="Heading 3 2 9 12 3" xfId="4226"/>
    <cellStyle name="Heading 3 2 9 12 3 2" xfId="4227"/>
    <cellStyle name="Heading 3 2 9 12 4" xfId="4228"/>
    <cellStyle name="Heading 3 2 9 12 4 2" xfId="4229"/>
    <cellStyle name="Heading 3 2 9 13" xfId="4230"/>
    <cellStyle name="Heading 3 2 9 13 2" xfId="4231"/>
    <cellStyle name="Heading 3 2 9 13 2 2" xfId="4232"/>
    <cellStyle name="Heading 3 2 9 13 3" xfId="4233"/>
    <cellStyle name="Heading 3 2 9 13 3 2" xfId="4234"/>
    <cellStyle name="Heading 3 2 9 13 4" xfId="4235"/>
    <cellStyle name="Heading 3 2 9 13 4 2" xfId="4236"/>
    <cellStyle name="Heading 3 2 9 14" xfId="4237"/>
    <cellStyle name="Heading 3 2 9 14 2" xfId="4238"/>
    <cellStyle name="Heading 3 2 9 14 2 2" xfId="4239"/>
    <cellStyle name="Heading 3 2 9 14 3" xfId="4240"/>
    <cellStyle name="Heading 3 2 9 14 3 2" xfId="4241"/>
    <cellStyle name="Heading 3 2 9 14 4" xfId="4242"/>
    <cellStyle name="Heading 3 2 9 14 4 2" xfId="4243"/>
    <cellStyle name="Heading 3 2 9 15" xfId="4244"/>
    <cellStyle name="Heading 3 2 9 15 2" xfId="4245"/>
    <cellStyle name="Heading 3 2 9 15 2 2" xfId="4246"/>
    <cellStyle name="Heading 3 2 9 15 3" xfId="4247"/>
    <cellStyle name="Heading 3 2 9 15 3 2" xfId="4248"/>
    <cellStyle name="Heading 3 2 9 15 4" xfId="4249"/>
    <cellStyle name="Heading 3 2 9 15 4 2" xfId="4250"/>
    <cellStyle name="Heading 3 2 9 16" xfId="4251"/>
    <cellStyle name="Heading 3 2 9 16 2" xfId="4252"/>
    <cellStyle name="Heading 3 2 9 17" xfId="4253"/>
    <cellStyle name="Heading 3 2 9 17 2" xfId="4254"/>
    <cellStyle name="Heading 3 2 9 18" xfId="4255"/>
    <cellStyle name="Heading 3 2 9 18 2" xfId="4256"/>
    <cellStyle name="Heading 3 2 9 19" xfId="4257"/>
    <cellStyle name="Heading 3 2 9 2" xfId="4258"/>
    <cellStyle name="Heading 3 2 9 2 2" xfId="4259"/>
    <cellStyle name="Heading 3 2 9 2 2 2" xfId="4260"/>
    <cellStyle name="Heading 3 2 9 2 3" xfId="4261"/>
    <cellStyle name="Heading 3 2 9 2 3 2" xfId="4262"/>
    <cellStyle name="Heading 3 2 9 2 4" xfId="4263"/>
    <cellStyle name="Heading 3 2 9 2 4 2" xfId="4264"/>
    <cellStyle name="Heading 3 2 9 20" xfId="4265"/>
    <cellStyle name="Heading 3 2 9 21" xfId="4266"/>
    <cellStyle name="Heading 3 2 9 22" xfId="4267"/>
    <cellStyle name="Heading 3 2 9 23" xfId="4268"/>
    <cellStyle name="Heading 3 2 9 24" xfId="4269"/>
    <cellStyle name="Heading 3 2 9 25" xfId="4270"/>
    <cellStyle name="Heading 3 2 9 3" xfId="4271"/>
    <cellStyle name="Heading 3 2 9 3 2" xfId="4272"/>
    <cellStyle name="Heading 3 2 9 3 2 2" xfId="4273"/>
    <cellStyle name="Heading 3 2 9 3 3" xfId="4274"/>
    <cellStyle name="Heading 3 2 9 3 3 2" xfId="4275"/>
    <cellStyle name="Heading 3 2 9 3 4" xfId="4276"/>
    <cellStyle name="Heading 3 2 9 3 4 2" xfId="4277"/>
    <cellStyle name="Heading 3 2 9 4" xfId="4278"/>
    <cellStyle name="Heading 3 2 9 4 2" xfId="4279"/>
    <cellStyle name="Heading 3 2 9 4 2 2" xfId="4280"/>
    <cellStyle name="Heading 3 2 9 4 3" xfId="4281"/>
    <cellStyle name="Heading 3 2 9 4 3 2" xfId="4282"/>
    <cellStyle name="Heading 3 2 9 4 4" xfId="4283"/>
    <cellStyle name="Heading 3 2 9 4 4 2" xfId="4284"/>
    <cellStyle name="Heading 3 2 9 5" xfId="4285"/>
    <cellStyle name="Heading 3 2 9 5 2" xfId="4286"/>
    <cellStyle name="Heading 3 2 9 5 2 2" xfId="4287"/>
    <cellStyle name="Heading 3 2 9 5 3" xfId="4288"/>
    <cellStyle name="Heading 3 2 9 5 3 2" xfId="4289"/>
    <cellStyle name="Heading 3 2 9 5 4" xfId="4290"/>
    <cellStyle name="Heading 3 2 9 5 4 2" xfId="4291"/>
    <cellStyle name="Heading 3 2 9 6" xfId="4292"/>
    <cellStyle name="Heading 3 2 9 6 2" xfId="4293"/>
    <cellStyle name="Heading 3 2 9 6 2 2" xfId="4294"/>
    <cellStyle name="Heading 3 2 9 6 3" xfId="4295"/>
    <cellStyle name="Heading 3 2 9 6 3 2" xfId="4296"/>
    <cellStyle name="Heading 3 2 9 6 4" xfId="4297"/>
    <cellStyle name="Heading 3 2 9 6 4 2" xfId="4298"/>
    <cellStyle name="Heading 3 2 9 7" xfId="4299"/>
    <cellStyle name="Heading 3 2 9 7 2" xfId="4300"/>
    <cellStyle name="Heading 3 2 9 7 2 2" xfId="4301"/>
    <cellStyle name="Heading 3 2 9 7 3" xfId="4302"/>
    <cellStyle name="Heading 3 2 9 7 3 2" xfId="4303"/>
    <cellStyle name="Heading 3 2 9 7 4" xfId="4304"/>
    <cellStyle name="Heading 3 2 9 7 4 2" xfId="4305"/>
    <cellStyle name="Heading 3 2 9 8" xfId="4306"/>
    <cellStyle name="Heading 3 2 9 8 2" xfId="4307"/>
    <cellStyle name="Heading 3 2 9 8 2 2" xfId="4308"/>
    <cellStyle name="Heading 3 2 9 8 3" xfId="4309"/>
    <cellStyle name="Heading 3 2 9 8 3 2" xfId="4310"/>
    <cellStyle name="Heading 3 2 9 8 4" xfId="4311"/>
    <cellStyle name="Heading 3 2 9 8 4 2" xfId="4312"/>
    <cellStyle name="Heading 3 2 9 9" xfId="4313"/>
    <cellStyle name="Heading 3 2 9 9 2" xfId="4314"/>
    <cellStyle name="Heading 3 2 9 9 2 2" xfId="4315"/>
    <cellStyle name="Heading 3 2 9 9 3" xfId="4316"/>
    <cellStyle name="Heading 3 2 9 9 3 2" xfId="4317"/>
    <cellStyle name="Heading 3 2 9 9 4" xfId="4318"/>
    <cellStyle name="Heading 3 2 9 9 4 2" xfId="4319"/>
    <cellStyle name="Heading 3 3" xfId="4320"/>
    <cellStyle name="Heading 3 3 10" xfId="4321"/>
    <cellStyle name="Heading 3 3 10 2" xfId="4322"/>
    <cellStyle name="Heading 3 3 10 2 2" xfId="4323"/>
    <cellStyle name="Heading 3 3 10 3" xfId="4324"/>
    <cellStyle name="Heading 3 3 10 3 2" xfId="4325"/>
    <cellStyle name="Heading 3 3 10 4" xfId="4326"/>
    <cellStyle name="Heading 3 3 10 4 2" xfId="4327"/>
    <cellStyle name="Heading 3 3 11" xfId="4328"/>
    <cellStyle name="Heading 3 3 11 2" xfId="4329"/>
    <cellStyle name="Heading 3 3 11 2 2" xfId="4330"/>
    <cellStyle name="Heading 3 3 11 3" xfId="4331"/>
    <cellStyle name="Heading 3 3 11 3 2" xfId="4332"/>
    <cellStyle name="Heading 3 3 11 4" xfId="4333"/>
    <cellStyle name="Heading 3 3 11 4 2" xfId="4334"/>
    <cellStyle name="Heading 3 3 12" xfId="4335"/>
    <cellStyle name="Heading 3 3 12 2" xfId="4336"/>
    <cellStyle name="Heading 3 3 12 2 2" xfId="4337"/>
    <cellStyle name="Heading 3 3 12 3" xfId="4338"/>
    <cellStyle name="Heading 3 3 12 3 2" xfId="4339"/>
    <cellStyle name="Heading 3 3 12 4" xfId="4340"/>
    <cellStyle name="Heading 3 3 12 4 2" xfId="4341"/>
    <cellStyle name="Heading 3 3 13" xfId="4342"/>
    <cellStyle name="Heading 3 3 13 2" xfId="4343"/>
    <cellStyle name="Heading 3 3 13 2 2" xfId="4344"/>
    <cellStyle name="Heading 3 3 13 3" xfId="4345"/>
    <cellStyle name="Heading 3 3 13 3 2" xfId="4346"/>
    <cellStyle name="Heading 3 3 13 4" xfId="4347"/>
    <cellStyle name="Heading 3 3 13 4 2" xfId="4348"/>
    <cellStyle name="Heading 3 3 14" xfId="4349"/>
    <cellStyle name="Heading 3 3 14 2" xfId="4350"/>
    <cellStyle name="Heading 3 3 14 2 2" xfId="4351"/>
    <cellStyle name="Heading 3 3 14 3" xfId="4352"/>
    <cellStyle name="Heading 3 3 14 3 2" xfId="4353"/>
    <cellStyle name="Heading 3 3 14 4" xfId="4354"/>
    <cellStyle name="Heading 3 3 14 4 2" xfId="4355"/>
    <cellStyle name="Heading 3 3 15" xfId="4356"/>
    <cellStyle name="Heading 3 3 15 2" xfId="4357"/>
    <cellStyle name="Heading 3 3 15 2 2" xfId="4358"/>
    <cellStyle name="Heading 3 3 15 3" xfId="4359"/>
    <cellStyle name="Heading 3 3 15 3 2" xfId="4360"/>
    <cellStyle name="Heading 3 3 15 4" xfId="4361"/>
    <cellStyle name="Heading 3 3 15 4 2" xfId="4362"/>
    <cellStyle name="Heading 3 3 16" xfId="4363"/>
    <cellStyle name="Heading 3 3 16 2" xfId="4364"/>
    <cellStyle name="Heading 3 3 17" xfId="4365"/>
    <cellStyle name="Heading 3 3 17 2" xfId="4366"/>
    <cellStyle name="Heading 3 3 18" xfId="4367"/>
    <cellStyle name="Heading 3 3 18 2" xfId="4368"/>
    <cellStyle name="Heading 3 3 19" xfId="4369"/>
    <cellStyle name="Heading 3 3 2" xfId="4370"/>
    <cellStyle name="Heading 3 3 2 2" xfId="4371"/>
    <cellStyle name="Heading 3 3 2 2 2" xfId="4372"/>
    <cellStyle name="Heading 3 3 2 3" xfId="4373"/>
    <cellStyle name="Heading 3 3 2 3 2" xfId="4374"/>
    <cellStyle name="Heading 3 3 2 4" xfId="4375"/>
    <cellStyle name="Heading 3 3 2 4 2" xfId="4376"/>
    <cellStyle name="Heading 3 3 20" xfId="4377"/>
    <cellStyle name="Heading 3 3 21" xfId="4378"/>
    <cellStyle name="Heading 3 3 22" xfId="4379"/>
    <cellStyle name="Heading 3 3 23" xfId="4380"/>
    <cellStyle name="Heading 3 3 24" xfId="4381"/>
    <cellStyle name="Heading 3 3 25" xfId="4382"/>
    <cellStyle name="Heading 3 3 3" xfId="4383"/>
    <cellStyle name="Heading 3 3 3 2" xfId="4384"/>
    <cellStyle name="Heading 3 3 3 2 2" xfId="4385"/>
    <cellStyle name="Heading 3 3 3 3" xfId="4386"/>
    <cellStyle name="Heading 3 3 3 3 2" xfId="4387"/>
    <cellStyle name="Heading 3 3 3 4" xfId="4388"/>
    <cellStyle name="Heading 3 3 3 4 2" xfId="4389"/>
    <cellStyle name="Heading 3 3 4" xfId="4390"/>
    <cellStyle name="Heading 3 3 4 2" xfId="4391"/>
    <cellStyle name="Heading 3 3 4 2 2" xfId="4392"/>
    <cellStyle name="Heading 3 3 4 3" xfId="4393"/>
    <cellStyle name="Heading 3 3 4 3 2" xfId="4394"/>
    <cellStyle name="Heading 3 3 4 4" xfId="4395"/>
    <cellStyle name="Heading 3 3 4 4 2" xfId="4396"/>
    <cellStyle name="Heading 3 3 5" xfId="4397"/>
    <cellStyle name="Heading 3 3 5 2" xfId="4398"/>
    <cellStyle name="Heading 3 3 5 2 2" xfId="4399"/>
    <cellStyle name="Heading 3 3 5 3" xfId="4400"/>
    <cellStyle name="Heading 3 3 5 3 2" xfId="4401"/>
    <cellStyle name="Heading 3 3 5 4" xfId="4402"/>
    <cellStyle name="Heading 3 3 5 4 2" xfId="4403"/>
    <cellStyle name="Heading 3 3 6" xfId="4404"/>
    <cellStyle name="Heading 3 3 6 2" xfId="4405"/>
    <cellStyle name="Heading 3 3 6 2 2" xfId="4406"/>
    <cellStyle name="Heading 3 3 6 3" xfId="4407"/>
    <cellStyle name="Heading 3 3 6 3 2" xfId="4408"/>
    <cellStyle name="Heading 3 3 6 4" xfId="4409"/>
    <cellStyle name="Heading 3 3 6 4 2" xfId="4410"/>
    <cellStyle name="Heading 3 3 7" xfId="4411"/>
    <cellStyle name="Heading 3 3 7 2" xfId="4412"/>
    <cellStyle name="Heading 3 3 7 2 2" xfId="4413"/>
    <cellStyle name="Heading 3 3 7 3" xfId="4414"/>
    <cellStyle name="Heading 3 3 7 3 2" xfId="4415"/>
    <cellStyle name="Heading 3 3 7 4" xfId="4416"/>
    <cellStyle name="Heading 3 3 7 4 2" xfId="4417"/>
    <cellStyle name="Heading 3 3 8" xfId="4418"/>
    <cellStyle name="Heading 3 3 8 2" xfId="4419"/>
    <cellStyle name="Heading 3 3 8 2 2" xfId="4420"/>
    <cellStyle name="Heading 3 3 8 3" xfId="4421"/>
    <cellStyle name="Heading 3 3 8 3 2" xfId="4422"/>
    <cellStyle name="Heading 3 3 8 4" xfId="4423"/>
    <cellStyle name="Heading 3 3 8 4 2" xfId="4424"/>
    <cellStyle name="Heading 3 3 9" xfId="4425"/>
    <cellStyle name="Heading 3 3 9 2" xfId="4426"/>
    <cellStyle name="Heading 3 3 9 2 2" xfId="4427"/>
    <cellStyle name="Heading 3 3 9 3" xfId="4428"/>
    <cellStyle name="Heading 3 3 9 3 2" xfId="4429"/>
    <cellStyle name="Heading 3 3 9 4" xfId="4430"/>
    <cellStyle name="Heading 3 3 9 4 2" xfId="4431"/>
    <cellStyle name="Heading 3 4" xfId="4432"/>
    <cellStyle name="Heading 3 4 10" xfId="4433"/>
    <cellStyle name="Heading 3 4 10 2" xfId="4434"/>
    <cellStyle name="Heading 3 4 10 2 2" xfId="4435"/>
    <cellStyle name="Heading 3 4 10 3" xfId="4436"/>
    <cellStyle name="Heading 3 4 10 3 2" xfId="4437"/>
    <cellStyle name="Heading 3 4 10 4" xfId="4438"/>
    <cellStyle name="Heading 3 4 10 4 2" xfId="4439"/>
    <cellStyle name="Heading 3 4 11" xfId="4440"/>
    <cellStyle name="Heading 3 4 11 2" xfId="4441"/>
    <cellStyle name="Heading 3 4 11 2 2" xfId="4442"/>
    <cellStyle name="Heading 3 4 11 3" xfId="4443"/>
    <cellStyle name="Heading 3 4 11 3 2" xfId="4444"/>
    <cellStyle name="Heading 3 4 11 4" xfId="4445"/>
    <cellStyle name="Heading 3 4 11 4 2" xfId="4446"/>
    <cellStyle name="Heading 3 4 12" xfId="4447"/>
    <cellStyle name="Heading 3 4 12 2" xfId="4448"/>
    <cellStyle name="Heading 3 4 12 2 2" xfId="4449"/>
    <cellStyle name="Heading 3 4 12 3" xfId="4450"/>
    <cellStyle name="Heading 3 4 12 3 2" xfId="4451"/>
    <cellStyle name="Heading 3 4 12 4" xfId="4452"/>
    <cellStyle name="Heading 3 4 12 4 2" xfId="4453"/>
    <cellStyle name="Heading 3 4 13" xfId="4454"/>
    <cellStyle name="Heading 3 4 13 2" xfId="4455"/>
    <cellStyle name="Heading 3 4 13 2 2" xfId="4456"/>
    <cellStyle name="Heading 3 4 13 3" xfId="4457"/>
    <cellStyle name="Heading 3 4 13 3 2" xfId="4458"/>
    <cellStyle name="Heading 3 4 13 4" xfId="4459"/>
    <cellStyle name="Heading 3 4 13 4 2" xfId="4460"/>
    <cellStyle name="Heading 3 4 14" xfId="4461"/>
    <cellStyle name="Heading 3 4 14 2" xfId="4462"/>
    <cellStyle name="Heading 3 4 14 2 2" xfId="4463"/>
    <cellStyle name="Heading 3 4 14 3" xfId="4464"/>
    <cellStyle name="Heading 3 4 14 3 2" xfId="4465"/>
    <cellStyle name="Heading 3 4 14 4" xfId="4466"/>
    <cellStyle name="Heading 3 4 14 4 2" xfId="4467"/>
    <cellStyle name="Heading 3 4 15" xfId="4468"/>
    <cellStyle name="Heading 3 4 15 2" xfId="4469"/>
    <cellStyle name="Heading 3 4 15 2 2" xfId="4470"/>
    <cellStyle name="Heading 3 4 15 3" xfId="4471"/>
    <cellStyle name="Heading 3 4 15 3 2" xfId="4472"/>
    <cellStyle name="Heading 3 4 15 4" xfId="4473"/>
    <cellStyle name="Heading 3 4 15 4 2" xfId="4474"/>
    <cellStyle name="Heading 3 4 16" xfId="4475"/>
    <cellStyle name="Heading 3 4 16 2" xfId="4476"/>
    <cellStyle name="Heading 3 4 17" xfId="4477"/>
    <cellStyle name="Heading 3 4 17 2" xfId="4478"/>
    <cellStyle name="Heading 3 4 18" xfId="4479"/>
    <cellStyle name="Heading 3 4 18 2" xfId="4480"/>
    <cellStyle name="Heading 3 4 19" xfId="4481"/>
    <cellStyle name="Heading 3 4 2" xfId="4482"/>
    <cellStyle name="Heading 3 4 2 2" xfId="4483"/>
    <cellStyle name="Heading 3 4 2 2 2" xfId="4484"/>
    <cellStyle name="Heading 3 4 2 3" xfId="4485"/>
    <cellStyle name="Heading 3 4 2 3 2" xfId="4486"/>
    <cellStyle name="Heading 3 4 2 4" xfId="4487"/>
    <cellStyle name="Heading 3 4 2 4 2" xfId="4488"/>
    <cellStyle name="Heading 3 4 20" xfId="4489"/>
    <cellStyle name="Heading 3 4 21" xfId="4490"/>
    <cellStyle name="Heading 3 4 22" xfId="4491"/>
    <cellStyle name="Heading 3 4 23" xfId="4492"/>
    <cellStyle name="Heading 3 4 24" xfId="4493"/>
    <cellStyle name="Heading 3 4 25" xfId="4494"/>
    <cellStyle name="Heading 3 4 3" xfId="4495"/>
    <cellStyle name="Heading 3 4 3 2" xfId="4496"/>
    <cellStyle name="Heading 3 4 3 2 2" xfId="4497"/>
    <cellStyle name="Heading 3 4 3 3" xfId="4498"/>
    <cellStyle name="Heading 3 4 3 3 2" xfId="4499"/>
    <cellStyle name="Heading 3 4 3 4" xfId="4500"/>
    <cellStyle name="Heading 3 4 3 4 2" xfId="4501"/>
    <cellStyle name="Heading 3 4 4" xfId="4502"/>
    <cellStyle name="Heading 3 4 4 2" xfId="4503"/>
    <cellStyle name="Heading 3 4 4 2 2" xfId="4504"/>
    <cellStyle name="Heading 3 4 4 3" xfId="4505"/>
    <cellStyle name="Heading 3 4 4 3 2" xfId="4506"/>
    <cellStyle name="Heading 3 4 4 4" xfId="4507"/>
    <cellStyle name="Heading 3 4 4 4 2" xfId="4508"/>
    <cellStyle name="Heading 3 4 5" xfId="4509"/>
    <cellStyle name="Heading 3 4 5 2" xfId="4510"/>
    <cellStyle name="Heading 3 4 5 2 2" xfId="4511"/>
    <cellStyle name="Heading 3 4 5 3" xfId="4512"/>
    <cellStyle name="Heading 3 4 5 3 2" xfId="4513"/>
    <cellStyle name="Heading 3 4 5 4" xfId="4514"/>
    <cellStyle name="Heading 3 4 5 4 2" xfId="4515"/>
    <cellStyle name="Heading 3 4 6" xfId="4516"/>
    <cellStyle name="Heading 3 4 6 2" xfId="4517"/>
    <cellStyle name="Heading 3 4 6 2 2" xfId="4518"/>
    <cellStyle name="Heading 3 4 6 3" xfId="4519"/>
    <cellStyle name="Heading 3 4 6 3 2" xfId="4520"/>
    <cellStyle name="Heading 3 4 6 4" xfId="4521"/>
    <cellStyle name="Heading 3 4 6 4 2" xfId="4522"/>
    <cellStyle name="Heading 3 4 7" xfId="4523"/>
    <cellStyle name="Heading 3 4 7 2" xfId="4524"/>
    <cellStyle name="Heading 3 4 7 2 2" xfId="4525"/>
    <cellStyle name="Heading 3 4 7 3" xfId="4526"/>
    <cellStyle name="Heading 3 4 7 3 2" xfId="4527"/>
    <cellStyle name="Heading 3 4 7 4" xfId="4528"/>
    <cellStyle name="Heading 3 4 7 4 2" xfId="4529"/>
    <cellStyle name="Heading 3 4 8" xfId="4530"/>
    <cellStyle name="Heading 3 4 8 2" xfId="4531"/>
    <cellStyle name="Heading 3 4 8 2 2" xfId="4532"/>
    <cellStyle name="Heading 3 4 8 3" xfId="4533"/>
    <cellStyle name="Heading 3 4 8 3 2" xfId="4534"/>
    <cellStyle name="Heading 3 4 8 4" xfId="4535"/>
    <cellStyle name="Heading 3 4 8 4 2" xfId="4536"/>
    <cellStyle name="Heading 3 4 9" xfId="4537"/>
    <cellStyle name="Heading 3 4 9 2" xfId="4538"/>
    <cellStyle name="Heading 3 4 9 2 2" xfId="4539"/>
    <cellStyle name="Heading 3 4 9 3" xfId="4540"/>
    <cellStyle name="Heading 3 4 9 3 2" xfId="4541"/>
    <cellStyle name="Heading 3 4 9 4" xfId="4542"/>
    <cellStyle name="Heading 3 4 9 4 2" xfId="4543"/>
    <cellStyle name="Heading 3 5" xfId="4544"/>
    <cellStyle name="Heading 3 5 10" xfId="4545"/>
    <cellStyle name="Heading 3 5 10 2" xfId="4546"/>
    <cellStyle name="Heading 3 5 10 2 2" xfId="4547"/>
    <cellStyle name="Heading 3 5 10 3" xfId="4548"/>
    <cellStyle name="Heading 3 5 10 3 2" xfId="4549"/>
    <cellStyle name="Heading 3 5 10 4" xfId="4550"/>
    <cellStyle name="Heading 3 5 10 4 2" xfId="4551"/>
    <cellStyle name="Heading 3 5 11" xfId="4552"/>
    <cellStyle name="Heading 3 5 11 2" xfId="4553"/>
    <cellStyle name="Heading 3 5 11 2 2" xfId="4554"/>
    <cellStyle name="Heading 3 5 11 3" xfId="4555"/>
    <cellStyle name="Heading 3 5 11 3 2" xfId="4556"/>
    <cellStyle name="Heading 3 5 11 4" xfId="4557"/>
    <cellStyle name="Heading 3 5 11 4 2" xfId="4558"/>
    <cellStyle name="Heading 3 5 12" xfId="4559"/>
    <cellStyle name="Heading 3 5 12 2" xfId="4560"/>
    <cellStyle name="Heading 3 5 12 2 2" xfId="4561"/>
    <cellStyle name="Heading 3 5 12 3" xfId="4562"/>
    <cellStyle name="Heading 3 5 12 3 2" xfId="4563"/>
    <cellStyle name="Heading 3 5 12 4" xfId="4564"/>
    <cellStyle name="Heading 3 5 12 4 2" xfId="4565"/>
    <cellStyle name="Heading 3 5 13" xfId="4566"/>
    <cellStyle name="Heading 3 5 13 2" xfId="4567"/>
    <cellStyle name="Heading 3 5 13 2 2" xfId="4568"/>
    <cellStyle name="Heading 3 5 13 3" xfId="4569"/>
    <cellStyle name="Heading 3 5 13 3 2" xfId="4570"/>
    <cellStyle name="Heading 3 5 13 4" xfId="4571"/>
    <cellStyle name="Heading 3 5 13 4 2" xfId="4572"/>
    <cellStyle name="Heading 3 5 14" xfId="4573"/>
    <cellStyle name="Heading 3 5 14 2" xfId="4574"/>
    <cellStyle name="Heading 3 5 14 2 2" xfId="4575"/>
    <cellStyle name="Heading 3 5 14 3" xfId="4576"/>
    <cellStyle name="Heading 3 5 14 3 2" xfId="4577"/>
    <cellStyle name="Heading 3 5 14 4" xfId="4578"/>
    <cellStyle name="Heading 3 5 14 4 2" xfId="4579"/>
    <cellStyle name="Heading 3 5 15" xfId="4580"/>
    <cellStyle name="Heading 3 5 15 2" xfId="4581"/>
    <cellStyle name="Heading 3 5 15 2 2" xfId="4582"/>
    <cellStyle name="Heading 3 5 15 3" xfId="4583"/>
    <cellStyle name="Heading 3 5 15 3 2" xfId="4584"/>
    <cellStyle name="Heading 3 5 15 4" xfId="4585"/>
    <cellStyle name="Heading 3 5 15 4 2" xfId="4586"/>
    <cellStyle name="Heading 3 5 16" xfId="4587"/>
    <cellStyle name="Heading 3 5 16 2" xfId="4588"/>
    <cellStyle name="Heading 3 5 17" xfId="4589"/>
    <cellStyle name="Heading 3 5 17 2" xfId="4590"/>
    <cellStyle name="Heading 3 5 18" xfId="4591"/>
    <cellStyle name="Heading 3 5 18 2" xfId="4592"/>
    <cellStyle name="Heading 3 5 19" xfId="4593"/>
    <cellStyle name="Heading 3 5 2" xfId="4594"/>
    <cellStyle name="Heading 3 5 2 2" xfId="4595"/>
    <cellStyle name="Heading 3 5 2 2 2" xfId="4596"/>
    <cellStyle name="Heading 3 5 2 3" xfId="4597"/>
    <cellStyle name="Heading 3 5 2 3 2" xfId="4598"/>
    <cellStyle name="Heading 3 5 2 4" xfId="4599"/>
    <cellStyle name="Heading 3 5 2 4 2" xfId="4600"/>
    <cellStyle name="Heading 3 5 20" xfId="4601"/>
    <cellStyle name="Heading 3 5 21" xfId="4602"/>
    <cellStyle name="Heading 3 5 22" xfId="4603"/>
    <cellStyle name="Heading 3 5 23" xfId="4604"/>
    <cellStyle name="Heading 3 5 24" xfId="4605"/>
    <cellStyle name="Heading 3 5 25" xfId="4606"/>
    <cellStyle name="Heading 3 5 3" xfId="4607"/>
    <cellStyle name="Heading 3 5 3 2" xfId="4608"/>
    <cellStyle name="Heading 3 5 3 2 2" xfId="4609"/>
    <cellStyle name="Heading 3 5 3 3" xfId="4610"/>
    <cellStyle name="Heading 3 5 3 3 2" xfId="4611"/>
    <cellStyle name="Heading 3 5 3 4" xfId="4612"/>
    <cellStyle name="Heading 3 5 3 4 2" xfId="4613"/>
    <cellStyle name="Heading 3 5 4" xfId="4614"/>
    <cellStyle name="Heading 3 5 4 2" xfId="4615"/>
    <cellStyle name="Heading 3 5 4 2 2" xfId="4616"/>
    <cellStyle name="Heading 3 5 4 3" xfId="4617"/>
    <cellStyle name="Heading 3 5 4 3 2" xfId="4618"/>
    <cellStyle name="Heading 3 5 4 4" xfId="4619"/>
    <cellStyle name="Heading 3 5 4 4 2" xfId="4620"/>
    <cellStyle name="Heading 3 5 5" xfId="4621"/>
    <cellStyle name="Heading 3 5 5 2" xfId="4622"/>
    <cellStyle name="Heading 3 5 5 2 2" xfId="4623"/>
    <cellStyle name="Heading 3 5 5 3" xfId="4624"/>
    <cellStyle name="Heading 3 5 5 3 2" xfId="4625"/>
    <cellStyle name="Heading 3 5 5 4" xfId="4626"/>
    <cellStyle name="Heading 3 5 5 4 2" xfId="4627"/>
    <cellStyle name="Heading 3 5 6" xfId="4628"/>
    <cellStyle name="Heading 3 5 6 2" xfId="4629"/>
    <cellStyle name="Heading 3 5 6 2 2" xfId="4630"/>
    <cellStyle name="Heading 3 5 6 3" xfId="4631"/>
    <cellStyle name="Heading 3 5 6 3 2" xfId="4632"/>
    <cellStyle name="Heading 3 5 6 4" xfId="4633"/>
    <cellStyle name="Heading 3 5 6 4 2" xfId="4634"/>
    <cellStyle name="Heading 3 5 7" xfId="4635"/>
    <cellStyle name="Heading 3 5 7 2" xfId="4636"/>
    <cellStyle name="Heading 3 5 7 2 2" xfId="4637"/>
    <cellStyle name="Heading 3 5 7 3" xfId="4638"/>
    <cellStyle name="Heading 3 5 7 3 2" xfId="4639"/>
    <cellStyle name="Heading 3 5 7 4" xfId="4640"/>
    <cellStyle name="Heading 3 5 7 4 2" xfId="4641"/>
    <cellStyle name="Heading 3 5 8" xfId="4642"/>
    <cellStyle name="Heading 3 5 8 2" xfId="4643"/>
    <cellStyle name="Heading 3 5 8 2 2" xfId="4644"/>
    <cellStyle name="Heading 3 5 8 3" xfId="4645"/>
    <cellStyle name="Heading 3 5 8 3 2" xfId="4646"/>
    <cellStyle name="Heading 3 5 8 4" xfId="4647"/>
    <cellStyle name="Heading 3 5 8 4 2" xfId="4648"/>
    <cellStyle name="Heading 3 5 9" xfId="4649"/>
    <cellStyle name="Heading 3 5 9 2" xfId="4650"/>
    <cellStyle name="Heading 3 5 9 2 2" xfId="4651"/>
    <cellStyle name="Heading 3 5 9 3" xfId="4652"/>
    <cellStyle name="Heading 3 5 9 3 2" xfId="4653"/>
    <cellStyle name="Heading 3 5 9 4" xfId="4654"/>
    <cellStyle name="Heading 3 5 9 4 2" xfId="4655"/>
    <cellStyle name="Heading 3 6" xfId="4656"/>
    <cellStyle name="Heading 3 6 10" xfId="4657"/>
    <cellStyle name="Heading 3 6 10 2" xfId="4658"/>
    <cellStyle name="Heading 3 6 10 2 2" xfId="4659"/>
    <cellStyle name="Heading 3 6 10 3" xfId="4660"/>
    <cellStyle name="Heading 3 6 10 3 2" xfId="4661"/>
    <cellStyle name="Heading 3 6 10 4" xfId="4662"/>
    <cellStyle name="Heading 3 6 10 4 2" xfId="4663"/>
    <cellStyle name="Heading 3 6 11" xfId="4664"/>
    <cellStyle name="Heading 3 6 11 2" xfId="4665"/>
    <cellStyle name="Heading 3 6 11 2 2" xfId="4666"/>
    <cellStyle name="Heading 3 6 11 3" xfId="4667"/>
    <cellStyle name="Heading 3 6 11 3 2" xfId="4668"/>
    <cellStyle name="Heading 3 6 11 4" xfId="4669"/>
    <cellStyle name="Heading 3 6 11 4 2" xfId="4670"/>
    <cellStyle name="Heading 3 6 12" xfId="4671"/>
    <cellStyle name="Heading 3 6 12 2" xfId="4672"/>
    <cellStyle name="Heading 3 6 12 2 2" xfId="4673"/>
    <cellStyle name="Heading 3 6 12 3" xfId="4674"/>
    <cellStyle name="Heading 3 6 12 3 2" xfId="4675"/>
    <cellStyle name="Heading 3 6 12 4" xfId="4676"/>
    <cellStyle name="Heading 3 6 12 4 2" xfId="4677"/>
    <cellStyle name="Heading 3 6 13" xfId="4678"/>
    <cellStyle name="Heading 3 6 13 2" xfId="4679"/>
    <cellStyle name="Heading 3 6 13 2 2" xfId="4680"/>
    <cellStyle name="Heading 3 6 13 3" xfId="4681"/>
    <cellStyle name="Heading 3 6 13 3 2" xfId="4682"/>
    <cellStyle name="Heading 3 6 13 4" xfId="4683"/>
    <cellStyle name="Heading 3 6 13 4 2" xfId="4684"/>
    <cellStyle name="Heading 3 6 14" xfId="4685"/>
    <cellStyle name="Heading 3 6 14 2" xfId="4686"/>
    <cellStyle name="Heading 3 6 14 2 2" xfId="4687"/>
    <cellStyle name="Heading 3 6 14 3" xfId="4688"/>
    <cellStyle name="Heading 3 6 14 3 2" xfId="4689"/>
    <cellStyle name="Heading 3 6 14 4" xfId="4690"/>
    <cellStyle name="Heading 3 6 14 4 2" xfId="4691"/>
    <cellStyle name="Heading 3 6 15" xfId="4692"/>
    <cellStyle name="Heading 3 6 15 2" xfId="4693"/>
    <cellStyle name="Heading 3 6 15 2 2" xfId="4694"/>
    <cellStyle name="Heading 3 6 15 3" xfId="4695"/>
    <cellStyle name="Heading 3 6 15 3 2" xfId="4696"/>
    <cellStyle name="Heading 3 6 15 4" xfId="4697"/>
    <cellStyle name="Heading 3 6 15 4 2" xfId="4698"/>
    <cellStyle name="Heading 3 6 16" xfId="4699"/>
    <cellStyle name="Heading 3 6 16 2" xfId="4700"/>
    <cellStyle name="Heading 3 6 17" xfId="4701"/>
    <cellStyle name="Heading 3 6 17 2" xfId="4702"/>
    <cellStyle name="Heading 3 6 18" xfId="4703"/>
    <cellStyle name="Heading 3 6 18 2" xfId="4704"/>
    <cellStyle name="Heading 3 6 19" xfId="4705"/>
    <cellStyle name="Heading 3 6 2" xfId="4706"/>
    <cellStyle name="Heading 3 6 2 2" xfId="4707"/>
    <cellStyle name="Heading 3 6 2 2 2" xfId="4708"/>
    <cellStyle name="Heading 3 6 2 3" xfId="4709"/>
    <cellStyle name="Heading 3 6 2 3 2" xfId="4710"/>
    <cellStyle name="Heading 3 6 2 4" xfId="4711"/>
    <cellStyle name="Heading 3 6 2 4 2" xfId="4712"/>
    <cellStyle name="Heading 3 6 20" xfId="4713"/>
    <cellStyle name="Heading 3 6 21" xfId="4714"/>
    <cellStyle name="Heading 3 6 22" xfId="4715"/>
    <cellStyle name="Heading 3 6 23" xfId="4716"/>
    <cellStyle name="Heading 3 6 24" xfId="4717"/>
    <cellStyle name="Heading 3 6 25" xfId="4718"/>
    <cellStyle name="Heading 3 6 3" xfId="4719"/>
    <cellStyle name="Heading 3 6 3 2" xfId="4720"/>
    <cellStyle name="Heading 3 6 3 2 2" xfId="4721"/>
    <cellStyle name="Heading 3 6 3 3" xfId="4722"/>
    <cellStyle name="Heading 3 6 3 3 2" xfId="4723"/>
    <cellStyle name="Heading 3 6 3 4" xfId="4724"/>
    <cellStyle name="Heading 3 6 3 4 2" xfId="4725"/>
    <cellStyle name="Heading 3 6 4" xfId="4726"/>
    <cellStyle name="Heading 3 6 4 2" xfId="4727"/>
    <cellStyle name="Heading 3 6 4 2 2" xfId="4728"/>
    <cellStyle name="Heading 3 6 4 3" xfId="4729"/>
    <cellStyle name="Heading 3 6 4 3 2" xfId="4730"/>
    <cellStyle name="Heading 3 6 4 4" xfId="4731"/>
    <cellStyle name="Heading 3 6 4 4 2" xfId="4732"/>
    <cellStyle name="Heading 3 6 5" xfId="4733"/>
    <cellStyle name="Heading 3 6 5 2" xfId="4734"/>
    <cellStyle name="Heading 3 6 5 2 2" xfId="4735"/>
    <cellStyle name="Heading 3 6 5 3" xfId="4736"/>
    <cellStyle name="Heading 3 6 5 3 2" xfId="4737"/>
    <cellStyle name="Heading 3 6 5 4" xfId="4738"/>
    <cellStyle name="Heading 3 6 5 4 2" xfId="4739"/>
    <cellStyle name="Heading 3 6 6" xfId="4740"/>
    <cellStyle name="Heading 3 6 6 2" xfId="4741"/>
    <cellStyle name="Heading 3 6 6 2 2" xfId="4742"/>
    <cellStyle name="Heading 3 6 6 3" xfId="4743"/>
    <cellStyle name="Heading 3 6 6 3 2" xfId="4744"/>
    <cellStyle name="Heading 3 6 6 4" xfId="4745"/>
    <cellStyle name="Heading 3 6 6 4 2" xfId="4746"/>
    <cellStyle name="Heading 3 6 7" xfId="4747"/>
    <cellStyle name="Heading 3 6 7 2" xfId="4748"/>
    <cellStyle name="Heading 3 6 7 2 2" xfId="4749"/>
    <cellStyle name="Heading 3 6 7 3" xfId="4750"/>
    <cellStyle name="Heading 3 6 7 3 2" xfId="4751"/>
    <cellStyle name="Heading 3 6 7 4" xfId="4752"/>
    <cellStyle name="Heading 3 6 7 4 2" xfId="4753"/>
    <cellStyle name="Heading 3 6 8" xfId="4754"/>
    <cellStyle name="Heading 3 6 8 2" xfId="4755"/>
    <cellStyle name="Heading 3 6 8 2 2" xfId="4756"/>
    <cellStyle name="Heading 3 6 8 3" xfId="4757"/>
    <cellStyle name="Heading 3 6 8 3 2" xfId="4758"/>
    <cellStyle name="Heading 3 6 8 4" xfId="4759"/>
    <cellStyle name="Heading 3 6 8 4 2" xfId="4760"/>
    <cellStyle name="Heading 3 6 9" xfId="4761"/>
    <cellStyle name="Heading 3 6 9 2" xfId="4762"/>
    <cellStyle name="Heading 3 6 9 2 2" xfId="4763"/>
    <cellStyle name="Heading 3 6 9 3" xfId="4764"/>
    <cellStyle name="Heading 3 6 9 3 2" xfId="4765"/>
    <cellStyle name="Heading 3 6 9 4" xfId="4766"/>
    <cellStyle name="Heading 3 6 9 4 2" xfId="4767"/>
    <cellStyle name="Heading 3 7" xfId="4768"/>
    <cellStyle name="Heading 3 7 10" xfId="4769"/>
    <cellStyle name="Heading 3 7 10 2" xfId="4770"/>
    <cellStyle name="Heading 3 7 10 2 2" xfId="4771"/>
    <cellStyle name="Heading 3 7 10 3" xfId="4772"/>
    <cellStyle name="Heading 3 7 10 3 2" xfId="4773"/>
    <cellStyle name="Heading 3 7 10 4" xfId="4774"/>
    <cellStyle name="Heading 3 7 10 4 2" xfId="4775"/>
    <cellStyle name="Heading 3 7 11" xfId="4776"/>
    <cellStyle name="Heading 3 7 11 2" xfId="4777"/>
    <cellStyle name="Heading 3 7 11 2 2" xfId="4778"/>
    <cellStyle name="Heading 3 7 11 3" xfId="4779"/>
    <cellStyle name="Heading 3 7 11 3 2" xfId="4780"/>
    <cellStyle name="Heading 3 7 11 4" xfId="4781"/>
    <cellStyle name="Heading 3 7 11 4 2" xfId="4782"/>
    <cellStyle name="Heading 3 7 12" xfId="4783"/>
    <cellStyle name="Heading 3 7 12 2" xfId="4784"/>
    <cellStyle name="Heading 3 7 12 2 2" xfId="4785"/>
    <cellStyle name="Heading 3 7 12 3" xfId="4786"/>
    <cellStyle name="Heading 3 7 12 3 2" xfId="4787"/>
    <cellStyle name="Heading 3 7 12 4" xfId="4788"/>
    <cellStyle name="Heading 3 7 12 4 2" xfId="4789"/>
    <cellStyle name="Heading 3 7 13" xfId="4790"/>
    <cellStyle name="Heading 3 7 13 2" xfId="4791"/>
    <cellStyle name="Heading 3 7 13 2 2" xfId="4792"/>
    <cellStyle name="Heading 3 7 13 3" xfId="4793"/>
    <cellStyle name="Heading 3 7 13 3 2" xfId="4794"/>
    <cellStyle name="Heading 3 7 13 4" xfId="4795"/>
    <cellStyle name="Heading 3 7 13 4 2" xfId="4796"/>
    <cellStyle name="Heading 3 7 14" xfId="4797"/>
    <cellStyle name="Heading 3 7 14 2" xfId="4798"/>
    <cellStyle name="Heading 3 7 14 2 2" xfId="4799"/>
    <cellStyle name="Heading 3 7 14 3" xfId="4800"/>
    <cellStyle name="Heading 3 7 14 3 2" xfId="4801"/>
    <cellStyle name="Heading 3 7 14 4" xfId="4802"/>
    <cellStyle name="Heading 3 7 14 4 2" xfId="4803"/>
    <cellStyle name="Heading 3 7 15" xfId="4804"/>
    <cellStyle name="Heading 3 7 15 2" xfId="4805"/>
    <cellStyle name="Heading 3 7 15 2 2" xfId="4806"/>
    <cellStyle name="Heading 3 7 15 3" xfId="4807"/>
    <cellStyle name="Heading 3 7 15 3 2" xfId="4808"/>
    <cellStyle name="Heading 3 7 15 4" xfId="4809"/>
    <cellStyle name="Heading 3 7 15 4 2" xfId="4810"/>
    <cellStyle name="Heading 3 7 16" xfId="4811"/>
    <cellStyle name="Heading 3 7 16 2" xfId="4812"/>
    <cellStyle name="Heading 3 7 17" xfId="4813"/>
    <cellStyle name="Heading 3 7 17 2" xfId="4814"/>
    <cellStyle name="Heading 3 7 18" xfId="4815"/>
    <cellStyle name="Heading 3 7 18 2" xfId="4816"/>
    <cellStyle name="Heading 3 7 19" xfId="4817"/>
    <cellStyle name="Heading 3 7 2" xfId="4818"/>
    <cellStyle name="Heading 3 7 2 2" xfId="4819"/>
    <cellStyle name="Heading 3 7 2 2 2" xfId="4820"/>
    <cellStyle name="Heading 3 7 2 3" xfId="4821"/>
    <cellStyle name="Heading 3 7 2 3 2" xfId="4822"/>
    <cellStyle name="Heading 3 7 2 4" xfId="4823"/>
    <cellStyle name="Heading 3 7 2 4 2" xfId="4824"/>
    <cellStyle name="Heading 3 7 20" xfId="4825"/>
    <cellStyle name="Heading 3 7 21" xfId="4826"/>
    <cellStyle name="Heading 3 7 22" xfId="4827"/>
    <cellStyle name="Heading 3 7 23" xfId="4828"/>
    <cellStyle name="Heading 3 7 24" xfId="4829"/>
    <cellStyle name="Heading 3 7 25" xfId="4830"/>
    <cellStyle name="Heading 3 7 3" xfId="4831"/>
    <cellStyle name="Heading 3 7 3 2" xfId="4832"/>
    <cellStyle name="Heading 3 7 3 2 2" xfId="4833"/>
    <cellStyle name="Heading 3 7 3 3" xfId="4834"/>
    <cellStyle name="Heading 3 7 3 3 2" xfId="4835"/>
    <cellStyle name="Heading 3 7 3 4" xfId="4836"/>
    <cellStyle name="Heading 3 7 3 4 2" xfId="4837"/>
    <cellStyle name="Heading 3 7 4" xfId="4838"/>
    <cellStyle name="Heading 3 7 4 2" xfId="4839"/>
    <cellStyle name="Heading 3 7 4 2 2" xfId="4840"/>
    <cellStyle name="Heading 3 7 4 3" xfId="4841"/>
    <cellStyle name="Heading 3 7 4 3 2" xfId="4842"/>
    <cellStyle name="Heading 3 7 4 4" xfId="4843"/>
    <cellStyle name="Heading 3 7 4 4 2" xfId="4844"/>
    <cellStyle name="Heading 3 7 5" xfId="4845"/>
    <cellStyle name="Heading 3 7 5 2" xfId="4846"/>
    <cellStyle name="Heading 3 7 5 2 2" xfId="4847"/>
    <cellStyle name="Heading 3 7 5 3" xfId="4848"/>
    <cellStyle name="Heading 3 7 5 3 2" xfId="4849"/>
    <cellStyle name="Heading 3 7 5 4" xfId="4850"/>
    <cellStyle name="Heading 3 7 5 4 2" xfId="4851"/>
    <cellStyle name="Heading 3 7 6" xfId="4852"/>
    <cellStyle name="Heading 3 7 6 2" xfId="4853"/>
    <cellStyle name="Heading 3 7 6 2 2" xfId="4854"/>
    <cellStyle name="Heading 3 7 6 3" xfId="4855"/>
    <cellStyle name="Heading 3 7 6 3 2" xfId="4856"/>
    <cellStyle name="Heading 3 7 6 4" xfId="4857"/>
    <cellStyle name="Heading 3 7 6 4 2" xfId="4858"/>
    <cellStyle name="Heading 3 7 7" xfId="4859"/>
    <cellStyle name="Heading 3 7 7 2" xfId="4860"/>
    <cellStyle name="Heading 3 7 7 2 2" xfId="4861"/>
    <cellStyle name="Heading 3 7 7 3" xfId="4862"/>
    <cellStyle name="Heading 3 7 7 3 2" xfId="4863"/>
    <cellStyle name="Heading 3 7 7 4" xfId="4864"/>
    <cellStyle name="Heading 3 7 7 4 2" xfId="4865"/>
    <cellStyle name="Heading 3 7 8" xfId="4866"/>
    <cellStyle name="Heading 3 7 8 2" xfId="4867"/>
    <cellStyle name="Heading 3 7 8 2 2" xfId="4868"/>
    <cellStyle name="Heading 3 7 8 3" xfId="4869"/>
    <cellStyle name="Heading 3 7 8 3 2" xfId="4870"/>
    <cellStyle name="Heading 3 7 8 4" xfId="4871"/>
    <cellStyle name="Heading 3 7 8 4 2" xfId="4872"/>
    <cellStyle name="Heading 3 7 9" xfId="4873"/>
    <cellStyle name="Heading 3 7 9 2" xfId="4874"/>
    <cellStyle name="Heading 3 7 9 2 2" xfId="4875"/>
    <cellStyle name="Heading 3 7 9 3" xfId="4876"/>
    <cellStyle name="Heading 3 7 9 3 2" xfId="4877"/>
    <cellStyle name="Heading 3 7 9 4" xfId="4878"/>
    <cellStyle name="Heading 3 7 9 4 2" xfId="4879"/>
    <cellStyle name="Heading 3 8" xfId="4880"/>
    <cellStyle name="Heading 3 8 10" xfId="4881"/>
    <cellStyle name="Heading 3 8 10 2" xfId="4882"/>
    <cellStyle name="Heading 3 8 10 2 2" xfId="4883"/>
    <cellStyle name="Heading 3 8 10 3" xfId="4884"/>
    <cellStyle name="Heading 3 8 10 3 2" xfId="4885"/>
    <cellStyle name="Heading 3 8 10 4" xfId="4886"/>
    <cellStyle name="Heading 3 8 10 4 2" xfId="4887"/>
    <cellStyle name="Heading 3 8 11" xfId="4888"/>
    <cellStyle name="Heading 3 8 11 2" xfId="4889"/>
    <cellStyle name="Heading 3 8 11 2 2" xfId="4890"/>
    <cellStyle name="Heading 3 8 11 3" xfId="4891"/>
    <cellStyle name="Heading 3 8 11 3 2" xfId="4892"/>
    <cellStyle name="Heading 3 8 11 4" xfId="4893"/>
    <cellStyle name="Heading 3 8 11 4 2" xfId="4894"/>
    <cellStyle name="Heading 3 8 12" xfId="4895"/>
    <cellStyle name="Heading 3 8 12 2" xfId="4896"/>
    <cellStyle name="Heading 3 8 12 2 2" xfId="4897"/>
    <cellStyle name="Heading 3 8 12 3" xfId="4898"/>
    <cellStyle name="Heading 3 8 12 3 2" xfId="4899"/>
    <cellStyle name="Heading 3 8 12 4" xfId="4900"/>
    <cellStyle name="Heading 3 8 12 4 2" xfId="4901"/>
    <cellStyle name="Heading 3 8 13" xfId="4902"/>
    <cellStyle name="Heading 3 8 13 2" xfId="4903"/>
    <cellStyle name="Heading 3 8 13 2 2" xfId="4904"/>
    <cellStyle name="Heading 3 8 13 3" xfId="4905"/>
    <cellStyle name="Heading 3 8 13 3 2" xfId="4906"/>
    <cellStyle name="Heading 3 8 13 4" xfId="4907"/>
    <cellStyle name="Heading 3 8 13 4 2" xfId="4908"/>
    <cellStyle name="Heading 3 8 14" xfId="4909"/>
    <cellStyle name="Heading 3 8 14 2" xfId="4910"/>
    <cellStyle name="Heading 3 8 14 2 2" xfId="4911"/>
    <cellStyle name="Heading 3 8 14 3" xfId="4912"/>
    <cellStyle name="Heading 3 8 14 3 2" xfId="4913"/>
    <cellStyle name="Heading 3 8 14 4" xfId="4914"/>
    <cellStyle name="Heading 3 8 14 4 2" xfId="4915"/>
    <cellStyle name="Heading 3 8 15" xfId="4916"/>
    <cellStyle name="Heading 3 8 15 2" xfId="4917"/>
    <cellStyle name="Heading 3 8 15 2 2" xfId="4918"/>
    <cellStyle name="Heading 3 8 15 3" xfId="4919"/>
    <cellStyle name="Heading 3 8 15 3 2" xfId="4920"/>
    <cellStyle name="Heading 3 8 15 4" xfId="4921"/>
    <cellStyle name="Heading 3 8 15 4 2" xfId="4922"/>
    <cellStyle name="Heading 3 8 16" xfId="4923"/>
    <cellStyle name="Heading 3 8 16 2" xfId="4924"/>
    <cellStyle name="Heading 3 8 17" xfId="4925"/>
    <cellStyle name="Heading 3 8 17 2" xfId="4926"/>
    <cellStyle name="Heading 3 8 18" xfId="4927"/>
    <cellStyle name="Heading 3 8 18 2" xfId="4928"/>
    <cellStyle name="Heading 3 8 19" xfId="4929"/>
    <cellStyle name="Heading 3 8 2" xfId="4930"/>
    <cellStyle name="Heading 3 8 2 2" xfId="4931"/>
    <cellStyle name="Heading 3 8 2 2 2" xfId="4932"/>
    <cellStyle name="Heading 3 8 2 3" xfId="4933"/>
    <cellStyle name="Heading 3 8 2 3 2" xfId="4934"/>
    <cellStyle name="Heading 3 8 2 4" xfId="4935"/>
    <cellStyle name="Heading 3 8 2 4 2" xfId="4936"/>
    <cellStyle name="Heading 3 8 20" xfId="4937"/>
    <cellStyle name="Heading 3 8 21" xfId="4938"/>
    <cellStyle name="Heading 3 8 22" xfId="4939"/>
    <cellStyle name="Heading 3 8 23" xfId="4940"/>
    <cellStyle name="Heading 3 8 24" xfId="4941"/>
    <cellStyle name="Heading 3 8 25" xfId="4942"/>
    <cellStyle name="Heading 3 8 3" xfId="4943"/>
    <cellStyle name="Heading 3 8 3 2" xfId="4944"/>
    <cellStyle name="Heading 3 8 3 2 2" xfId="4945"/>
    <cellStyle name="Heading 3 8 3 3" xfId="4946"/>
    <cellStyle name="Heading 3 8 3 3 2" xfId="4947"/>
    <cellStyle name="Heading 3 8 3 4" xfId="4948"/>
    <cellStyle name="Heading 3 8 3 4 2" xfId="4949"/>
    <cellStyle name="Heading 3 8 4" xfId="4950"/>
    <cellStyle name="Heading 3 8 4 2" xfId="4951"/>
    <cellStyle name="Heading 3 8 4 2 2" xfId="4952"/>
    <cellStyle name="Heading 3 8 4 3" xfId="4953"/>
    <cellStyle name="Heading 3 8 4 3 2" xfId="4954"/>
    <cellStyle name="Heading 3 8 4 4" xfId="4955"/>
    <cellStyle name="Heading 3 8 4 4 2" xfId="4956"/>
    <cellStyle name="Heading 3 8 5" xfId="4957"/>
    <cellStyle name="Heading 3 8 5 2" xfId="4958"/>
    <cellStyle name="Heading 3 8 5 2 2" xfId="4959"/>
    <cellStyle name="Heading 3 8 5 3" xfId="4960"/>
    <cellStyle name="Heading 3 8 5 3 2" xfId="4961"/>
    <cellStyle name="Heading 3 8 5 4" xfId="4962"/>
    <cellStyle name="Heading 3 8 5 4 2" xfId="4963"/>
    <cellStyle name="Heading 3 8 6" xfId="4964"/>
    <cellStyle name="Heading 3 8 6 2" xfId="4965"/>
    <cellStyle name="Heading 3 8 6 2 2" xfId="4966"/>
    <cellStyle name="Heading 3 8 6 3" xfId="4967"/>
    <cellStyle name="Heading 3 8 6 3 2" xfId="4968"/>
    <cellStyle name="Heading 3 8 6 4" xfId="4969"/>
    <cellStyle name="Heading 3 8 6 4 2" xfId="4970"/>
    <cellStyle name="Heading 3 8 7" xfId="4971"/>
    <cellStyle name="Heading 3 8 7 2" xfId="4972"/>
    <cellStyle name="Heading 3 8 7 2 2" xfId="4973"/>
    <cellStyle name="Heading 3 8 7 3" xfId="4974"/>
    <cellStyle name="Heading 3 8 7 3 2" xfId="4975"/>
    <cellStyle name="Heading 3 8 7 4" xfId="4976"/>
    <cellStyle name="Heading 3 8 7 4 2" xfId="4977"/>
    <cellStyle name="Heading 3 8 8" xfId="4978"/>
    <cellStyle name="Heading 3 8 8 2" xfId="4979"/>
    <cellStyle name="Heading 3 8 8 2 2" xfId="4980"/>
    <cellStyle name="Heading 3 8 8 3" xfId="4981"/>
    <cellStyle name="Heading 3 8 8 3 2" xfId="4982"/>
    <cellStyle name="Heading 3 8 8 4" xfId="4983"/>
    <cellStyle name="Heading 3 8 8 4 2" xfId="4984"/>
    <cellStyle name="Heading 3 8 9" xfId="4985"/>
    <cellStyle name="Heading 3 8 9 2" xfId="4986"/>
    <cellStyle name="Heading 3 8 9 2 2" xfId="4987"/>
    <cellStyle name="Heading 3 8 9 3" xfId="4988"/>
    <cellStyle name="Heading 3 8 9 3 2" xfId="4989"/>
    <cellStyle name="Heading 3 8 9 4" xfId="4990"/>
    <cellStyle name="Heading 3 8 9 4 2" xfId="4991"/>
    <cellStyle name="Heading 3 9" xfId="4992"/>
    <cellStyle name="Heading 3 9 10" xfId="4993"/>
    <cellStyle name="Heading 3 9 10 2" xfId="4994"/>
    <cellStyle name="Heading 3 9 10 2 2" xfId="4995"/>
    <cellStyle name="Heading 3 9 10 3" xfId="4996"/>
    <cellStyle name="Heading 3 9 10 3 2" xfId="4997"/>
    <cellStyle name="Heading 3 9 10 4" xfId="4998"/>
    <cellStyle name="Heading 3 9 10 4 2" xfId="4999"/>
    <cellStyle name="Heading 3 9 11" xfId="5000"/>
    <cellStyle name="Heading 3 9 11 2" xfId="5001"/>
    <cellStyle name="Heading 3 9 11 2 2" xfId="5002"/>
    <cellStyle name="Heading 3 9 11 3" xfId="5003"/>
    <cellStyle name="Heading 3 9 11 3 2" xfId="5004"/>
    <cellStyle name="Heading 3 9 11 4" xfId="5005"/>
    <cellStyle name="Heading 3 9 11 4 2" xfId="5006"/>
    <cellStyle name="Heading 3 9 12" xfId="5007"/>
    <cellStyle name="Heading 3 9 12 2" xfId="5008"/>
    <cellStyle name="Heading 3 9 12 2 2" xfId="5009"/>
    <cellStyle name="Heading 3 9 12 3" xfId="5010"/>
    <cellStyle name="Heading 3 9 12 3 2" xfId="5011"/>
    <cellStyle name="Heading 3 9 12 4" xfId="5012"/>
    <cellStyle name="Heading 3 9 12 4 2" xfId="5013"/>
    <cellStyle name="Heading 3 9 13" xfId="5014"/>
    <cellStyle name="Heading 3 9 13 2" xfId="5015"/>
    <cellStyle name="Heading 3 9 13 2 2" xfId="5016"/>
    <cellStyle name="Heading 3 9 13 3" xfId="5017"/>
    <cellStyle name="Heading 3 9 13 3 2" xfId="5018"/>
    <cellStyle name="Heading 3 9 13 4" xfId="5019"/>
    <cellStyle name="Heading 3 9 13 4 2" xfId="5020"/>
    <cellStyle name="Heading 3 9 14" xfId="5021"/>
    <cellStyle name="Heading 3 9 14 2" xfId="5022"/>
    <cellStyle name="Heading 3 9 14 2 2" xfId="5023"/>
    <cellStyle name="Heading 3 9 14 3" xfId="5024"/>
    <cellStyle name="Heading 3 9 14 3 2" xfId="5025"/>
    <cellStyle name="Heading 3 9 14 4" xfId="5026"/>
    <cellStyle name="Heading 3 9 14 4 2" xfId="5027"/>
    <cellStyle name="Heading 3 9 15" xfId="5028"/>
    <cellStyle name="Heading 3 9 15 2" xfId="5029"/>
    <cellStyle name="Heading 3 9 15 2 2" xfId="5030"/>
    <cellStyle name="Heading 3 9 15 3" xfId="5031"/>
    <cellStyle name="Heading 3 9 15 3 2" xfId="5032"/>
    <cellStyle name="Heading 3 9 15 4" xfId="5033"/>
    <cellStyle name="Heading 3 9 15 4 2" xfId="5034"/>
    <cellStyle name="Heading 3 9 16" xfId="5035"/>
    <cellStyle name="Heading 3 9 16 2" xfId="5036"/>
    <cellStyle name="Heading 3 9 17" xfId="5037"/>
    <cellStyle name="Heading 3 9 17 2" xfId="5038"/>
    <cellStyle name="Heading 3 9 18" xfId="5039"/>
    <cellStyle name="Heading 3 9 18 2" xfId="5040"/>
    <cellStyle name="Heading 3 9 19" xfId="5041"/>
    <cellStyle name="Heading 3 9 2" xfId="5042"/>
    <cellStyle name="Heading 3 9 2 2" xfId="5043"/>
    <cellStyle name="Heading 3 9 2 2 2" xfId="5044"/>
    <cellStyle name="Heading 3 9 2 3" xfId="5045"/>
    <cellStyle name="Heading 3 9 2 3 2" xfId="5046"/>
    <cellStyle name="Heading 3 9 2 4" xfId="5047"/>
    <cellStyle name="Heading 3 9 2 4 2" xfId="5048"/>
    <cellStyle name="Heading 3 9 20" xfId="5049"/>
    <cellStyle name="Heading 3 9 21" xfId="5050"/>
    <cellStyle name="Heading 3 9 22" xfId="5051"/>
    <cellStyle name="Heading 3 9 23" xfId="5052"/>
    <cellStyle name="Heading 3 9 24" xfId="5053"/>
    <cellStyle name="Heading 3 9 25" xfId="5054"/>
    <cellStyle name="Heading 3 9 3" xfId="5055"/>
    <cellStyle name="Heading 3 9 3 2" xfId="5056"/>
    <cellStyle name="Heading 3 9 3 2 2" xfId="5057"/>
    <cellStyle name="Heading 3 9 3 3" xfId="5058"/>
    <cellStyle name="Heading 3 9 3 3 2" xfId="5059"/>
    <cellStyle name="Heading 3 9 3 4" xfId="5060"/>
    <cellStyle name="Heading 3 9 3 4 2" xfId="5061"/>
    <cellStyle name="Heading 3 9 4" xfId="5062"/>
    <cellStyle name="Heading 3 9 4 2" xfId="5063"/>
    <cellStyle name="Heading 3 9 4 2 2" xfId="5064"/>
    <cellStyle name="Heading 3 9 4 3" xfId="5065"/>
    <cellStyle name="Heading 3 9 4 3 2" xfId="5066"/>
    <cellStyle name="Heading 3 9 4 4" xfId="5067"/>
    <cellStyle name="Heading 3 9 4 4 2" xfId="5068"/>
    <cellStyle name="Heading 3 9 5" xfId="5069"/>
    <cellStyle name="Heading 3 9 5 2" xfId="5070"/>
    <cellStyle name="Heading 3 9 5 2 2" xfId="5071"/>
    <cellStyle name="Heading 3 9 5 3" xfId="5072"/>
    <cellStyle name="Heading 3 9 5 3 2" xfId="5073"/>
    <cellStyle name="Heading 3 9 5 4" xfId="5074"/>
    <cellStyle name="Heading 3 9 5 4 2" xfId="5075"/>
    <cellStyle name="Heading 3 9 6" xfId="5076"/>
    <cellStyle name="Heading 3 9 6 2" xfId="5077"/>
    <cellStyle name="Heading 3 9 6 2 2" xfId="5078"/>
    <cellStyle name="Heading 3 9 6 3" xfId="5079"/>
    <cellStyle name="Heading 3 9 6 3 2" xfId="5080"/>
    <cellStyle name="Heading 3 9 6 4" xfId="5081"/>
    <cellStyle name="Heading 3 9 6 4 2" xfId="5082"/>
    <cellStyle name="Heading 3 9 7" xfId="5083"/>
    <cellStyle name="Heading 3 9 7 2" xfId="5084"/>
    <cellStyle name="Heading 3 9 7 2 2" xfId="5085"/>
    <cellStyle name="Heading 3 9 7 3" xfId="5086"/>
    <cellStyle name="Heading 3 9 7 3 2" xfId="5087"/>
    <cellStyle name="Heading 3 9 7 4" xfId="5088"/>
    <cellStyle name="Heading 3 9 7 4 2" xfId="5089"/>
    <cellStyle name="Heading 3 9 8" xfId="5090"/>
    <cellStyle name="Heading 3 9 8 2" xfId="5091"/>
    <cellStyle name="Heading 3 9 8 2 2" xfId="5092"/>
    <cellStyle name="Heading 3 9 8 3" xfId="5093"/>
    <cellStyle name="Heading 3 9 8 3 2" xfId="5094"/>
    <cellStyle name="Heading 3 9 8 4" xfId="5095"/>
    <cellStyle name="Heading 3 9 8 4 2" xfId="5096"/>
    <cellStyle name="Heading 3 9 9" xfId="5097"/>
    <cellStyle name="Heading 3 9 9 2" xfId="5098"/>
    <cellStyle name="Heading 3 9 9 2 2" xfId="5099"/>
    <cellStyle name="Heading 3 9 9 3" xfId="5100"/>
    <cellStyle name="Heading 3 9 9 3 2" xfId="5101"/>
    <cellStyle name="Heading 3 9 9 4" xfId="5102"/>
    <cellStyle name="Heading 3 9 9 4 2" xfId="5103"/>
    <cellStyle name="Heading 4 10" xfId="5104"/>
    <cellStyle name="Heading 4 11" xfId="5105"/>
    <cellStyle name="Heading 4 12" xfId="5106"/>
    <cellStyle name="Heading 4 13" xfId="5107"/>
    <cellStyle name="Heading 4 14" xfId="5108"/>
    <cellStyle name="Heading 4 15" xfId="5109"/>
    <cellStyle name="Heading 4 16" xfId="5110"/>
    <cellStyle name="Heading 4 17" xfId="5111"/>
    <cellStyle name="Heading 4 18" xfId="5112"/>
    <cellStyle name="Heading 4 18 2" xfId="5113"/>
    <cellStyle name="Heading 4 19" xfId="5114"/>
    <cellStyle name="Heading 4 19 2" xfId="5115"/>
    <cellStyle name="Heading 4 2" xfId="5116"/>
    <cellStyle name="Heading 4 2 2" xfId="5117"/>
    <cellStyle name="Heading 4 3" xfId="5118"/>
    <cellStyle name="Heading 4 4" xfId="5119"/>
    <cellStyle name="Heading 4 5" xfId="5120"/>
    <cellStyle name="Heading 4 6" xfId="5121"/>
    <cellStyle name="Heading 4 7" xfId="5122"/>
    <cellStyle name="Heading 4 8" xfId="5123"/>
    <cellStyle name="Heading 4 9" xfId="5124"/>
    <cellStyle name="Hyperlink 2" xfId="5125"/>
    <cellStyle name="Hyperlink 3" xfId="5126"/>
    <cellStyle name="Input 10" xfId="5127"/>
    <cellStyle name="Input 10 10" xfId="11387"/>
    <cellStyle name="Input 10 10 2" xfId="22797"/>
    <cellStyle name="Input 10 11" xfId="11322"/>
    <cellStyle name="Input 10 11 2" xfId="22732"/>
    <cellStyle name="Input 10 12" xfId="11406"/>
    <cellStyle name="Input 10 12 2" xfId="22816"/>
    <cellStyle name="Input 10 13" xfId="19780"/>
    <cellStyle name="Input 10 2" xfId="6861"/>
    <cellStyle name="Input 10 2 10" xfId="16297"/>
    <cellStyle name="Input 10 2 10 2" xfId="27704"/>
    <cellStyle name="Input 10 2 11" xfId="17169"/>
    <cellStyle name="Input 10 2 11 2" xfId="28576"/>
    <cellStyle name="Input 10 2 12" xfId="19967"/>
    <cellStyle name="Input 10 2 2" xfId="7240"/>
    <cellStyle name="Input 10 2 2 10" xfId="15356"/>
    <cellStyle name="Input 10 2 2 10 2" xfId="26763"/>
    <cellStyle name="Input 10 2 2 11" xfId="20195"/>
    <cellStyle name="Input 10 2 2 2" xfId="8880"/>
    <cellStyle name="Input 10 2 2 2 2" xfId="13531"/>
    <cellStyle name="Input 10 2 2 2 2 2" xfId="24938"/>
    <cellStyle name="Input 10 2 2 2 3" xfId="14535"/>
    <cellStyle name="Input 10 2 2 2 3 2" xfId="25942"/>
    <cellStyle name="Input 10 2 2 2 4" xfId="15493"/>
    <cellStyle name="Input 10 2 2 2 4 2" xfId="26900"/>
    <cellStyle name="Input 10 2 2 2 5" xfId="16418"/>
    <cellStyle name="Input 10 2 2 2 5 2" xfId="27825"/>
    <cellStyle name="Input 10 2 2 2 6" xfId="17289"/>
    <cellStyle name="Input 10 2 2 2 6 2" xfId="28696"/>
    <cellStyle name="Input 10 2 2 2 7" xfId="18135"/>
    <cellStyle name="Input 10 2 2 2 7 2" xfId="29542"/>
    <cellStyle name="Input 10 2 2 2 8" xfId="18895"/>
    <cellStyle name="Input 10 2 2 2 8 2" xfId="30302"/>
    <cellStyle name="Input 10 2 2 2 9" xfId="20727"/>
    <cellStyle name="Input 10 2 2 3" xfId="9722"/>
    <cellStyle name="Input 10 2 2 3 2" xfId="14126"/>
    <cellStyle name="Input 10 2 2 3 2 2" xfId="25533"/>
    <cellStyle name="Input 10 2 2 3 3" xfId="15086"/>
    <cellStyle name="Input 10 2 2 3 3 2" xfId="26493"/>
    <cellStyle name="Input 10 2 2 3 4" xfId="16038"/>
    <cellStyle name="Input 10 2 2 3 4 2" xfId="27445"/>
    <cellStyle name="Input 10 2 2 3 5" xfId="16912"/>
    <cellStyle name="Input 10 2 2 3 5 2" xfId="28319"/>
    <cellStyle name="Input 10 2 2 3 6" xfId="17777"/>
    <cellStyle name="Input 10 2 2 3 6 2" xfId="29184"/>
    <cellStyle name="Input 10 2 2 3 7" xfId="18553"/>
    <cellStyle name="Input 10 2 2 3 7 2" xfId="29960"/>
    <cellStyle name="Input 10 2 2 3 8" xfId="19310"/>
    <cellStyle name="Input 10 2 2 3 8 2" xfId="30717"/>
    <cellStyle name="Input 10 2 2 3 9" xfId="21142"/>
    <cellStyle name="Input 10 2 2 4" xfId="12503"/>
    <cellStyle name="Input 10 2 2 4 2" xfId="23911"/>
    <cellStyle name="Input 10 2 2 5" xfId="10376"/>
    <cellStyle name="Input 10 2 2 5 2" xfId="21788"/>
    <cellStyle name="Input 10 2 2 6" xfId="11731"/>
    <cellStyle name="Input 10 2 2 6 2" xfId="23140"/>
    <cellStyle name="Input 10 2 2 7" xfId="11054"/>
    <cellStyle name="Input 10 2 2 7 2" xfId="22465"/>
    <cellStyle name="Input 10 2 2 8" xfId="13387"/>
    <cellStyle name="Input 10 2 2 8 2" xfId="24794"/>
    <cellStyle name="Input 10 2 2 9" xfId="14398"/>
    <cellStyle name="Input 10 2 2 9 2" xfId="25805"/>
    <cellStyle name="Input 10 2 3" xfId="8501"/>
    <cellStyle name="Input 10 2 3 2" xfId="13241"/>
    <cellStyle name="Input 10 2 3 2 2" xfId="24648"/>
    <cellStyle name="Input 10 2 3 3" xfId="14261"/>
    <cellStyle name="Input 10 2 3 3 2" xfId="25668"/>
    <cellStyle name="Input 10 2 3 4" xfId="15221"/>
    <cellStyle name="Input 10 2 3 4 2" xfId="26628"/>
    <cellStyle name="Input 10 2 3 5" xfId="16170"/>
    <cellStyle name="Input 10 2 3 5 2" xfId="27577"/>
    <cellStyle name="Input 10 2 3 6" xfId="17043"/>
    <cellStyle name="Input 10 2 3 6 2" xfId="28450"/>
    <cellStyle name="Input 10 2 3 7" xfId="17908"/>
    <cellStyle name="Input 10 2 3 7 2" xfId="29315"/>
    <cellStyle name="Input 10 2 3 8" xfId="18684"/>
    <cellStyle name="Input 10 2 3 8 2" xfId="30091"/>
    <cellStyle name="Input 10 2 3 9" xfId="20498"/>
    <cellStyle name="Input 10 2 4" xfId="9511"/>
    <cellStyle name="Input 10 2 4 2" xfId="13915"/>
    <cellStyle name="Input 10 2 4 2 2" xfId="25322"/>
    <cellStyle name="Input 10 2 4 3" xfId="14875"/>
    <cellStyle name="Input 10 2 4 3 2" xfId="26282"/>
    <cellStyle name="Input 10 2 4 4" xfId="15827"/>
    <cellStyle name="Input 10 2 4 4 2" xfId="27234"/>
    <cellStyle name="Input 10 2 4 5" xfId="16701"/>
    <cellStyle name="Input 10 2 4 5 2" xfId="28108"/>
    <cellStyle name="Input 10 2 4 6" xfId="17566"/>
    <cellStyle name="Input 10 2 4 6 2" xfId="28973"/>
    <cellStyle name="Input 10 2 4 7" xfId="18342"/>
    <cellStyle name="Input 10 2 4 7 2" xfId="29749"/>
    <cellStyle name="Input 10 2 4 8" xfId="19099"/>
    <cellStyle name="Input 10 2 4 8 2" xfId="30506"/>
    <cellStyle name="Input 10 2 4 9" xfId="20931"/>
    <cellStyle name="Input 10 2 5" xfId="12212"/>
    <cellStyle name="Input 10 2 5 2" xfId="23620"/>
    <cellStyle name="Input 10 2 6" xfId="10651"/>
    <cellStyle name="Input 10 2 6 2" xfId="22063"/>
    <cellStyle name="Input 10 2 7" xfId="13399"/>
    <cellStyle name="Input 10 2 7 2" xfId="24806"/>
    <cellStyle name="Input 10 2 8" xfId="14408"/>
    <cellStyle name="Input 10 2 8 2" xfId="25815"/>
    <cellStyle name="Input 10 2 9" xfId="15366"/>
    <cellStyle name="Input 10 2 9 2" xfId="26773"/>
    <cellStyle name="Input 10 3" xfId="6999"/>
    <cellStyle name="Input 10 3 10" xfId="17334"/>
    <cellStyle name="Input 10 3 10 2" xfId="28741"/>
    <cellStyle name="Input 10 3 11" xfId="20075"/>
    <cellStyle name="Input 10 3 2" xfId="8639"/>
    <cellStyle name="Input 10 3 2 2" xfId="13359"/>
    <cellStyle name="Input 10 3 2 2 2" xfId="24766"/>
    <cellStyle name="Input 10 3 2 3" xfId="14373"/>
    <cellStyle name="Input 10 3 2 3 2" xfId="25780"/>
    <cellStyle name="Input 10 3 2 4" xfId="15331"/>
    <cellStyle name="Input 10 3 2 4 2" xfId="26738"/>
    <cellStyle name="Input 10 3 2 5" xfId="16275"/>
    <cellStyle name="Input 10 3 2 5 2" xfId="27682"/>
    <cellStyle name="Input 10 3 2 6" xfId="17148"/>
    <cellStyle name="Input 10 3 2 6 2" xfId="28555"/>
    <cellStyle name="Input 10 3 2 7" xfId="18013"/>
    <cellStyle name="Input 10 3 2 7 2" xfId="29420"/>
    <cellStyle name="Input 10 3 2 8" xfId="18781"/>
    <cellStyle name="Input 10 3 2 8 2" xfId="30188"/>
    <cellStyle name="Input 10 3 2 9" xfId="20607"/>
    <cellStyle name="Input 10 3 3" xfId="9608"/>
    <cellStyle name="Input 10 3 3 2" xfId="14012"/>
    <cellStyle name="Input 10 3 3 2 2" xfId="25419"/>
    <cellStyle name="Input 10 3 3 3" xfId="14972"/>
    <cellStyle name="Input 10 3 3 3 2" xfId="26379"/>
    <cellStyle name="Input 10 3 3 4" xfId="15924"/>
    <cellStyle name="Input 10 3 3 4 2" xfId="27331"/>
    <cellStyle name="Input 10 3 3 5" xfId="16798"/>
    <cellStyle name="Input 10 3 3 5 2" xfId="28205"/>
    <cellStyle name="Input 10 3 3 6" xfId="17663"/>
    <cellStyle name="Input 10 3 3 6 2" xfId="29070"/>
    <cellStyle name="Input 10 3 3 7" xfId="18439"/>
    <cellStyle name="Input 10 3 3 7 2" xfId="29846"/>
    <cellStyle name="Input 10 3 3 8" xfId="19196"/>
    <cellStyle name="Input 10 3 3 8 2" xfId="30603"/>
    <cellStyle name="Input 10 3 3 9" xfId="21028"/>
    <cellStyle name="Input 10 3 4" xfId="12330"/>
    <cellStyle name="Input 10 3 4 2" xfId="23738"/>
    <cellStyle name="Input 10 3 5" xfId="10538"/>
    <cellStyle name="Input 10 3 5 2" xfId="21950"/>
    <cellStyle name="Input 10 3 6" xfId="13635"/>
    <cellStyle name="Input 10 3 6 2" xfId="25042"/>
    <cellStyle name="Input 10 3 7" xfId="14613"/>
    <cellStyle name="Input 10 3 7 2" xfId="26020"/>
    <cellStyle name="Input 10 3 8" xfId="15566"/>
    <cellStyle name="Input 10 3 8 2" xfId="26973"/>
    <cellStyle name="Input 10 3 9" xfId="16465"/>
    <cellStyle name="Input 10 3 9 2" xfId="27872"/>
    <cellStyle name="Input 10 4" xfId="7822"/>
    <cellStyle name="Input 10 4 2" xfId="12844"/>
    <cellStyle name="Input 10 4 2 2" xfId="24252"/>
    <cellStyle name="Input 10 4 3" xfId="12015"/>
    <cellStyle name="Input 10 4 3 2" xfId="23423"/>
    <cellStyle name="Input 10 4 4" xfId="10816"/>
    <cellStyle name="Input 10 4 4 2" xfId="22228"/>
    <cellStyle name="Input 10 4 5" xfId="11602"/>
    <cellStyle name="Input 10 4 5 2" xfId="23011"/>
    <cellStyle name="Input 10 4 6" xfId="11155"/>
    <cellStyle name="Input 10 4 6 2" xfId="22566"/>
    <cellStyle name="Input 10 4 7" xfId="12546"/>
    <cellStyle name="Input 10 4 7 2" xfId="23954"/>
    <cellStyle name="Input 10 4 8" xfId="10340"/>
    <cellStyle name="Input 10 4 8 2" xfId="21752"/>
    <cellStyle name="Input 10 4 9" xfId="20340"/>
    <cellStyle name="Input 10 5" xfId="7821"/>
    <cellStyle name="Input 10 5 2" xfId="12843"/>
    <cellStyle name="Input 10 5 2 2" xfId="24251"/>
    <cellStyle name="Input 10 5 3" xfId="10129"/>
    <cellStyle name="Input 10 5 3 2" xfId="21541"/>
    <cellStyle name="Input 10 5 4" xfId="13691"/>
    <cellStyle name="Input 10 5 4 2" xfId="25098"/>
    <cellStyle name="Input 10 5 5" xfId="14659"/>
    <cellStyle name="Input 10 5 5 2" xfId="26066"/>
    <cellStyle name="Input 10 5 6" xfId="15611"/>
    <cellStyle name="Input 10 5 6 2" xfId="27018"/>
    <cellStyle name="Input 10 5 7" xfId="16496"/>
    <cellStyle name="Input 10 5 7 2" xfId="27903"/>
    <cellStyle name="Input 10 5 8" xfId="17364"/>
    <cellStyle name="Input 10 5 8 2" xfId="28771"/>
    <cellStyle name="Input 10 5 9" xfId="20339"/>
    <cellStyle name="Input 10 6" xfId="11355"/>
    <cellStyle name="Input 10 6 2" xfId="22765"/>
    <cellStyle name="Input 10 7" xfId="11354"/>
    <cellStyle name="Input 10 7 2" xfId="22764"/>
    <cellStyle name="Input 10 8" xfId="11368"/>
    <cellStyle name="Input 10 8 2" xfId="22778"/>
    <cellStyle name="Input 10 9" xfId="11341"/>
    <cellStyle name="Input 10 9 2" xfId="22751"/>
    <cellStyle name="Input 11" xfId="5128"/>
    <cellStyle name="Input 11 10" xfId="11620"/>
    <cellStyle name="Input 11 10 2" xfId="23029"/>
    <cellStyle name="Input 11 11" xfId="11137"/>
    <cellStyle name="Input 11 11 2" xfId="22548"/>
    <cellStyle name="Input 11 12" xfId="12049"/>
    <cellStyle name="Input 11 12 2" xfId="23457"/>
    <cellStyle name="Input 11 13" xfId="19781"/>
    <cellStyle name="Input 11 2" xfId="6860"/>
    <cellStyle name="Input 11 2 10" xfId="10746"/>
    <cellStyle name="Input 11 2 10 2" xfId="22158"/>
    <cellStyle name="Input 11 2 11" xfId="12904"/>
    <cellStyle name="Input 11 2 11 2" xfId="24311"/>
    <cellStyle name="Input 11 2 12" xfId="19966"/>
    <cellStyle name="Input 11 2 2" xfId="7241"/>
    <cellStyle name="Input 11 2 2 10" xfId="13023"/>
    <cellStyle name="Input 11 2 2 10 2" xfId="24430"/>
    <cellStyle name="Input 11 2 2 11" xfId="20196"/>
    <cellStyle name="Input 11 2 2 2" xfId="8881"/>
    <cellStyle name="Input 11 2 2 2 2" xfId="13532"/>
    <cellStyle name="Input 11 2 2 2 2 2" xfId="24939"/>
    <cellStyle name="Input 11 2 2 2 3" xfId="14536"/>
    <cellStyle name="Input 11 2 2 2 3 2" xfId="25943"/>
    <cellStyle name="Input 11 2 2 2 4" xfId="15494"/>
    <cellStyle name="Input 11 2 2 2 4 2" xfId="26901"/>
    <cellStyle name="Input 11 2 2 2 5" xfId="16419"/>
    <cellStyle name="Input 11 2 2 2 5 2" xfId="27826"/>
    <cellStyle name="Input 11 2 2 2 6" xfId="17290"/>
    <cellStyle name="Input 11 2 2 2 6 2" xfId="28697"/>
    <cellStyle name="Input 11 2 2 2 7" xfId="18136"/>
    <cellStyle name="Input 11 2 2 2 7 2" xfId="29543"/>
    <cellStyle name="Input 11 2 2 2 8" xfId="18896"/>
    <cellStyle name="Input 11 2 2 2 8 2" xfId="30303"/>
    <cellStyle name="Input 11 2 2 2 9" xfId="20728"/>
    <cellStyle name="Input 11 2 2 3" xfId="9723"/>
    <cellStyle name="Input 11 2 2 3 2" xfId="14127"/>
    <cellStyle name="Input 11 2 2 3 2 2" xfId="25534"/>
    <cellStyle name="Input 11 2 2 3 3" xfId="15087"/>
    <cellStyle name="Input 11 2 2 3 3 2" xfId="26494"/>
    <cellStyle name="Input 11 2 2 3 4" xfId="16039"/>
    <cellStyle name="Input 11 2 2 3 4 2" xfId="27446"/>
    <cellStyle name="Input 11 2 2 3 5" xfId="16913"/>
    <cellStyle name="Input 11 2 2 3 5 2" xfId="28320"/>
    <cellStyle name="Input 11 2 2 3 6" xfId="17778"/>
    <cellStyle name="Input 11 2 2 3 6 2" xfId="29185"/>
    <cellStyle name="Input 11 2 2 3 7" xfId="18554"/>
    <cellStyle name="Input 11 2 2 3 7 2" xfId="29961"/>
    <cellStyle name="Input 11 2 2 3 8" xfId="19311"/>
    <cellStyle name="Input 11 2 2 3 8 2" xfId="30718"/>
    <cellStyle name="Input 11 2 2 3 9" xfId="21143"/>
    <cellStyle name="Input 11 2 2 4" xfId="12504"/>
    <cellStyle name="Input 11 2 2 4 2" xfId="23912"/>
    <cellStyle name="Input 11 2 2 5" xfId="10375"/>
    <cellStyle name="Input 11 2 2 5 2" xfId="21787"/>
    <cellStyle name="Input 11 2 2 6" xfId="12116"/>
    <cellStyle name="Input 11 2 2 6 2" xfId="23524"/>
    <cellStyle name="Input 11 2 2 7" xfId="10734"/>
    <cellStyle name="Input 11 2 2 7 2" xfId="22146"/>
    <cellStyle name="Input 11 2 2 8" xfId="11661"/>
    <cellStyle name="Input 11 2 2 8 2" xfId="23070"/>
    <cellStyle name="Input 11 2 2 9" xfId="11116"/>
    <cellStyle name="Input 11 2 2 9 2" xfId="22527"/>
    <cellStyle name="Input 11 2 3" xfId="8500"/>
    <cellStyle name="Input 11 2 3 2" xfId="13240"/>
    <cellStyle name="Input 11 2 3 2 2" xfId="24647"/>
    <cellStyle name="Input 11 2 3 3" xfId="14260"/>
    <cellStyle name="Input 11 2 3 3 2" xfId="25667"/>
    <cellStyle name="Input 11 2 3 4" xfId="15220"/>
    <cellStyle name="Input 11 2 3 4 2" xfId="26627"/>
    <cellStyle name="Input 11 2 3 5" xfId="16169"/>
    <cellStyle name="Input 11 2 3 5 2" xfId="27576"/>
    <cellStyle name="Input 11 2 3 6" xfId="17042"/>
    <cellStyle name="Input 11 2 3 6 2" xfId="28449"/>
    <cellStyle name="Input 11 2 3 7" xfId="17907"/>
    <cellStyle name="Input 11 2 3 7 2" xfId="29314"/>
    <cellStyle name="Input 11 2 3 8" xfId="18683"/>
    <cellStyle name="Input 11 2 3 8 2" xfId="30090"/>
    <cellStyle name="Input 11 2 3 9" xfId="20497"/>
    <cellStyle name="Input 11 2 4" xfId="9510"/>
    <cellStyle name="Input 11 2 4 2" xfId="13914"/>
    <cellStyle name="Input 11 2 4 2 2" xfId="25321"/>
    <cellStyle name="Input 11 2 4 3" xfId="14874"/>
    <cellStyle name="Input 11 2 4 3 2" xfId="26281"/>
    <cellStyle name="Input 11 2 4 4" xfId="15826"/>
    <cellStyle name="Input 11 2 4 4 2" xfId="27233"/>
    <cellStyle name="Input 11 2 4 5" xfId="16700"/>
    <cellStyle name="Input 11 2 4 5 2" xfId="28107"/>
    <cellStyle name="Input 11 2 4 6" xfId="17565"/>
    <cellStyle name="Input 11 2 4 6 2" xfId="28972"/>
    <cellStyle name="Input 11 2 4 7" xfId="18341"/>
    <cellStyle name="Input 11 2 4 7 2" xfId="29748"/>
    <cellStyle name="Input 11 2 4 8" xfId="19098"/>
    <cellStyle name="Input 11 2 4 8 2" xfId="30505"/>
    <cellStyle name="Input 11 2 4 9" xfId="20930"/>
    <cellStyle name="Input 11 2 5" xfId="12211"/>
    <cellStyle name="Input 11 2 5 2" xfId="23619"/>
    <cellStyle name="Input 11 2 6" xfId="10652"/>
    <cellStyle name="Input 11 2 6 2" xfId="22064"/>
    <cellStyle name="Input 11 2 7" xfId="12366"/>
    <cellStyle name="Input 11 2 7 2" xfId="23774"/>
    <cellStyle name="Input 11 2 8" xfId="10506"/>
    <cellStyle name="Input 11 2 8 2" xfId="21918"/>
    <cellStyle name="Input 11 2 9" xfId="12104"/>
    <cellStyle name="Input 11 2 9 2" xfId="23512"/>
    <cellStyle name="Input 11 3" xfId="7000"/>
    <cellStyle name="Input 11 3 10" xfId="12586"/>
    <cellStyle name="Input 11 3 10 2" xfId="23994"/>
    <cellStyle name="Input 11 3 11" xfId="20076"/>
    <cellStyle name="Input 11 3 2" xfId="8640"/>
    <cellStyle name="Input 11 3 2 2" xfId="13360"/>
    <cellStyle name="Input 11 3 2 2 2" xfId="24767"/>
    <cellStyle name="Input 11 3 2 3" xfId="14374"/>
    <cellStyle name="Input 11 3 2 3 2" xfId="25781"/>
    <cellStyle name="Input 11 3 2 4" xfId="15332"/>
    <cellStyle name="Input 11 3 2 4 2" xfId="26739"/>
    <cellStyle name="Input 11 3 2 5" xfId="16276"/>
    <cellStyle name="Input 11 3 2 5 2" xfId="27683"/>
    <cellStyle name="Input 11 3 2 6" xfId="17149"/>
    <cellStyle name="Input 11 3 2 6 2" xfId="28556"/>
    <cellStyle name="Input 11 3 2 7" xfId="18014"/>
    <cellStyle name="Input 11 3 2 7 2" xfId="29421"/>
    <cellStyle name="Input 11 3 2 8" xfId="18782"/>
    <cellStyle name="Input 11 3 2 8 2" xfId="30189"/>
    <cellStyle name="Input 11 3 2 9" xfId="20608"/>
    <cellStyle name="Input 11 3 3" xfId="9609"/>
    <cellStyle name="Input 11 3 3 2" xfId="14013"/>
    <cellStyle name="Input 11 3 3 2 2" xfId="25420"/>
    <cellStyle name="Input 11 3 3 3" xfId="14973"/>
    <cellStyle name="Input 11 3 3 3 2" xfId="26380"/>
    <cellStyle name="Input 11 3 3 4" xfId="15925"/>
    <cellStyle name="Input 11 3 3 4 2" xfId="27332"/>
    <cellStyle name="Input 11 3 3 5" xfId="16799"/>
    <cellStyle name="Input 11 3 3 5 2" xfId="28206"/>
    <cellStyle name="Input 11 3 3 6" xfId="17664"/>
    <cellStyle name="Input 11 3 3 6 2" xfId="29071"/>
    <cellStyle name="Input 11 3 3 7" xfId="18440"/>
    <cellStyle name="Input 11 3 3 7 2" xfId="29847"/>
    <cellStyle name="Input 11 3 3 8" xfId="19197"/>
    <cellStyle name="Input 11 3 3 8 2" xfId="30604"/>
    <cellStyle name="Input 11 3 3 9" xfId="21029"/>
    <cellStyle name="Input 11 3 4" xfId="12331"/>
    <cellStyle name="Input 11 3 4 2" xfId="23739"/>
    <cellStyle name="Input 11 3 5" xfId="10537"/>
    <cellStyle name="Input 11 3 5 2" xfId="21949"/>
    <cellStyle name="Input 11 3 6" xfId="13131"/>
    <cellStyle name="Input 11 3 6 2" xfId="24538"/>
    <cellStyle name="Input 11 3 7" xfId="9894"/>
    <cellStyle name="Input 11 3 7 2" xfId="21307"/>
    <cellStyle name="Input 11 3 8" xfId="12166"/>
    <cellStyle name="Input 11 3 8 2" xfId="23574"/>
    <cellStyle name="Input 11 3 9" xfId="10695"/>
    <cellStyle name="Input 11 3 9 2" xfId="22107"/>
    <cellStyle name="Input 11 4" xfId="7823"/>
    <cellStyle name="Input 11 4 2" xfId="12845"/>
    <cellStyle name="Input 11 4 2 2" xfId="24253"/>
    <cellStyle name="Input 11 4 3" xfId="10128"/>
    <cellStyle name="Input 11 4 3 2" xfId="21540"/>
    <cellStyle name="Input 11 4 4" xfId="13167"/>
    <cellStyle name="Input 11 4 4 2" xfId="24574"/>
    <cellStyle name="Input 11 4 5" xfId="9866"/>
    <cellStyle name="Input 11 4 5 2" xfId="21279"/>
    <cellStyle name="Input 11 4 6" xfId="13063"/>
    <cellStyle name="Input 11 4 6 2" xfId="24470"/>
    <cellStyle name="Input 11 4 7" xfId="9941"/>
    <cellStyle name="Input 11 4 7 2" xfId="21354"/>
    <cellStyle name="Input 11 4 8" xfId="12703"/>
    <cellStyle name="Input 11 4 8 2" xfId="24111"/>
    <cellStyle name="Input 11 4 9" xfId="20341"/>
    <cellStyle name="Input 11 5" xfId="7820"/>
    <cellStyle name="Input 11 5 2" xfId="12842"/>
    <cellStyle name="Input 11 5 2 2" xfId="24250"/>
    <cellStyle name="Input 11 5 3" xfId="10130"/>
    <cellStyle name="Input 11 5 3 2" xfId="21542"/>
    <cellStyle name="Input 11 5 4" xfId="12671"/>
    <cellStyle name="Input 11 5 4 2" xfId="24079"/>
    <cellStyle name="Input 11 5 5" xfId="10244"/>
    <cellStyle name="Input 11 5 5 2" xfId="21656"/>
    <cellStyle name="Input 11 5 6" xfId="12386"/>
    <cellStyle name="Input 11 5 6 2" xfId="23794"/>
    <cellStyle name="Input 11 5 7" xfId="10489"/>
    <cellStyle name="Input 11 5 7 2" xfId="21901"/>
    <cellStyle name="Input 11 5 8" xfId="11696"/>
    <cellStyle name="Input 11 5 8 2" xfId="23105"/>
    <cellStyle name="Input 11 5 9" xfId="20338"/>
    <cellStyle name="Input 11 6" xfId="11356"/>
    <cellStyle name="Input 11 6 2" xfId="22766"/>
    <cellStyle name="Input 11 7" xfId="11353"/>
    <cellStyle name="Input 11 7 2" xfId="22763"/>
    <cellStyle name="Input 11 8" xfId="12036"/>
    <cellStyle name="Input 11 8 2" xfId="23444"/>
    <cellStyle name="Input 11 9" xfId="10796"/>
    <cellStyle name="Input 11 9 2" xfId="22208"/>
    <cellStyle name="Input 12" xfId="5129"/>
    <cellStyle name="Input 12 10" xfId="11395"/>
    <cellStyle name="Input 12 10 2" xfId="22805"/>
    <cellStyle name="Input 12 11" xfId="11314"/>
    <cellStyle name="Input 12 11 2" xfId="22724"/>
    <cellStyle name="Input 12 12" xfId="11414"/>
    <cellStyle name="Input 12 12 2" xfId="22824"/>
    <cellStyle name="Input 12 13" xfId="19782"/>
    <cellStyle name="Input 12 2" xfId="6859"/>
    <cellStyle name="Input 12 2 10" xfId="12021"/>
    <cellStyle name="Input 12 2 10 2" xfId="23429"/>
    <cellStyle name="Input 12 2 11" xfId="10810"/>
    <cellStyle name="Input 12 2 11 2" xfId="22222"/>
    <cellStyle name="Input 12 2 12" xfId="19965"/>
    <cellStyle name="Input 12 2 2" xfId="7242"/>
    <cellStyle name="Input 12 2 2 10" xfId="13389"/>
    <cellStyle name="Input 12 2 2 10 2" xfId="24796"/>
    <cellStyle name="Input 12 2 2 11" xfId="20197"/>
    <cellStyle name="Input 12 2 2 2" xfId="8882"/>
    <cellStyle name="Input 12 2 2 2 2" xfId="13533"/>
    <cellStyle name="Input 12 2 2 2 2 2" xfId="24940"/>
    <cellStyle name="Input 12 2 2 2 3" xfId="14537"/>
    <cellStyle name="Input 12 2 2 2 3 2" xfId="25944"/>
    <cellStyle name="Input 12 2 2 2 4" xfId="15495"/>
    <cellStyle name="Input 12 2 2 2 4 2" xfId="26902"/>
    <cellStyle name="Input 12 2 2 2 5" xfId="16420"/>
    <cellStyle name="Input 12 2 2 2 5 2" xfId="27827"/>
    <cellStyle name="Input 12 2 2 2 6" xfId="17291"/>
    <cellStyle name="Input 12 2 2 2 6 2" xfId="28698"/>
    <cellStyle name="Input 12 2 2 2 7" xfId="18137"/>
    <cellStyle name="Input 12 2 2 2 7 2" xfId="29544"/>
    <cellStyle name="Input 12 2 2 2 8" xfId="18897"/>
    <cellStyle name="Input 12 2 2 2 8 2" xfId="30304"/>
    <cellStyle name="Input 12 2 2 2 9" xfId="20729"/>
    <cellStyle name="Input 12 2 2 3" xfId="9724"/>
    <cellStyle name="Input 12 2 2 3 2" xfId="14128"/>
    <cellStyle name="Input 12 2 2 3 2 2" xfId="25535"/>
    <cellStyle name="Input 12 2 2 3 3" xfId="15088"/>
    <cellStyle name="Input 12 2 2 3 3 2" xfId="26495"/>
    <cellStyle name="Input 12 2 2 3 4" xfId="16040"/>
    <cellStyle name="Input 12 2 2 3 4 2" xfId="27447"/>
    <cellStyle name="Input 12 2 2 3 5" xfId="16914"/>
    <cellStyle name="Input 12 2 2 3 5 2" xfId="28321"/>
    <cellStyle name="Input 12 2 2 3 6" xfId="17779"/>
    <cellStyle name="Input 12 2 2 3 6 2" xfId="29186"/>
    <cellStyle name="Input 12 2 2 3 7" xfId="18555"/>
    <cellStyle name="Input 12 2 2 3 7 2" xfId="29962"/>
    <cellStyle name="Input 12 2 2 3 8" xfId="19312"/>
    <cellStyle name="Input 12 2 2 3 8 2" xfId="30719"/>
    <cellStyle name="Input 12 2 2 3 9" xfId="21144"/>
    <cellStyle name="Input 12 2 2 4" xfId="12505"/>
    <cellStyle name="Input 12 2 2 4 2" xfId="23913"/>
    <cellStyle name="Input 12 2 2 5" xfId="10374"/>
    <cellStyle name="Input 12 2 2 5 2" xfId="21786"/>
    <cellStyle name="Input 12 2 2 6" xfId="12640"/>
    <cellStyle name="Input 12 2 2 6 2" xfId="24048"/>
    <cellStyle name="Input 12 2 2 7" xfId="10269"/>
    <cellStyle name="Input 12 2 2 7 2" xfId="21681"/>
    <cellStyle name="Input 12 2 2 8" xfId="11766"/>
    <cellStyle name="Input 12 2 2 8 2" xfId="23175"/>
    <cellStyle name="Input 12 2 2 9" xfId="11031"/>
    <cellStyle name="Input 12 2 2 9 2" xfId="22442"/>
    <cellStyle name="Input 12 2 3" xfId="8499"/>
    <cellStyle name="Input 12 2 3 2" xfId="13239"/>
    <cellStyle name="Input 12 2 3 2 2" xfId="24646"/>
    <cellStyle name="Input 12 2 3 3" xfId="14259"/>
    <cellStyle name="Input 12 2 3 3 2" xfId="25666"/>
    <cellStyle name="Input 12 2 3 4" xfId="15219"/>
    <cellStyle name="Input 12 2 3 4 2" xfId="26626"/>
    <cellStyle name="Input 12 2 3 5" xfId="16168"/>
    <cellStyle name="Input 12 2 3 5 2" xfId="27575"/>
    <cellStyle name="Input 12 2 3 6" xfId="17041"/>
    <cellStyle name="Input 12 2 3 6 2" xfId="28448"/>
    <cellStyle name="Input 12 2 3 7" xfId="17906"/>
    <cellStyle name="Input 12 2 3 7 2" xfId="29313"/>
    <cellStyle name="Input 12 2 3 8" xfId="18682"/>
    <cellStyle name="Input 12 2 3 8 2" xfId="30089"/>
    <cellStyle name="Input 12 2 3 9" xfId="20496"/>
    <cellStyle name="Input 12 2 4" xfId="9509"/>
    <cellStyle name="Input 12 2 4 2" xfId="13913"/>
    <cellStyle name="Input 12 2 4 2 2" xfId="25320"/>
    <cellStyle name="Input 12 2 4 3" xfId="14873"/>
    <cellStyle name="Input 12 2 4 3 2" xfId="26280"/>
    <cellStyle name="Input 12 2 4 4" xfId="15825"/>
    <cellStyle name="Input 12 2 4 4 2" xfId="27232"/>
    <cellStyle name="Input 12 2 4 5" xfId="16699"/>
    <cellStyle name="Input 12 2 4 5 2" xfId="28106"/>
    <cellStyle name="Input 12 2 4 6" xfId="17564"/>
    <cellStyle name="Input 12 2 4 6 2" xfId="28971"/>
    <cellStyle name="Input 12 2 4 7" xfId="18340"/>
    <cellStyle name="Input 12 2 4 7 2" xfId="29747"/>
    <cellStyle name="Input 12 2 4 8" xfId="19097"/>
    <cellStyle name="Input 12 2 4 8 2" xfId="30504"/>
    <cellStyle name="Input 12 2 4 9" xfId="20929"/>
    <cellStyle name="Input 12 2 5" xfId="12210"/>
    <cellStyle name="Input 12 2 5 2" xfId="23618"/>
    <cellStyle name="Input 12 2 6" xfId="10653"/>
    <cellStyle name="Input 12 2 6 2" xfId="22065"/>
    <cellStyle name="Input 12 2 7" xfId="13031"/>
    <cellStyle name="Input 12 2 7 2" xfId="24438"/>
    <cellStyle name="Input 12 2 8" xfId="9967"/>
    <cellStyle name="Input 12 2 8 2" xfId="21380"/>
    <cellStyle name="Input 12 2 9" xfId="12696"/>
    <cellStyle name="Input 12 2 9 2" xfId="24104"/>
    <cellStyle name="Input 12 3" xfId="7001"/>
    <cellStyle name="Input 12 3 10" xfId="15536"/>
    <cellStyle name="Input 12 3 10 2" xfId="26943"/>
    <cellStyle name="Input 12 3 11" xfId="20077"/>
    <cellStyle name="Input 12 3 2" xfId="8641"/>
    <cellStyle name="Input 12 3 2 2" xfId="13361"/>
    <cellStyle name="Input 12 3 2 2 2" xfId="24768"/>
    <cellStyle name="Input 12 3 2 3" xfId="14375"/>
    <cellStyle name="Input 12 3 2 3 2" xfId="25782"/>
    <cellStyle name="Input 12 3 2 4" xfId="15333"/>
    <cellStyle name="Input 12 3 2 4 2" xfId="26740"/>
    <cellStyle name="Input 12 3 2 5" xfId="16277"/>
    <cellStyle name="Input 12 3 2 5 2" xfId="27684"/>
    <cellStyle name="Input 12 3 2 6" xfId="17150"/>
    <cellStyle name="Input 12 3 2 6 2" xfId="28557"/>
    <cellStyle name="Input 12 3 2 7" xfId="18015"/>
    <cellStyle name="Input 12 3 2 7 2" xfId="29422"/>
    <cellStyle name="Input 12 3 2 8" xfId="18783"/>
    <cellStyle name="Input 12 3 2 8 2" xfId="30190"/>
    <cellStyle name="Input 12 3 2 9" xfId="20609"/>
    <cellStyle name="Input 12 3 3" xfId="9610"/>
    <cellStyle name="Input 12 3 3 2" xfId="14014"/>
    <cellStyle name="Input 12 3 3 2 2" xfId="25421"/>
    <cellStyle name="Input 12 3 3 3" xfId="14974"/>
    <cellStyle name="Input 12 3 3 3 2" xfId="26381"/>
    <cellStyle name="Input 12 3 3 4" xfId="15926"/>
    <cellStyle name="Input 12 3 3 4 2" xfId="27333"/>
    <cellStyle name="Input 12 3 3 5" xfId="16800"/>
    <cellStyle name="Input 12 3 3 5 2" xfId="28207"/>
    <cellStyle name="Input 12 3 3 6" xfId="17665"/>
    <cellStyle name="Input 12 3 3 6 2" xfId="29072"/>
    <cellStyle name="Input 12 3 3 7" xfId="18441"/>
    <cellStyle name="Input 12 3 3 7 2" xfId="29848"/>
    <cellStyle name="Input 12 3 3 8" xfId="19198"/>
    <cellStyle name="Input 12 3 3 8 2" xfId="30605"/>
    <cellStyle name="Input 12 3 3 9" xfId="21030"/>
    <cellStyle name="Input 12 3 4" xfId="12332"/>
    <cellStyle name="Input 12 3 4 2" xfId="23740"/>
    <cellStyle name="Input 12 3 5" xfId="10536"/>
    <cellStyle name="Input 12 3 5 2" xfId="21948"/>
    <cellStyle name="Input 12 3 6" xfId="12100"/>
    <cellStyle name="Input 12 3 6 2" xfId="23508"/>
    <cellStyle name="Input 12 3 7" xfId="10750"/>
    <cellStyle name="Input 12 3 7 2" xfId="22162"/>
    <cellStyle name="Input 12 3 8" xfId="13602"/>
    <cellStyle name="Input 12 3 8 2" xfId="25009"/>
    <cellStyle name="Input 12 3 9" xfId="14583"/>
    <cellStyle name="Input 12 3 9 2" xfId="25990"/>
    <cellStyle name="Input 12 4" xfId="7824"/>
    <cellStyle name="Input 12 4 2" xfId="12846"/>
    <cellStyle name="Input 12 4 2 2" xfId="24254"/>
    <cellStyle name="Input 12 4 3" xfId="10127"/>
    <cellStyle name="Input 12 4 3 2" xfId="21539"/>
    <cellStyle name="Input 12 4 4" xfId="12031"/>
    <cellStyle name="Input 12 4 4 2" xfId="23439"/>
    <cellStyle name="Input 12 4 5" xfId="10801"/>
    <cellStyle name="Input 12 4 5 2" xfId="22213"/>
    <cellStyle name="Input 12 4 6" xfId="11615"/>
    <cellStyle name="Input 12 4 6 2" xfId="23024"/>
    <cellStyle name="Input 12 4 7" xfId="11142"/>
    <cellStyle name="Input 12 4 7 2" xfId="22553"/>
    <cellStyle name="Input 12 4 8" xfId="12870"/>
    <cellStyle name="Input 12 4 8 2" xfId="24277"/>
    <cellStyle name="Input 12 4 9" xfId="20342"/>
    <cellStyle name="Input 12 5" xfId="7819"/>
    <cellStyle name="Input 12 5 2" xfId="12841"/>
    <cellStyle name="Input 12 5 2 2" xfId="24249"/>
    <cellStyle name="Input 12 5 3" xfId="10131"/>
    <cellStyle name="Input 12 5 3 2" xfId="21543"/>
    <cellStyle name="Input 12 5 4" xfId="12135"/>
    <cellStyle name="Input 12 5 4 2" xfId="23543"/>
    <cellStyle name="Input 12 5 5" xfId="10718"/>
    <cellStyle name="Input 12 5 5 2" xfId="22130"/>
    <cellStyle name="Input 12 5 6" xfId="13606"/>
    <cellStyle name="Input 12 5 6 2" xfId="25013"/>
    <cellStyle name="Input 12 5 7" xfId="14586"/>
    <cellStyle name="Input 12 5 7 2" xfId="25993"/>
    <cellStyle name="Input 12 5 8" xfId="15539"/>
    <cellStyle name="Input 12 5 8 2" xfId="26946"/>
    <cellStyle name="Input 12 5 9" xfId="20337"/>
    <cellStyle name="Input 12 6" xfId="11357"/>
    <cellStyle name="Input 12 6 2" xfId="22767"/>
    <cellStyle name="Input 12 7" xfId="11352"/>
    <cellStyle name="Input 12 7 2" xfId="22762"/>
    <cellStyle name="Input 12 8" xfId="11376"/>
    <cellStyle name="Input 12 8 2" xfId="22786"/>
    <cellStyle name="Input 12 9" xfId="11333"/>
    <cellStyle name="Input 12 9 2" xfId="22743"/>
    <cellStyle name="Input 13" xfId="5130"/>
    <cellStyle name="Input 13 10" xfId="11396"/>
    <cellStyle name="Input 13 10 2" xfId="22806"/>
    <cellStyle name="Input 13 11" xfId="11313"/>
    <cellStyle name="Input 13 11 2" xfId="22723"/>
    <cellStyle name="Input 13 12" xfId="11415"/>
    <cellStyle name="Input 13 12 2" xfId="22825"/>
    <cellStyle name="Input 13 13" xfId="19783"/>
    <cellStyle name="Input 13 2" xfId="6858"/>
    <cellStyle name="Input 13 2 10" xfId="16445"/>
    <cellStyle name="Input 13 2 10 2" xfId="27852"/>
    <cellStyle name="Input 13 2 11" xfId="17316"/>
    <cellStyle name="Input 13 2 11 2" xfId="28723"/>
    <cellStyle name="Input 13 2 12" xfId="19964"/>
    <cellStyle name="Input 13 2 2" xfId="7243"/>
    <cellStyle name="Input 13 2 2 10" xfId="17351"/>
    <cellStyle name="Input 13 2 2 10 2" xfId="28758"/>
    <cellStyle name="Input 13 2 2 11" xfId="20198"/>
    <cellStyle name="Input 13 2 2 2" xfId="8883"/>
    <cellStyle name="Input 13 2 2 2 2" xfId="13534"/>
    <cellStyle name="Input 13 2 2 2 2 2" xfId="24941"/>
    <cellStyle name="Input 13 2 2 2 3" xfId="14538"/>
    <cellStyle name="Input 13 2 2 2 3 2" xfId="25945"/>
    <cellStyle name="Input 13 2 2 2 4" xfId="15496"/>
    <cellStyle name="Input 13 2 2 2 4 2" xfId="26903"/>
    <cellStyle name="Input 13 2 2 2 5" xfId="16421"/>
    <cellStyle name="Input 13 2 2 2 5 2" xfId="27828"/>
    <cellStyle name="Input 13 2 2 2 6" xfId="17292"/>
    <cellStyle name="Input 13 2 2 2 6 2" xfId="28699"/>
    <cellStyle name="Input 13 2 2 2 7" xfId="18138"/>
    <cellStyle name="Input 13 2 2 2 7 2" xfId="29545"/>
    <cellStyle name="Input 13 2 2 2 8" xfId="18898"/>
    <cellStyle name="Input 13 2 2 2 8 2" xfId="30305"/>
    <cellStyle name="Input 13 2 2 2 9" xfId="20730"/>
    <cellStyle name="Input 13 2 2 3" xfId="9725"/>
    <cellStyle name="Input 13 2 2 3 2" xfId="14129"/>
    <cellStyle name="Input 13 2 2 3 2 2" xfId="25536"/>
    <cellStyle name="Input 13 2 2 3 3" xfId="15089"/>
    <cellStyle name="Input 13 2 2 3 3 2" xfId="26496"/>
    <cellStyle name="Input 13 2 2 3 4" xfId="16041"/>
    <cellStyle name="Input 13 2 2 3 4 2" xfId="27448"/>
    <cellStyle name="Input 13 2 2 3 5" xfId="16915"/>
    <cellStyle name="Input 13 2 2 3 5 2" xfId="28322"/>
    <cellStyle name="Input 13 2 2 3 6" xfId="17780"/>
    <cellStyle name="Input 13 2 2 3 6 2" xfId="29187"/>
    <cellStyle name="Input 13 2 2 3 7" xfId="18556"/>
    <cellStyle name="Input 13 2 2 3 7 2" xfId="29963"/>
    <cellStyle name="Input 13 2 2 3 8" xfId="19313"/>
    <cellStyle name="Input 13 2 2 3 8 2" xfId="30720"/>
    <cellStyle name="Input 13 2 2 3 9" xfId="21145"/>
    <cellStyle name="Input 13 2 2 4" xfId="12506"/>
    <cellStyle name="Input 13 2 2 4 2" xfId="23914"/>
    <cellStyle name="Input 13 2 2 5" xfId="10373"/>
    <cellStyle name="Input 13 2 2 5 2" xfId="21785"/>
    <cellStyle name="Input 13 2 2 6" xfId="13659"/>
    <cellStyle name="Input 13 2 2 6 2" xfId="25066"/>
    <cellStyle name="Input 13 2 2 7" xfId="14635"/>
    <cellStyle name="Input 13 2 2 7 2" xfId="26042"/>
    <cellStyle name="Input 13 2 2 8" xfId="15587"/>
    <cellStyle name="Input 13 2 2 8 2" xfId="26994"/>
    <cellStyle name="Input 13 2 2 9" xfId="16482"/>
    <cellStyle name="Input 13 2 2 9 2" xfId="27889"/>
    <cellStyle name="Input 13 2 3" xfId="8498"/>
    <cellStyle name="Input 13 2 3 2" xfId="13238"/>
    <cellStyle name="Input 13 2 3 2 2" xfId="24645"/>
    <cellStyle name="Input 13 2 3 3" xfId="14258"/>
    <cellStyle name="Input 13 2 3 3 2" xfId="25665"/>
    <cellStyle name="Input 13 2 3 4" xfId="15218"/>
    <cellStyle name="Input 13 2 3 4 2" xfId="26625"/>
    <cellStyle name="Input 13 2 3 5" xfId="16167"/>
    <cellStyle name="Input 13 2 3 5 2" xfId="27574"/>
    <cellStyle name="Input 13 2 3 6" xfId="17040"/>
    <cellStyle name="Input 13 2 3 6 2" xfId="28447"/>
    <cellStyle name="Input 13 2 3 7" xfId="17905"/>
    <cellStyle name="Input 13 2 3 7 2" xfId="29312"/>
    <cellStyle name="Input 13 2 3 8" xfId="18681"/>
    <cellStyle name="Input 13 2 3 8 2" xfId="30088"/>
    <cellStyle name="Input 13 2 3 9" xfId="20495"/>
    <cellStyle name="Input 13 2 4" xfId="9508"/>
    <cellStyle name="Input 13 2 4 2" xfId="13912"/>
    <cellStyle name="Input 13 2 4 2 2" xfId="25319"/>
    <cellStyle name="Input 13 2 4 3" xfId="14872"/>
    <cellStyle name="Input 13 2 4 3 2" xfId="26279"/>
    <cellStyle name="Input 13 2 4 4" xfId="15824"/>
    <cellStyle name="Input 13 2 4 4 2" xfId="27231"/>
    <cellStyle name="Input 13 2 4 5" xfId="16698"/>
    <cellStyle name="Input 13 2 4 5 2" xfId="28105"/>
    <cellStyle name="Input 13 2 4 6" xfId="17563"/>
    <cellStyle name="Input 13 2 4 6 2" xfId="28970"/>
    <cellStyle name="Input 13 2 4 7" xfId="18339"/>
    <cellStyle name="Input 13 2 4 7 2" xfId="29746"/>
    <cellStyle name="Input 13 2 4 8" xfId="19096"/>
    <cellStyle name="Input 13 2 4 8 2" xfId="30503"/>
    <cellStyle name="Input 13 2 4 9" xfId="20928"/>
    <cellStyle name="Input 13 2 5" xfId="12209"/>
    <cellStyle name="Input 13 2 5 2" xfId="23617"/>
    <cellStyle name="Input 13 2 6" xfId="10654"/>
    <cellStyle name="Input 13 2 6 2" xfId="22066"/>
    <cellStyle name="Input 13 2 7" xfId="13615"/>
    <cellStyle name="Input 13 2 7 2" xfId="25022"/>
    <cellStyle name="Input 13 2 8" xfId="14593"/>
    <cellStyle name="Input 13 2 8 2" xfId="26000"/>
    <cellStyle name="Input 13 2 9" xfId="15546"/>
    <cellStyle name="Input 13 2 9 2" xfId="26953"/>
    <cellStyle name="Input 13 3" xfId="7002"/>
    <cellStyle name="Input 13 3 10" xfId="15380"/>
    <cellStyle name="Input 13 3 10 2" xfId="26787"/>
    <cellStyle name="Input 13 3 11" xfId="20078"/>
    <cellStyle name="Input 13 3 2" xfId="8642"/>
    <cellStyle name="Input 13 3 2 2" xfId="13362"/>
    <cellStyle name="Input 13 3 2 2 2" xfId="24769"/>
    <cellStyle name="Input 13 3 2 3" xfId="14376"/>
    <cellStyle name="Input 13 3 2 3 2" xfId="25783"/>
    <cellStyle name="Input 13 3 2 4" xfId="15334"/>
    <cellStyle name="Input 13 3 2 4 2" xfId="26741"/>
    <cellStyle name="Input 13 3 2 5" xfId="16278"/>
    <cellStyle name="Input 13 3 2 5 2" xfId="27685"/>
    <cellStyle name="Input 13 3 2 6" xfId="17151"/>
    <cellStyle name="Input 13 3 2 6 2" xfId="28558"/>
    <cellStyle name="Input 13 3 2 7" xfId="18016"/>
    <cellStyle name="Input 13 3 2 7 2" xfId="29423"/>
    <cellStyle name="Input 13 3 2 8" xfId="18784"/>
    <cellStyle name="Input 13 3 2 8 2" xfId="30191"/>
    <cellStyle name="Input 13 3 2 9" xfId="20610"/>
    <cellStyle name="Input 13 3 3" xfId="9611"/>
    <cellStyle name="Input 13 3 3 2" xfId="14015"/>
    <cellStyle name="Input 13 3 3 2 2" xfId="25422"/>
    <cellStyle name="Input 13 3 3 3" xfId="14975"/>
    <cellStyle name="Input 13 3 3 3 2" xfId="26382"/>
    <cellStyle name="Input 13 3 3 4" xfId="15927"/>
    <cellStyle name="Input 13 3 3 4 2" xfId="27334"/>
    <cellStyle name="Input 13 3 3 5" xfId="16801"/>
    <cellStyle name="Input 13 3 3 5 2" xfId="28208"/>
    <cellStyle name="Input 13 3 3 6" xfId="17666"/>
    <cellStyle name="Input 13 3 3 6 2" xfId="29073"/>
    <cellStyle name="Input 13 3 3 7" xfId="18442"/>
    <cellStyle name="Input 13 3 3 7 2" xfId="29849"/>
    <cellStyle name="Input 13 3 3 8" xfId="19199"/>
    <cellStyle name="Input 13 3 3 8 2" xfId="30606"/>
    <cellStyle name="Input 13 3 3 9" xfId="21031"/>
    <cellStyle name="Input 13 3 4" xfId="12333"/>
    <cellStyle name="Input 13 3 4 2" xfId="23741"/>
    <cellStyle name="Input 13 3 5" xfId="10535"/>
    <cellStyle name="Input 13 3 5 2" xfId="21947"/>
    <cellStyle name="Input 13 3 6" xfId="12615"/>
    <cellStyle name="Input 13 3 6 2" xfId="24023"/>
    <cellStyle name="Input 13 3 7" xfId="10288"/>
    <cellStyle name="Input 13 3 7 2" xfId="21700"/>
    <cellStyle name="Input 13 3 8" xfId="13414"/>
    <cellStyle name="Input 13 3 8 2" xfId="24821"/>
    <cellStyle name="Input 13 3 9" xfId="14422"/>
    <cellStyle name="Input 13 3 9 2" xfId="25829"/>
    <cellStyle name="Input 13 4" xfId="7825"/>
    <cellStyle name="Input 13 4 2" xfId="12847"/>
    <cellStyle name="Input 13 4 2 2" xfId="24255"/>
    <cellStyle name="Input 13 4 3" xfId="10126"/>
    <cellStyle name="Input 13 4 3 2" xfId="21538"/>
    <cellStyle name="Input 13 4 4" xfId="11994"/>
    <cellStyle name="Input 13 4 4 2" xfId="23402"/>
    <cellStyle name="Input 13 4 5" xfId="10833"/>
    <cellStyle name="Input 13 4 5 2" xfId="22245"/>
    <cellStyle name="Input 13 4 6" xfId="11587"/>
    <cellStyle name="Input 13 4 6 2" xfId="22996"/>
    <cellStyle name="Input 13 4 7" xfId="11168"/>
    <cellStyle name="Input 13 4 7 2" xfId="22579"/>
    <cellStyle name="Input 13 4 8" xfId="13020"/>
    <cellStyle name="Input 13 4 8 2" xfId="24427"/>
    <cellStyle name="Input 13 4 9" xfId="20343"/>
    <cellStyle name="Input 13 5" xfId="7818"/>
    <cellStyle name="Input 13 5 2" xfId="12840"/>
    <cellStyle name="Input 13 5 2 2" xfId="24248"/>
    <cellStyle name="Input 13 5 3" xfId="10132"/>
    <cellStyle name="Input 13 5 3 2" xfId="21544"/>
    <cellStyle name="Input 13 5 4" xfId="11946"/>
    <cellStyle name="Input 13 5 4 2" xfId="23354"/>
    <cellStyle name="Input 13 5 5" xfId="10869"/>
    <cellStyle name="Input 13 5 5 2" xfId="22281"/>
    <cellStyle name="Input 13 5 6" xfId="11551"/>
    <cellStyle name="Input 13 5 6 2" xfId="22960"/>
    <cellStyle name="Input 13 5 7" xfId="11186"/>
    <cellStyle name="Input 13 5 7 2" xfId="22597"/>
    <cellStyle name="Input 13 5 8" xfId="11427"/>
    <cellStyle name="Input 13 5 8 2" xfId="22837"/>
    <cellStyle name="Input 13 5 9" xfId="20336"/>
    <cellStyle name="Input 13 6" xfId="11358"/>
    <cellStyle name="Input 13 6 2" xfId="22768"/>
    <cellStyle name="Input 13 7" xfId="11351"/>
    <cellStyle name="Input 13 7 2" xfId="22761"/>
    <cellStyle name="Input 13 8" xfId="11377"/>
    <cellStyle name="Input 13 8 2" xfId="22787"/>
    <cellStyle name="Input 13 9" xfId="11332"/>
    <cellStyle name="Input 13 9 2" xfId="22742"/>
    <cellStyle name="Input 14" xfId="5131"/>
    <cellStyle name="Input 14 10" xfId="11397"/>
    <cellStyle name="Input 14 10 2" xfId="22807"/>
    <cellStyle name="Input 14 11" xfId="11312"/>
    <cellStyle name="Input 14 11 2" xfId="22722"/>
    <cellStyle name="Input 14 12" xfId="11416"/>
    <cellStyle name="Input 14 12 2" xfId="22826"/>
    <cellStyle name="Input 14 13" xfId="19784"/>
    <cellStyle name="Input 14 2" xfId="6857"/>
    <cellStyle name="Input 14 2 10" xfId="11044"/>
    <cellStyle name="Input 14 2 10 2" xfId="22455"/>
    <cellStyle name="Input 14 2 11" xfId="13026"/>
    <cellStyle name="Input 14 2 11 2" xfId="24433"/>
    <cellStyle name="Input 14 2 12" xfId="19963"/>
    <cellStyle name="Input 14 2 2" xfId="7244"/>
    <cellStyle name="Input 14 2 2 10" xfId="13108"/>
    <cellStyle name="Input 14 2 2 10 2" xfId="24515"/>
    <cellStyle name="Input 14 2 2 11" xfId="20199"/>
    <cellStyle name="Input 14 2 2 2" xfId="8884"/>
    <cellStyle name="Input 14 2 2 2 2" xfId="13535"/>
    <cellStyle name="Input 14 2 2 2 2 2" xfId="24942"/>
    <cellStyle name="Input 14 2 2 2 3" xfId="14539"/>
    <cellStyle name="Input 14 2 2 2 3 2" xfId="25946"/>
    <cellStyle name="Input 14 2 2 2 4" xfId="15497"/>
    <cellStyle name="Input 14 2 2 2 4 2" xfId="26904"/>
    <cellStyle name="Input 14 2 2 2 5" xfId="16422"/>
    <cellStyle name="Input 14 2 2 2 5 2" xfId="27829"/>
    <cellStyle name="Input 14 2 2 2 6" xfId="17293"/>
    <cellStyle name="Input 14 2 2 2 6 2" xfId="28700"/>
    <cellStyle name="Input 14 2 2 2 7" xfId="18139"/>
    <cellStyle name="Input 14 2 2 2 7 2" xfId="29546"/>
    <cellStyle name="Input 14 2 2 2 8" xfId="18899"/>
    <cellStyle name="Input 14 2 2 2 8 2" xfId="30306"/>
    <cellStyle name="Input 14 2 2 2 9" xfId="20731"/>
    <cellStyle name="Input 14 2 2 3" xfId="9726"/>
    <cellStyle name="Input 14 2 2 3 2" xfId="14130"/>
    <cellStyle name="Input 14 2 2 3 2 2" xfId="25537"/>
    <cellStyle name="Input 14 2 2 3 3" xfId="15090"/>
    <cellStyle name="Input 14 2 2 3 3 2" xfId="26497"/>
    <cellStyle name="Input 14 2 2 3 4" xfId="16042"/>
    <cellStyle name="Input 14 2 2 3 4 2" xfId="27449"/>
    <cellStyle name="Input 14 2 2 3 5" xfId="16916"/>
    <cellStyle name="Input 14 2 2 3 5 2" xfId="28323"/>
    <cellStyle name="Input 14 2 2 3 6" xfId="17781"/>
    <cellStyle name="Input 14 2 2 3 6 2" xfId="29188"/>
    <cellStyle name="Input 14 2 2 3 7" xfId="18557"/>
    <cellStyle name="Input 14 2 2 3 7 2" xfId="29964"/>
    <cellStyle name="Input 14 2 2 3 8" xfId="19314"/>
    <cellStyle name="Input 14 2 2 3 8 2" xfId="30721"/>
    <cellStyle name="Input 14 2 2 3 9" xfId="21146"/>
    <cellStyle name="Input 14 2 2 4" xfId="12507"/>
    <cellStyle name="Input 14 2 2 4 2" xfId="23915"/>
    <cellStyle name="Input 14 2 2 5" xfId="10372"/>
    <cellStyle name="Input 14 2 2 5 2" xfId="21784"/>
    <cellStyle name="Input 14 2 2 6" xfId="13148"/>
    <cellStyle name="Input 14 2 2 6 2" xfId="24555"/>
    <cellStyle name="Input 14 2 2 7" xfId="9880"/>
    <cellStyle name="Input 14 2 2 7 2" xfId="21293"/>
    <cellStyle name="Input 14 2 2 8" xfId="12168"/>
    <cellStyle name="Input 14 2 2 8 2" xfId="23576"/>
    <cellStyle name="Input 14 2 2 9" xfId="10693"/>
    <cellStyle name="Input 14 2 2 9 2" xfId="22105"/>
    <cellStyle name="Input 14 2 3" xfId="8497"/>
    <cellStyle name="Input 14 2 3 2" xfId="13237"/>
    <cellStyle name="Input 14 2 3 2 2" xfId="24644"/>
    <cellStyle name="Input 14 2 3 3" xfId="14257"/>
    <cellStyle name="Input 14 2 3 3 2" xfId="25664"/>
    <cellStyle name="Input 14 2 3 4" xfId="15217"/>
    <cellStyle name="Input 14 2 3 4 2" xfId="26624"/>
    <cellStyle name="Input 14 2 3 5" xfId="16166"/>
    <cellStyle name="Input 14 2 3 5 2" xfId="27573"/>
    <cellStyle name="Input 14 2 3 6" xfId="17039"/>
    <cellStyle name="Input 14 2 3 6 2" xfId="28446"/>
    <cellStyle name="Input 14 2 3 7" xfId="17904"/>
    <cellStyle name="Input 14 2 3 7 2" xfId="29311"/>
    <cellStyle name="Input 14 2 3 8" xfId="18680"/>
    <cellStyle name="Input 14 2 3 8 2" xfId="30087"/>
    <cellStyle name="Input 14 2 3 9" xfId="20494"/>
    <cellStyle name="Input 14 2 4" xfId="9507"/>
    <cellStyle name="Input 14 2 4 2" xfId="13911"/>
    <cellStyle name="Input 14 2 4 2 2" xfId="25318"/>
    <cellStyle name="Input 14 2 4 3" xfId="14871"/>
    <cellStyle name="Input 14 2 4 3 2" xfId="26278"/>
    <cellStyle name="Input 14 2 4 4" xfId="15823"/>
    <cellStyle name="Input 14 2 4 4 2" xfId="27230"/>
    <cellStyle name="Input 14 2 4 5" xfId="16697"/>
    <cellStyle name="Input 14 2 4 5 2" xfId="28104"/>
    <cellStyle name="Input 14 2 4 6" xfId="17562"/>
    <cellStyle name="Input 14 2 4 6 2" xfId="28969"/>
    <cellStyle name="Input 14 2 4 7" xfId="18338"/>
    <cellStyle name="Input 14 2 4 7 2" xfId="29745"/>
    <cellStyle name="Input 14 2 4 8" xfId="19095"/>
    <cellStyle name="Input 14 2 4 8 2" xfId="30502"/>
    <cellStyle name="Input 14 2 4 9" xfId="20927"/>
    <cellStyle name="Input 14 2 5" xfId="12208"/>
    <cellStyle name="Input 14 2 5 2" xfId="23616"/>
    <cellStyle name="Input 14 2 6" xfId="10655"/>
    <cellStyle name="Input 14 2 6 2" xfId="22067"/>
    <cellStyle name="Input 14 2 7" xfId="12593"/>
    <cellStyle name="Input 14 2 7 2" xfId="24001"/>
    <cellStyle name="Input 14 2 8" xfId="10309"/>
    <cellStyle name="Input 14 2 8 2" xfId="21721"/>
    <cellStyle name="Input 14 2 9" xfId="11751"/>
    <cellStyle name="Input 14 2 9 2" xfId="23160"/>
    <cellStyle name="Input 14 3" xfId="7003"/>
    <cellStyle name="Input 14 3 10" xfId="17335"/>
    <cellStyle name="Input 14 3 10 2" xfId="28742"/>
    <cellStyle name="Input 14 3 11" xfId="20079"/>
    <cellStyle name="Input 14 3 2" xfId="8643"/>
    <cellStyle name="Input 14 3 2 2" xfId="13363"/>
    <cellStyle name="Input 14 3 2 2 2" xfId="24770"/>
    <cellStyle name="Input 14 3 2 3" xfId="14377"/>
    <cellStyle name="Input 14 3 2 3 2" xfId="25784"/>
    <cellStyle name="Input 14 3 2 4" xfId="15335"/>
    <cellStyle name="Input 14 3 2 4 2" xfId="26742"/>
    <cellStyle name="Input 14 3 2 5" xfId="16279"/>
    <cellStyle name="Input 14 3 2 5 2" xfId="27686"/>
    <cellStyle name="Input 14 3 2 6" xfId="17152"/>
    <cellStyle name="Input 14 3 2 6 2" xfId="28559"/>
    <cellStyle name="Input 14 3 2 7" xfId="18017"/>
    <cellStyle name="Input 14 3 2 7 2" xfId="29424"/>
    <cellStyle name="Input 14 3 2 8" xfId="18785"/>
    <cellStyle name="Input 14 3 2 8 2" xfId="30192"/>
    <cellStyle name="Input 14 3 2 9" xfId="20611"/>
    <cellStyle name="Input 14 3 3" xfId="9612"/>
    <cellStyle name="Input 14 3 3 2" xfId="14016"/>
    <cellStyle name="Input 14 3 3 2 2" xfId="25423"/>
    <cellStyle name="Input 14 3 3 3" xfId="14976"/>
    <cellStyle name="Input 14 3 3 3 2" xfId="26383"/>
    <cellStyle name="Input 14 3 3 4" xfId="15928"/>
    <cellStyle name="Input 14 3 3 4 2" xfId="27335"/>
    <cellStyle name="Input 14 3 3 5" xfId="16802"/>
    <cellStyle name="Input 14 3 3 5 2" xfId="28209"/>
    <cellStyle name="Input 14 3 3 6" xfId="17667"/>
    <cellStyle name="Input 14 3 3 6 2" xfId="29074"/>
    <cellStyle name="Input 14 3 3 7" xfId="18443"/>
    <cellStyle name="Input 14 3 3 7 2" xfId="29850"/>
    <cellStyle name="Input 14 3 3 8" xfId="19200"/>
    <cellStyle name="Input 14 3 3 8 2" xfId="30607"/>
    <cellStyle name="Input 14 3 3 9" xfId="21032"/>
    <cellStyle name="Input 14 3 4" xfId="12334"/>
    <cellStyle name="Input 14 3 4 2" xfId="23742"/>
    <cellStyle name="Input 14 3 5" xfId="10534"/>
    <cellStyle name="Input 14 3 5 2" xfId="21946"/>
    <cellStyle name="Input 14 3 6" xfId="13636"/>
    <cellStyle name="Input 14 3 6 2" xfId="25043"/>
    <cellStyle name="Input 14 3 7" xfId="14614"/>
    <cellStyle name="Input 14 3 7 2" xfId="26021"/>
    <cellStyle name="Input 14 3 8" xfId="15567"/>
    <cellStyle name="Input 14 3 8 2" xfId="26974"/>
    <cellStyle name="Input 14 3 9" xfId="16466"/>
    <cellStyle name="Input 14 3 9 2" xfId="27873"/>
    <cellStyle name="Input 14 4" xfId="7826"/>
    <cellStyle name="Input 14 4 2" xfId="12848"/>
    <cellStyle name="Input 14 4 2 2" xfId="24256"/>
    <cellStyle name="Input 14 4 3" xfId="10125"/>
    <cellStyle name="Input 14 4 3 2" xfId="21537"/>
    <cellStyle name="Input 14 4 4" xfId="12672"/>
    <cellStyle name="Input 14 4 4 2" xfId="24080"/>
    <cellStyle name="Input 14 4 5" xfId="10243"/>
    <cellStyle name="Input 14 4 5 2" xfId="21655"/>
    <cellStyle name="Input 14 4 6" xfId="13417"/>
    <cellStyle name="Input 14 4 6 2" xfId="24824"/>
    <cellStyle name="Input 14 4 7" xfId="14424"/>
    <cellStyle name="Input 14 4 7 2" xfId="25831"/>
    <cellStyle name="Input 14 4 8" xfId="15382"/>
    <cellStyle name="Input 14 4 8 2" xfId="26789"/>
    <cellStyle name="Input 14 4 9" xfId="20344"/>
    <cellStyle name="Input 14 5" xfId="7817"/>
    <cellStyle name="Input 14 5 2" xfId="12839"/>
    <cellStyle name="Input 14 5 2 2" xfId="24247"/>
    <cellStyle name="Input 14 5 3" xfId="10133"/>
    <cellStyle name="Input 14 5 3 2" xfId="21545"/>
    <cellStyle name="Input 14 5 4" xfId="13166"/>
    <cellStyle name="Input 14 5 4 2" xfId="24573"/>
    <cellStyle name="Input 14 5 5" xfId="9867"/>
    <cellStyle name="Input 14 5 5 2" xfId="21280"/>
    <cellStyle name="Input 14 5 6" xfId="13503"/>
    <cellStyle name="Input 14 5 6 2" xfId="24910"/>
    <cellStyle name="Input 14 5 7" xfId="14509"/>
    <cellStyle name="Input 14 5 7 2" xfId="25916"/>
    <cellStyle name="Input 14 5 8" xfId="15467"/>
    <cellStyle name="Input 14 5 8 2" xfId="26874"/>
    <cellStyle name="Input 14 5 9" xfId="20335"/>
    <cellStyle name="Input 14 6" xfId="11359"/>
    <cellStyle name="Input 14 6 2" xfId="22769"/>
    <cellStyle name="Input 14 7" xfId="11350"/>
    <cellStyle name="Input 14 7 2" xfId="22760"/>
    <cellStyle name="Input 14 8" xfId="11378"/>
    <cellStyle name="Input 14 8 2" xfId="22788"/>
    <cellStyle name="Input 14 9" xfId="11331"/>
    <cellStyle name="Input 14 9 2" xfId="22741"/>
    <cellStyle name="Input 15" xfId="5132"/>
    <cellStyle name="Input 15 10" xfId="11398"/>
    <cellStyle name="Input 15 10 2" xfId="22808"/>
    <cellStyle name="Input 15 11" xfId="11311"/>
    <cellStyle name="Input 15 11 2" xfId="22721"/>
    <cellStyle name="Input 15 12" xfId="11417"/>
    <cellStyle name="Input 15 12 2" xfId="22827"/>
    <cellStyle name="Input 15 13" xfId="19785"/>
    <cellStyle name="Input 15 2" xfId="6856"/>
    <cellStyle name="Input 15 2 10" xfId="11183"/>
    <cellStyle name="Input 15 2 10 2" xfId="22594"/>
    <cellStyle name="Input 15 2 11" xfId="13566"/>
    <cellStyle name="Input 15 2 11 2" xfId="24973"/>
    <cellStyle name="Input 15 2 12" xfId="19962"/>
    <cellStyle name="Input 15 2 2" xfId="7245"/>
    <cellStyle name="Input 15 2 2 10" xfId="11638"/>
    <cellStyle name="Input 15 2 2 10 2" xfId="23047"/>
    <cellStyle name="Input 15 2 2 11" xfId="20200"/>
    <cellStyle name="Input 15 2 2 2" xfId="8885"/>
    <cellStyle name="Input 15 2 2 2 2" xfId="13536"/>
    <cellStyle name="Input 15 2 2 2 2 2" xfId="24943"/>
    <cellStyle name="Input 15 2 2 2 3" xfId="14540"/>
    <cellStyle name="Input 15 2 2 2 3 2" xfId="25947"/>
    <cellStyle name="Input 15 2 2 2 4" xfId="15498"/>
    <cellStyle name="Input 15 2 2 2 4 2" xfId="26905"/>
    <cellStyle name="Input 15 2 2 2 5" xfId="16423"/>
    <cellStyle name="Input 15 2 2 2 5 2" xfId="27830"/>
    <cellStyle name="Input 15 2 2 2 6" xfId="17294"/>
    <cellStyle name="Input 15 2 2 2 6 2" xfId="28701"/>
    <cellStyle name="Input 15 2 2 2 7" xfId="18140"/>
    <cellStyle name="Input 15 2 2 2 7 2" xfId="29547"/>
    <cellStyle name="Input 15 2 2 2 8" xfId="18900"/>
    <cellStyle name="Input 15 2 2 2 8 2" xfId="30307"/>
    <cellStyle name="Input 15 2 2 2 9" xfId="20732"/>
    <cellStyle name="Input 15 2 2 3" xfId="9727"/>
    <cellStyle name="Input 15 2 2 3 2" xfId="14131"/>
    <cellStyle name="Input 15 2 2 3 2 2" xfId="25538"/>
    <cellStyle name="Input 15 2 2 3 3" xfId="15091"/>
    <cellStyle name="Input 15 2 2 3 3 2" xfId="26498"/>
    <cellStyle name="Input 15 2 2 3 4" xfId="16043"/>
    <cellStyle name="Input 15 2 2 3 4 2" xfId="27450"/>
    <cellStyle name="Input 15 2 2 3 5" xfId="16917"/>
    <cellStyle name="Input 15 2 2 3 5 2" xfId="28324"/>
    <cellStyle name="Input 15 2 2 3 6" xfId="17782"/>
    <cellStyle name="Input 15 2 2 3 6 2" xfId="29189"/>
    <cellStyle name="Input 15 2 2 3 7" xfId="18558"/>
    <cellStyle name="Input 15 2 2 3 7 2" xfId="29965"/>
    <cellStyle name="Input 15 2 2 3 8" xfId="19315"/>
    <cellStyle name="Input 15 2 2 3 8 2" xfId="30722"/>
    <cellStyle name="Input 15 2 2 3 9" xfId="21147"/>
    <cellStyle name="Input 15 2 2 4" xfId="12508"/>
    <cellStyle name="Input 15 2 2 4 2" xfId="23916"/>
    <cellStyle name="Input 15 2 2 5" xfId="10371"/>
    <cellStyle name="Input 15 2 2 5 2" xfId="21783"/>
    <cellStyle name="Input 15 2 2 6" xfId="12117"/>
    <cellStyle name="Input 15 2 2 6 2" xfId="23525"/>
    <cellStyle name="Input 15 2 2 7" xfId="10733"/>
    <cellStyle name="Input 15 2 2 7 2" xfId="22145"/>
    <cellStyle name="Input 15 2 2 8" xfId="12072"/>
    <cellStyle name="Input 15 2 2 8 2" xfId="23480"/>
    <cellStyle name="Input 15 2 2 9" xfId="10774"/>
    <cellStyle name="Input 15 2 2 9 2" xfId="22186"/>
    <cellStyle name="Input 15 2 3" xfId="8496"/>
    <cellStyle name="Input 15 2 3 2" xfId="13236"/>
    <cellStyle name="Input 15 2 3 2 2" xfId="24643"/>
    <cellStyle name="Input 15 2 3 3" xfId="14256"/>
    <cellStyle name="Input 15 2 3 3 2" xfId="25663"/>
    <cellStyle name="Input 15 2 3 4" xfId="15216"/>
    <cellStyle name="Input 15 2 3 4 2" xfId="26623"/>
    <cellStyle name="Input 15 2 3 5" xfId="16165"/>
    <cellStyle name="Input 15 2 3 5 2" xfId="27572"/>
    <cellStyle name="Input 15 2 3 6" xfId="17038"/>
    <cellStyle name="Input 15 2 3 6 2" xfId="28445"/>
    <cellStyle name="Input 15 2 3 7" xfId="17903"/>
    <cellStyle name="Input 15 2 3 7 2" xfId="29310"/>
    <cellStyle name="Input 15 2 3 8" xfId="18679"/>
    <cellStyle name="Input 15 2 3 8 2" xfId="30086"/>
    <cellStyle name="Input 15 2 3 9" xfId="20493"/>
    <cellStyle name="Input 15 2 4" xfId="9506"/>
    <cellStyle name="Input 15 2 4 2" xfId="13910"/>
    <cellStyle name="Input 15 2 4 2 2" xfId="25317"/>
    <cellStyle name="Input 15 2 4 3" xfId="14870"/>
    <cellStyle name="Input 15 2 4 3 2" xfId="26277"/>
    <cellStyle name="Input 15 2 4 4" xfId="15822"/>
    <cellStyle name="Input 15 2 4 4 2" xfId="27229"/>
    <cellStyle name="Input 15 2 4 5" xfId="16696"/>
    <cellStyle name="Input 15 2 4 5 2" xfId="28103"/>
    <cellStyle name="Input 15 2 4 6" xfId="17561"/>
    <cellStyle name="Input 15 2 4 6 2" xfId="28968"/>
    <cellStyle name="Input 15 2 4 7" xfId="18337"/>
    <cellStyle name="Input 15 2 4 7 2" xfId="29744"/>
    <cellStyle name="Input 15 2 4 8" xfId="19094"/>
    <cellStyle name="Input 15 2 4 8 2" xfId="30501"/>
    <cellStyle name="Input 15 2 4 9" xfId="20926"/>
    <cellStyle name="Input 15 2 5" xfId="12207"/>
    <cellStyle name="Input 15 2 5 2" xfId="23615"/>
    <cellStyle name="Input 15 2 6" xfId="10656"/>
    <cellStyle name="Input 15 2 6 2" xfId="22068"/>
    <cellStyle name="Input 15 2 7" xfId="11972"/>
    <cellStyle name="Input 15 2 7 2" xfId="23380"/>
    <cellStyle name="Input 15 2 8" xfId="10853"/>
    <cellStyle name="Input 15 2 8 2" xfId="22265"/>
    <cellStyle name="Input 15 2 9" xfId="11567"/>
    <cellStyle name="Input 15 2 9 2" xfId="22976"/>
    <cellStyle name="Input 15 3" xfId="7004"/>
    <cellStyle name="Input 15 3 10" xfId="9933"/>
    <cellStyle name="Input 15 3 10 2" xfId="21346"/>
    <cellStyle name="Input 15 3 11" xfId="20080"/>
    <cellStyle name="Input 15 3 2" xfId="8644"/>
    <cellStyle name="Input 15 3 2 2" xfId="13364"/>
    <cellStyle name="Input 15 3 2 2 2" xfId="24771"/>
    <cellStyle name="Input 15 3 2 3" xfId="14378"/>
    <cellStyle name="Input 15 3 2 3 2" xfId="25785"/>
    <cellStyle name="Input 15 3 2 4" xfId="15336"/>
    <cellStyle name="Input 15 3 2 4 2" xfId="26743"/>
    <cellStyle name="Input 15 3 2 5" xfId="16280"/>
    <cellStyle name="Input 15 3 2 5 2" xfId="27687"/>
    <cellStyle name="Input 15 3 2 6" xfId="17153"/>
    <cellStyle name="Input 15 3 2 6 2" xfId="28560"/>
    <cellStyle name="Input 15 3 2 7" xfId="18018"/>
    <cellStyle name="Input 15 3 2 7 2" xfId="29425"/>
    <cellStyle name="Input 15 3 2 8" xfId="18786"/>
    <cellStyle name="Input 15 3 2 8 2" xfId="30193"/>
    <cellStyle name="Input 15 3 2 9" xfId="20612"/>
    <cellStyle name="Input 15 3 3" xfId="9613"/>
    <cellStyle name="Input 15 3 3 2" xfId="14017"/>
    <cellStyle name="Input 15 3 3 2 2" xfId="25424"/>
    <cellStyle name="Input 15 3 3 3" xfId="14977"/>
    <cellStyle name="Input 15 3 3 3 2" xfId="26384"/>
    <cellStyle name="Input 15 3 3 4" xfId="15929"/>
    <cellStyle name="Input 15 3 3 4 2" xfId="27336"/>
    <cellStyle name="Input 15 3 3 5" xfId="16803"/>
    <cellStyle name="Input 15 3 3 5 2" xfId="28210"/>
    <cellStyle name="Input 15 3 3 6" xfId="17668"/>
    <cellStyle name="Input 15 3 3 6 2" xfId="29075"/>
    <cellStyle name="Input 15 3 3 7" xfId="18444"/>
    <cellStyle name="Input 15 3 3 7 2" xfId="29851"/>
    <cellStyle name="Input 15 3 3 8" xfId="19201"/>
    <cellStyle name="Input 15 3 3 8 2" xfId="30608"/>
    <cellStyle name="Input 15 3 3 9" xfId="21033"/>
    <cellStyle name="Input 15 3 4" xfId="12335"/>
    <cellStyle name="Input 15 3 4 2" xfId="23743"/>
    <cellStyle name="Input 15 3 5" xfId="10533"/>
    <cellStyle name="Input 15 3 5 2" xfId="21945"/>
    <cellStyle name="Input 15 3 6" xfId="13132"/>
    <cellStyle name="Input 15 3 6 2" xfId="24539"/>
    <cellStyle name="Input 15 3 7" xfId="9893"/>
    <cellStyle name="Input 15 3 7 2" xfId="21306"/>
    <cellStyle name="Input 15 3 8" xfId="12705"/>
    <cellStyle name="Input 15 3 8 2" xfId="24113"/>
    <cellStyle name="Input 15 3 9" xfId="13072"/>
    <cellStyle name="Input 15 3 9 2" xfId="24479"/>
    <cellStyle name="Input 15 4" xfId="7827"/>
    <cellStyle name="Input 15 4 2" xfId="12849"/>
    <cellStyle name="Input 15 4 2 2" xfId="24257"/>
    <cellStyle name="Input 15 4 3" xfId="10124"/>
    <cellStyle name="Input 15 4 3 2" xfId="21536"/>
    <cellStyle name="Input 15 4 4" xfId="13692"/>
    <cellStyle name="Input 15 4 4 2" xfId="25099"/>
    <cellStyle name="Input 15 4 5" xfId="14660"/>
    <cellStyle name="Input 15 4 5 2" xfId="26067"/>
    <cellStyle name="Input 15 4 6" xfId="15612"/>
    <cellStyle name="Input 15 4 6 2" xfId="27019"/>
    <cellStyle name="Input 15 4 7" xfId="16497"/>
    <cellStyle name="Input 15 4 7 2" xfId="27904"/>
    <cellStyle name="Input 15 4 8" xfId="17365"/>
    <cellStyle name="Input 15 4 8 2" xfId="28772"/>
    <cellStyle name="Input 15 4 9" xfId="20345"/>
    <cellStyle name="Input 15 5" xfId="7816"/>
    <cellStyle name="Input 15 5 2" xfId="12838"/>
    <cellStyle name="Input 15 5 2 2" xfId="24246"/>
    <cellStyle name="Input 15 5 3" xfId="10134"/>
    <cellStyle name="Input 15 5 3 2" xfId="21546"/>
    <cellStyle name="Input 15 5 4" xfId="13689"/>
    <cellStyle name="Input 15 5 4 2" xfId="25096"/>
    <cellStyle name="Input 15 5 5" xfId="14657"/>
    <cellStyle name="Input 15 5 5 2" xfId="26064"/>
    <cellStyle name="Input 15 5 6" xfId="15609"/>
    <cellStyle name="Input 15 5 6 2" xfId="27016"/>
    <cellStyle name="Input 15 5 7" xfId="16494"/>
    <cellStyle name="Input 15 5 7 2" xfId="27901"/>
    <cellStyle name="Input 15 5 8" xfId="17362"/>
    <cellStyle name="Input 15 5 8 2" xfId="28769"/>
    <cellStyle name="Input 15 5 9" xfId="20334"/>
    <cellStyle name="Input 15 6" xfId="11360"/>
    <cellStyle name="Input 15 6 2" xfId="22770"/>
    <cellStyle name="Input 15 7" xfId="11349"/>
    <cellStyle name="Input 15 7 2" xfId="22759"/>
    <cellStyle name="Input 15 8" xfId="11379"/>
    <cellStyle name="Input 15 8 2" xfId="22789"/>
    <cellStyle name="Input 15 9" xfId="11330"/>
    <cellStyle name="Input 15 9 2" xfId="22740"/>
    <cellStyle name="Input 16" xfId="5133"/>
    <cellStyle name="Input 16 10" xfId="11399"/>
    <cellStyle name="Input 16 10 2" xfId="22809"/>
    <cellStyle name="Input 16 11" xfId="11310"/>
    <cellStyle name="Input 16 11 2" xfId="22720"/>
    <cellStyle name="Input 16 12" xfId="9829"/>
    <cellStyle name="Input 16 12 2" xfId="21242"/>
    <cellStyle name="Input 16 13" xfId="19786"/>
    <cellStyle name="Input 16 2" xfId="6855"/>
    <cellStyle name="Input 16 2 10" xfId="10974"/>
    <cellStyle name="Input 16 2 10 2" xfId="22385"/>
    <cellStyle name="Input 16 2 11" xfId="12575"/>
    <cellStyle name="Input 16 2 11 2" xfId="23983"/>
    <cellStyle name="Input 16 2 12" xfId="19961"/>
    <cellStyle name="Input 16 2 2" xfId="7246"/>
    <cellStyle name="Input 16 2 2 10" xfId="12363"/>
    <cellStyle name="Input 16 2 2 10 2" xfId="23771"/>
    <cellStyle name="Input 16 2 2 11" xfId="20201"/>
    <cellStyle name="Input 16 2 2 2" xfId="8886"/>
    <cellStyle name="Input 16 2 2 2 2" xfId="13537"/>
    <cellStyle name="Input 16 2 2 2 2 2" xfId="24944"/>
    <cellStyle name="Input 16 2 2 2 3" xfId="14541"/>
    <cellStyle name="Input 16 2 2 2 3 2" xfId="25948"/>
    <cellStyle name="Input 16 2 2 2 4" xfId="15499"/>
    <cellStyle name="Input 16 2 2 2 4 2" xfId="26906"/>
    <cellStyle name="Input 16 2 2 2 5" xfId="16424"/>
    <cellStyle name="Input 16 2 2 2 5 2" xfId="27831"/>
    <cellStyle name="Input 16 2 2 2 6" xfId="17295"/>
    <cellStyle name="Input 16 2 2 2 6 2" xfId="28702"/>
    <cellStyle name="Input 16 2 2 2 7" xfId="18141"/>
    <cellStyle name="Input 16 2 2 2 7 2" xfId="29548"/>
    <cellStyle name="Input 16 2 2 2 8" xfId="18901"/>
    <cellStyle name="Input 16 2 2 2 8 2" xfId="30308"/>
    <cellStyle name="Input 16 2 2 2 9" xfId="20733"/>
    <cellStyle name="Input 16 2 2 3" xfId="9728"/>
    <cellStyle name="Input 16 2 2 3 2" xfId="14132"/>
    <cellStyle name="Input 16 2 2 3 2 2" xfId="25539"/>
    <cellStyle name="Input 16 2 2 3 3" xfId="15092"/>
    <cellStyle name="Input 16 2 2 3 3 2" xfId="26499"/>
    <cellStyle name="Input 16 2 2 3 4" xfId="16044"/>
    <cellStyle name="Input 16 2 2 3 4 2" xfId="27451"/>
    <cellStyle name="Input 16 2 2 3 5" xfId="16918"/>
    <cellStyle name="Input 16 2 2 3 5 2" xfId="28325"/>
    <cellStyle name="Input 16 2 2 3 6" xfId="17783"/>
    <cellStyle name="Input 16 2 2 3 6 2" xfId="29190"/>
    <cellStyle name="Input 16 2 2 3 7" xfId="18559"/>
    <cellStyle name="Input 16 2 2 3 7 2" xfId="29966"/>
    <cellStyle name="Input 16 2 2 3 8" xfId="19316"/>
    <cellStyle name="Input 16 2 2 3 8 2" xfId="30723"/>
    <cellStyle name="Input 16 2 2 3 9" xfId="21148"/>
    <cellStyle name="Input 16 2 2 4" xfId="12509"/>
    <cellStyle name="Input 16 2 2 4 2" xfId="23917"/>
    <cellStyle name="Input 16 2 2 5" xfId="10370"/>
    <cellStyle name="Input 16 2 2 5 2" xfId="21782"/>
    <cellStyle name="Input 16 2 2 6" xfId="12641"/>
    <cellStyle name="Input 16 2 2 6 2" xfId="24049"/>
    <cellStyle name="Input 16 2 2 7" xfId="10268"/>
    <cellStyle name="Input 16 2 2 7 2" xfId="21680"/>
    <cellStyle name="Input 16 2 2 8" xfId="12126"/>
    <cellStyle name="Input 16 2 2 8 2" xfId="23534"/>
    <cellStyle name="Input 16 2 2 9" xfId="10727"/>
    <cellStyle name="Input 16 2 2 9 2" xfId="22139"/>
    <cellStyle name="Input 16 2 3" xfId="8495"/>
    <cellStyle name="Input 16 2 3 2" xfId="13235"/>
    <cellStyle name="Input 16 2 3 2 2" xfId="24642"/>
    <cellStyle name="Input 16 2 3 3" xfId="14255"/>
    <cellStyle name="Input 16 2 3 3 2" xfId="25662"/>
    <cellStyle name="Input 16 2 3 4" xfId="15215"/>
    <cellStyle name="Input 16 2 3 4 2" xfId="26622"/>
    <cellStyle name="Input 16 2 3 5" xfId="16164"/>
    <cellStyle name="Input 16 2 3 5 2" xfId="27571"/>
    <cellStyle name="Input 16 2 3 6" xfId="17037"/>
    <cellStyle name="Input 16 2 3 6 2" xfId="28444"/>
    <cellStyle name="Input 16 2 3 7" xfId="17902"/>
    <cellStyle name="Input 16 2 3 7 2" xfId="29309"/>
    <cellStyle name="Input 16 2 3 8" xfId="18678"/>
    <cellStyle name="Input 16 2 3 8 2" xfId="30085"/>
    <cellStyle name="Input 16 2 3 9" xfId="20492"/>
    <cellStyle name="Input 16 2 4" xfId="9505"/>
    <cellStyle name="Input 16 2 4 2" xfId="13909"/>
    <cellStyle name="Input 16 2 4 2 2" xfId="25316"/>
    <cellStyle name="Input 16 2 4 3" xfId="14869"/>
    <cellStyle name="Input 16 2 4 3 2" xfId="26276"/>
    <cellStyle name="Input 16 2 4 4" xfId="15821"/>
    <cellStyle name="Input 16 2 4 4 2" xfId="27228"/>
    <cellStyle name="Input 16 2 4 5" xfId="16695"/>
    <cellStyle name="Input 16 2 4 5 2" xfId="28102"/>
    <cellStyle name="Input 16 2 4 6" xfId="17560"/>
    <cellStyle name="Input 16 2 4 6 2" xfId="28967"/>
    <cellStyle name="Input 16 2 4 7" xfId="18336"/>
    <cellStyle name="Input 16 2 4 7 2" xfId="29743"/>
    <cellStyle name="Input 16 2 4 8" xfId="19093"/>
    <cellStyle name="Input 16 2 4 8 2" xfId="30500"/>
    <cellStyle name="Input 16 2 4 9" xfId="20925"/>
    <cellStyle name="Input 16 2 5" xfId="12206"/>
    <cellStyle name="Input 16 2 5 2" xfId="23614"/>
    <cellStyle name="Input 16 2 6" xfId="10657"/>
    <cellStyle name="Input 16 2 6 2" xfId="22069"/>
    <cellStyle name="Input 16 2 7" xfId="13113"/>
    <cellStyle name="Input 16 2 7 2" xfId="24520"/>
    <cellStyle name="Input 16 2 8" xfId="9911"/>
    <cellStyle name="Input 16 2 8 2" xfId="21324"/>
    <cellStyle name="Input 16 2 9" xfId="11836"/>
    <cellStyle name="Input 16 2 9 2" xfId="23245"/>
    <cellStyle name="Input 16 3" xfId="7005"/>
    <cellStyle name="Input 16 3 10" xfId="12867"/>
    <cellStyle name="Input 16 3 10 2" xfId="24274"/>
    <cellStyle name="Input 16 3 11" xfId="20081"/>
    <cellStyle name="Input 16 3 2" xfId="8645"/>
    <cellStyle name="Input 16 3 2 2" xfId="13365"/>
    <cellStyle name="Input 16 3 2 2 2" xfId="24772"/>
    <cellStyle name="Input 16 3 2 3" xfId="14379"/>
    <cellStyle name="Input 16 3 2 3 2" xfId="25786"/>
    <cellStyle name="Input 16 3 2 4" xfId="15337"/>
    <cellStyle name="Input 16 3 2 4 2" xfId="26744"/>
    <cellStyle name="Input 16 3 2 5" xfId="16281"/>
    <cellStyle name="Input 16 3 2 5 2" xfId="27688"/>
    <cellStyle name="Input 16 3 2 6" xfId="17154"/>
    <cellStyle name="Input 16 3 2 6 2" xfId="28561"/>
    <cellStyle name="Input 16 3 2 7" xfId="18019"/>
    <cellStyle name="Input 16 3 2 7 2" xfId="29426"/>
    <cellStyle name="Input 16 3 2 8" xfId="18787"/>
    <cellStyle name="Input 16 3 2 8 2" xfId="30194"/>
    <cellStyle name="Input 16 3 2 9" xfId="20613"/>
    <cellStyle name="Input 16 3 3" xfId="9614"/>
    <cellStyle name="Input 16 3 3 2" xfId="14018"/>
    <cellStyle name="Input 16 3 3 2 2" xfId="25425"/>
    <cellStyle name="Input 16 3 3 3" xfId="14978"/>
    <cellStyle name="Input 16 3 3 3 2" xfId="26385"/>
    <cellStyle name="Input 16 3 3 4" xfId="15930"/>
    <cellStyle name="Input 16 3 3 4 2" xfId="27337"/>
    <cellStyle name="Input 16 3 3 5" xfId="16804"/>
    <cellStyle name="Input 16 3 3 5 2" xfId="28211"/>
    <cellStyle name="Input 16 3 3 6" xfId="17669"/>
    <cellStyle name="Input 16 3 3 6 2" xfId="29076"/>
    <cellStyle name="Input 16 3 3 7" xfId="18445"/>
    <cellStyle name="Input 16 3 3 7 2" xfId="29852"/>
    <cellStyle name="Input 16 3 3 8" xfId="19202"/>
    <cellStyle name="Input 16 3 3 8 2" xfId="30609"/>
    <cellStyle name="Input 16 3 3 9" xfId="21034"/>
    <cellStyle name="Input 16 3 4" xfId="12336"/>
    <cellStyle name="Input 16 3 4 2" xfId="23744"/>
    <cellStyle name="Input 16 3 5" xfId="10532"/>
    <cellStyle name="Input 16 3 5 2" xfId="21944"/>
    <cellStyle name="Input 16 3 6" xfId="11981"/>
    <cellStyle name="Input 16 3 6 2" xfId="23389"/>
    <cellStyle name="Input 16 3 7" xfId="10845"/>
    <cellStyle name="Input 16 3 7 2" xfId="22257"/>
    <cellStyle name="Input 16 3 8" xfId="11575"/>
    <cellStyle name="Input 16 3 8 2" xfId="22984"/>
    <cellStyle name="Input 16 3 9" xfId="11177"/>
    <cellStyle name="Input 16 3 9 2" xfId="22588"/>
    <cellStyle name="Input 16 4" xfId="7828"/>
    <cellStyle name="Input 16 4 2" xfId="12850"/>
    <cellStyle name="Input 16 4 2 2" xfId="24258"/>
    <cellStyle name="Input 16 4 3" xfId="10123"/>
    <cellStyle name="Input 16 4 3 2" xfId="21535"/>
    <cellStyle name="Input 16 4 4" xfId="13056"/>
    <cellStyle name="Input 16 4 4 2" xfId="24463"/>
    <cellStyle name="Input 16 4 5" xfId="9945"/>
    <cellStyle name="Input 16 4 5 2" xfId="21358"/>
    <cellStyle name="Input 16 4 6" xfId="13195"/>
    <cellStyle name="Input 16 4 6 2" xfId="24602"/>
    <cellStyle name="Input 16 4 7" xfId="9844"/>
    <cellStyle name="Input 16 4 7 2" xfId="21257"/>
    <cellStyle name="Input 16 4 8" xfId="12436"/>
    <cellStyle name="Input 16 4 8 2" xfId="23844"/>
    <cellStyle name="Input 16 4 9" xfId="20346"/>
    <cellStyle name="Input 16 5" xfId="7815"/>
    <cellStyle name="Input 16 5 2" xfId="12837"/>
    <cellStyle name="Input 16 5 2 2" xfId="24245"/>
    <cellStyle name="Input 16 5 3" xfId="10135"/>
    <cellStyle name="Input 16 5 3 2" xfId="21547"/>
    <cellStyle name="Input 16 5 4" xfId="12669"/>
    <cellStyle name="Input 16 5 4 2" xfId="24077"/>
    <cellStyle name="Input 16 5 5" xfId="10246"/>
    <cellStyle name="Input 16 5 5 2" xfId="21658"/>
    <cellStyle name="Input 16 5 6" xfId="13676"/>
    <cellStyle name="Input 16 5 6 2" xfId="25083"/>
    <cellStyle name="Input 16 5 7" xfId="14645"/>
    <cellStyle name="Input 16 5 7 2" xfId="26052"/>
    <cellStyle name="Input 16 5 8" xfId="15597"/>
    <cellStyle name="Input 16 5 8 2" xfId="27004"/>
    <cellStyle name="Input 16 5 9" xfId="20333"/>
    <cellStyle name="Input 16 6" xfId="11361"/>
    <cellStyle name="Input 16 6 2" xfId="22771"/>
    <cellStyle name="Input 16 7" xfId="11348"/>
    <cellStyle name="Input 16 7 2" xfId="22758"/>
    <cellStyle name="Input 16 8" xfId="11380"/>
    <cellStyle name="Input 16 8 2" xfId="22790"/>
    <cellStyle name="Input 16 9" xfId="11329"/>
    <cellStyle name="Input 16 9 2" xfId="22739"/>
    <cellStyle name="Input 17" xfId="5134"/>
    <cellStyle name="Input 17 10" xfId="11400"/>
    <cellStyle name="Input 17 10 2" xfId="22810"/>
    <cellStyle name="Input 17 11" xfId="11309"/>
    <cellStyle name="Input 17 11 2" xfId="22719"/>
    <cellStyle name="Input 17 12" xfId="9838"/>
    <cellStyle name="Input 17 12 2" xfId="21251"/>
    <cellStyle name="Input 17 13" xfId="19787"/>
    <cellStyle name="Input 17 2" xfId="6854"/>
    <cellStyle name="Input 17 2 10" xfId="16444"/>
    <cellStyle name="Input 17 2 10 2" xfId="27851"/>
    <cellStyle name="Input 17 2 11" xfId="17315"/>
    <cellStyle name="Input 17 2 11 2" xfId="28722"/>
    <cellStyle name="Input 17 2 12" xfId="19960"/>
    <cellStyle name="Input 17 2 2" xfId="7247"/>
    <cellStyle name="Input 17 2 2 10" xfId="17352"/>
    <cellStyle name="Input 17 2 2 10 2" xfId="28759"/>
    <cellStyle name="Input 17 2 2 11" xfId="20202"/>
    <cellStyle name="Input 17 2 2 2" xfId="8887"/>
    <cellStyle name="Input 17 2 2 2 2" xfId="13538"/>
    <cellStyle name="Input 17 2 2 2 2 2" xfId="24945"/>
    <cellStyle name="Input 17 2 2 2 3" xfId="14542"/>
    <cellStyle name="Input 17 2 2 2 3 2" xfId="25949"/>
    <cellStyle name="Input 17 2 2 2 4" xfId="15500"/>
    <cellStyle name="Input 17 2 2 2 4 2" xfId="26907"/>
    <cellStyle name="Input 17 2 2 2 5" xfId="16425"/>
    <cellStyle name="Input 17 2 2 2 5 2" xfId="27832"/>
    <cellStyle name="Input 17 2 2 2 6" xfId="17296"/>
    <cellStyle name="Input 17 2 2 2 6 2" xfId="28703"/>
    <cellStyle name="Input 17 2 2 2 7" xfId="18142"/>
    <cellStyle name="Input 17 2 2 2 7 2" xfId="29549"/>
    <cellStyle name="Input 17 2 2 2 8" xfId="18902"/>
    <cellStyle name="Input 17 2 2 2 8 2" xfId="30309"/>
    <cellStyle name="Input 17 2 2 2 9" xfId="20734"/>
    <cellStyle name="Input 17 2 2 3" xfId="9729"/>
    <cellStyle name="Input 17 2 2 3 2" xfId="14133"/>
    <cellStyle name="Input 17 2 2 3 2 2" xfId="25540"/>
    <cellStyle name="Input 17 2 2 3 3" xfId="15093"/>
    <cellStyle name="Input 17 2 2 3 3 2" xfId="26500"/>
    <cellStyle name="Input 17 2 2 3 4" xfId="16045"/>
    <cellStyle name="Input 17 2 2 3 4 2" xfId="27452"/>
    <cellStyle name="Input 17 2 2 3 5" xfId="16919"/>
    <cellStyle name="Input 17 2 2 3 5 2" xfId="28326"/>
    <cellStyle name="Input 17 2 2 3 6" xfId="17784"/>
    <cellStyle name="Input 17 2 2 3 6 2" xfId="29191"/>
    <cellStyle name="Input 17 2 2 3 7" xfId="18560"/>
    <cellStyle name="Input 17 2 2 3 7 2" xfId="29967"/>
    <cellStyle name="Input 17 2 2 3 8" xfId="19317"/>
    <cellStyle name="Input 17 2 2 3 8 2" xfId="30724"/>
    <cellStyle name="Input 17 2 2 3 9" xfId="21149"/>
    <cellStyle name="Input 17 2 2 4" xfId="12510"/>
    <cellStyle name="Input 17 2 2 4 2" xfId="23918"/>
    <cellStyle name="Input 17 2 2 5" xfId="10369"/>
    <cellStyle name="Input 17 2 2 5 2" xfId="21781"/>
    <cellStyle name="Input 17 2 2 6" xfId="13660"/>
    <cellStyle name="Input 17 2 2 6 2" xfId="25067"/>
    <cellStyle name="Input 17 2 2 7" xfId="14636"/>
    <cellStyle name="Input 17 2 2 7 2" xfId="26043"/>
    <cellStyle name="Input 17 2 2 8" xfId="15588"/>
    <cellStyle name="Input 17 2 2 8 2" xfId="26995"/>
    <cellStyle name="Input 17 2 2 9" xfId="16483"/>
    <cellStyle name="Input 17 2 2 9 2" xfId="27890"/>
    <cellStyle name="Input 17 2 3" xfId="8494"/>
    <cellStyle name="Input 17 2 3 2" xfId="13234"/>
    <cellStyle name="Input 17 2 3 2 2" xfId="24641"/>
    <cellStyle name="Input 17 2 3 3" xfId="14254"/>
    <cellStyle name="Input 17 2 3 3 2" xfId="25661"/>
    <cellStyle name="Input 17 2 3 4" xfId="15214"/>
    <cellStyle name="Input 17 2 3 4 2" xfId="26621"/>
    <cellStyle name="Input 17 2 3 5" xfId="16163"/>
    <cellStyle name="Input 17 2 3 5 2" xfId="27570"/>
    <cellStyle name="Input 17 2 3 6" xfId="17036"/>
    <cellStyle name="Input 17 2 3 6 2" xfId="28443"/>
    <cellStyle name="Input 17 2 3 7" xfId="17901"/>
    <cellStyle name="Input 17 2 3 7 2" xfId="29308"/>
    <cellStyle name="Input 17 2 3 8" xfId="18677"/>
    <cellStyle name="Input 17 2 3 8 2" xfId="30084"/>
    <cellStyle name="Input 17 2 3 9" xfId="20491"/>
    <cellStyle name="Input 17 2 4" xfId="9504"/>
    <cellStyle name="Input 17 2 4 2" xfId="13908"/>
    <cellStyle name="Input 17 2 4 2 2" xfId="25315"/>
    <cellStyle name="Input 17 2 4 3" xfId="14868"/>
    <cellStyle name="Input 17 2 4 3 2" xfId="26275"/>
    <cellStyle name="Input 17 2 4 4" xfId="15820"/>
    <cellStyle name="Input 17 2 4 4 2" xfId="27227"/>
    <cellStyle name="Input 17 2 4 5" xfId="16694"/>
    <cellStyle name="Input 17 2 4 5 2" xfId="28101"/>
    <cellStyle name="Input 17 2 4 6" xfId="17559"/>
    <cellStyle name="Input 17 2 4 6 2" xfId="28966"/>
    <cellStyle name="Input 17 2 4 7" xfId="18335"/>
    <cellStyle name="Input 17 2 4 7 2" xfId="29742"/>
    <cellStyle name="Input 17 2 4 8" xfId="19092"/>
    <cellStyle name="Input 17 2 4 8 2" xfId="30499"/>
    <cellStyle name="Input 17 2 4 9" xfId="20924"/>
    <cellStyle name="Input 17 2 5" xfId="12205"/>
    <cellStyle name="Input 17 2 5 2" xfId="23613"/>
    <cellStyle name="Input 17 2 6" xfId="10658"/>
    <cellStyle name="Input 17 2 6 2" xfId="22070"/>
    <cellStyle name="Input 17 2 7" xfId="13614"/>
    <cellStyle name="Input 17 2 7 2" xfId="25021"/>
    <cellStyle name="Input 17 2 8" xfId="14592"/>
    <cellStyle name="Input 17 2 8 2" xfId="25999"/>
    <cellStyle name="Input 17 2 9" xfId="15545"/>
    <cellStyle name="Input 17 2 9 2" xfId="26952"/>
    <cellStyle name="Input 17 3" xfId="7006"/>
    <cellStyle name="Input 17 3 10" xfId="13703"/>
    <cellStyle name="Input 17 3 10 2" xfId="25110"/>
    <cellStyle name="Input 17 3 11" xfId="20082"/>
    <cellStyle name="Input 17 3 2" xfId="8646"/>
    <cellStyle name="Input 17 3 2 2" xfId="13366"/>
    <cellStyle name="Input 17 3 2 2 2" xfId="24773"/>
    <cellStyle name="Input 17 3 2 3" xfId="14380"/>
    <cellStyle name="Input 17 3 2 3 2" xfId="25787"/>
    <cellStyle name="Input 17 3 2 4" xfId="15338"/>
    <cellStyle name="Input 17 3 2 4 2" xfId="26745"/>
    <cellStyle name="Input 17 3 2 5" xfId="16282"/>
    <cellStyle name="Input 17 3 2 5 2" xfId="27689"/>
    <cellStyle name="Input 17 3 2 6" xfId="17155"/>
    <cellStyle name="Input 17 3 2 6 2" xfId="28562"/>
    <cellStyle name="Input 17 3 2 7" xfId="18020"/>
    <cellStyle name="Input 17 3 2 7 2" xfId="29427"/>
    <cellStyle name="Input 17 3 2 8" xfId="18788"/>
    <cellStyle name="Input 17 3 2 8 2" xfId="30195"/>
    <cellStyle name="Input 17 3 2 9" xfId="20614"/>
    <cellStyle name="Input 17 3 3" xfId="9615"/>
    <cellStyle name="Input 17 3 3 2" xfId="14019"/>
    <cellStyle name="Input 17 3 3 2 2" xfId="25426"/>
    <cellStyle name="Input 17 3 3 3" xfId="14979"/>
    <cellStyle name="Input 17 3 3 3 2" xfId="26386"/>
    <cellStyle name="Input 17 3 3 4" xfId="15931"/>
    <cellStyle name="Input 17 3 3 4 2" xfId="27338"/>
    <cellStyle name="Input 17 3 3 5" xfId="16805"/>
    <cellStyle name="Input 17 3 3 5 2" xfId="28212"/>
    <cellStyle name="Input 17 3 3 6" xfId="17670"/>
    <cellStyle name="Input 17 3 3 6 2" xfId="29077"/>
    <cellStyle name="Input 17 3 3 7" xfId="18446"/>
    <cellStyle name="Input 17 3 3 7 2" xfId="29853"/>
    <cellStyle name="Input 17 3 3 8" xfId="19203"/>
    <cellStyle name="Input 17 3 3 8 2" xfId="30610"/>
    <cellStyle name="Input 17 3 3 9" xfId="21035"/>
    <cellStyle name="Input 17 3 4" xfId="12337"/>
    <cellStyle name="Input 17 3 4 2" xfId="23745"/>
    <cellStyle name="Input 17 3 5" xfId="10531"/>
    <cellStyle name="Input 17 3 5 2" xfId="21943"/>
    <cellStyle name="Input 17 3 6" xfId="12616"/>
    <cellStyle name="Input 17 3 6 2" xfId="24024"/>
    <cellStyle name="Input 17 3 7" xfId="10287"/>
    <cellStyle name="Input 17 3 7 2" xfId="21699"/>
    <cellStyle name="Input 17 3 8" xfId="12925"/>
    <cellStyle name="Input 17 3 8 2" xfId="24332"/>
    <cellStyle name="Input 17 3 9" xfId="10058"/>
    <cellStyle name="Input 17 3 9 2" xfId="21471"/>
    <cellStyle name="Input 17 4" xfId="7829"/>
    <cellStyle name="Input 17 4 2" xfId="12851"/>
    <cellStyle name="Input 17 4 2 2" xfId="24259"/>
    <cellStyle name="Input 17 4 3" xfId="10122"/>
    <cellStyle name="Input 17 4 3 2" xfId="21534"/>
    <cellStyle name="Input 17 4 4" xfId="12670"/>
    <cellStyle name="Input 17 4 4 2" xfId="24078"/>
    <cellStyle name="Input 17 4 5" xfId="10245"/>
    <cellStyle name="Input 17 4 5 2" xfId="21657"/>
    <cellStyle name="Input 17 4 6" xfId="13050"/>
    <cellStyle name="Input 17 4 6 2" xfId="24457"/>
    <cellStyle name="Input 17 4 7" xfId="9951"/>
    <cellStyle name="Input 17 4 7 2" xfId="21364"/>
    <cellStyle name="Input 17 4 8" xfId="12163"/>
    <cellStyle name="Input 17 4 8 2" xfId="23571"/>
    <cellStyle name="Input 17 4 9" xfId="20347"/>
    <cellStyle name="Input 17 5" xfId="7814"/>
    <cellStyle name="Input 17 5 2" xfId="12836"/>
    <cellStyle name="Input 17 5 2 2" xfId="24244"/>
    <cellStyle name="Input 17 5 3" xfId="10136"/>
    <cellStyle name="Input 17 5 3 2" xfId="21548"/>
    <cellStyle name="Input 17 5 4" xfId="12134"/>
    <cellStyle name="Input 17 5 4 2" xfId="23542"/>
    <cellStyle name="Input 17 5 5" xfId="10719"/>
    <cellStyle name="Input 17 5 5 2" xfId="22131"/>
    <cellStyle name="Input 17 5 6" xfId="12583"/>
    <cellStyle name="Input 17 5 6 2" xfId="23991"/>
    <cellStyle name="Input 17 5 7" xfId="10317"/>
    <cellStyle name="Input 17 5 7 2" xfId="21729"/>
    <cellStyle name="Input 17 5 8" xfId="11744"/>
    <cellStyle name="Input 17 5 8 2" xfId="23153"/>
    <cellStyle name="Input 17 5 9" xfId="20332"/>
    <cellStyle name="Input 17 6" xfId="11362"/>
    <cellStyle name="Input 17 6 2" xfId="22772"/>
    <cellStyle name="Input 17 7" xfId="11347"/>
    <cellStyle name="Input 17 7 2" xfId="22757"/>
    <cellStyle name="Input 17 8" xfId="11381"/>
    <cellStyle name="Input 17 8 2" xfId="22791"/>
    <cellStyle name="Input 17 9" xfId="11328"/>
    <cellStyle name="Input 17 9 2" xfId="22738"/>
    <cellStyle name="Input 18" xfId="5135"/>
    <cellStyle name="Input 18 10" xfId="11327"/>
    <cellStyle name="Input 18 10 2" xfId="22737"/>
    <cellStyle name="Input 18 11" xfId="11401"/>
    <cellStyle name="Input 18 11 2" xfId="22811"/>
    <cellStyle name="Input 18 12" xfId="11308"/>
    <cellStyle name="Input 18 12 2" xfId="22718"/>
    <cellStyle name="Input 18 13" xfId="11418"/>
    <cellStyle name="Input 18 13 2" xfId="22828"/>
    <cellStyle name="Input 18 14" xfId="19788"/>
    <cellStyle name="Input 18 2" xfId="5136"/>
    <cellStyle name="Input 18 2 10" xfId="11402"/>
    <cellStyle name="Input 18 2 10 2" xfId="22812"/>
    <cellStyle name="Input 18 2 11" xfId="11307"/>
    <cellStyle name="Input 18 2 11 2" xfId="22717"/>
    <cellStyle name="Input 18 2 12" xfId="11419"/>
    <cellStyle name="Input 18 2 12 2" xfId="22829"/>
    <cellStyle name="Input 18 2 13" xfId="19789"/>
    <cellStyle name="Input 18 2 2" xfId="6852"/>
    <cellStyle name="Input 18 2 2 10" xfId="11131"/>
    <cellStyle name="Input 18 2 2 10 2" xfId="22542"/>
    <cellStyle name="Input 18 2 2 11" xfId="12549"/>
    <cellStyle name="Input 18 2 2 11 2" xfId="23957"/>
    <cellStyle name="Input 18 2 2 12" xfId="19958"/>
    <cellStyle name="Input 18 2 2 2" xfId="7248"/>
    <cellStyle name="Input 18 2 2 2 10" xfId="14367"/>
    <cellStyle name="Input 18 2 2 2 10 2" xfId="25774"/>
    <cellStyle name="Input 18 2 2 2 11" xfId="20203"/>
    <cellStyle name="Input 18 2 2 2 2" xfId="8888"/>
    <cellStyle name="Input 18 2 2 2 2 2" xfId="13539"/>
    <cellStyle name="Input 18 2 2 2 2 2 2" xfId="24946"/>
    <cellStyle name="Input 18 2 2 2 2 3" xfId="14543"/>
    <cellStyle name="Input 18 2 2 2 2 3 2" xfId="25950"/>
    <cellStyle name="Input 18 2 2 2 2 4" xfId="15501"/>
    <cellStyle name="Input 18 2 2 2 2 4 2" xfId="26908"/>
    <cellStyle name="Input 18 2 2 2 2 5" xfId="16426"/>
    <cellStyle name="Input 18 2 2 2 2 5 2" xfId="27833"/>
    <cellStyle name="Input 18 2 2 2 2 6" xfId="17297"/>
    <cellStyle name="Input 18 2 2 2 2 6 2" xfId="28704"/>
    <cellStyle name="Input 18 2 2 2 2 7" xfId="18143"/>
    <cellStyle name="Input 18 2 2 2 2 7 2" xfId="29550"/>
    <cellStyle name="Input 18 2 2 2 2 8" xfId="18903"/>
    <cellStyle name="Input 18 2 2 2 2 8 2" xfId="30310"/>
    <cellStyle name="Input 18 2 2 2 2 9" xfId="20735"/>
    <cellStyle name="Input 18 2 2 2 3" xfId="9730"/>
    <cellStyle name="Input 18 2 2 2 3 2" xfId="14134"/>
    <cellStyle name="Input 18 2 2 2 3 2 2" xfId="25541"/>
    <cellStyle name="Input 18 2 2 2 3 3" xfId="15094"/>
    <cellStyle name="Input 18 2 2 2 3 3 2" xfId="26501"/>
    <cellStyle name="Input 18 2 2 2 3 4" xfId="16046"/>
    <cellStyle name="Input 18 2 2 2 3 4 2" xfId="27453"/>
    <cellStyle name="Input 18 2 2 2 3 5" xfId="16920"/>
    <cellStyle name="Input 18 2 2 2 3 5 2" xfId="28327"/>
    <cellStyle name="Input 18 2 2 2 3 6" xfId="17785"/>
    <cellStyle name="Input 18 2 2 2 3 6 2" xfId="29192"/>
    <cellStyle name="Input 18 2 2 2 3 7" xfId="18561"/>
    <cellStyle name="Input 18 2 2 2 3 7 2" xfId="29968"/>
    <cellStyle name="Input 18 2 2 2 3 8" xfId="19318"/>
    <cellStyle name="Input 18 2 2 2 3 8 2" xfId="30725"/>
    <cellStyle name="Input 18 2 2 2 3 9" xfId="21150"/>
    <cellStyle name="Input 18 2 2 2 4" xfId="12511"/>
    <cellStyle name="Input 18 2 2 2 4 2" xfId="23919"/>
    <cellStyle name="Input 18 2 2 2 5" xfId="10368"/>
    <cellStyle name="Input 18 2 2 2 5 2" xfId="21780"/>
    <cellStyle name="Input 18 2 2 2 6" xfId="13149"/>
    <cellStyle name="Input 18 2 2 2 6 2" xfId="24556"/>
    <cellStyle name="Input 18 2 2 2 7" xfId="9879"/>
    <cellStyle name="Input 18 2 2 2 7 2" xfId="21292"/>
    <cellStyle name="Input 18 2 2 2 8" xfId="12746"/>
    <cellStyle name="Input 18 2 2 2 8 2" xfId="24154"/>
    <cellStyle name="Input 18 2 2 2 9" xfId="13353"/>
    <cellStyle name="Input 18 2 2 2 9 2" xfId="24760"/>
    <cellStyle name="Input 18 2 2 3" xfId="8492"/>
    <cellStyle name="Input 18 2 2 3 2" xfId="13232"/>
    <cellStyle name="Input 18 2 2 3 2 2" xfId="24639"/>
    <cellStyle name="Input 18 2 2 3 3" xfId="14252"/>
    <cellStyle name="Input 18 2 2 3 3 2" xfId="25659"/>
    <cellStyle name="Input 18 2 2 3 4" xfId="15212"/>
    <cellStyle name="Input 18 2 2 3 4 2" xfId="26619"/>
    <cellStyle name="Input 18 2 2 3 5" xfId="16161"/>
    <cellStyle name="Input 18 2 2 3 5 2" xfId="27568"/>
    <cellStyle name="Input 18 2 2 3 6" xfId="17034"/>
    <cellStyle name="Input 18 2 2 3 6 2" xfId="28441"/>
    <cellStyle name="Input 18 2 2 3 7" xfId="17899"/>
    <cellStyle name="Input 18 2 2 3 7 2" xfId="29306"/>
    <cellStyle name="Input 18 2 2 3 8" xfId="18675"/>
    <cellStyle name="Input 18 2 2 3 8 2" xfId="30082"/>
    <cellStyle name="Input 18 2 2 3 9" xfId="20489"/>
    <cellStyle name="Input 18 2 2 4" xfId="9502"/>
    <cellStyle name="Input 18 2 2 4 2" xfId="13906"/>
    <cellStyle name="Input 18 2 2 4 2 2" xfId="25313"/>
    <cellStyle name="Input 18 2 2 4 3" xfId="14866"/>
    <cellStyle name="Input 18 2 2 4 3 2" xfId="26273"/>
    <cellStyle name="Input 18 2 2 4 4" xfId="15818"/>
    <cellStyle name="Input 18 2 2 4 4 2" xfId="27225"/>
    <cellStyle name="Input 18 2 2 4 5" xfId="16692"/>
    <cellStyle name="Input 18 2 2 4 5 2" xfId="28099"/>
    <cellStyle name="Input 18 2 2 4 6" xfId="17557"/>
    <cellStyle name="Input 18 2 2 4 6 2" xfId="28964"/>
    <cellStyle name="Input 18 2 2 4 7" xfId="18333"/>
    <cellStyle name="Input 18 2 2 4 7 2" xfId="29740"/>
    <cellStyle name="Input 18 2 2 4 8" xfId="19090"/>
    <cellStyle name="Input 18 2 2 4 8 2" xfId="30497"/>
    <cellStyle name="Input 18 2 2 4 9" xfId="20922"/>
    <cellStyle name="Input 18 2 2 5" xfId="12203"/>
    <cellStyle name="Input 18 2 2 5 2" xfId="23611"/>
    <cellStyle name="Input 18 2 2 6" xfId="10660"/>
    <cellStyle name="Input 18 2 2 6 2" xfId="22072"/>
    <cellStyle name="Input 18 2 2 7" xfId="12080"/>
    <cellStyle name="Input 18 2 2 7 2" xfId="23488"/>
    <cellStyle name="Input 18 2 2 8" xfId="10768"/>
    <cellStyle name="Input 18 2 2 8 2" xfId="22180"/>
    <cellStyle name="Input 18 2 2 9" xfId="11644"/>
    <cellStyle name="Input 18 2 2 9 2" xfId="23053"/>
    <cellStyle name="Input 18 2 3" xfId="7008"/>
    <cellStyle name="Input 18 2 3 10" xfId="12369"/>
    <cellStyle name="Input 18 2 3 10 2" xfId="23777"/>
    <cellStyle name="Input 18 2 3 11" xfId="20084"/>
    <cellStyle name="Input 18 2 3 2" xfId="8648"/>
    <cellStyle name="Input 18 2 3 2 2" xfId="13368"/>
    <cellStyle name="Input 18 2 3 2 2 2" xfId="24775"/>
    <cellStyle name="Input 18 2 3 2 3" xfId="14382"/>
    <cellStyle name="Input 18 2 3 2 3 2" xfId="25789"/>
    <cellStyle name="Input 18 2 3 2 4" xfId="15340"/>
    <cellStyle name="Input 18 2 3 2 4 2" xfId="26747"/>
    <cellStyle name="Input 18 2 3 2 5" xfId="16284"/>
    <cellStyle name="Input 18 2 3 2 5 2" xfId="27691"/>
    <cellStyle name="Input 18 2 3 2 6" xfId="17157"/>
    <cellStyle name="Input 18 2 3 2 6 2" xfId="28564"/>
    <cellStyle name="Input 18 2 3 2 7" xfId="18022"/>
    <cellStyle name="Input 18 2 3 2 7 2" xfId="29429"/>
    <cellStyle name="Input 18 2 3 2 8" xfId="18790"/>
    <cellStyle name="Input 18 2 3 2 8 2" xfId="30197"/>
    <cellStyle name="Input 18 2 3 2 9" xfId="20616"/>
    <cellStyle name="Input 18 2 3 3" xfId="9617"/>
    <cellStyle name="Input 18 2 3 3 2" xfId="14021"/>
    <cellStyle name="Input 18 2 3 3 2 2" xfId="25428"/>
    <cellStyle name="Input 18 2 3 3 3" xfId="14981"/>
    <cellStyle name="Input 18 2 3 3 3 2" xfId="26388"/>
    <cellStyle name="Input 18 2 3 3 4" xfId="15933"/>
    <cellStyle name="Input 18 2 3 3 4 2" xfId="27340"/>
    <cellStyle name="Input 18 2 3 3 5" xfId="16807"/>
    <cellStyle name="Input 18 2 3 3 5 2" xfId="28214"/>
    <cellStyle name="Input 18 2 3 3 6" xfId="17672"/>
    <cellStyle name="Input 18 2 3 3 6 2" xfId="29079"/>
    <cellStyle name="Input 18 2 3 3 7" xfId="18448"/>
    <cellStyle name="Input 18 2 3 3 7 2" xfId="29855"/>
    <cellStyle name="Input 18 2 3 3 8" xfId="19205"/>
    <cellStyle name="Input 18 2 3 3 8 2" xfId="30612"/>
    <cellStyle name="Input 18 2 3 3 9" xfId="21037"/>
    <cellStyle name="Input 18 2 3 4" xfId="12339"/>
    <cellStyle name="Input 18 2 3 4 2" xfId="23747"/>
    <cellStyle name="Input 18 2 3 5" xfId="10529"/>
    <cellStyle name="Input 18 2 3 5 2" xfId="21941"/>
    <cellStyle name="Input 18 2 3 6" xfId="13038"/>
    <cellStyle name="Input 18 2 3 6 2" xfId="24445"/>
    <cellStyle name="Input 18 2 3 7" xfId="9961"/>
    <cellStyle name="Input 18 2 3 7 2" xfId="21374"/>
    <cellStyle name="Input 18 2 3 8" xfId="12394"/>
    <cellStyle name="Input 18 2 3 8 2" xfId="23802"/>
    <cellStyle name="Input 18 2 3 9" xfId="10482"/>
    <cellStyle name="Input 18 2 3 9 2" xfId="21894"/>
    <cellStyle name="Input 18 2 4" xfId="7831"/>
    <cellStyle name="Input 18 2 4 2" xfId="12853"/>
    <cellStyle name="Input 18 2 4 2 2" xfId="24261"/>
    <cellStyle name="Input 18 2 4 3" xfId="10120"/>
    <cellStyle name="Input 18 2 4 3 2" xfId="21532"/>
    <cellStyle name="Input 18 2 4 4" xfId="13010"/>
    <cellStyle name="Input 18 2 4 4 2" xfId="24417"/>
    <cellStyle name="Input 18 2 4 5" xfId="9980"/>
    <cellStyle name="Input 18 2 4 5 2" xfId="21393"/>
    <cellStyle name="Input 18 2 4 6" xfId="11824"/>
    <cellStyle name="Input 18 2 4 6 2" xfId="23233"/>
    <cellStyle name="Input 18 2 4 7" xfId="10979"/>
    <cellStyle name="Input 18 2 4 7 2" xfId="22390"/>
    <cellStyle name="Input 18 2 4 8" xfId="12066"/>
    <cellStyle name="Input 18 2 4 8 2" xfId="23474"/>
    <cellStyle name="Input 18 2 4 9" xfId="20349"/>
    <cellStyle name="Input 18 2 5" xfId="7812"/>
    <cellStyle name="Input 18 2 5 2" xfId="12834"/>
    <cellStyle name="Input 18 2 5 2 2" xfId="24242"/>
    <cellStyle name="Input 18 2 5 3" xfId="10138"/>
    <cellStyle name="Input 18 2 5 3 2" xfId="21550"/>
    <cellStyle name="Input 18 2 5 4" xfId="13502"/>
    <cellStyle name="Input 18 2 5 4 2" xfId="24909"/>
    <cellStyle name="Input 18 2 5 5" xfId="14508"/>
    <cellStyle name="Input 18 2 5 5 2" xfId="25915"/>
    <cellStyle name="Input 18 2 5 6" xfId="15466"/>
    <cellStyle name="Input 18 2 5 6 2" xfId="26873"/>
    <cellStyle name="Input 18 2 5 7" xfId="16392"/>
    <cellStyle name="Input 18 2 5 7 2" xfId="27799"/>
    <cellStyle name="Input 18 2 5 8" xfId="17263"/>
    <cellStyle name="Input 18 2 5 8 2" xfId="28670"/>
    <cellStyle name="Input 18 2 5 9" xfId="20330"/>
    <cellStyle name="Input 18 2 6" xfId="11364"/>
    <cellStyle name="Input 18 2 6 2" xfId="22774"/>
    <cellStyle name="Input 18 2 7" xfId="11345"/>
    <cellStyle name="Input 18 2 7 2" xfId="22755"/>
    <cellStyle name="Input 18 2 8" xfId="11383"/>
    <cellStyle name="Input 18 2 8 2" xfId="22793"/>
    <cellStyle name="Input 18 2 9" xfId="11326"/>
    <cellStyle name="Input 18 2 9 2" xfId="22736"/>
    <cellStyle name="Input 18 3" xfId="6853"/>
    <cellStyle name="Input 18 3 10" xfId="11045"/>
    <cellStyle name="Input 18 3 10 2" xfId="22456"/>
    <cellStyle name="Input 18 3 11" xfId="13588"/>
    <cellStyle name="Input 18 3 11 2" xfId="24995"/>
    <cellStyle name="Input 18 3 12" xfId="19959"/>
    <cellStyle name="Input 18 3 2" xfId="7249"/>
    <cellStyle name="Input 18 3 2 10" xfId="13083"/>
    <cellStyle name="Input 18 3 2 10 2" xfId="24490"/>
    <cellStyle name="Input 18 3 2 11" xfId="20204"/>
    <cellStyle name="Input 18 3 2 2" xfId="8889"/>
    <cellStyle name="Input 18 3 2 2 2" xfId="13540"/>
    <cellStyle name="Input 18 3 2 2 2 2" xfId="24947"/>
    <cellStyle name="Input 18 3 2 2 3" xfId="14544"/>
    <cellStyle name="Input 18 3 2 2 3 2" xfId="25951"/>
    <cellStyle name="Input 18 3 2 2 4" xfId="15502"/>
    <cellStyle name="Input 18 3 2 2 4 2" xfId="26909"/>
    <cellStyle name="Input 18 3 2 2 5" xfId="16427"/>
    <cellStyle name="Input 18 3 2 2 5 2" xfId="27834"/>
    <cellStyle name="Input 18 3 2 2 6" xfId="17298"/>
    <cellStyle name="Input 18 3 2 2 6 2" xfId="28705"/>
    <cellStyle name="Input 18 3 2 2 7" xfId="18144"/>
    <cellStyle name="Input 18 3 2 2 7 2" xfId="29551"/>
    <cellStyle name="Input 18 3 2 2 8" xfId="18904"/>
    <cellStyle name="Input 18 3 2 2 8 2" xfId="30311"/>
    <cellStyle name="Input 18 3 2 2 9" xfId="20736"/>
    <cellStyle name="Input 18 3 2 3" xfId="9731"/>
    <cellStyle name="Input 18 3 2 3 2" xfId="14135"/>
    <cellStyle name="Input 18 3 2 3 2 2" xfId="25542"/>
    <cellStyle name="Input 18 3 2 3 3" xfId="15095"/>
    <cellStyle name="Input 18 3 2 3 3 2" xfId="26502"/>
    <cellStyle name="Input 18 3 2 3 4" xfId="16047"/>
    <cellStyle name="Input 18 3 2 3 4 2" xfId="27454"/>
    <cellStyle name="Input 18 3 2 3 5" xfId="16921"/>
    <cellStyle name="Input 18 3 2 3 5 2" xfId="28328"/>
    <cellStyle name="Input 18 3 2 3 6" xfId="17786"/>
    <cellStyle name="Input 18 3 2 3 6 2" xfId="29193"/>
    <cellStyle name="Input 18 3 2 3 7" xfId="18562"/>
    <cellStyle name="Input 18 3 2 3 7 2" xfId="29969"/>
    <cellStyle name="Input 18 3 2 3 8" xfId="19319"/>
    <cellStyle name="Input 18 3 2 3 8 2" xfId="30726"/>
    <cellStyle name="Input 18 3 2 3 9" xfId="21151"/>
    <cellStyle name="Input 18 3 2 4" xfId="12512"/>
    <cellStyle name="Input 18 3 2 4 2" xfId="23920"/>
    <cellStyle name="Input 18 3 2 5" xfId="10367"/>
    <cellStyle name="Input 18 3 2 5 2" xfId="21779"/>
    <cellStyle name="Input 18 3 2 6" xfId="11988"/>
    <cellStyle name="Input 18 3 2 6 2" xfId="23396"/>
    <cellStyle name="Input 18 3 2 7" xfId="10839"/>
    <cellStyle name="Input 18 3 2 7 2" xfId="22251"/>
    <cellStyle name="Input 18 3 2 8" xfId="11581"/>
    <cellStyle name="Input 18 3 2 8 2" xfId="22990"/>
    <cellStyle name="Input 18 3 2 9" xfId="11171"/>
    <cellStyle name="Input 18 3 2 9 2" xfId="22582"/>
    <cellStyle name="Input 18 3 3" xfId="8493"/>
    <cellStyle name="Input 18 3 3 2" xfId="13233"/>
    <cellStyle name="Input 18 3 3 2 2" xfId="24640"/>
    <cellStyle name="Input 18 3 3 3" xfId="14253"/>
    <cellStyle name="Input 18 3 3 3 2" xfId="25660"/>
    <cellStyle name="Input 18 3 3 4" xfId="15213"/>
    <cellStyle name="Input 18 3 3 4 2" xfId="26620"/>
    <cellStyle name="Input 18 3 3 5" xfId="16162"/>
    <cellStyle name="Input 18 3 3 5 2" xfId="27569"/>
    <cellStyle name="Input 18 3 3 6" xfId="17035"/>
    <cellStyle name="Input 18 3 3 6 2" xfId="28442"/>
    <cellStyle name="Input 18 3 3 7" xfId="17900"/>
    <cellStyle name="Input 18 3 3 7 2" xfId="29307"/>
    <cellStyle name="Input 18 3 3 8" xfId="18676"/>
    <cellStyle name="Input 18 3 3 8 2" xfId="30083"/>
    <cellStyle name="Input 18 3 3 9" xfId="20490"/>
    <cellStyle name="Input 18 3 4" xfId="9503"/>
    <cellStyle name="Input 18 3 4 2" xfId="13907"/>
    <cellStyle name="Input 18 3 4 2 2" xfId="25314"/>
    <cellStyle name="Input 18 3 4 3" xfId="14867"/>
    <cellStyle name="Input 18 3 4 3 2" xfId="26274"/>
    <cellStyle name="Input 18 3 4 4" xfId="15819"/>
    <cellStyle name="Input 18 3 4 4 2" xfId="27226"/>
    <cellStyle name="Input 18 3 4 5" xfId="16693"/>
    <cellStyle name="Input 18 3 4 5 2" xfId="28100"/>
    <cellStyle name="Input 18 3 4 6" xfId="17558"/>
    <cellStyle name="Input 18 3 4 6 2" xfId="28965"/>
    <cellStyle name="Input 18 3 4 7" xfId="18334"/>
    <cellStyle name="Input 18 3 4 7 2" xfId="29741"/>
    <cellStyle name="Input 18 3 4 8" xfId="19091"/>
    <cellStyle name="Input 18 3 4 8 2" xfId="30498"/>
    <cellStyle name="Input 18 3 4 9" xfId="20923"/>
    <cellStyle name="Input 18 3 5" xfId="12204"/>
    <cellStyle name="Input 18 3 5 2" xfId="23612"/>
    <cellStyle name="Input 18 3 6" xfId="10659"/>
    <cellStyle name="Input 18 3 6 2" xfId="22071"/>
    <cellStyle name="Input 18 3 7" xfId="12592"/>
    <cellStyle name="Input 18 3 7 2" xfId="24000"/>
    <cellStyle name="Input 18 3 8" xfId="10310"/>
    <cellStyle name="Input 18 3 8 2" xfId="21722"/>
    <cellStyle name="Input 18 3 9" xfId="11750"/>
    <cellStyle name="Input 18 3 9 2" xfId="23159"/>
    <cellStyle name="Input 18 4" xfId="7007"/>
    <cellStyle name="Input 18 4 10" xfId="17336"/>
    <cellStyle name="Input 18 4 10 2" xfId="28743"/>
    <cellStyle name="Input 18 4 11" xfId="20083"/>
    <cellStyle name="Input 18 4 2" xfId="8647"/>
    <cellStyle name="Input 18 4 2 2" xfId="13367"/>
    <cellStyle name="Input 18 4 2 2 2" xfId="24774"/>
    <cellStyle name="Input 18 4 2 3" xfId="14381"/>
    <cellStyle name="Input 18 4 2 3 2" xfId="25788"/>
    <cellStyle name="Input 18 4 2 4" xfId="15339"/>
    <cellStyle name="Input 18 4 2 4 2" xfId="26746"/>
    <cellStyle name="Input 18 4 2 5" xfId="16283"/>
    <cellStyle name="Input 18 4 2 5 2" xfId="27690"/>
    <cellStyle name="Input 18 4 2 6" xfId="17156"/>
    <cellStyle name="Input 18 4 2 6 2" xfId="28563"/>
    <cellStyle name="Input 18 4 2 7" xfId="18021"/>
    <cellStyle name="Input 18 4 2 7 2" xfId="29428"/>
    <cellStyle name="Input 18 4 2 8" xfId="18789"/>
    <cellStyle name="Input 18 4 2 8 2" xfId="30196"/>
    <cellStyle name="Input 18 4 2 9" xfId="20615"/>
    <cellStyle name="Input 18 4 3" xfId="9616"/>
    <cellStyle name="Input 18 4 3 2" xfId="14020"/>
    <cellStyle name="Input 18 4 3 2 2" xfId="25427"/>
    <cellStyle name="Input 18 4 3 3" xfId="14980"/>
    <cellStyle name="Input 18 4 3 3 2" xfId="26387"/>
    <cellStyle name="Input 18 4 3 4" xfId="15932"/>
    <cellStyle name="Input 18 4 3 4 2" xfId="27339"/>
    <cellStyle name="Input 18 4 3 5" xfId="16806"/>
    <cellStyle name="Input 18 4 3 5 2" xfId="28213"/>
    <cellStyle name="Input 18 4 3 6" xfId="17671"/>
    <cellStyle name="Input 18 4 3 6 2" xfId="29078"/>
    <cellStyle name="Input 18 4 3 7" xfId="18447"/>
    <cellStyle name="Input 18 4 3 7 2" xfId="29854"/>
    <cellStyle name="Input 18 4 3 8" xfId="19204"/>
    <cellStyle name="Input 18 4 3 8 2" xfId="30611"/>
    <cellStyle name="Input 18 4 3 9" xfId="21036"/>
    <cellStyle name="Input 18 4 4" xfId="12338"/>
    <cellStyle name="Input 18 4 4 2" xfId="23746"/>
    <cellStyle name="Input 18 4 5" xfId="10530"/>
    <cellStyle name="Input 18 4 5 2" xfId="21942"/>
    <cellStyle name="Input 18 4 6" xfId="13637"/>
    <cellStyle name="Input 18 4 6 2" xfId="25044"/>
    <cellStyle name="Input 18 4 7" xfId="14615"/>
    <cellStyle name="Input 18 4 7 2" xfId="26022"/>
    <cellStyle name="Input 18 4 8" xfId="15568"/>
    <cellStyle name="Input 18 4 8 2" xfId="26975"/>
    <cellStyle name="Input 18 4 9" xfId="16467"/>
    <cellStyle name="Input 18 4 9 2" xfId="27874"/>
    <cellStyle name="Input 18 5" xfId="7830"/>
    <cellStyle name="Input 18 5 2" xfId="12852"/>
    <cellStyle name="Input 18 5 2 2" xfId="24260"/>
    <cellStyle name="Input 18 5 3" xfId="10121"/>
    <cellStyle name="Input 18 5 3 2" xfId="21533"/>
    <cellStyle name="Input 18 5 4" xfId="13690"/>
    <cellStyle name="Input 18 5 4 2" xfId="25097"/>
    <cellStyle name="Input 18 5 5" xfId="14658"/>
    <cellStyle name="Input 18 5 5 2" xfId="26065"/>
    <cellStyle name="Input 18 5 6" xfId="15610"/>
    <cellStyle name="Input 18 5 6 2" xfId="27017"/>
    <cellStyle name="Input 18 5 7" xfId="16495"/>
    <cellStyle name="Input 18 5 7 2" xfId="27902"/>
    <cellStyle name="Input 18 5 8" xfId="17363"/>
    <cellStyle name="Input 18 5 8 2" xfId="28770"/>
    <cellStyle name="Input 18 5 9" xfId="20348"/>
    <cellStyle name="Input 18 6" xfId="7813"/>
    <cellStyle name="Input 18 6 2" xfId="12835"/>
    <cellStyle name="Input 18 6 2 2" xfId="24243"/>
    <cellStyle name="Input 18 6 3" xfId="10137"/>
    <cellStyle name="Input 18 6 3 2" xfId="21549"/>
    <cellStyle name="Input 18 6 4" xfId="13067"/>
    <cellStyle name="Input 18 6 4 2" xfId="24474"/>
    <cellStyle name="Input 18 6 5" xfId="9937"/>
    <cellStyle name="Input 18 6 5 2" xfId="21350"/>
    <cellStyle name="Input 18 6 6" xfId="9828"/>
    <cellStyle name="Input 18 6 6 2" xfId="21241"/>
    <cellStyle name="Input 18 6 7" xfId="11938"/>
    <cellStyle name="Input 18 6 7 2" xfId="23347"/>
    <cellStyle name="Input 18 6 8" xfId="10877"/>
    <cellStyle name="Input 18 6 8 2" xfId="22288"/>
    <cellStyle name="Input 18 6 9" xfId="20331"/>
    <cellStyle name="Input 18 7" xfId="11363"/>
    <cellStyle name="Input 18 7 2" xfId="22773"/>
    <cellStyle name="Input 18 8" xfId="11346"/>
    <cellStyle name="Input 18 8 2" xfId="22756"/>
    <cellStyle name="Input 18 9" xfId="11382"/>
    <cellStyle name="Input 18 9 2" xfId="22792"/>
    <cellStyle name="Input 19" xfId="5137"/>
    <cellStyle name="Input 19 10" xfId="11325"/>
    <cellStyle name="Input 19 10 2" xfId="22735"/>
    <cellStyle name="Input 19 11" xfId="11403"/>
    <cellStyle name="Input 19 11 2" xfId="22813"/>
    <cellStyle name="Input 19 12" xfId="11306"/>
    <cellStyle name="Input 19 12 2" xfId="22716"/>
    <cellStyle name="Input 19 13" xfId="11420"/>
    <cellStyle name="Input 19 13 2" xfId="22830"/>
    <cellStyle name="Input 19 14" xfId="19790"/>
    <cellStyle name="Input 19 2" xfId="5138"/>
    <cellStyle name="Input 19 2 10" xfId="11404"/>
    <cellStyle name="Input 19 2 10 2" xfId="22814"/>
    <cellStyle name="Input 19 2 11" xfId="11305"/>
    <cellStyle name="Input 19 2 11 2" xfId="22715"/>
    <cellStyle name="Input 19 2 12" xfId="11421"/>
    <cellStyle name="Input 19 2 12 2" xfId="22831"/>
    <cellStyle name="Input 19 2 13" xfId="19791"/>
    <cellStyle name="Input 19 2 2" xfId="6850"/>
    <cellStyle name="Input 19 2 2 10" xfId="16443"/>
    <cellStyle name="Input 19 2 2 10 2" xfId="27850"/>
    <cellStyle name="Input 19 2 2 11" xfId="17314"/>
    <cellStyle name="Input 19 2 2 11 2" xfId="28721"/>
    <cellStyle name="Input 19 2 2 12" xfId="19956"/>
    <cellStyle name="Input 19 2 2 2" xfId="7250"/>
    <cellStyle name="Input 19 2 2 2 10" xfId="12654"/>
    <cellStyle name="Input 19 2 2 2 10 2" xfId="24062"/>
    <cellStyle name="Input 19 2 2 2 11" xfId="20205"/>
    <cellStyle name="Input 19 2 2 2 2" xfId="8890"/>
    <cellStyle name="Input 19 2 2 2 2 2" xfId="13541"/>
    <cellStyle name="Input 19 2 2 2 2 2 2" xfId="24948"/>
    <cellStyle name="Input 19 2 2 2 2 3" xfId="14545"/>
    <cellStyle name="Input 19 2 2 2 2 3 2" xfId="25952"/>
    <cellStyle name="Input 19 2 2 2 2 4" xfId="15503"/>
    <cellStyle name="Input 19 2 2 2 2 4 2" xfId="26910"/>
    <cellStyle name="Input 19 2 2 2 2 5" xfId="16428"/>
    <cellStyle name="Input 19 2 2 2 2 5 2" xfId="27835"/>
    <cellStyle name="Input 19 2 2 2 2 6" xfId="17299"/>
    <cellStyle name="Input 19 2 2 2 2 6 2" xfId="28706"/>
    <cellStyle name="Input 19 2 2 2 2 7" xfId="18145"/>
    <cellStyle name="Input 19 2 2 2 2 7 2" xfId="29552"/>
    <cellStyle name="Input 19 2 2 2 2 8" xfId="18905"/>
    <cellStyle name="Input 19 2 2 2 2 8 2" xfId="30312"/>
    <cellStyle name="Input 19 2 2 2 2 9" xfId="20737"/>
    <cellStyle name="Input 19 2 2 2 3" xfId="9732"/>
    <cellStyle name="Input 19 2 2 2 3 2" xfId="14136"/>
    <cellStyle name="Input 19 2 2 2 3 2 2" xfId="25543"/>
    <cellStyle name="Input 19 2 2 2 3 3" xfId="15096"/>
    <cellStyle name="Input 19 2 2 2 3 3 2" xfId="26503"/>
    <cellStyle name="Input 19 2 2 2 3 4" xfId="16048"/>
    <cellStyle name="Input 19 2 2 2 3 4 2" xfId="27455"/>
    <cellStyle name="Input 19 2 2 2 3 5" xfId="16922"/>
    <cellStyle name="Input 19 2 2 2 3 5 2" xfId="28329"/>
    <cellStyle name="Input 19 2 2 2 3 6" xfId="17787"/>
    <cellStyle name="Input 19 2 2 2 3 6 2" xfId="29194"/>
    <cellStyle name="Input 19 2 2 2 3 7" xfId="18563"/>
    <cellStyle name="Input 19 2 2 2 3 7 2" xfId="29970"/>
    <cellStyle name="Input 19 2 2 2 3 8" xfId="19320"/>
    <cellStyle name="Input 19 2 2 2 3 8 2" xfId="30727"/>
    <cellStyle name="Input 19 2 2 2 3 9" xfId="21152"/>
    <cellStyle name="Input 19 2 2 2 4" xfId="12513"/>
    <cellStyle name="Input 19 2 2 2 4 2" xfId="23921"/>
    <cellStyle name="Input 19 2 2 2 5" xfId="10366"/>
    <cellStyle name="Input 19 2 2 2 5 2" xfId="21778"/>
    <cellStyle name="Input 19 2 2 2 6" xfId="12642"/>
    <cellStyle name="Input 19 2 2 2 6 2" xfId="24050"/>
    <cellStyle name="Input 19 2 2 2 7" xfId="10267"/>
    <cellStyle name="Input 19 2 2 2 7 2" xfId="21679"/>
    <cellStyle name="Input 19 2 2 2 8" xfId="12652"/>
    <cellStyle name="Input 19 2 2 2 8 2" xfId="24060"/>
    <cellStyle name="Input 19 2 2 2 9" xfId="10260"/>
    <cellStyle name="Input 19 2 2 2 9 2" xfId="21672"/>
    <cellStyle name="Input 19 2 2 3" xfId="8490"/>
    <cellStyle name="Input 19 2 2 3 2" xfId="13230"/>
    <cellStyle name="Input 19 2 2 3 2 2" xfId="24637"/>
    <cellStyle name="Input 19 2 2 3 3" xfId="14250"/>
    <cellStyle name="Input 19 2 2 3 3 2" xfId="25657"/>
    <cellStyle name="Input 19 2 2 3 4" xfId="15210"/>
    <cellStyle name="Input 19 2 2 3 4 2" xfId="26617"/>
    <cellStyle name="Input 19 2 2 3 5" xfId="16159"/>
    <cellStyle name="Input 19 2 2 3 5 2" xfId="27566"/>
    <cellStyle name="Input 19 2 2 3 6" xfId="17032"/>
    <cellStyle name="Input 19 2 2 3 6 2" xfId="28439"/>
    <cellStyle name="Input 19 2 2 3 7" xfId="17897"/>
    <cellStyle name="Input 19 2 2 3 7 2" xfId="29304"/>
    <cellStyle name="Input 19 2 2 3 8" xfId="18673"/>
    <cellStyle name="Input 19 2 2 3 8 2" xfId="30080"/>
    <cellStyle name="Input 19 2 2 3 9" xfId="20487"/>
    <cellStyle name="Input 19 2 2 4" xfId="9500"/>
    <cellStyle name="Input 19 2 2 4 2" xfId="13904"/>
    <cellStyle name="Input 19 2 2 4 2 2" xfId="25311"/>
    <cellStyle name="Input 19 2 2 4 3" xfId="14864"/>
    <cellStyle name="Input 19 2 2 4 3 2" xfId="26271"/>
    <cellStyle name="Input 19 2 2 4 4" xfId="15816"/>
    <cellStyle name="Input 19 2 2 4 4 2" xfId="27223"/>
    <cellStyle name="Input 19 2 2 4 5" xfId="16690"/>
    <cellStyle name="Input 19 2 2 4 5 2" xfId="28097"/>
    <cellStyle name="Input 19 2 2 4 6" xfId="17555"/>
    <cellStyle name="Input 19 2 2 4 6 2" xfId="28962"/>
    <cellStyle name="Input 19 2 2 4 7" xfId="18331"/>
    <cellStyle name="Input 19 2 2 4 7 2" xfId="29738"/>
    <cellStyle name="Input 19 2 2 4 8" xfId="19088"/>
    <cellStyle name="Input 19 2 2 4 8 2" xfId="30495"/>
    <cellStyle name="Input 19 2 2 4 9" xfId="20920"/>
    <cellStyle name="Input 19 2 2 5" xfId="12201"/>
    <cellStyle name="Input 19 2 2 5 2" xfId="23609"/>
    <cellStyle name="Input 19 2 2 6" xfId="10662"/>
    <cellStyle name="Input 19 2 2 6 2" xfId="22074"/>
    <cellStyle name="Input 19 2 2 7" xfId="13613"/>
    <cellStyle name="Input 19 2 2 7 2" xfId="25020"/>
    <cellStyle name="Input 19 2 2 8" xfId="14591"/>
    <cellStyle name="Input 19 2 2 8 2" xfId="25998"/>
    <cellStyle name="Input 19 2 2 9" xfId="15544"/>
    <cellStyle name="Input 19 2 2 9 2" xfId="26951"/>
    <cellStyle name="Input 19 2 3" xfId="7010"/>
    <cellStyle name="Input 19 2 3 10" xfId="17176"/>
    <cellStyle name="Input 19 2 3 10 2" xfId="28583"/>
    <cellStyle name="Input 19 2 3 11" xfId="20086"/>
    <cellStyle name="Input 19 2 3 2" xfId="8650"/>
    <cellStyle name="Input 19 2 3 2 2" xfId="13370"/>
    <cellStyle name="Input 19 2 3 2 2 2" xfId="24777"/>
    <cellStyle name="Input 19 2 3 2 3" xfId="14384"/>
    <cellStyle name="Input 19 2 3 2 3 2" xfId="25791"/>
    <cellStyle name="Input 19 2 3 2 4" xfId="15342"/>
    <cellStyle name="Input 19 2 3 2 4 2" xfId="26749"/>
    <cellStyle name="Input 19 2 3 2 5" xfId="16286"/>
    <cellStyle name="Input 19 2 3 2 5 2" xfId="27693"/>
    <cellStyle name="Input 19 2 3 2 6" xfId="17159"/>
    <cellStyle name="Input 19 2 3 2 6 2" xfId="28566"/>
    <cellStyle name="Input 19 2 3 2 7" xfId="18024"/>
    <cellStyle name="Input 19 2 3 2 7 2" xfId="29431"/>
    <cellStyle name="Input 19 2 3 2 8" xfId="18792"/>
    <cellStyle name="Input 19 2 3 2 8 2" xfId="30199"/>
    <cellStyle name="Input 19 2 3 2 9" xfId="20618"/>
    <cellStyle name="Input 19 2 3 3" xfId="9619"/>
    <cellStyle name="Input 19 2 3 3 2" xfId="14023"/>
    <cellStyle name="Input 19 2 3 3 2 2" xfId="25430"/>
    <cellStyle name="Input 19 2 3 3 3" xfId="14983"/>
    <cellStyle name="Input 19 2 3 3 3 2" xfId="26390"/>
    <cellStyle name="Input 19 2 3 3 4" xfId="15935"/>
    <cellStyle name="Input 19 2 3 3 4 2" xfId="27342"/>
    <cellStyle name="Input 19 2 3 3 5" xfId="16809"/>
    <cellStyle name="Input 19 2 3 3 5 2" xfId="28216"/>
    <cellStyle name="Input 19 2 3 3 6" xfId="17674"/>
    <cellStyle name="Input 19 2 3 3 6 2" xfId="29081"/>
    <cellStyle name="Input 19 2 3 3 7" xfId="18450"/>
    <cellStyle name="Input 19 2 3 3 7 2" xfId="29857"/>
    <cellStyle name="Input 19 2 3 3 8" xfId="19207"/>
    <cellStyle name="Input 19 2 3 3 8 2" xfId="30614"/>
    <cellStyle name="Input 19 2 3 3 9" xfId="21039"/>
    <cellStyle name="Input 19 2 3 4" xfId="12341"/>
    <cellStyle name="Input 19 2 3 4 2" xfId="23749"/>
    <cellStyle name="Input 19 2 3 5" xfId="10527"/>
    <cellStyle name="Input 19 2 3 5 2" xfId="21939"/>
    <cellStyle name="Input 19 2 3 6" xfId="13406"/>
    <cellStyle name="Input 19 2 3 6 2" xfId="24813"/>
    <cellStyle name="Input 19 2 3 7" xfId="14415"/>
    <cellStyle name="Input 19 2 3 7 2" xfId="25822"/>
    <cellStyle name="Input 19 2 3 8" xfId="15373"/>
    <cellStyle name="Input 19 2 3 8 2" xfId="26780"/>
    <cellStyle name="Input 19 2 3 9" xfId="16304"/>
    <cellStyle name="Input 19 2 3 9 2" xfId="27711"/>
    <cellStyle name="Input 19 2 4" xfId="7833"/>
    <cellStyle name="Input 19 2 4 2" xfId="12855"/>
    <cellStyle name="Input 19 2 4 2 2" xfId="24263"/>
    <cellStyle name="Input 19 2 4 3" xfId="10118"/>
    <cellStyle name="Input 19 2 4 3 2" xfId="21530"/>
    <cellStyle name="Input 19 2 4 4" xfId="12028"/>
    <cellStyle name="Input 19 2 4 4 2" xfId="23436"/>
    <cellStyle name="Input 19 2 4 5" xfId="10804"/>
    <cellStyle name="Input 19 2 4 5 2" xfId="22216"/>
    <cellStyle name="Input 19 2 4 6" xfId="11613"/>
    <cellStyle name="Input 19 2 4 6 2" xfId="23022"/>
    <cellStyle name="Input 19 2 4 7" xfId="11144"/>
    <cellStyle name="Input 19 2 4 7 2" xfId="22555"/>
    <cellStyle name="Input 19 2 4 8" xfId="13085"/>
    <cellStyle name="Input 19 2 4 8 2" xfId="24492"/>
    <cellStyle name="Input 19 2 4 9" xfId="20351"/>
    <cellStyle name="Input 19 2 5" xfId="7810"/>
    <cellStyle name="Input 19 2 5 2" xfId="12832"/>
    <cellStyle name="Input 19 2 5 2 2" xfId="24240"/>
    <cellStyle name="Input 19 2 5 3" xfId="10140"/>
    <cellStyle name="Input 19 2 5 3 2" xfId="21552"/>
    <cellStyle name="Input 19 2 5 4" xfId="13165"/>
    <cellStyle name="Input 19 2 5 4 2" xfId="24572"/>
    <cellStyle name="Input 19 2 5 5" xfId="9868"/>
    <cellStyle name="Input 19 2 5 5 2" xfId="21281"/>
    <cellStyle name="Input 19 2 5 6" xfId="12476"/>
    <cellStyle name="Input 19 2 5 6 2" xfId="23884"/>
    <cellStyle name="Input 19 2 5 7" xfId="10402"/>
    <cellStyle name="Input 19 2 5 7 2" xfId="21814"/>
    <cellStyle name="Input 19 2 5 8" xfId="12635"/>
    <cellStyle name="Input 19 2 5 8 2" xfId="24043"/>
    <cellStyle name="Input 19 2 5 9" xfId="20328"/>
    <cellStyle name="Input 19 2 6" xfId="11366"/>
    <cellStyle name="Input 19 2 6 2" xfId="22776"/>
    <cellStyle name="Input 19 2 7" xfId="11343"/>
    <cellStyle name="Input 19 2 7 2" xfId="22753"/>
    <cellStyle name="Input 19 2 8" xfId="11385"/>
    <cellStyle name="Input 19 2 8 2" xfId="22795"/>
    <cellStyle name="Input 19 2 9" xfId="11324"/>
    <cellStyle name="Input 19 2 9 2" xfId="22734"/>
    <cellStyle name="Input 19 3" xfId="6851"/>
    <cellStyle name="Input 19 3 10" xfId="10975"/>
    <cellStyle name="Input 19 3 10 2" xfId="22386"/>
    <cellStyle name="Input 19 3 11" xfId="12067"/>
    <cellStyle name="Input 19 3 11 2" xfId="23475"/>
    <cellStyle name="Input 19 3 12" xfId="19957"/>
    <cellStyle name="Input 19 3 2" xfId="7251"/>
    <cellStyle name="Input 19 3 2 10" xfId="17353"/>
    <cellStyle name="Input 19 3 2 10 2" xfId="28760"/>
    <cellStyle name="Input 19 3 2 11" xfId="20206"/>
    <cellStyle name="Input 19 3 2 2" xfId="8891"/>
    <cellStyle name="Input 19 3 2 2 2" xfId="13542"/>
    <cellStyle name="Input 19 3 2 2 2 2" xfId="24949"/>
    <cellStyle name="Input 19 3 2 2 3" xfId="14546"/>
    <cellStyle name="Input 19 3 2 2 3 2" xfId="25953"/>
    <cellStyle name="Input 19 3 2 2 4" xfId="15504"/>
    <cellStyle name="Input 19 3 2 2 4 2" xfId="26911"/>
    <cellStyle name="Input 19 3 2 2 5" xfId="16429"/>
    <cellStyle name="Input 19 3 2 2 5 2" xfId="27836"/>
    <cellStyle name="Input 19 3 2 2 6" xfId="17300"/>
    <cellStyle name="Input 19 3 2 2 6 2" xfId="28707"/>
    <cellStyle name="Input 19 3 2 2 7" xfId="18146"/>
    <cellStyle name="Input 19 3 2 2 7 2" xfId="29553"/>
    <cellStyle name="Input 19 3 2 2 8" xfId="18906"/>
    <cellStyle name="Input 19 3 2 2 8 2" xfId="30313"/>
    <cellStyle name="Input 19 3 2 2 9" xfId="20738"/>
    <cellStyle name="Input 19 3 2 3" xfId="9733"/>
    <cellStyle name="Input 19 3 2 3 2" xfId="14137"/>
    <cellStyle name="Input 19 3 2 3 2 2" xfId="25544"/>
    <cellStyle name="Input 19 3 2 3 3" xfId="15097"/>
    <cellStyle name="Input 19 3 2 3 3 2" xfId="26504"/>
    <cellStyle name="Input 19 3 2 3 4" xfId="16049"/>
    <cellStyle name="Input 19 3 2 3 4 2" xfId="27456"/>
    <cellStyle name="Input 19 3 2 3 5" xfId="16923"/>
    <cellStyle name="Input 19 3 2 3 5 2" xfId="28330"/>
    <cellStyle name="Input 19 3 2 3 6" xfId="17788"/>
    <cellStyle name="Input 19 3 2 3 6 2" xfId="29195"/>
    <cellStyle name="Input 19 3 2 3 7" xfId="18564"/>
    <cellStyle name="Input 19 3 2 3 7 2" xfId="29971"/>
    <cellStyle name="Input 19 3 2 3 8" xfId="19321"/>
    <cellStyle name="Input 19 3 2 3 8 2" xfId="30728"/>
    <cellStyle name="Input 19 3 2 3 9" xfId="21153"/>
    <cellStyle name="Input 19 3 2 4" xfId="12514"/>
    <cellStyle name="Input 19 3 2 4 2" xfId="23922"/>
    <cellStyle name="Input 19 3 2 5" xfId="10365"/>
    <cellStyle name="Input 19 3 2 5 2" xfId="21777"/>
    <cellStyle name="Input 19 3 2 6" xfId="13661"/>
    <cellStyle name="Input 19 3 2 6 2" xfId="25068"/>
    <cellStyle name="Input 19 3 2 7" xfId="14637"/>
    <cellStyle name="Input 19 3 2 7 2" xfId="26044"/>
    <cellStyle name="Input 19 3 2 8" xfId="15589"/>
    <cellStyle name="Input 19 3 2 8 2" xfId="26996"/>
    <cellStyle name="Input 19 3 2 9" xfId="16484"/>
    <cellStyle name="Input 19 3 2 9 2" xfId="27891"/>
    <cellStyle name="Input 19 3 3" xfId="8491"/>
    <cellStyle name="Input 19 3 3 2" xfId="13231"/>
    <cellStyle name="Input 19 3 3 2 2" xfId="24638"/>
    <cellStyle name="Input 19 3 3 3" xfId="14251"/>
    <cellStyle name="Input 19 3 3 3 2" xfId="25658"/>
    <cellStyle name="Input 19 3 3 4" xfId="15211"/>
    <cellStyle name="Input 19 3 3 4 2" xfId="26618"/>
    <cellStyle name="Input 19 3 3 5" xfId="16160"/>
    <cellStyle name="Input 19 3 3 5 2" xfId="27567"/>
    <cellStyle name="Input 19 3 3 6" xfId="17033"/>
    <cellStyle name="Input 19 3 3 6 2" xfId="28440"/>
    <cellStyle name="Input 19 3 3 7" xfId="17898"/>
    <cellStyle name="Input 19 3 3 7 2" xfId="29305"/>
    <cellStyle name="Input 19 3 3 8" xfId="18674"/>
    <cellStyle name="Input 19 3 3 8 2" xfId="30081"/>
    <cellStyle name="Input 19 3 3 9" xfId="20488"/>
    <cellStyle name="Input 19 3 4" xfId="9501"/>
    <cellStyle name="Input 19 3 4 2" xfId="13905"/>
    <cellStyle name="Input 19 3 4 2 2" xfId="25312"/>
    <cellStyle name="Input 19 3 4 3" xfId="14865"/>
    <cellStyle name="Input 19 3 4 3 2" xfId="26272"/>
    <cellStyle name="Input 19 3 4 4" xfId="15817"/>
    <cellStyle name="Input 19 3 4 4 2" xfId="27224"/>
    <cellStyle name="Input 19 3 4 5" xfId="16691"/>
    <cellStyle name="Input 19 3 4 5 2" xfId="28098"/>
    <cellStyle name="Input 19 3 4 6" xfId="17556"/>
    <cellStyle name="Input 19 3 4 6 2" xfId="28963"/>
    <cellStyle name="Input 19 3 4 7" xfId="18332"/>
    <cellStyle name="Input 19 3 4 7 2" xfId="29739"/>
    <cellStyle name="Input 19 3 4 8" xfId="19089"/>
    <cellStyle name="Input 19 3 4 8 2" xfId="30496"/>
    <cellStyle name="Input 19 3 4 9" xfId="20921"/>
    <cellStyle name="Input 19 3 5" xfId="12202"/>
    <cellStyle name="Input 19 3 5 2" xfId="23610"/>
    <cellStyle name="Input 19 3 6" xfId="10661"/>
    <cellStyle name="Input 19 3 6 2" xfId="22073"/>
    <cellStyle name="Input 19 3 7" xfId="13112"/>
    <cellStyle name="Input 19 3 7 2" xfId="24519"/>
    <cellStyle name="Input 19 3 8" xfId="9912"/>
    <cellStyle name="Input 19 3 8 2" xfId="21325"/>
    <cellStyle name="Input 19 3 9" xfId="11835"/>
    <cellStyle name="Input 19 3 9 2" xfId="23244"/>
    <cellStyle name="Input 19 4" xfId="7009"/>
    <cellStyle name="Input 19 4 10" xfId="13642"/>
    <cellStyle name="Input 19 4 10 2" xfId="25049"/>
    <cellStyle name="Input 19 4 11" xfId="20085"/>
    <cellStyle name="Input 19 4 2" xfId="8649"/>
    <cellStyle name="Input 19 4 2 2" xfId="13369"/>
    <cellStyle name="Input 19 4 2 2 2" xfId="24776"/>
    <cellStyle name="Input 19 4 2 3" xfId="14383"/>
    <cellStyle name="Input 19 4 2 3 2" xfId="25790"/>
    <cellStyle name="Input 19 4 2 4" xfId="15341"/>
    <cellStyle name="Input 19 4 2 4 2" xfId="26748"/>
    <cellStyle name="Input 19 4 2 5" xfId="16285"/>
    <cellStyle name="Input 19 4 2 5 2" xfId="27692"/>
    <cellStyle name="Input 19 4 2 6" xfId="17158"/>
    <cellStyle name="Input 19 4 2 6 2" xfId="28565"/>
    <cellStyle name="Input 19 4 2 7" xfId="18023"/>
    <cellStyle name="Input 19 4 2 7 2" xfId="29430"/>
    <cellStyle name="Input 19 4 2 8" xfId="18791"/>
    <cellStyle name="Input 19 4 2 8 2" xfId="30198"/>
    <cellStyle name="Input 19 4 2 9" xfId="20617"/>
    <cellStyle name="Input 19 4 3" xfId="9618"/>
    <cellStyle name="Input 19 4 3 2" xfId="14022"/>
    <cellStyle name="Input 19 4 3 2 2" xfId="25429"/>
    <cellStyle name="Input 19 4 3 3" xfId="14982"/>
    <cellStyle name="Input 19 4 3 3 2" xfId="26389"/>
    <cellStyle name="Input 19 4 3 4" xfId="15934"/>
    <cellStyle name="Input 19 4 3 4 2" xfId="27341"/>
    <cellStyle name="Input 19 4 3 5" xfId="16808"/>
    <cellStyle name="Input 19 4 3 5 2" xfId="28215"/>
    <cellStyle name="Input 19 4 3 6" xfId="17673"/>
    <cellStyle name="Input 19 4 3 6 2" xfId="29080"/>
    <cellStyle name="Input 19 4 3 7" xfId="18449"/>
    <cellStyle name="Input 19 4 3 7 2" xfId="29856"/>
    <cellStyle name="Input 19 4 3 8" xfId="19206"/>
    <cellStyle name="Input 19 4 3 8 2" xfId="30613"/>
    <cellStyle name="Input 19 4 3 9" xfId="21038"/>
    <cellStyle name="Input 19 4 4" xfId="12340"/>
    <cellStyle name="Input 19 4 4 2" xfId="23748"/>
    <cellStyle name="Input 19 4 5" xfId="10528"/>
    <cellStyle name="Input 19 4 5 2" xfId="21940"/>
    <cellStyle name="Input 19 4 6" xfId="12375"/>
    <cellStyle name="Input 19 4 6 2" xfId="23783"/>
    <cellStyle name="Input 19 4 7" xfId="10498"/>
    <cellStyle name="Input 19 4 7 2" xfId="21910"/>
    <cellStyle name="Input 19 4 8" xfId="12370"/>
    <cellStyle name="Input 19 4 8 2" xfId="23778"/>
    <cellStyle name="Input 19 4 9" xfId="10503"/>
    <cellStyle name="Input 19 4 9 2" xfId="21915"/>
    <cellStyle name="Input 19 5" xfId="7832"/>
    <cellStyle name="Input 19 5 2" xfId="12854"/>
    <cellStyle name="Input 19 5 2 2" xfId="24262"/>
    <cellStyle name="Input 19 5 3" xfId="10119"/>
    <cellStyle name="Input 19 5 3 2" xfId="21531"/>
    <cellStyle name="Input 19 5 4" xfId="9834"/>
    <cellStyle name="Input 19 5 4 2" xfId="21247"/>
    <cellStyle name="Input 19 5 5" xfId="11900"/>
    <cellStyle name="Input 19 5 5 2" xfId="23309"/>
    <cellStyle name="Input 19 5 6" xfId="10915"/>
    <cellStyle name="Input 19 5 6 2" xfId="22326"/>
    <cellStyle name="Input 19 5 7" xfId="11511"/>
    <cellStyle name="Input 19 5 7 2" xfId="22921"/>
    <cellStyle name="Input 19 5 8" xfId="11226"/>
    <cellStyle name="Input 19 5 8 2" xfId="22636"/>
    <cellStyle name="Input 19 5 9" xfId="20350"/>
    <cellStyle name="Input 19 6" xfId="7811"/>
    <cellStyle name="Input 19 6 2" xfId="12833"/>
    <cellStyle name="Input 19 6 2 2" xfId="24241"/>
    <cellStyle name="Input 19 6 3" xfId="10139"/>
    <cellStyle name="Input 19 6 3 2" xfId="21551"/>
    <cellStyle name="Input 19 6 4" xfId="12474"/>
    <cellStyle name="Input 19 6 4 2" xfId="23882"/>
    <cellStyle name="Input 19 6 5" xfId="10404"/>
    <cellStyle name="Input 19 6 5 2" xfId="21816"/>
    <cellStyle name="Input 19 6 6" xfId="11728"/>
    <cellStyle name="Input 19 6 6 2" xfId="23137"/>
    <cellStyle name="Input 19 6 7" xfId="11056"/>
    <cellStyle name="Input 19 6 7 2" xfId="22467"/>
    <cellStyle name="Input 19 6 8" xfId="13586"/>
    <cellStyle name="Input 19 6 8 2" xfId="24993"/>
    <cellStyle name="Input 19 6 9" xfId="20329"/>
    <cellStyle name="Input 19 7" xfId="11365"/>
    <cellStyle name="Input 19 7 2" xfId="22775"/>
    <cellStyle name="Input 19 8" xfId="11344"/>
    <cellStyle name="Input 19 8 2" xfId="22754"/>
    <cellStyle name="Input 19 9" xfId="11384"/>
    <cellStyle name="Input 19 9 2" xfId="22794"/>
    <cellStyle name="Input 2" xfId="5139"/>
    <cellStyle name="Input 2 10" xfId="11323"/>
    <cellStyle name="Input 2 10 2" xfId="22733"/>
    <cellStyle name="Input 2 11" xfId="11405"/>
    <cellStyle name="Input 2 11 2" xfId="22815"/>
    <cellStyle name="Input 2 12" xfId="11304"/>
    <cellStyle name="Input 2 12 2" xfId="22714"/>
    <cellStyle name="Input 2 13" xfId="12037"/>
    <cellStyle name="Input 2 13 2" xfId="23445"/>
    <cellStyle name="Input 2 14" xfId="19792"/>
    <cellStyle name="Input 2 2" xfId="5140"/>
    <cellStyle name="Input 2 3" xfId="6849"/>
    <cellStyle name="Input 2 3 10" xfId="11046"/>
    <cellStyle name="Input 2 3 10 2" xfId="22457"/>
    <cellStyle name="Input 2 3 11" xfId="12562"/>
    <cellStyle name="Input 2 3 11 2" xfId="23970"/>
    <cellStyle name="Input 2 3 12" xfId="19955"/>
    <cellStyle name="Input 2 3 2" xfId="7252"/>
    <cellStyle name="Input 2 3 2 10" xfId="13416"/>
    <cellStyle name="Input 2 3 2 10 2" xfId="24823"/>
    <cellStyle name="Input 2 3 2 11" xfId="20207"/>
    <cellStyle name="Input 2 3 2 2" xfId="8892"/>
    <cellStyle name="Input 2 3 2 2 2" xfId="13543"/>
    <cellStyle name="Input 2 3 2 2 2 2" xfId="24950"/>
    <cellStyle name="Input 2 3 2 2 3" xfId="14547"/>
    <cellStyle name="Input 2 3 2 2 3 2" xfId="25954"/>
    <cellStyle name="Input 2 3 2 2 4" xfId="15505"/>
    <cellStyle name="Input 2 3 2 2 4 2" xfId="26912"/>
    <cellStyle name="Input 2 3 2 2 5" xfId="16430"/>
    <cellStyle name="Input 2 3 2 2 5 2" xfId="27837"/>
    <cellStyle name="Input 2 3 2 2 6" xfId="17301"/>
    <cellStyle name="Input 2 3 2 2 6 2" xfId="28708"/>
    <cellStyle name="Input 2 3 2 2 7" xfId="18147"/>
    <cellStyle name="Input 2 3 2 2 7 2" xfId="29554"/>
    <cellStyle name="Input 2 3 2 2 8" xfId="18907"/>
    <cellStyle name="Input 2 3 2 2 8 2" xfId="30314"/>
    <cellStyle name="Input 2 3 2 2 9" xfId="20739"/>
    <cellStyle name="Input 2 3 2 3" xfId="9734"/>
    <cellStyle name="Input 2 3 2 3 2" xfId="14138"/>
    <cellStyle name="Input 2 3 2 3 2 2" xfId="25545"/>
    <cellStyle name="Input 2 3 2 3 3" xfId="15098"/>
    <cellStyle name="Input 2 3 2 3 3 2" xfId="26505"/>
    <cellStyle name="Input 2 3 2 3 4" xfId="16050"/>
    <cellStyle name="Input 2 3 2 3 4 2" xfId="27457"/>
    <cellStyle name="Input 2 3 2 3 5" xfId="16924"/>
    <cellStyle name="Input 2 3 2 3 5 2" xfId="28331"/>
    <cellStyle name="Input 2 3 2 3 6" xfId="17789"/>
    <cellStyle name="Input 2 3 2 3 6 2" xfId="29196"/>
    <cellStyle name="Input 2 3 2 3 7" xfId="18565"/>
    <cellStyle name="Input 2 3 2 3 7 2" xfId="29972"/>
    <cellStyle name="Input 2 3 2 3 8" xfId="19322"/>
    <cellStyle name="Input 2 3 2 3 8 2" xfId="30729"/>
    <cellStyle name="Input 2 3 2 3 9" xfId="21154"/>
    <cellStyle name="Input 2 3 2 4" xfId="12515"/>
    <cellStyle name="Input 2 3 2 4 2" xfId="23923"/>
    <cellStyle name="Input 2 3 2 5" xfId="10364"/>
    <cellStyle name="Input 2 3 2 5 2" xfId="21776"/>
    <cellStyle name="Input 2 3 2 6" xfId="13045"/>
    <cellStyle name="Input 2 3 2 6 2" xfId="24452"/>
    <cellStyle name="Input 2 3 2 7" xfId="9955"/>
    <cellStyle name="Input 2 3 2 7 2" xfId="21368"/>
    <cellStyle name="Input 2 3 2 8" xfId="12699"/>
    <cellStyle name="Input 2 3 2 8 2" xfId="24107"/>
    <cellStyle name="Input 2 3 2 9" xfId="10222"/>
    <cellStyle name="Input 2 3 2 9 2" xfId="21634"/>
    <cellStyle name="Input 2 3 3" xfId="8489"/>
    <cellStyle name="Input 2 3 3 2" xfId="13229"/>
    <cellStyle name="Input 2 3 3 2 2" xfId="24636"/>
    <cellStyle name="Input 2 3 3 3" xfId="14249"/>
    <cellStyle name="Input 2 3 3 3 2" xfId="25656"/>
    <cellStyle name="Input 2 3 3 4" xfId="15209"/>
    <cellStyle name="Input 2 3 3 4 2" xfId="26616"/>
    <cellStyle name="Input 2 3 3 5" xfId="16158"/>
    <cellStyle name="Input 2 3 3 5 2" xfId="27565"/>
    <cellStyle name="Input 2 3 3 6" xfId="17031"/>
    <cellStyle name="Input 2 3 3 6 2" xfId="28438"/>
    <cellStyle name="Input 2 3 3 7" xfId="17896"/>
    <cellStyle name="Input 2 3 3 7 2" xfId="29303"/>
    <cellStyle name="Input 2 3 3 8" xfId="18672"/>
    <cellStyle name="Input 2 3 3 8 2" xfId="30079"/>
    <cellStyle name="Input 2 3 3 9" xfId="20486"/>
    <cellStyle name="Input 2 3 4" xfId="9499"/>
    <cellStyle name="Input 2 3 4 2" xfId="13903"/>
    <cellStyle name="Input 2 3 4 2 2" xfId="25310"/>
    <cellStyle name="Input 2 3 4 3" xfId="14863"/>
    <cellStyle name="Input 2 3 4 3 2" xfId="26270"/>
    <cellStyle name="Input 2 3 4 4" xfId="15815"/>
    <cellStyle name="Input 2 3 4 4 2" xfId="27222"/>
    <cellStyle name="Input 2 3 4 5" xfId="16689"/>
    <cellStyle name="Input 2 3 4 5 2" xfId="28096"/>
    <cellStyle name="Input 2 3 4 6" xfId="17554"/>
    <cellStyle name="Input 2 3 4 6 2" xfId="28961"/>
    <cellStyle name="Input 2 3 4 7" xfId="18330"/>
    <cellStyle name="Input 2 3 4 7 2" xfId="29737"/>
    <cellStyle name="Input 2 3 4 8" xfId="19087"/>
    <cellStyle name="Input 2 3 4 8 2" xfId="30494"/>
    <cellStyle name="Input 2 3 4 9" xfId="20919"/>
    <cellStyle name="Input 2 3 5" xfId="12200"/>
    <cellStyle name="Input 2 3 5 2" xfId="23608"/>
    <cellStyle name="Input 2 3 6" xfId="10663"/>
    <cellStyle name="Input 2 3 6 2" xfId="22075"/>
    <cellStyle name="Input 2 3 7" xfId="12591"/>
    <cellStyle name="Input 2 3 7 2" xfId="23999"/>
    <cellStyle name="Input 2 3 8" xfId="10311"/>
    <cellStyle name="Input 2 3 8 2" xfId="21723"/>
    <cellStyle name="Input 2 3 9" xfId="11749"/>
    <cellStyle name="Input 2 3 9 2" xfId="23158"/>
    <cellStyle name="Input 2 4" xfId="7011"/>
    <cellStyle name="Input 2 4 10" xfId="13607"/>
    <cellStyle name="Input 2 4 10 2" xfId="25014"/>
    <cellStyle name="Input 2 4 11" xfId="20087"/>
    <cellStyle name="Input 2 4 2" xfId="8651"/>
    <cellStyle name="Input 2 4 2 2" xfId="13371"/>
    <cellStyle name="Input 2 4 2 2 2" xfId="24778"/>
    <cellStyle name="Input 2 4 2 3" xfId="14385"/>
    <cellStyle name="Input 2 4 2 3 2" xfId="25792"/>
    <cellStyle name="Input 2 4 2 4" xfId="15343"/>
    <cellStyle name="Input 2 4 2 4 2" xfId="26750"/>
    <cellStyle name="Input 2 4 2 5" xfId="16287"/>
    <cellStyle name="Input 2 4 2 5 2" xfId="27694"/>
    <cellStyle name="Input 2 4 2 6" xfId="17160"/>
    <cellStyle name="Input 2 4 2 6 2" xfId="28567"/>
    <cellStyle name="Input 2 4 2 7" xfId="18025"/>
    <cellStyle name="Input 2 4 2 7 2" xfId="29432"/>
    <cellStyle name="Input 2 4 2 8" xfId="18793"/>
    <cellStyle name="Input 2 4 2 8 2" xfId="30200"/>
    <cellStyle name="Input 2 4 2 9" xfId="20619"/>
    <cellStyle name="Input 2 4 3" xfId="9620"/>
    <cellStyle name="Input 2 4 3 2" xfId="14024"/>
    <cellStyle name="Input 2 4 3 2 2" xfId="25431"/>
    <cellStyle name="Input 2 4 3 3" xfId="14984"/>
    <cellStyle name="Input 2 4 3 3 2" xfId="26391"/>
    <cellStyle name="Input 2 4 3 4" xfId="15936"/>
    <cellStyle name="Input 2 4 3 4 2" xfId="27343"/>
    <cellStyle name="Input 2 4 3 5" xfId="16810"/>
    <cellStyle name="Input 2 4 3 5 2" xfId="28217"/>
    <cellStyle name="Input 2 4 3 6" xfId="17675"/>
    <cellStyle name="Input 2 4 3 6 2" xfId="29082"/>
    <cellStyle name="Input 2 4 3 7" xfId="18451"/>
    <cellStyle name="Input 2 4 3 7 2" xfId="29858"/>
    <cellStyle name="Input 2 4 3 8" xfId="19208"/>
    <cellStyle name="Input 2 4 3 8 2" xfId="30615"/>
    <cellStyle name="Input 2 4 3 9" xfId="21040"/>
    <cellStyle name="Input 2 4 4" xfId="12342"/>
    <cellStyle name="Input 2 4 4 2" xfId="23750"/>
    <cellStyle name="Input 2 4 5" xfId="10526"/>
    <cellStyle name="Input 2 4 5 2" xfId="21938"/>
    <cellStyle name="Input 2 4 6" xfId="12917"/>
    <cellStyle name="Input 2 4 6 2" xfId="24324"/>
    <cellStyle name="Input 2 4 7" xfId="10065"/>
    <cellStyle name="Input 2 4 7 2" xfId="21478"/>
    <cellStyle name="Input 2 4 8" xfId="12149"/>
    <cellStyle name="Input 2 4 8 2" xfId="23557"/>
    <cellStyle name="Input 2 4 9" xfId="10708"/>
    <cellStyle name="Input 2 4 9 2" xfId="22120"/>
    <cellStyle name="Input 2 5" xfId="7834"/>
    <cellStyle name="Input 2 5 2" xfId="12856"/>
    <cellStyle name="Input 2 5 2 2" xfId="24264"/>
    <cellStyle name="Input 2 5 3" xfId="10117"/>
    <cellStyle name="Input 2 5 3 2" xfId="21529"/>
    <cellStyle name="Input 2 5 4" xfId="9835"/>
    <cellStyle name="Input 2 5 4 2" xfId="21248"/>
    <cellStyle name="Input 2 5 5" xfId="11899"/>
    <cellStyle name="Input 2 5 5 2" xfId="23308"/>
    <cellStyle name="Input 2 5 6" xfId="10916"/>
    <cellStyle name="Input 2 5 6 2" xfId="22327"/>
    <cellStyle name="Input 2 5 7" xfId="11510"/>
    <cellStyle name="Input 2 5 7 2" xfId="22920"/>
    <cellStyle name="Input 2 5 8" xfId="11227"/>
    <cellStyle name="Input 2 5 8 2" xfId="22637"/>
    <cellStyle name="Input 2 5 9" xfId="20352"/>
    <cellStyle name="Input 2 6" xfId="7809"/>
    <cellStyle name="Input 2 6 2" xfId="12831"/>
    <cellStyle name="Input 2 6 2 2" xfId="24239"/>
    <cellStyle name="Input 2 6 3" xfId="10141"/>
    <cellStyle name="Input 2 6 3 2" xfId="21553"/>
    <cellStyle name="Input 2 6 4" xfId="13688"/>
    <cellStyle name="Input 2 6 4 2" xfId="25095"/>
    <cellStyle name="Input 2 6 5" xfId="14656"/>
    <cellStyle name="Input 2 6 5 2" xfId="26063"/>
    <cellStyle name="Input 2 6 6" xfId="15608"/>
    <cellStyle name="Input 2 6 6 2" xfId="27015"/>
    <cellStyle name="Input 2 6 7" xfId="16493"/>
    <cellStyle name="Input 2 6 7 2" xfId="27900"/>
    <cellStyle name="Input 2 6 8" xfId="17361"/>
    <cellStyle name="Input 2 6 8 2" xfId="28768"/>
    <cellStyle name="Input 2 6 9" xfId="20327"/>
    <cellStyle name="Input 2 7" xfId="11367"/>
    <cellStyle name="Input 2 7 2" xfId="22777"/>
    <cellStyle name="Input 2 8" xfId="11342"/>
    <cellStyle name="Input 2 8 2" xfId="22752"/>
    <cellStyle name="Input 2 9" xfId="11386"/>
    <cellStyle name="Input 2 9 2" xfId="22796"/>
    <cellStyle name="Input 3" xfId="5141"/>
    <cellStyle name="Input 3 10" xfId="11407"/>
    <cellStyle name="Input 3 10 2" xfId="22817"/>
    <cellStyle name="Input 3 11" xfId="11303"/>
    <cellStyle name="Input 3 11 2" xfId="22713"/>
    <cellStyle name="Input 3 12" xfId="13505"/>
    <cellStyle name="Input 3 12 2" xfId="24912"/>
    <cellStyle name="Input 3 13" xfId="19793"/>
    <cellStyle name="Input 3 2" xfId="6848"/>
    <cellStyle name="Input 3 2 10" xfId="11132"/>
    <cellStyle name="Input 3 2 10 2" xfId="22543"/>
    <cellStyle name="Input 3 2 11" xfId="12050"/>
    <cellStyle name="Input 3 2 11 2" xfId="23458"/>
    <cellStyle name="Input 3 2 12" xfId="19954"/>
    <cellStyle name="Input 3 2 2" xfId="7253"/>
    <cellStyle name="Input 3 2 2 10" xfId="9826"/>
    <cellStyle name="Input 3 2 2 10 2" xfId="21239"/>
    <cellStyle name="Input 3 2 2 11" xfId="20208"/>
    <cellStyle name="Input 3 2 2 2" xfId="8893"/>
    <cellStyle name="Input 3 2 2 2 2" xfId="13544"/>
    <cellStyle name="Input 3 2 2 2 2 2" xfId="24951"/>
    <cellStyle name="Input 3 2 2 2 3" xfId="14548"/>
    <cellStyle name="Input 3 2 2 2 3 2" xfId="25955"/>
    <cellStyle name="Input 3 2 2 2 4" xfId="15506"/>
    <cellStyle name="Input 3 2 2 2 4 2" xfId="26913"/>
    <cellStyle name="Input 3 2 2 2 5" xfId="16431"/>
    <cellStyle name="Input 3 2 2 2 5 2" xfId="27838"/>
    <cellStyle name="Input 3 2 2 2 6" xfId="17302"/>
    <cellStyle name="Input 3 2 2 2 6 2" xfId="28709"/>
    <cellStyle name="Input 3 2 2 2 7" xfId="18148"/>
    <cellStyle name="Input 3 2 2 2 7 2" xfId="29555"/>
    <cellStyle name="Input 3 2 2 2 8" xfId="18908"/>
    <cellStyle name="Input 3 2 2 2 8 2" xfId="30315"/>
    <cellStyle name="Input 3 2 2 2 9" xfId="20740"/>
    <cellStyle name="Input 3 2 2 3" xfId="9735"/>
    <cellStyle name="Input 3 2 2 3 2" xfId="14139"/>
    <cellStyle name="Input 3 2 2 3 2 2" xfId="25546"/>
    <cellStyle name="Input 3 2 2 3 3" xfId="15099"/>
    <cellStyle name="Input 3 2 2 3 3 2" xfId="26506"/>
    <cellStyle name="Input 3 2 2 3 4" xfId="16051"/>
    <cellStyle name="Input 3 2 2 3 4 2" xfId="27458"/>
    <cellStyle name="Input 3 2 2 3 5" xfId="16925"/>
    <cellStyle name="Input 3 2 2 3 5 2" xfId="28332"/>
    <cellStyle name="Input 3 2 2 3 6" xfId="17790"/>
    <cellStyle name="Input 3 2 2 3 6 2" xfId="29197"/>
    <cellStyle name="Input 3 2 2 3 7" xfId="18566"/>
    <cellStyle name="Input 3 2 2 3 7 2" xfId="29973"/>
    <cellStyle name="Input 3 2 2 3 8" xfId="19323"/>
    <cellStyle name="Input 3 2 2 3 8 2" xfId="30730"/>
    <cellStyle name="Input 3 2 2 3 9" xfId="21155"/>
    <cellStyle name="Input 3 2 2 4" xfId="12516"/>
    <cellStyle name="Input 3 2 2 4 2" xfId="23924"/>
    <cellStyle name="Input 3 2 2 5" xfId="10363"/>
    <cellStyle name="Input 3 2 2 5 2" xfId="21775"/>
    <cellStyle name="Input 3 2 2 6" xfId="12381"/>
    <cellStyle name="Input 3 2 2 6 2" xfId="23789"/>
    <cellStyle name="Input 3 2 2 7" xfId="10492"/>
    <cellStyle name="Input 3 2 2 7 2" xfId="21904"/>
    <cellStyle name="Input 3 2 2 8" xfId="13138"/>
    <cellStyle name="Input 3 2 2 8 2" xfId="24545"/>
    <cellStyle name="Input 3 2 2 9" xfId="9890"/>
    <cellStyle name="Input 3 2 2 9 2" xfId="21303"/>
    <cellStyle name="Input 3 2 3" xfId="8488"/>
    <cellStyle name="Input 3 2 3 2" xfId="13228"/>
    <cellStyle name="Input 3 2 3 2 2" xfId="24635"/>
    <cellStyle name="Input 3 2 3 3" xfId="14248"/>
    <cellStyle name="Input 3 2 3 3 2" xfId="25655"/>
    <cellStyle name="Input 3 2 3 4" xfId="15208"/>
    <cellStyle name="Input 3 2 3 4 2" xfId="26615"/>
    <cellStyle name="Input 3 2 3 5" xfId="16157"/>
    <cellStyle name="Input 3 2 3 5 2" xfId="27564"/>
    <cellStyle name="Input 3 2 3 6" xfId="17030"/>
    <cellStyle name="Input 3 2 3 6 2" xfId="28437"/>
    <cellStyle name="Input 3 2 3 7" xfId="17895"/>
    <cellStyle name="Input 3 2 3 7 2" xfId="29302"/>
    <cellStyle name="Input 3 2 3 8" xfId="18671"/>
    <cellStyle name="Input 3 2 3 8 2" xfId="30078"/>
    <cellStyle name="Input 3 2 3 9" xfId="20485"/>
    <cellStyle name="Input 3 2 4" xfId="9498"/>
    <cellStyle name="Input 3 2 4 2" xfId="13902"/>
    <cellStyle name="Input 3 2 4 2 2" xfId="25309"/>
    <cellStyle name="Input 3 2 4 3" xfId="14862"/>
    <cellStyle name="Input 3 2 4 3 2" xfId="26269"/>
    <cellStyle name="Input 3 2 4 4" xfId="15814"/>
    <cellStyle name="Input 3 2 4 4 2" xfId="27221"/>
    <cellStyle name="Input 3 2 4 5" xfId="16688"/>
    <cellStyle name="Input 3 2 4 5 2" xfId="28095"/>
    <cellStyle name="Input 3 2 4 6" xfId="17553"/>
    <cellStyle name="Input 3 2 4 6 2" xfId="28960"/>
    <cellStyle name="Input 3 2 4 7" xfId="18329"/>
    <cellStyle name="Input 3 2 4 7 2" xfId="29736"/>
    <cellStyle name="Input 3 2 4 8" xfId="19086"/>
    <cellStyle name="Input 3 2 4 8 2" xfId="30493"/>
    <cellStyle name="Input 3 2 4 9" xfId="20918"/>
    <cellStyle name="Input 3 2 5" xfId="12199"/>
    <cellStyle name="Input 3 2 5 2" xfId="23607"/>
    <cellStyle name="Input 3 2 6" xfId="10664"/>
    <cellStyle name="Input 3 2 6 2" xfId="22076"/>
    <cellStyle name="Input 3 2 7" xfId="12079"/>
    <cellStyle name="Input 3 2 7 2" xfId="23487"/>
    <cellStyle name="Input 3 2 8" xfId="10769"/>
    <cellStyle name="Input 3 2 8 2" xfId="22181"/>
    <cellStyle name="Input 3 2 9" xfId="11643"/>
    <cellStyle name="Input 3 2 9 2" xfId="23052"/>
    <cellStyle name="Input 3 3" xfId="7012"/>
    <cellStyle name="Input 3 3 10" xfId="13319"/>
    <cellStyle name="Input 3 3 10 2" xfId="24726"/>
    <cellStyle name="Input 3 3 11" xfId="20088"/>
    <cellStyle name="Input 3 3 2" xfId="8652"/>
    <cellStyle name="Input 3 3 2 2" xfId="13372"/>
    <cellStyle name="Input 3 3 2 2 2" xfId="24779"/>
    <cellStyle name="Input 3 3 2 3" xfId="14386"/>
    <cellStyle name="Input 3 3 2 3 2" xfId="25793"/>
    <cellStyle name="Input 3 3 2 4" xfId="15344"/>
    <cellStyle name="Input 3 3 2 4 2" xfId="26751"/>
    <cellStyle name="Input 3 3 2 5" xfId="16288"/>
    <cellStyle name="Input 3 3 2 5 2" xfId="27695"/>
    <cellStyle name="Input 3 3 2 6" xfId="17161"/>
    <cellStyle name="Input 3 3 2 6 2" xfId="28568"/>
    <cellStyle name="Input 3 3 2 7" xfId="18026"/>
    <cellStyle name="Input 3 3 2 7 2" xfId="29433"/>
    <cellStyle name="Input 3 3 2 8" xfId="18794"/>
    <cellStyle name="Input 3 3 2 8 2" xfId="30201"/>
    <cellStyle name="Input 3 3 2 9" xfId="20620"/>
    <cellStyle name="Input 3 3 3" xfId="9621"/>
    <cellStyle name="Input 3 3 3 2" xfId="14025"/>
    <cellStyle name="Input 3 3 3 2 2" xfId="25432"/>
    <cellStyle name="Input 3 3 3 3" xfId="14985"/>
    <cellStyle name="Input 3 3 3 3 2" xfId="26392"/>
    <cellStyle name="Input 3 3 3 4" xfId="15937"/>
    <cellStyle name="Input 3 3 3 4 2" xfId="27344"/>
    <cellStyle name="Input 3 3 3 5" xfId="16811"/>
    <cellStyle name="Input 3 3 3 5 2" xfId="28218"/>
    <cellStyle name="Input 3 3 3 6" xfId="17676"/>
    <cellStyle name="Input 3 3 3 6 2" xfId="29083"/>
    <cellStyle name="Input 3 3 3 7" xfId="18452"/>
    <cellStyle name="Input 3 3 3 7 2" xfId="29859"/>
    <cellStyle name="Input 3 3 3 8" xfId="19209"/>
    <cellStyle name="Input 3 3 3 8 2" xfId="30616"/>
    <cellStyle name="Input 3 3 3 9" xfId="21041"/>
    <cellStyle name="Input 3 3 4" xfId="12343"/>
    <cellStyle name="Input 3 3 4 2" xfId="23751"/>
    <cellStyle name="Input 3 3 5" xfId="10525"/>
    <cellStyle name="Input 3 3 5 2" xfId="21937"/>
    <cellStyle name="Input 3 3 6" xfId="12101"/>
    <cellStyle name="Input 3 3 6 2" xfId="23509"/>
    <cellStyle name="Input 3 3 7" xfId="10749"/>
    <cellStyle name="Input 3 3 7 2" xfId="22161"/>
    <cellStyle name="Input 3 3 8" xfId="13104"/>
    <cellStyle name="Input 3 3 8 2" xfId="24511"/>
    <cellStyle name="Input 3 3 9" xfId="9917"/>
    <cellStyle name="Input 3 3 9 2" xfId="21330"/>
    <cellStyle name="Input 3 4" xfId="7835"/>
    <cellStyle name="Input 3 4 2" xfId="12857"/>
    <cellStyle name="Input 3 4 2 2" xfId="24265"/>
    <cellStyle name="Input 3 4 3" xfId="10116"/>
    <cellStyle name="Input 3 4 3 2" xfId="21528"/>
    <cellStyle name="Input 3 4 4" xfId="12029"/>
    <cellStyle name="Input 3 4 4 2" xfId="23437"/>
    <cellStyle name="Input 3 4 5" xfId="10803"/>
    <cellStyle name="Input 3 4 5 2" xfId="22215"/>
    <cellStyle name="Input 3 4 6" xfId="11614"/>
    <cellStyle name="Input 3 4 6 2" xfId="23023"/>
    <cellStyle name="Input 3 4 7" xfId="11143"/>
    <cellStyle name="Input 3 4 7 2" xfId="22554"/>
    <cellStyle name="Input 3 4 8" xfId="11961"/>
    <cellStyle name="Input 3 4 8 2" xfId="23369"/>
    <cellStyle name="Input 3 4 9" xfId="20353"/>
    <cellStyle name="Input 3 5" xfId="7808"/>
    <cellStyle name="Input 3 5 2" xfId="12830"/>
    <cellStyle name="Input 3 5 2 2" xfId="24238"/>
    <cellStyle name="Input 3 5 3" xfId="10142"/>
    <cellStyle name="Input 3 5 3 2" xfId="21554"/>
    <cellStyle name="Input 3 5 4" xfId="12668"/>
    <cellStyle name="Input 3 5 4 2" xfId="24076"/>
    <cellStyle name="Input 3 5 5" xfId="10247"/>
    <cellStyle name="Input 3 5 5 2" xfId="21659"/>
    <cellStyle name="Input 3 5 6" xfId="12657"/>
    <cellStyle name="Input 3 5 6 2" xfId="24065"/>
    <cellStyle name="Input 3 5 7" xfId="10257"/>
    <cellStyle name="Input 3 5 7 2" xfId="21669"/>
    <cellStyle name="Input 3 5 8" xfId="12384"/>
    <cellStyle name="Input 3 5 8 2" xfId="23792"/>
    <cellStyle name="Input 3 5 9" xfId="20326"/>
    <cellStyle name="Input 3 6" xfId="11369"/>
    <cellStyle name="Input 3 6 2" xfId="22779"/>
    <cellStyle name="Input 3 7" xfId="11340"/>
    <cellStyle name="Input 3 7 2" xfId="22750"/>
    <cellStyle name="Input 3 8" xfId="11388"/>
    <cellStyle name="Input 3 8 2" xfId="22798"/>
    <cellStyle name="Input 3 9" xfId="11321"/>
    <cellStyle name="Input 3 9 2" xfId="22731"/>
    <cellStyle name="Input 4" xfId="5142"/>
    <cellStyle name="Input 4 10" xfId="11408"/>
    <cellStyle name="Input 4 10 2" xfId="22818"/>
    <cellStyle name="Input 4 11" xfId="11302"/>
    <cellStyle name="Input 4 11 2" xfId="22712"/>
    <cellStyle name="Input 4 12" xfId="13073"/>
    <cellStyle name="Input 4 12 2" xfId="24480"/>
    <cellStyle name="Input 4 13" xfId="19794"/>
    <cellStyle name="Input 4 2" xfId="6847"/>
    <cellStyle name="Input 4 2 10" xfId="10105"/>
    <cellStyle name="Input 4 2 10 2" xfId="21518"/>
    <cellStyle name="Input 4 2 11" xfId="12139"/>
    <cellStyle name="Input 4 2 11 2" xfId="23547"/>
    <cellStyle name="Input 4 2 12" xfId="19953"/>
    <cellStyle name="Input 4 2 2" xfId="7254"/>
    <cellStyle name="Input 4 2 2 10" xfId="17181"/>
    <cellStyle name="Input 4 2 2 10 2" xfId="28588"/>
    <cellStyle name="Input 4 2 2 11" xfId="20209"/>
    <cellStyle name="Input 4 2 2 2" xfId="8894"/>
    <cellStyle name="Input 4 2 2 2 2" xfId="13545"/>
    <cellStyle name="Input 4 2 2 2 2 2" xfId="24952"/>
    <cellStyle name="Input 4 2 2 2 3" xfId="14549"/>
    <cellStyle name="Input 4 2 2 2 3 2" xfId="25956"/>
    <cellStyle name="Input 4 2 2 2 4" xfId="15507"/>
    <cellStyle name="Input 4 2 2 2 4 2" xfId="26914"/>
    <cellStyle name="Input 4 2 2 2 5" xfId="16432"/>
    <cellStyle name="Input 4 2 2 2 5 2" xfId="27839"/>
    <cellStyle name="Input 4 2 2 2 6" xfId="17303"/>
    <cellStyle name="Input 4 2 2 2 6 2" xfId="28710"/>
    <cellStyle name="Input 4 2 2 2 7" xfId="18149"/>
    <cellStyle name="Input 4 2 2 2 7 2" xfId="29556"/>
    <cellStyle name="Input 4 2 2 2 8" xfId="18909"/>
    <cellStyle name="Input 4 2 2 2 8 2" xfId="30316"/>
    <cellStyle name="Input 4 2 2 2 9" xfId="20741"/>
    <cellStyle name="Input 4 2 2 3" xfId="9736"/>
    <cellStyle name="Input 4 2 2 3 2" xfId="14140"/>
    <cellStyle name="Input 4 2 2 3 2 2" xfId="25547"/>
    <cellStyle name="Input 4 2 2 3 3" xfId="15100"/>
    <cellStyle name="Input 4 2 2 3 3 2" xfId="26507"/>
    <cellStyle name="Input 4 2 2 3 4" xfId="16052"/>
    <cellStyle name="Input 4 2 2 3 4 2" xfId="27459"/>
    <cellStyle name="Input 4 2 2 3 5" xfId="16926"/>
    <cellStyle name="Input 4 2 2 3 5 2" xfId="28333"/>
    <cellStyle name="Input 4 2 2 3 6" xfId="17791"/>
    <cellStyle name="Input 4 2 2 3 6 2" xfId="29198"/>
    <cellStyle name="Input 4 2 2 3 7" xfId="18567"/>
    <cellStyle name="Input 4 2 2 3 7 2" xfId="29974"/>
    <cellStyle name="Input 4 2 2 3 8" xfId="19324"/>
    <cellStyle name="Input 4 2 2 3 8 2" xfId="30731"/>
    <cellStyle name="Input 4 2 2 3 9" xfId="21156"/>
    <cellStyle name="Input 4 2 2 4" xfId="12517"/>
    <cellStyle name="Input 4 2 2 4 2" xfId="23925"/>
    <cellStyle name="Input 4 2 2 5" xfId="10362"/>
    <cellStyle name="Input 4 2 2 5 2" xfId="21774"/>
    <cellStyle name="Input 4 2 2 6" xfId="13412"/>
    <cellStyle name="Input 4 2 2 6 2" xfId="24819"/>
    <cellStyle name="Input 4 2 2 7" xfId="14421"/>
    <cellStyle name="Input 4 2 2 7 2" xfId="25828"/>
    <cellStyle name="Input 4 2 2 8" xfId="15379"/>
    <cellStyle name="Input 4 2 2 8 2" xfId="26786"/>
    <cellStyle name="Input 4 2 2 9" xfId="16310"/>
    <cellStyle name="Input 4 2 2 9 2" xfId="27717"/>
    <cellStyle name="Input 4 2 3" xfId="8487"/>
    <cellStyle name="Input 4 2 3 2" xfId="13227"/>
    <cellStyle name="Input 4 2 3 2 2" xfId="24634"/>
    <cellStyle name="Input 4 2 3 3" xfId="14247"/>
    <cellStyle name="Input 4 2 3 3 2" xfId="25654"/>
    <cellStyle name="Input 4 2 3 4" xfId="15207"/>
    <cellStyle name="Input 4 2 3 4 2" xfId="26614"/>
    <cellStyle name="Input 4 2 3 5" xfId="16156"/>
    <cellStyle name="Input 4 2 3 5 2" xfId="27563"/>
    <cellStyle name="Input 4 2 3 6" xfId="17029"/>
    <cellStyle name="Input 4 2 3 6 2" xfId="28436"/>
    <cellStyle name="Input 4 2 3 7" xfId="17894"/>
    <cellStyle name="Input 4 2 3 7 2" xfId="29301"/>
    <cellStyle name="Input 4 2 3 8" xfId="18670"/>
    <cellStyle name="Input 4 2 3 8 2" xfId="30077"/>
    <cellStyle name="Input 4 2 3 9" xfId="20484"/>
    <cellStyle name="Input 4 2 4" xfId="9497"/>
    <cellStyle name="Input 4 2 4 2" xfId="13901"/>
    <cellStyle name="Input 4 2 4 2 2" xfId="25308"/>
    <cellStyle name="Input 4 2 4 3" xfId="14861"/>
    <cellStyle name="Input 4 2 4 3 2" xfId="26268"/>
    <cellStyle name="Input 4 2 4 4" xfId="15813"/>
    <cellStyle name="Input 4 2 4 4 2" xfId="27220"/>
    <cellStyle name="Input 4 2 4 5" xfId="16687"/>
    <cellStyle name="Input 4 2 4 5 2" xfId="28094"/>
    <cellStyle name="Input 4 2 4 6" xfId="17552"/>
    <cellStyle name="Input 4 2 4 6 2" xfId="28959"/>
    <cellStyle name="Input 4 2 4 7" xfId="18328"/>
    <cellStyle name="Input 4 2 4 7 2" xfId="29735"/>
    <cellStyle name="Input 4 2 4 8" xfId="19085"/>
    <cellStyle name="Input 4 2 4 8 2" xfId="30492"/>
    <cellStyle name="Input 4 2 4 9" xfId="20917"/>
    <cellStyle name="Input 4 2 5" xfId="12198"/>
    <cellStyle name="Input 4 2 5 2" xfId="23606"/>
    <cellStyle name="Input 4 2 6" xfId="10665"/>
    <cellStyle name="Input 4 2 6 2" xfId="22077"/>
    <cellStyle name="Input 4 2 7" xfId="11673"/>
    <cellStyle name="Input 4 2 7 2" xfId="23082"/>
    <cellStyle name="Input 4 2 8" xfId="11106"/>
    <cellStyle name="Input 4 2 8 2" xfId="22517"/>
    <cellStyle name="Input 4 2 9" xfId="12872"/>
    <cellStyle name="Input 4 2 9 2" xfId="24279"/>
    <cellStyle name="Input 4 3" xfId="7013"/>
    <cellStyle name="Input 4 3 10" xfId="11636"/>
    <cellStyle name="Input 4 3 10 2" xfId="23045"/>
    <cellStyle name="Input 4 3 11" xfId="20089"/>
    <cellStyle name="Input 4 3 2" xfId="8653"/>
    <cellStyle name="Input 4 3 2 2" xfId="13373"/>
    <cellStyle name="Input 4 3 2 2 2" xfId="24780"/>
    <cellStyle name="Input 4 3 2 3" xfId="14387"/>
    <cellStyle name="Input 4 3 2 3 2" xfId="25794"/>
    <cellStyle name="Input 4 3 2 4" xfId="15345"/>
    <cellStyle name="Input 4 3 2 4 2" xfId="26752"/>
    <cellStyle name="Input 4 3 2 5" xfId="16289"/>
    <cellStyle name="Input 4 3 2 5 2" xfId="27696"/>
    <cellStyle name="Input 4 3 2 6" xfId="17162"/>
    <cellStyle name="Input 4 3 2 6 2" xfId="28569"/>
    <cellStyle name="Input 4 3 2 7" xfId="18027"/>
    <cellStyle name="Input 4 3 2 7 2" xfId="29434"/>
    <cellStyle name="Input 4 3 2 8" xfId="18795"/>
    <cellStyle name="Input 4 3 2 8 2" xfId="30202"/>
    <cellStyle name="Input 4 3 2 9" xfId="20621"/>
    <cellStyle name="Input 4 3 3" xfId="9622"/>
    <cellStyle name="Input 4 3 3 2" xfId="14026"/>
    <cellStyle name="Input 4 3 3 2 2" xfId="25433"/>
    <cellStyle name="Input 4 3 3 3" xfId="14986"/>
    <cellStyle name="Input 4 3 3 3 2" xfId="26393"/>
    <cellStyle name="Input 4 3 3 4" xfId="15938"/>
    <cellStyle name="Input 4 3 3 4 2" xfId="27345"/>
    <cellStyle name="Input 4 3 3 5" xfId="16812"/>
    <cellStyle name="Input 4 3 3 5 2" xfId="28219"/>
    <cellStyle name="Input 4 3 3 6" xfId="17677"/>
    <cellStyle name="Input 4 3 3 6 2" xfId="29084"/>
    <cellStyle name="Input 4 3 3 7" xfId="18453"/>
    <cellStyle name="Input 4 3 3 7 2" xfId="29860"/>
    <cellStyle name="Input 4 3 3 8" xfId="19210"/>
    <cellStyle name="Input 4 3 3 8 2" xfId="30617"/>
    <cellStyle name="Input 4 3 3 9" xfId="21042"/>
    <cellStyle name="Input 4 3 4" xfId="12344"/>
    <cellStyle name="Input 4 3 4 2" xfId="23752"/>
    <cellStyle name="Input 4 3 5" xfId="10524"/>
    <cellStyle name="Input 4 3 5 2" xfId="21936"/>
    <cellStyle name="Input 4 3 6" xfId="12102"/>
    <cellStyle name="Input 4 3 6 2" xfId="23510"/>
    <cellStyle name="Input 4 3 7" xfId="10748"/>
    <cellStyle name="Input 4 3 7 2" xfId="22160"/>
    <cellStyle name="Input 4 3 8" xfId="12070"/>
    <cellStyle name="Input 4 3 8 2" xfId="23478"/>
    <cellStyle name="Input 4 3 9" xfId="10776"/>
    <cellStyle name="Input 4 3 9 2" xfId="22188"/>
    <cellStyle name="Input 4 4" xfId="7836"/>
    <cellStyle name="Input 4 4 2" xfId="12858"/>
    <cellStyle name="Input 4 4 2 2" xfId="24266"/>
    <cellStyle name="Input 4 4 3" xfId="10115"/>
    <cellStyle name="Input 4 4 3 2" xfId="21527"/>
    <cellStyle name="Input 4 4 4" xfId="11798"/>
    <cellStyle name="Input 4 4 4 2" xfId="23207"/>
    <cellStyle name="Input 4 4 5" xfId="11004"/>
    <cellStyle name="Input 4 4 5 2" xfId="22415"/>
    <cellStyle name="Input 4 4 6" xfId="12570"/>
    <cellStyle name="Input 4 4 6 2" xfId="23978"/>
    <cellStyle name="Input 4 4 7" xfId="10327"/>
    <cellStyle name="Input 4 4 7 2" xfId="21739"/>
    <cellStyle name="Input 4 4 8" xfId="11737"/>
    <cellStyle name="Input 4 4 8 2" xfId="23146"/>
    <cellStyle name="Input 4 4 9" xfId="20354"/>
    <cellStyle name="Input 4 5" xfId="7807"/>
    <cellStyle name="Input 4 5 2" xfId="12829"/>
    <cellStyle name="Input 4 5 2 2" xfId="24237"/>
    <cellStyle name="Input 4 5 3" xfId="10143"/>
    <cellStyle name="Input 4 5 3 2" xfId="21555"/>
    <cellStyle name="Input 4 5 4" xfId="12133"/>
    <cellStyle name="Input 4 5 4 2" xfId="23541"/>
    <cellStyle name="Input 4 5 5" xfId="10720"/>
    <cellStyle name="Input 4 5 5 2" xfId="22132"/>
    <cellStyle name="Input 4 5 6" xfId="12073"/>
    <cellStyle name="Input 4 5 6 2" xfId="23481"/>
    <cellStyle name="Input 4 5 7" xfId="10773"/>
    <cellStyle name="Input 4 5 7 2" xfId="22185"/>
    <cellStyle name="Input 4 5 8" xfId="11639"/>
    <cellStyle name="Input 4 5 8 2" xfId="23048"/>
    <cellStyle name="Input 4 5 9" xfId="20325"/>
    <cellStyle name="Input 4 6" xfId="11370"/>
    <cellStyle name="Input 4 6 2" xfId="22780"/>
    <cellStyle name="Input 4 7" xfId="11339"/>
    <cellStyle name="Input 4 7 2" xfId="22749"/>
    <cellStyle name="Input 4 8" xfId="11389"/>
    <cellStyle name="Input 4 8 2" xfId="22799"/>
    <cellStyle name="Input 4 9" xfId="11320"/>
    <cellStyle name="Input 4 9 2" xfId="22730"/>
    <cellStyle name="Input 5" xfId="5143"/>
    <cellStyle name="Input 5 10" xfId="11409"/>
    <cellStyle name="Input 5 10 2" xfId="22819"/>
    <cellStyle name="Input 5 11" xfId="11301"/>
    <cellStyle name="Input 5 11 2" xfId="22711"/>
    <cellStyle name="Input 5 12" xfId="12038"/>
    <cellStyle name="Input 5 12 2" xfId="23446"/>
    <cellStyle name="Input 5 13" xfId="19795"/>
    <cellStyle name="Input 5 2" xfId="6846"/>
    <cellStyle name="Input 5 2 10" xfId="10237"/>
    <cellStyle name="Input 5 2 10 2" xfId="21649"/>
    <cellStyle name="Input 5 2 11" xfId="12929"/>
    <cellStyle name="Input 5 2 11 2" xfId="24336"/>
    <cellStyle name="Input 5 2 12" xfId="19952"/>
    <cellStyle name="Input 5 2 2" xfId="7255"/>
    <cellStyle name="Input 5 2 2 10" xfId="12076"/>
    <cellStyle name="Input 5 2 2 10 2" xfId="23484"/>
    <cellStyle name="Input 5 2 2 11" xfId="20210"/>
    <cellStyle name="Input 5 2 2 2" xfId="8895"/>
    <cellStyle name="Input 5 2 2 2 2" xfId="13546"/>
    <cellStyle name="Input 5 2 2 2 2 2" xfId="24953"/>
    <cellStyle name="Input 5 2 2 2 3" xfId="14550"/>
    <cellStyle name="Input 5 2 2 2 3 2" xfId="25957"/>
    <cellStyle name="Input 5 2 2 2 4" xfId="15508"/>
    <cellStyle name="Input 5 2 2 2 4 2" xfId="26915"/>
    <cellStyle name="Input 5 2 2 2 5" xfId="16433"/>
    <cellStyle name="Input 5 2 2 2 5 2" xfId="27840"/>
    <cellStyle name="Input 5 2 2 2 6" xfId="17304"/>
    <cellStyle name="Input 5 2 2 2 6 2" xfId="28711"/>
    <cellStyle name="Input 5 2 2 2 7" xfId="18150"/>
    <cellStyle name="Input 5 2 2 2 7 2" xfId="29557"/>
    <cellStyle name="Input 5 2 2 2 8" xfId="18910"/>
    <cellStyle name="Input 5 2 2 2 8 2" xfId="30317"/>
    <cellStyle name="Input 5 2 2 2 9" xfId="20742"/>
    <cellStyle name="Input 5 2 2 3" xfId="9737"/>
    <cellStyle name="Input 5 2 2 3 2" xfId="14141"/>
    <cellStyle name="Input 5 2 2 3 2 2" xfId="25548"/>
    <cellStyle name="Input 5 2 2 3 3" xfId="15101"/>
    <cellStyle name="Input 5 2 2 3 3 2" xfId="26508"/>
    <cellStyle name="Input 5 2 2 3 4" xfId="16053"/>
    <cellStyle name="Input 5 2 2 3 4 2" xfId="27460"/>
    <cellStyle name="Input 5 2 2 3 5" xfId="16927"/>
    <cellStyle name="Input 5 2 2 3 5 2" xfId="28334"/>
    <cellStyle name="Input 5 2 2 3 6" xfId="17792"/>
    <cellStyle name="Input 5 2 2 3 6 2" xfId="29199"/>
    <cellStyle name="Input 5 2 2 3 7" xfId="18568"/>
    <cellStyle name="Input 5 2 2 3 7 2" xfId="29975"/>
    <cellStyle name="Input 5 2 2 3 8" xfId="19325"/>
    <cellStyle name="Input 5 2 2 3 8 2" xfId="30732"/>
    <cellStyle name="Input 5 2 2 3 9" xfId="21157"/>
    <cellStyle name="Input 5 2 2 4" xfId="12518"/>
    <cellStyle name="Input 5 2 2 4 2" xfId="23926"/>
    <cellStyle name="Input 5 2 2 5" xfId="10361"/>
    <cellStyle name="Input 5 2 2 5 2" xfId="21773"/>
    <cellStyle name="Input 5 2 2 6" xfId="12923"/>
    <cellStyle name="Input 5 2 2 6 2" xfId="24330"/>
    <cellStyle name="Input 5 2 2 7" xfId="10059"/>
    <cellStyle name="Input 5 2 2 7 2" xfId="21472"/>
    <cellStyle name="Input 5 2 2 8" xfId="12150"/>
    <cellStyle name="Input 5 2 2 8 2" xfId="23558"/>
    <cellStyle name="Input 5 2 2 9" xfId="10707"/>
    <cellStyle name="Input 5 2 2 9 2" xfId="22119"/>
    <cellStyle name="Input 5 2 3" xfId="8486"/>
    <cellStyle name="Input 5 2 3 2" xfId="13226"/>
    <cellStyle name="Input 5 2 3 2 2" xfId="24633"/>
    <cellStyle name="Input 5 2 3 3" xfId="14246"/>
    <cellStyle name="Input 5 2 3 3 2" xfId="25653"/>
    <cellStyle name="Input 5 2 3 4" xfId="15206"/>
    <cellStyle name="Input 5 2 3 4 2" xfId="26613"/>
    <cellStyle name="Input 5 2 3 5" xfId="16155"/>
    <cellStyle name="Input 5 2 3 5 2" xfId="27562"/>
    <cellStyle name="Input 5 2 3 6" xfId="17028"/>
    <cellStyle name="Input 5 2 3 6 2" xfId="28435"/>
    <cellStyle name="Input 5 2 3 7" xfId="17893"/>
    <cellStyle name="Input 5 2 3 7 2" xfId="29300"/>
    <cellStyle name="Input 5 2 3 8" xfId="18669"/>
    <cellStyle name="Input 5 2 3 8 2" xfId="30076"/>
    <cellStyle name="Input 5 2 3 9" xfId="20483"/>
    <cellStyle name="Input 5 2 4" xfId="9496"/>
    <cellStyle name="Input 5 2 4 2" xfId="13900"/>
    <cellStyle name="Input 5 2 4 2 2" xfId="25307"/>
    <cellStyle name="Input 5 2 4 3" xfId="14860"/>
    <cellStyle name="Input 5 2 4 3 2" xfId="26267"/>
    <cellStyle name="Input 5 2 4 4" xfId="15812"/>
    <cellStyle name="Input 5 2 4 4 2" xfId="27219"/>
    <cellStyle name="Input 5 2 4 5" xfId="16686"/>
    <cellStyle name="Input 5 2 4 5 2" xfId="28093"/>
    <cellStyle name="Input 5 2 4 6" xfId="17551"/>
    <cellStyle name="Input 5 2 4 6 2" xfId="28958"/>
    <cellStyle name="Input 5 2 4 7" xfId="18327"/>
    <cellStyle name="Input 5 2 4 7 2" xfId="29734"/>
    <cellStyle name="Input 5 2 4 8" xfId="19084"/>
    <cellStyle name="Input 5 2 4 8 2" xfId="30491"/>
    <cellStyle name="Input 5 2 4 9" xfId="20916"/>
    <cellStyle name="Input 5 2 5" xfId="12197"/>
    <cellStyle name="Input 5 2 5 2" xfId="23605"/>
    <cellStyle name="Input 5 2 6" xfId="10666"/>
    <cellStyle name="Input 5 2 6 2" xfId="22078"/>
    <cellStyle name="Input 5 2 7" xfId="12912"/>
    <cellStyle name="Input 5 2 7 2" xfId="24319"/>
    <cellStyle name="Input 5 2 8" xfId="10070"/>
    <cellStyle name="Input 5 2 8 2" xfId="21483"/>
    <cellStyle name="Input 5 2 9" xfId="12682"/>
    <cellStyle name="Input 5 2 9 2" xfId="24090"/>
    <cellStyle name="Input 5 3" xfId="7014"/>
    <cellStyle name="Input 5 3 10" xfId="11971"/>
    <cellStyle name="Input 5 3 10 2" xfId="23379"/>
    <cellStyle name="Input 5 3 11" xfId="20090"/>
    <cellStyle name="Input 5 3 2" xfId="8654"/>
    <cellStyle name="Input 5 3 2 2" xfId="13374"/>
    <cellStyle name="Input 5 3 2 2 2" xfId="24781"/>
    <cellStyle name="Input 5 3 2 3" xfId="14388"/>
    <cellStyle name="Input 5 3 2 3 2" xfId="25795"/>
    <cellStyle name="Input 5 3 2 4" xfId="15346"/>
    <cellStyle name="Input 5 3 2 4 2" xfId="26753"/>
    <cellStyle name="Input 5 3 2 5" xfId="16290"/>
    <cellStyle name="Input 5 3 2 5 2" xfId="27697"/>
    <cellStyle name="Input 5 3 2 6" xfId="17163"/>
    <cellStyle name="Input 5 3 2 6 2" xfId="28570"/>
    <cellStyle name="Input 5 3 2 7" xfId="18028"/>
    <cellStyle name="Input 5 3 2 7 2" xfId="29435"/>
    <cellStyle name="Input 5 3 2 8" xfId="18796"/>
    <cellStyle name="Input 5 3 2 8 2" xfId="30203"/>
    <cellStyle name="Input 5 3 2 9" xfId="20622"/>
    <cellStyle name="Input 5 3 3" xfId="9623"/>
    <cellStyle name="Input 5 3 3 2" xfId="14027"/>
    <cellStyle name="Input 5 3 3 2 2" xfId="25434"/>
    <cellStyle name="Input 5 3 3 3" xfId="14987"/>
    <cellStyle name="Input 5 3 3 3 2" xfId="26394"/>
    <cellStyle name="Input 5 3 3 4" xfId="15939"/>
    <cellStyle name="Input 5 3 3 4 2" xfId="27346"/>
    <cellStyle name="Input 5 3 3 5" xfId="16813"/>
    <cellStyle name="Input 5 3 3 5 2" xfId="28220"/>
    <cellStyle name="Input 5 3 3 6" xfId="17678"/>
    <cellStyle name="Input 5 3 3 6 2" xfId="29085"/>
    <cellStyle name="Input 5 3 3 7" xfId="18454"/>
    <cellStyle name="Input 5 3 3 7 2" xfId="29861"/>
    <cellStyle name="Input 5 3 3 8" xfId="19211"/>
    <cellStyle name="Input 5 3 3 8 2" xfId="30618"/>
    <cellStyle name="Input 5 3 3 9" xfId="21043"/>
    <cellStyle name="Input 5 3 4" xfId="12345"/>
    <cellStyle name="Input 5 3 4 2" xfId="23753"/>
    <cellStyle name="Input 5 3 5" xfId="10523"/>
    <cellStyle name="Input 5 3 5 2" xfId="21935"/>
    <cellStyle name="Input 5 3 6" xfId="12617"/>
    <cellStyle name="Input 5 3 6 2" xfId="24025"/>
    <cellStyle name="Input 5 3 7" xfId="10286"/>
    <cellStyle name="Input 5 3 7 2" xfId="21698"/>
    <cellStyle name="Input 5 3 8" xfId="12123"/>
    <cellStyle name="Input 5 3 8 2" xfId="23531"/>
    <cellStyle name="Input 5 3 9" xfId="10730"/>
    <cellStyle name="Input 5 3 9 2" xfId="22142"/>
    <cellStyle name="Input 5 4" xfId="7837"/>
    <cellStyle name="Input 5 4 2" xfId="12859"/>
    <cellStyle name="Input 5 4 2 2" xfId="24267"/>
    <cellStyle name="Input 5 4 3" xfId="10114"/>
    <cellStyle name="Input 5 4 3 2" xfId="21526"/>
    <cellStyle name="Input 5 4 4" xfId="12136"/>
    <cellStyle name="Input 5 4 4 2" xfId="23544"/>
    <cellStyle name="Input 5 4 5" xfId="10717"/>
    <cellStyle name="Input 5 4 5 2" xfId="22129"/>
    <cellStyle name="Input 5 4 6" xfId="13107"/>
    <cellStyle name="Input 5 4 6 2" xfId="24514"/>
    <cellStyle name="Input 5 4 7" xfId="9914"/>
    <cellStyle name="Input 5 4 7 2" xfId="21327"/>
    <cellStyle name="Input 5 4 8" xfId="13320"/>
    <cellStyle name="Input 5 4 8 2" xfId="24727"/>
    <cellStyle name="Input 5 4 9" xfId="20355"/>
    <cellStyle name="Input 5 5" xfId="7806"/>
    <cellStyle name="Input 5 5 2" xfId="12828"/>
    <cellStyle name="Input 5 5 2 2" xfId="24236"/>
    <cellStyle name="Input 5 5 3" xfId="10144"/>
    <cellStyle name="Input 5 5 3 2" xfId="21556"/>
    <cellStyle name="Input 5 5 4" xfId="12027"/>
    <cellStyle name="Input 5 5 4 2" xfId="23435"/>
    <cellStyle name="Input 5 5 5" xfId="10805"/>
    <cellStyle name="Input 5 5 5 2" xfId="22217"/>
    <cellStyle name="Input 5 5 6" xfId="11612"/>
    <cellStyle name="Input 5 5 6 2" xfId="23021"/>
    <cellStyle name="Input 5 5 7" xfId="11145"/>
    <cellStyle name="Input 5 5 7 2" xfId="22556"/>
    <cellStyle name="Input 5 5 8" xfId="13573"/>
    <cellStyle name="Input 5 5 8 2" xfId="24980"/>
    <cellStyle name="Input 5 5 9" xfId="20324"/>
    <cellStyle name="Input 5 6" xfId="11371"/>
    <cellStyle name="Input 5 6 2" xfId="22781"/>
    <cellStyle name="Input 5 7" xfId="11338"/>
    <cellStyle name="Input 5 7 2" xfId="22748"/>
    <cellStyle name="Input 5 8" xfId="11390"/>
    <cellStyle name="Input 5 8 2" xfId="22800"/>
    <cellStyle name="Input 5 9" xfId="11319"/>
    <cellStyle name="Input 5 9 2" xfId="22729"/>
    <cellStyle name="Input 6" xfId="5144"/>
    <cellStyle name="Input 6 10" xfId="11410"/>
    <cellStyle name="Input 6 10 2" xfId="22820"/>
    <cellStyle name="Input 6 11" xfId="11300"/>
    <cellStyle name="Input 6 11 2" xfId="22710"/>
    <cellStyle name="Input 6 12" xfId="12523"/>
    <cellStyle name="Input 6 12 2" xfId="23931"/>
    <cellStyle name="Input 6 13" xfId="19796"/>
    <cellStyle name="Input 6 2" xfId="6845"/>
    <cellStyle name="Input 6 2 10" xfId="16299"/>
    <cellStyle name="Input 6 2 10 2" xfId="27706"/>
    <cellStyle name="Input 6 2 11" xfId="17171"/>
    <cellStyle name="Input 6 2 11 2" xfId="28578"/>
    <cellStyle name="Input 6 2 12" xfId="19951"/>
    <cellStyle name="Input 6 2 2" xfId="7256"/>
    <cellStyle name="Input 6 2 2 10" xfId="11995"/>
    <cellStyle name="Input 6 2 2 10 2" xfId="23403"/>
    <cellStyle name="Input 6 2 2 11" xfId="20211"/>
    <cellStyle name="Input 6 2 2 2" xfId="8896"/>
    <cellStyle name="Input 6 2 2 2 2" xfId="13547"/>
    <cellStyle name="Input 6 2 2 2 2 2" xfId="24954"/>
    <cellStyle name="Input 6 2 2 2 3" xfId="14551"/>
    <cellStyle name="Input 6 2 2 2 3 2" xfId="25958"/>
    <cellStyle name="Input 6 2 2 2 4" xfId="15509"/>
    <cellStyle name="Input 6 2 2 2 4 2" xfId="26916"/>
    <cellStyle name="Input 6 2 2 2 5" xfId="16434"/>
    <cellStyle name="Input 6 2 2 2 5 2" xfId="27841"/>
    <cellStyle name="Input 6 2 2 2 6" xfId="17305"/>
    <cellStyle name="Input 6 2 2 2 6 2" xfId="28712"/>
    <cellStyle name="Input 6 2 2 2 7" xfId="18151"/>
    <cellStyle name="Input 6 2 2 2 7 2" xfId="29558"/>
    <cellStyle name="Input 6 2 2 2 8" xfId="18911"/>
    <cellStyle name="Input 6 2 2 2 8 2" xfId="30318"/>
    <cellStyle name="Input 6 2 2 2 9" xfId="20743"/>
    <cellStyle name="Input 6 2 2 3" xfId="9738"/>
    <cellStyle name="Input 6 2 2 3 2" xfId="14142"/>
    <cellStyle name="Input 6 2 2 3 2 2" xfId="25549"/>
    <cellStyle name="Input 6 2 2 3 3" xfId="15102"/>
    <cellStyle name="Input 6 2 2 3 3 2" xfId="26509"/>
    <cellStyle name="Input 6 2 2 3 4" xfId="16054"/>
    <cellStyle name="Input 6 2 2 3 4 2" xfId="27461"/>
    <cellStyle name="Input 6 2 2 3 5" xfId="16928"/>
    <cellStyle name="Input 6 2 2 3 5 2" xfId="28335"/>
    <cellStyle name="Input 6 2 2 3 6" xfId="17793"/>
    <cellStyle name="Input 6 2 2 3 6 2" xfId="29200"/>
    <cellStyle name="Input 6 2 2 3 7" xfId="18569"/>
    <cellStyle name="Input 6 2 2 3 7 2" xfId="29976"/>
    <cellStyle name="Input 6 2 2 3 8" xfId="19326"/>
    <cellStyle name="Input 6 2 2 3 8 2" xfId="30733"/>
    <cellStyle name="Input 6 2 2 3 9" xfId="21158"/>
    <cellStyle name="Input 6 2 2 4" xfId="12519"/>
    <cellStyle name="Input 6 2 2 4 2" xfId="23927"/>
    <cellStyle name="Input 6 2 2 5" xfId="10360"/>
    <cellStyle name="Input 6 2 2 5 2" xfId="21772"/>
    <cellStyle name="Input 6 2 2 6" xfId="11732"/>
    <cellStyle name="Input 6 2 2 6 2" xfId="23141"/>
    <cellStyle name="Input 6 2 2 7" xfId="11053"/>
    <cellStyle name="Input 6 2 2 7 2" xfId="22464"/>
    <cellStyle name="Input 6 2 2 8" xfId="12875"/>
    <cellStyle name="Input 6 2 2 8 2" xfId="24282"/>
    <cellStyle name="Input 6 2 2 9" xfId="10102"/>
    <cellStyle name="Input 6 2 2 9 2" xfId="21515"/>
    <cellStyle name="Input 6 2 3" xfId="8485"/>
    <cellStyle name="Input 6 2 3 2" xfId="13225"/>
    <cellStyle name="Input 6 2 3 2 2" xfId="24632"/>
    <cellStyle name="Input 6 2 3 3" xfId="14245"/>
    <cellStyle name="Input 6 2 3 3 2" xfId="25652"/>
    <cellStyle name="Input 6 2 3 4" xfId="15205"/>
    <cellStyle name="Input 6 2 3 4 2" xfId="26612"/>
    <cellStyle name="Input 6 2 3 5" xfId="16154"/>
    <cellStyle name="Input 6 2 3 5 2" xfId="27561"/>
    <cellStyle name="Input 6 2 3 6" xfId="17027"/>
    <cellStyle name="Input 6 2 3 6 2" xfId="28434"/>
    <cellStyle name="Input 6 2 3 7" xfId="17892"/>
    <cellStyle name="Input 6 2 3 7 2" xfId="29299"/>
    <cellStyle name="Input 6 2 3 8" xfId="18668"/>
    <cellStyle name="Input 6 2 3 8 2" xfId="30075"/>
    <cellStyle name="Input 6 2 3 9" xfId="20482"/>
    <cellStyle name="Input 6 2 4" xfId="9495"/>
    <cellStyle name="Input 6 2 4 2" xfId="13899"/>
    <cellStyle name="Input 6 2 4 2 2" xfId="25306"/>
    <cellStyle name="Input 6 2 4 3" xfId="14859"/>
    <cellStyle name="Input 6 2 4 3 2" xfId="26266"/>
    <cellStyle name="Input 6 2 4 4" xfId="15811"/>
    <cellStyle name="Input 6 2 4 4 2" xfId="27218"/>
    <cellStyle name="Input 6 2 4 5" xfId="16685"/>
    <cellStyle name="Input 6 2 4 5 2" xfId="28092"/>
    <cellStyle name="Input 6 2 4 6" xfId="17550"/>
    <cellStyle name="Input 6 2 4 6 2" xfId="28957"/>
    <cellStyle name="Input 6 2 4 7" xfId="18326"/>
    <cellStyle name="Input 6 2 4 7 2" xfId="29733"/>
    <cellStyle name="Input 6 2 4 8" xfId="19083"/>
    <cellStyle name="Input 6 2 4 8 2" xfId="30490"/>
    <cellStyle name="Input 6 2 4 9" xfId="20915"/>
    <cellStyle name="Input 6 2 5" xfId="12196"/>
    <cellStyle name="Input 6 2 5 2" xfId="23604"/>
    <cellStyle name="Input 6 2 6" xfId="10667"/>
    <cellStyle name="Input 6 2 6 2" xfId="22079"/>
    <cellStyle name="Input 6 2 7" xfId="13401"/>
    <cellStyle name="Input 6 2 7 2" xfId="24808"/>
    <cellStyle name="Input 6 2 8" xfId="14410"/>
    <cellStyle name="Input 6 2 8 2" xfId="25817"/>
    <cellStyle name="Input 6 2 9" xfId="15368"/>
    <cellStyle name="Input 6 2 9 2" xfId="26775"/>
    <cellStyle name="Input 6 3" xfId="7015"/>
    <cellStyle name="Input 6 3 10" xfId="17337"/>
    <cellStyle name="Input 6 3 10 2" xfId="28744"/>
    <cellStyle name="Input 6 3 11" xfId="20091"/>
    <cellStyle name="Input 6 3 2" xfId="8655"/>
    <cellStyle name="Input 6 3 2 2" xfId="13375"/>
    <cellStyle name="Input 6 3 2 2 2" xfId="24782"/>
    <cellStyle name="Input 6 3 2 3" xfId="14389"/>
    <cellStyle name="Input 6 3 2 3 2" xfId="25796"/>
    <cellStyle name="Input 6 3 2 4" xfId="15347"/>
    <cellStyle name="Input 6 3 2 4 2" xfId="26754"/>
    <cellStyle name="Input 6 3 2 5" xfId="16291"/>
    <cellStyle name="Input 6 3 2 5 2" xfId="27698"/>
    <cellStyle name="Input 6 3 2 6" xfId="17164"/>
    <cellStyle name="Input 6 3 2 6 2" xfId="28571"/>
    <cellStyle name="Input 6 3 2 7" xfId="18029"/>
    <cellStyle name="Input 6 3 2 7 2" xfId="29436"/>
    <cellStyle name="Input 6 3 2 8" xfId="18797"/>
    <cellStyle name="Input 6 3 2 8 2" xfId="30204"/>
    <cellStyle name="Input 6 3 2 9" xfId="20623"/>
    <cellStyle name="Input 6 3 3" xfId="9624"/>
    <cellStyle name="Input 6 3 3 2" xfId="14028"/>
    <cellStyle name="Input 6 3 3 2 2" xfId="25435"/>
    <cellStyle name="Input 6 3 3 3" xfId="14988"/>
    <cellStyle name="Input 6 3 3 3 2" xfId="26395"/>
    <cellStyle name="Input 6 3 3 4" xfId="15940"/>
    <cellStyle name="Input 6 3 3 4 2" xfId="27347"/>
    <cellStyle name="Input 6 3 3 5" xfId="16814"/>
    <cellStyle name="Input 6 3 3 5 2" xfId="28221"/>
    <cellStyle name="Input 6 3 3 6" xfId="17679"/>
    <cellStyle name="Input 6 3 3 6 2" xfId="29086"/>
    <cellStyle name="Input 6 3 3 7" xfId="18455"/>
    <cellStyle name="Input 6 3 3 7 2" xfId="29862"/>
    <cellStyle name="Input 6 3 3 8" xfId="19212"/>
    <cellStyle name="Input 6 3 3 8 2" xfId="30619"/>
    <cellStyle name="Input 6 3 3 9" xfId="21044"/>
    <cellStyle name="Input 6 3 4" xfId="12346"/>
    <cellStyle name="Input 6 3 4 2" xfId="23754"/>
    <cellStyle name="Input 6 3 5" xfId="10522"/>
    <cellStyle name="Input 6 3 5 2" xfId="21934"/>
    <cellStyle name="Input 6 3 6" xfId="13638"/>
    <cellStyle name="Input 6 3 6 2" xfId="25045"/>
    <cellStyle name="Input 6 3 7" xfId="14616"/>
    <cellStyle name="Input 6 3 7 2" xfId="26023"/>
    <cellStyle name="Input 6 3 8" xfId="15569"/>
    <cellStyle name="Input 6 3 8 2" xfId="26976"/>
    <cellStyle name="Input 6 3 9" xfId="16468"/>
    <cellStyle name="Input 6 3 9 2" xfId="27875"/>
    <cellStyle name="Input 6 4" xfId="7838"/>
    <cellStyle name="Input 6 4 2" xfId="12860"/>
    <cellStyle name="Input 6 4 2 2" xfId="24268"/>
    <cellStyle name="Input 6 4 3" xfId="10113"/>
    <cellStyle name="Input 6 4 3 2" xfId="21525"/>
    <cellStyle name="Input 6 4 4" xfId="12673"/>
    <cellStyle name="Input 6 4 4 2" xfId="24081"/>
    <cellStyle name="Input 6 4 5" xfId="10242"/>
    <cellStyle name="Input 6 4 5 2" xfId="21654"/>
    <cellStyle name="Input 6 4 6" xfId="12928"/>
    <cellStyle name="Input 6 4 6 2" xfId="24335"/>
    <cellStyle name="Input 6 4 7" xfId="10056"/>
    <cellStyle name="Input 6 4 7 2" xfId="21469"/>
    <cellStyle name="Input 6 4 8" xfId="12151"/>
    <cellStyle name="Input 6 4 8 2" xfId="23559"/>
    <cellStyle name="Input 6 4 9" xfId="20356"/>
    <cellStyle name="Input 6 5" xfId="7805"/>
    <cellStyle name="Input 6 5 2" xfId="12827"/>
    <cellStyle name="Input 6 5 2 2" xfId="24235"/>
    <cellStyle name="Input 6 5 3" xfId="10145"/>
    <cellStyle name="Input 6 5 3 2" xfId="21557"/>
    <cellStyle name="Input 6 5 4" xfId="12003"/>
    <cellStyle name="Input 6 5 4 2" xfId="23411"/>
    <cellStyle name="Input 6 5 5" xfId="10827"/>
    <cellStyle name="Input 6 5 5 2" xfId="22239"/>
    <cellStyle name="Input 6 5 6" xfId="11593"/>
    <cellStyle name="Input 6 5 6 2" xfId="23002"/>
    <cellStyle name="Input 6 5 7" xfId="11163"/>
    <cellStyle name="Input 6 5 7 2" xfId="22574"/>
    <cellStyle name="Input 6 5 8" xfId="12543"/>
    <cellStyle name="Input 6 5 8 2" xfId="23951"/>
    <cellStyle name="Input 6 5 9" xfId="20323"/>
    <cellStyle name="Input 6 6" xfId="11372"/>
    <cellStyle name="Input 6 6 2" xfId="22782"/>
    <cellStyle name="Input 6 7" xfId="11337"/>
    <cellStyle name="Input 6 7 2" xfId="22747"/>
    <cellStyle name="Input 6 8" xfId="11391"/>
    <cellStyle name="Input 6 8 2" xfId="22801"/>
    <cellStyle name="Input 6 9" xfId="11318"/>
    <cellStyle name="Input 6 9 2" xfId="22728"/>
    <cellStyle name="Input 7" xfId="5145"/>
    <cellStyle name="Input 7 10" xfId="11411"/>
    <cellStyle name="Input 7 10 2" xfId="22821"/>
    <cellStyle name="Input 7 11" xfId="11299"/>
    <cellStyle name="Input 7 11 2" xfId="22709"/>
    <cellStyle name="Input 7 12" xfId="13551"/>
    <cellStyle name="Input 7 12 2" xfId="24958"/>
    <cellStyle name="Input 7 13" xfId="19797"/>
    <cellStyle name="Input 7 2" xfId="6844"/>
    <cellStyle name="Input 7 2 10" xfId="10745"/>
    <cellStyle name="Input 7 2 10 2" xfId="22157"/>
    <cellStyle name="Input 7 2 11" xfId="11660"/>
    <cellStyle name="Input 7 2 11 2" xfId="23069"/>
    <cellStyle name="Input 7 2 12" xfId="19950"/>
    <cellStyle name="Input 7 2 2" xfId="7257"/>
    <cellStyle name="Input 7 2 2 10" xfId="11955"/>
    <cellStyle name="Input 7 2 2 10 2" xfId="23363"/>
    <cellStyle name="Input 7 2 2 11" xfId="20212"/>
    <cellStyle name="Input 7 2 2 2" xfId="8897"/>
    <cellStyle name="Input 7 2 2 2 2" xfId="13548"/>
    <cellStyle name="Input 7 2 2 2 2 2" xfId="24955"/>
    <cellStyle name="Input 7 2 2 2 3" xfId="14552"/>
    <cellStyle name="Input 7 2 2 2 3 2" xfId="25959"/>
    <cellStyle name="Input 7 2 2 2 4" xfId="15510"/>
    <cellStyle name="Input 7 2 2 2 4 2" xfId="26917"/>
    <cellStyle name="Input 7 2 2 2 5" xfId="16435"/>
    <cellStyle name="Input 7 2 2 2 5 2" xfId="27842"/>
    <cellStyle name="Input 7 2 2 2 6" xfId="17306"/>
    <cellStyle name="Input 7 2 2 2 6 2" xfId="28713"/>
    <cellStyle name="Input 7 2 2 2 7" xfId="18152"/>
    <cellStyle name="Input 7 2 2 2 7 2" xfId="29559"/>
    <cellStyle name="Input 7 2 2 2 8" xfId="18912"/>
    <cellStyle name="Input 7 2 2 2 8 2" xfId="30319"/>
    <cellStyle name="Input 7 2 2 2 9" xfId="20744"/>
    <cellStyle name="Input 7 2 2 3" xfId="9739"/>
    <cellStyle name="Input 7 2 2 3 2" xfId="14143"/>
    <cellStyle name="Input 7 2 2 3 2 2" xfId="25550"/>
    <cellStyle name="Input 7 2 2 3 3" xfId="15103"/>
    <cellStyle name="Input 7 2 2 3 3 2" xfId="26510"/>
    <cellStyle name="Input 7 2 2 3 4" xfId="16055"/>
    <cellStyle name="Input 7 2 2 3 4 2" xfId="27462"/>
    <cellStyle name="Input 7 2 2 3 5" xfId="16929"/>
    <cellStyle name="Input 7 2 2 3 5 2" xfId="28336"/>
    <cellStyle name="Input 7 2 2 3 6" xfId="17794"/>
    <cellStyle name="Input 7 2 2 3 6 2" xfId="29201"/>
    <cellStyle name="Input 7 2 2 3 7" xfId="18570"/>
    <cellStyle name="Input 7 2 2 3 7 2" xfId="29977"/>
    <cellStyle name="Input 7 2 2 3 8" xfId="19327"/>
    <cellStyle name="Input 7 2 2 3 8 2" xfId="30734"/>
    <cellStyle name="Input 7 2 2 3 9" xfId="21159"/>
    <cellStyle name="Input 7 2 2 4" xfId="12520"/>
    <cellStyle name="Input 7 2 2 4 2" xfId="23928"/>
    <cellStyle name="Input 7 2 2 5" xfId="10359"/>
    <cellStyle name="Input 7 2 2 5 2" xfId="21771"/>
    <cellStyle name="Input 7 2 2 6" xfId="11733"/>
    <cellStyle name="Input 7 2 2 6 2" xfId="23142"/>
    <cellStyle name="Input 7 2 2 7" xfId="11052"/>
    <cellStyle name="Input 7 2 2 7 2" xfId="22463"/>
    <cellStyle name="Input 7 2 2 8" xfId="11452"/>
    <cellStyle name="Input 7 2 2 8 2" xfId="22862"/>
    <cellStyle name="Input 7 2 2 9" xfId="11274"/>
    <cellStyle name="Input 7 2 2 9 2" xfId="22684"/>
    <cellStyle name="Input 7 2 3" xfId="8484"/>
    <cellStyle name="Input 7 2 3 2" xfId="13224"/>
    <cellStyle name="Input 7 2 3 2 2" xfId="24631"/>
    <cellStyle name="Input 7 2 3 3" xfId="14244"/>
    <cellStyle name="Input 7 2 3 3 2" xfId="25651"/>
    <cellStyle name="Input 7 2 3 4" xfId="15204"/>
    <cellStyle name="Input 7 2 3 4 2" xfId="26611"/>
    <cellStyle name="Input 7 2 3 5" xfId="16153"/>
    <cellStyle name="Input 7 2 3 5 2" xfId="27560"/>
    <cellStyle name="Input 7 2 3 6" xfId="17026"/>
    <cellStyle name="Input 7 2 3 6 2" xfId="28433"/>
    <cellStyle name="Input 7 2 3 7" xfId="17891"/>
    <cellStyle name="Input 7 2 3 7 2" xfId="29298"/>
    <cellStyle name="Input 7 2 3 8" xfId="18667"/>
    <cellStyle name="Input 7 2 3 8 2" xfId="30074"/>
    <cellStyle name="Input 7 2 3 9" xfId="20481"/>
    <cellStyle name="Input 7 2 4" xfId="9494"/>
    <cellStyle name="Input 7 2 4 2" xfId="13898"/>
    <cellStyle name="Input 7 2 4 2 2" xfId="25305"/>
    <cellStyle name="Input 7 2 4 3" xfId="14858"/>
    <cellStyle name="Input 7 2 4 3 2" xfId="26265"/>
    <cellStyle name="Input 7 2 4 4" xfId="15810"/>
    <cellStyle name="Input 7 2 4 4 2" xfId="27217"/>
    <cellStyle name="Input 7 2 4 5" xfId="16684"/>
    <cellStyle name="Input 7 2 4 5 2" xfId="28091"/>
    <cellStyle name="Input 7 2 4 6" xfId="17549"/>
    <cellStyle name="Input 7 2 4 6 2" xfId="28956"/>
    <cellStyle name="Input 7 2 4 7" xfId="18325"/>
    <cellStyle name="Input 7 2 4 7 2" xfId="29732"/>
    <cellStyle name="Input 7 2 4 8" xfId="19082"/>
    <cellStyle name="Input 7 2 4 8 2" xfId="30489"/>
    <cellStyle name="Input 7 2 4 9" xfId="20914"/>
    <cellStyle name="Input 7 2 5" xfId="12195"/>
    <cellStyle name="Input 7 2 5 2" xfId="23603"/>
    <cellStyle name="Input 7 2 6" xfId="10668"/>
    <cellStyle name="Input 7 2 6 2" xfId="22080"/>
    <cellStyle name="Input 7 2 7" xfId="12368"/>
    <cellStyle name="Input 7 2 7 2" xfId="23776"/>
    <cellStyle name="Input 7 2 8" xfId="10504"/>
    <cellStyle name="Input 7 2 8 2" xfId="21916"/>
    <cellStyle name="Input 7 2 9" xfId="12105"/>
    <cellStyle name="Input 7 2 9 2" xfId="23513"/>
    <cellStyle name="Input 7 3" xfId="7016"/>
    <cellStyle name="Input 7 3 10" xfId="11895"/>
    <cellStyle name="Input 7 3 10 2" xfId="23304"/>
    <cellStyle name="Input 7 3 11" xfId="20092"/>
    <cellStyle name="Input 7 3 2" xfId="8656"/>
    <cellStyle name="Input 7 3 2 2" xfId="13376"/>
    <cellStyle name="Input 7 3 2 2 2" xfId="24783"/>
    <cellStyle name="Input 7 3 2 3" xfId="14390"/>
    <cellStyle name="Input 7 3 2 3 2" xfId="25797"/>
    <cellStyle name="Input 7 3 2 4" xfId="15348"/>
    <cellStyle name="Input 7 3 2 4 2" xfId="26755"/>
    <cellStyle name="Input 7 3 2 5" xfId="16292"/>
    <cellStyle name="Input 7 3 2 5 2" xfId="27699"/>
    <cellStyle name="Input 7 3 2 6" xfId="17165"/>
    <cellStyle name="Input 7 3 2 6 2" xfId="28572"/>
    <cellStyle name="Input 7 3 2 7" xfId="18030"/>
    <cellStyle name="Input 7 3 2 7 2" xfId="29437"/>
    <cellStyle name="Input 7 3 2 8" xfId="18798"/>
    <cellStyle name="Input 7 3 2 8 2" xfId="30205"/>
    <cellStyle name="Input 7 3 2 9" xfId="20624"/>
    <cellStyle name="Input 7 3 3" xfId="9625"/>
    <cellStyle name="Input 7 3 3 2" xfId="14029"/>
    <cellStyle name="Input 7 3 3 2 2" xfId="25436"/>
    <cellStyle name="Input 7 3 3 3" xfId="14989"/>
    <cellStyle name="Input 7 3 3 3 2" xfId="26396"/>
    <cellStyle name="Input 7 3 3 4" xfId="15941"/>
    <cellStyle name="Input 7 3 3 4 2" xfId="27348"/>
    <cellStyle name="Input 7 3 3 5" xfId="16815"/>
    <cellStyle name="Input 7 3 3 5 2" xfId="28222"/>
    <cellStyle name="Input 7 3 3 6" xfId="17680"/>
    <cellStyle name="Input 7 3 3 6 2" xfId="29087"/>
    <cellStyle name="Input 7 3 3 7" xfId="18456"/>
    <cellStyle name="Input 7 3 3 7 2" xfId="29863"/>
    <cellStyle name="Input 7 3 3 8" xfId="19213"/>
    <cellStyle name="Input 7 3 3 8 2" xfId="30620"/>
    <cellStyle name="Input 7 3 3 9" xfId="21045"/>
    <cellStyle name="Input 7 3 4" xfId="12347"/>
    <cellStyle name="Input 7 3 4 2" xfId="23755"/>
    <cellStyle name="Input 7 3 5" xfId="10521"/>
    <cellStyle name="Input 7 3 5 2" xfId="21933"/>
    <cellStyle name="Input 7 3 6" xfId="13133"/>
    <cellStyle name="Input 7 3 6 2" xfId="24540"/>
    <cellStyle name="Input 7 3 7" xfId="9892"/>
    <cellStyle name="Input 7 3 7 2" xfId="21305"/>
    <cellStyle name="Input 7 3 8" xfId="13199"/>
    <cellStyle name="Input 7 3 8 2" xfId="24606"/>
    <cellStyle name="Input 7 3 9" xfId="9841"/>
    <cellStyle name="Input 7 3 9 2" xfId="21254"/>
    <cellStyle name="Input 7 4" xfId="7839"/>
    <cellStyle name="Input 7 4 2" xfId="12861"/>
    <cellStyle name="Input 7 4 2 2" xfId="24269"/>
    <cellStyle name="Input 7 4 3" xfId="10112"/>
    <cellStyle name="Input 7 4 3 2" xfId="21524"/>
    <cellStyle name="Input 7 4 4" xfId="13693"/>
    <cellStyle name="Input 7 4 4 2" xfId="25100"/>
    <cellStyle name="Input 7 4 5" xfId="14661"/>
    <cellStyle name="Input 7 4 5 2" xfId="26068"/>
    <cellStyle name="Input 7 4 6" xfId="15613"/>
    <cellStyle name="Input 7 4 6 2" xfId="27020"/>
    <cellStyle name="Input 7 4 7" xfId="16498"/>
    <cellStyle name="Input 7 4 7 2" xfId="27905"/>
    <cellStyle name="Input 7 4 8" xfId="17366"/>
    <cellStyle name="Input 7 4 8 2" xfId="28773"/>
    <cellStyle name="Input 7 4 9" xfId="20357"/>
    <cellStyle name="Input 7 5" xfId="7804"/>
    <cellStyle name="Input 7 5 2" xfId="12826"/>
    <cellStyle name="Input 7 5 2 2" xfId="24234"/>
    <cellStyle name="Input 7 5 3" xfId="10146"/>
    <cellStyle name="Input 7 5 3 2" xfId="21558"/>
    <cellStyle name="Input 7 5 4" xfId="11797"/>
    <cellStyle name="Input 7 5 4 2" xfId="23206"/>
    <cellStyle name="Input 7 5 5" xfId="11005"/>
    <cellStyle name="Input 7 5 5 2" xfId="22416"/>
    <cellStyle name="Input 7 5 6" xfId="11968"/>
    <cellStyle name="Input 7 5 6 2" xfId="23376"/>
    <cellStyle name="Input 7 5 7" xfId="10856"/>
    <cellStyle name="Input 7 5 7 2" xfId="22268"/>
    <cellStyle name="Input 7 5 8" xfId="11564"/>
    <cellStyle name="Input 7 5 8 2" xfId="22973"/>
    <cellStyle name="Input 7 5 9" xfId="20322"/>
    <cellStyle name="Input 7 6" xfId="11373"/>
    <cellStyle name="Input 7 6 2" xfId="22783"/>
    <cellStyle name="Input 7 7" xfId="11336"/>
    <cellStyle name="Input 7 7 2" xfId="22746"/>
    <cellStyle name="Input 7 8" xfId="11392"/>
    <cellStyle name="Input 7 8 2" xfId="22802"/>
    <cellStyle name="Input 7 9" xfId="11317"/>
    <cellStyle name="Input 7 9 2" xfId="22727"/>
    <cellStyle name="Input 8" xfId="5146"/>
    <cellStyle name="Input 8 10" xfId="11412"/>
    <cellStyle name="Input 8 10 2" xfId="22822"/>
    <cellStyle name="Input 8 11" xfId="11298"/>
    <cellStyle name="Input 8 11 2" xfId="22708"/>
    <cellStyle name="Input 8 12" xfId="13074"/>
    <cellStyle name="Input 8 12 2" xfId="24481"/>
    <cellStyle name="Input 8 13" xfId="19798"/>
    <cellStyle name="Input 8 2" xfId="6843"/>
    <cellStyle name="Input 8 2 10" xfId="10224"/>
    <cellStyle name="Input 8 2 10 2" xfId="21636"/>
    <cellStyle name="Input 8 2 11" xfId="13680"/>
    <cellStyle name="Input 8 2 11 2" xfId="25087"/>
    <cellStyle name="Input 8 2 12" xfId="19949"/>
    <cellStyle name="Input 8 2 2" xfId="7258"/>
    <cellStyle name="Input 8 2 2 10" xfId="11743"/>
    <cellStyle name="Input 8 2 2 10 2" xfId="23152"/>
    <cellStyle name="Input 8 2 2 11" xfId="20213"/>
    <cellStyle name="Input 8 2 2 2" xfId="8898"/>
    <cellStyle name="Input 8 2 2 2 2" xfId="13549"/>
    <cellStyle name="Input 8 2 2 2 2 2" xfId="24956"/>
    <cellStyle name="Input 8 2 2 2 3" xfId="14553"/>
    <cellStyle name="Input 8 2 2 2 3 2" xfId="25960"/>
    <cellStyle name="Input 8 2 2 2 4" xfId="15511"/>
    <cellStyle name="Input 8 2 2 2 4 2" xfId="26918"/>
    <cellStyle name="Input 8 2 2 2 5" xfId="16436"/>
    <cellStyle name="Input 8 2 2 2 5 2" xfId="27843"/>
    <cellStyle name="Input 8 2 2 2 6" xfId="17307"/>
    <cellStyle name="Input 8 2 2 2 6 2" xfId="28714"/>
    <cellStyle name="Input 8 2 2 2 7" xfId="18153"/>
    <cellStyle name="Input 8 2 2 2 7 2" xfId="29560"/>
    <cellStyle name="Input 8 2 2 2 8" xfId="18913"/>
    <cellStyle name="Input 8 2 2 2 8 2" xfId="30320"/>
    <cellStyle name="Input 8 2 2 2 9" xfId="20745"/>
    <cellStyle name="Input 8 2 2 3" xfId="9740"/>
    <cellStyle name="Input 8 2 2 3 2" xfId="14144"/>
    <cellStyle name="Input 8 2 2 3 2 2" xfId="25551"/>
    <cellStyle name="Input 8 2 2 3 3" xfId="15104"/>
    <cellStyle name="Input 8 2 2 3 3 2" xfId="26511"/>
    <cellStyle name="Input 8 2 2 3 4" xfId="16056"/>
    <cellStyle name="Input 8 2 2 3 4 2" xfId="27463"/>
    <cellStyle name="Input 8 2 2 3 5" xfId="16930"/>
    <cellStyle name="Input 8 2 2 3 5 2" xfId="28337"/>
    <cellStyle name="Input 8 2 2 3 6" xfId="17795"/>
    <cellStyle name="Input 8 2 2 3 6 2" xfId="29202"/>
    <cellStyle name="Input 8 2 2 3 7" xfId="18571"/>
    <cellStyle name="Input 8 2 2 3 7 2" xfId="29978"/>
    <cellStyle name="Input 8 2 2 3 8" xfId="19328"/>
    <cellStyle name="Input 8 2 2 3 8 2" xfId="30735"/>
    <cellStyle name="Input 8 2 2 3 9" xfId="21160"/>
    <cellStyle name="Input 8 2 2 4" xfId="12521"/>
    <cellStyle name="Input 8 2 2 4 2" xfId="23929"/>
    <cellStyle name="Input 8 2 2 5" xfId="10358"/>
    <cellStyle name="Input 8 2 2 5 2" xfId="21770"/>
    <cellStyle name="Input 8 2 2 6" xfId="12118"/>
    <cellStyle name="Input 8 2 2 6 2" xfId="23526"/>
    <cellStyle name="Input 8 2 2 7" xfId="10732"/>
    <cellStyle name="Input 8 2 2 7 2" xfId="22144"/>
    <cellStyle name="Input 8 2 2 8" xfId="12581"/>
    <cellStyle name="Input 8 2 2 8 2" xfId="23989"/>
    <cellStyle name="Input 8 2 2 9" xfId="10318"/>
    <cellStyle name="Input 8 2 2 9 2" xfId="21730"/>
    <cellStyle name="Input 8 2 3" xfId="8483"/>
    <cellStyle name="Input 8 2 3 2" xfId="13223"/>
    <cellStyle name="Input 8 2 3 2 2" xfId="24630"/>
    <cellStyle name="Input 8 2 3 3" xfId="14243"/>
    <cellStyle name="Input 8 2 3 3 2" xfId="25650"/>
    <cellStyle name="Input 8 2 3 4" xfId="15203"/>
    <cellStyle name="Input 8 2 3 4 2" xfId="26610"/>
    <cellStyle name="Input 8 2 3 5" xfId="16152"/>
    <cellStyle name="Input 8 2 3 5 2" xfId="27559"/>
    <cellStyle name="Input 8 2 3 6" xfId="17025"/>
    <cellStyle name="Input 8 2 3 6 2" xfId="28432"/>
    <cellStyle name="Input 8 2 3 7" xfId="17890"/>
    <cellStyle name="Input 8 2 3 7 2" xfId="29297"/>
    <cellStyle name="Input 8 2 3 8" xfId="18666"/>
    <cellStyle name="Input 8 2 3 8 2" xfId="30073"/>
    <cellStyle name="Input 8 2 3 9" xfId="20480"/>
    <cellStyle name="Input 8 2 4" xfId="9493"/>
    <cellStyle name="Input 8 2 4 2" xfId="13897"/>
    <cellStyle name="Input 8 2 4 2 2" xfId="25304"/>
    <cellStyle name="Input 8 2 4 3" xfId="14857"/>
    <cellStyle name="Input 8 2 4 3 2" xfId="26264"/>
    <cellStyle name="Input 8 2 4 4" xfId="15809"/>
    <cellStyle name="Input 8 2 4 4 2" xfId="27216"/>
    <cellStyle name="Input 8 2 4 5" xfId="16683"/>
    <cellStyle name="Input 8 2 4 5 2" xfId="28090"/>
    <cellStyle name="Input 8 2 4 6" xfId="17548"/>
    <cellStyle name="Input 8 2 4 6 2" xfId="28955"/>
    <cellStyle name="Input 8 2 4 7" xfId="18324"/>
    <cellStyle name="Input 8 2 4 7 2" xfId="29731"/>
    <cellStyle name="Input 8 2 4 8" xfId="19081"/>
    <cellStyle name="Input 8 2 4 8 2" xfId="30488"/>
    <cellStyle name="Input 8 2 4 9" xfId="20913"/>
    <cellStyle name="Input 8 2 5" xfId="12194"/>
    <cellStyle name="Input 8 2 5 2" xfId="23602"/>
    <cellStyle name="Input 8 2 6" xfId="10669"/>
    <cellStyle name="Input 8 2 6 2" xfId="22081"/>
    <cellStyle name="Input 8 2 7" xfId="13033"/>
    <cellStyle name="Input 8 2 7 2" xfId="24440"/>
    <cellStyle name="Input 8 2 8" xfId="9965"/>
    <cellStyle name="Input 8 2 8 2" xfId="21378"/>
    <cellStyle name="Input 8 2 9" xfId="12697"/>
    <cellStyle name="Input 8 2 9 2" xfId="24105"/>
    <cellStyle name="Input 8 3" xfId="7017"/>
    <cellStyle name="Input 8 3 10" xfId="13069"/>
    <cellStyle name="Input 8 3 10 2" xfId="24476"/>
    <cellStyle name="Input 8 3 11" xfId="20093"/>
    <cellStyle name="Input 8 3 2" xfId="8657"/>
    <cellStyle name="Input 8 3 2 2" xfId="13377"/>
    <cellStyle name="Input 8 3 2 2 2" xfId="24784"/>
    <cellStyle name="Input 8 3 2 3" xfId="14391"/>
    <cellStyle name="Input 8 3 2 3 2" xfId="25798"/>
    <cellStyle name="Input 8 3 2 4" xfId="15349"/>
    <cellStyle name="Input 8 3 2 4 2" xfId="26756"/>
    <cellStyle name="Input 8 3 2 5" xfId="16293"/>
    <cellStyle name="Input 8 3 2 5 2" xfId="27700"/>
    <cellStyle name="Input 8 3 2 6" xfId="17166"/>
    <cellStyle name="Input 8 3 2 6 2" xfId="28573"/>
    <cellStyle name="Input 8 3 2 7" xfId="18031"/>
    <cellStyle name="Input 8 3 2 7 2" xfId="29438"/>
    <cellStyle name="Input 8 3 2 8" xfId="18799"/>
    <cellStyle name="Input 8 3 2 8 2" xfId="30206"/>
    <cellStyle name="Input 8 3 2 9" xfId="20625"/>
    <cellStyle name="Input 8 3 3" xfId="9626"/>
    <cellStyle name="Input 8 3 3 2" xfId="14030"/>
    <cellStyle name="Input 8 3 3 2 2" xfId="25437"/>
    <cellStyle name="Input 8 3 3 3" xfId="14990"/>
    <cellStyle name="Input 8 3 3 3 2" xfId="26397"/>
    <cellStyle name="Input 8 3 3 4" xfId="15942"/>
    <cellStyle name="Input 8 3 3 4 2" xfId="27349"/>
    <cellStyle name="Input 8 3 3 5" xfId="16816"/>
    <cellStyle name="Input 8 3 3 5 2" xfId="28223"/>
    <cellStyle name="Input 8 3 3 6" xfId="17681"/>
    <cellStyle name="Input 8 3 3 6 2" xfId="29088"/>
    <cellStyle name="Input 8 3 3 7" xfId="18457"/>
    <cellStyle name="Input 8 3 3 7 2" xfId="29864"/>
    <cellStyle name="Input 8 3 3 8" xfId="19214"/>
    <cellStyle name="Input 8 3 3 8 2" xfId="30621"/>
    <cellStyle name="Input 8 3 3 9" xfId="21046"/>
    <cellStyle name="Input 8 3 4" xfId="12348"/>
    <cellStyle name="Input 8 3 4 2" xfId="23756"/>
    <cellStyle name="Input 8 3 5" xfId="10520"/>
    <cellStyle name="Input 8 3 5 2" xfId="21932"/>
    <cellStyle name="Input 8 3 6" xfId="12103"/>
    <cellStyle name="Input 8 3 6 2" xfId="23511"/>
    <cellStyle name="Input 8 3 7" xfId="10747"/>
    <cellStyle name="Input 8 3 7 2" xfId="22159"/>
    <cellStyle name="Input 8 3 8" xfId="12578"/>
    <cellStyle name="Input 8 3 8 2" xfId="23986"/>
    <cellStyle name="Input 8 3 9" xfId="10321"/>
    <cellStyle name="Input 8 3 9 2" xfId="21733"/>
    <cellStyle name="Input 8 4" xfId="7840"/>
    <cellStyle name="Input 8 4 2" xfId="12862"/>
    <cellStyle name="Input 8 4 2 2" xfId="24270"/>
    <cellStyle name="Input 8 4 3" xfId="10111"/>
    <cellStyle name="Input 8 4 3 2" xfId="21523"/>
    <cellStyle name="Input 8 4 4" xfId="13168"/>
    <cellStyle name="Input 8 4 4 2" xfId="24575"/>
    <cellStyle name="Input 8 4 5" xfId="9865"/>
    <cellStyle name="Input 8 4 5 2" xfId="21278"/>
    <cellStyle name="Input 8 4 6" xfId="12172"/>
    <cellStyle name="Input 8 4 6 2" xfId="23580"/>
    <cellStyle name="Input 8 4 7" xfId="10691"/>
    <cellStyle name="Input 8 4 7 2" xfId="22103"/>
    <cellStyle name="Input 8 4 8" xfId="11670"/>
    <cellStyle name="Input 8 4 8 2" xfId="23079"/>
    <cellStyle name="Input 8 4 9" xfId="20358"/>
    <cellStyle name="Input 8 5" xfId="7803"/>
    <cellStyle name="Input 8 5 2" xfId="12825"/>
    <cellStyle name="Input 8 5 2 2" xfId="24233"/>
    <cellStyle name="Input 8 5 3" xfId="10147"/>
    <cellStyle name="Input 8 5 3 2" xfId="21559"/>
    <cellStyle name="Input 8 5 4" xfId="12026"/>
    <cellStyle name="Input 8 5 4 2" xfId="23434"/>
    <cellStyle name="Input 8 5 5" xfId="10806"/>
    <cellStyle name="Input 8 5 5 2" xfId="22218"/>
    <cellStyle name="Input 8 5 6" xfId="11611"/>
    <cellStyle name="Input 8 5 6 2" xfId="23020"/>
    <cellStyle name="Input 8 5 7" xfId="11146"/>
    <cellStyle name="Input 8 5 7 2" xfId="22557"/>
    <cellStyle name="Input 8 5 8" xfId="12548"/>
    <cellStyle name="Input 8 5 8 2" xfId="23956"/>
    <cellStyle name="Input 8 5 9" xfId="20321"/>
    <cellStyle name="Input 8 6" xfId="11374"/>
    <cellStyle name="Input 8 6 2" xfId="22784"/>
    <cellStyle name="Input 8 7" xfId="11335"/>
    <cellStyle name="Input 8 7 2" xfId="22745"/>
    <cellStyle name="Input 8 8" xfId="11393"/>
    <cellStyle name="Input 8 8 2" xfId="22803"/>
    <cellStyle name="Input 8 9" xfId="11316"/>
    <cellStyle name="Input 8 9 2" xfId="22726"/>
    <cellStyle name="Input 9" xfId="5147"/>
    <cellStyle name="Input 9 10" xfId="11413"/>
    <cellStyle name="Input 9 10 2" xfId="22823"/>
    <cellStyle name="Input 9 11" xfId="11297"/>
    <cellStyle name="Input 9 11 2" xfId="22707"/>
    <cellStyle name="Input 9 12" xfId="11953"/>
    <cellStyle name="Input 9 12 2" xfId="23361"/>
    <cellStyle name="Input 9 13" xfId="19799"/>
    <cellStyle name="Input 9 2" xfId="6842"/>
    <cellStyle name="Input 9 2 10" xfId="16442"/>
    <cellStyle name="Input 9 2 10 2" xfId="27849"/>
    <cellStyle name="Input 9 2 11" xfId="17313"/>
    <cellStyle name="Input 9 2 11 2" xfId="28720"/>
    <cellStyle name="Input 9 2 12" xfId="19948"/>
    <cellStyle name="Input 9 2 2" xfId="7259"/>
    <cellStyle name="Input 9 2 2 10" xfId="15594"/>
    <cellStyle name="Input 9 2 2 10 2" xfId="27001"/>
    <cellStyle name="Input 9 2 2 11" xfId="20214"/>
    <cellStyle name="Input 9 2 2 2" xfId="8899"/>
    <cellStyle name="Input 9 2 2 2 2" xfId="13550"/>
    <cellStyle name="Input 9 2 2 2 2 2" xfId="24957"/>
    <cellStyle name="Input 9 2 2 2 3" xfId="14554"/>
    <cellStyle name="Input 9 2 2 2 3 2" xfId="25961"/>
    <cellStyle name="Input 9 2 2 2 4" xfId="15512"/>
    <cellStyle name="Input 9 2 2 2 4 2" xfId="26919"/>
    <cellStyle name="Input 9 2 2 2 5" xfId="16437"/>
    <cellStyle name="Input 9 2 2 2 5 2" xfId="27844"/>
    <cellStyle name="Input 9 2 2 2 6" xfId="17308"/>
    <cellStyle name="Input 9 2 2 2 6 2" xfId="28715"/>
    <cellStyle name="Input 9 2 2 2 7" xfId="18154"/>
    <cellStyle name="Input 9 2 2 2 7 2" xfId="29561"/>
    <cellStyle name="Input 9 2 2 2 8" xfId="18914"/>
    <cellStyle name="Input 9 2 2 2 8 2" xfId="30321"/>
    <cellStyle name="Input 9 2 2 2 9" xfId="20746"/>
    <cellStyle name="Input 9 2 2 3" xfId="9741"/>
    <cellStyle name="Input 9 2 2 3 2" xfId="14145"/>
    <cellStyle name="Input 9 2 2 3 2 2" xfId="25552"/>
    <cellStyle name="Input 9 2 2 3 3" xfId="15105"/>
    <cellStyle name="Input 9 2 2 3 3 2" xfId="26512"/>
    <cellStyle name="Input 9 2 2 3 4" xfId="16057"/>
    <cellStyle name="Input 9 2 2 3 4 2" xfId="27464"/>
    <cellStyle name="Input 9 2 2 3 5" xfId="16931"/>
    <cellStyle name="Input 9 2 2 3 5 2" xfId="28338"/>
    <cellStyle name="Input 9 2 2 3 6" xfId="17796"/>
    <cellStyle name="Input 9 2 2 3 6 2" xfId="29203"/>
    <cellStyle name="Input 9 2 2 3 7" xfId="18572"/>
    <cellStyle name="Input 9 2 2 3 7 2" xfId="29979"/>
    <cellStyle name="Input 9 2 2 3 8" xfId="19329"/>
    <cellStyle name="Input 9 2 2 3 8 2" xfId="30736"/>
    <cellStyle name="Input 9 2 2 3 9" xfId="21161"/>
    <cellStyle name="Input 9 2 2 4" xfId="12522"/>
    <cellStyle name="Input 9 2 2 4 2" xfId="23930"/>
    <cellStyle name="Input 9 2 2 5" xfId="10357"/>
    <cellStyle name="Input 9 2 2 5 2" xfId="21769"/>
    <cellStyle name="Input 9 2 2 6" xfId="12643"/>
    <cellStyle name="Input 9 2 2 6 2" xfId="24051"/>
    <cellStyle name="Input 9 2 2 7" xfId="10266"/>
    <cellStyle name="Input 9 2 2 7 2" xfId="21678"/>
    <cellStyle name="Input 9 2 2 8" xfId="13671"/>
    <cellStyle name="Input 9 2 2 8 2" xfId="25078"/>
    <cellStyle name="Input 9 2 2 9" xfId="14642"/>
    <cellStyle name="Input 9 2 2 9 2" xfId="26049"/>
    <cellStyle name="Input 9 2 3" xfId="8482"/>
    <cellStyle name="Input 9 2 3 2" xfId="13222"/>
    <cellStyle name="Input 9 2 3 2 2" xfId="24629"/>
    <cellStyle name="Input 9 2 3 3" xfId="14242"/>
    <cellStyle name="Input 9 2 3 3 2" xfId="25649"/>
    <cellStyle name="Input 9 2 3 4" xfId="15202"/>
    <cellStyle name="Input 9 2 3 4 2" xfId="26609"/>
    <cellStyle name="Input 9 2 3 5" xfId="16151"/>
    <cellStyle name="Input 9 2 3 5 2" xfId="27558"/>
    <cellStyle name="Input 9 2 3 6" xfId="17024"/>
    <cellStyle name="Input 9 2 3 6 2" xfId="28431"/>
    <cellStyle name="Input 9 2 3 7" xfId="17889"/>
    <cellStyle name="Input 9 2 3 7 2" xfId="29296"/>
    <cellStyle name="Input 9 2 3 8" xfId="18665"/>
    <cellStyle name="Input 9 2 3 8 2" xfId="30072"/>
    <cellStyle name="Input 9 2 3 9" xfId="20479"/>
    <cellStyle name="Input 9 2 4" xfId="9492"/>
    <cellStyle name="Input 9 2 4 2" xfId="13896"/>
    <cellStyle name="Input 9 2 4 2 2" xfId="25303"/>
    <cellStyle name="Input 9 2 4 3" xfId="14856"/>
    <cellStyle name="Input 9 2 4 3 2" xfId="26263"/>
    <cellStyle name="Input 9 2 4 4" xfId="15808"/>
    <cellStyle name="Input 9 2 4 4 2" xfId="27215"/>
    <cellStyle name="Input 9 2 4 5" xfId="16682"/>
    <cellStyle name="Input 9 2 4 5 2" xfId="28089"/>
    <cellStyle name="Input 9 2 4 6" xfId="17547"/>
    <cellStyle name="Input 9 2 4 6 2" xfId="28954"/>
    <cellStyle name="Input 9 2 4 7" xfId="18323"/>
    <cellStyle name="Input 9 2 4 7 2" xfId="29730"/>
    <cellStyle name="Input 9 2 4 8" xfId="19080"/>
    <cellStyle name="Input 9 2 4 8 2" xfId="30487"/>
    <cellStyle name="Input 9 2 4 9" xfId="20912"/>
    <cellStyle name="Input 9 2 5" xfId="12193"/>
    <cellStyle name="Input 9 2 5 2" xfId="23601"/>
    <cellStyle name="Input 9 2 6" xfId="10670"/>
    <cellStyle name="Input 9 2 6 2" xfId="22082"/>
    <cellStyle name="Input 9 2 7" xfId="13612"/>
    <cellStyle name="Input 9 2 7 2" xfId="25019"/>
    <cellStyle name="Input 9 2 8" xfId="14590"/>
    <cellStyle name="Input 9 2 8 2" xfId="25997"/>
    <cellStyle name="Input 9 2 9" xfId="15543"/>
    <cellStyle name="Input 9 2 9 2" xfId="26950"/>
    <cellStyle name="Input 9 3" xfId="7018"/>
    <cellStyle name="Input 9 3 10" xfId="13048"/>
    <cellStyle name="Input 9 3 10 2" xfId="24455"/>
    <cellStyle name="Input 9 3 11" xfId="20094"/>
    <cellStyle name="Input 9 3 2" xfId="8658"/>
    <cellStyle name="Input 9 3 2 2" xfId="13378"/>
    <cellStyle name="Input 9 3 2 2 2" xfId="24785"/>
    <cellStyle name="Input 9 3 2 3" xfId="14392"/>
    <cellStyle name="Input 9 3 2 3 2" xfId="25799"/>
    <cellStyle name="Input 9 3 2 4" xfId="15350"/>
    <cellStyle name="Input 9 3 2 4 2" xfId="26757"/>
    <cellStyle name="Input 9 3 2 5" xfId="16294"/>
    <cellStyle name="Input 9 3 2 5 2" xfId="27701"/>
    <cellStyle name="Input 9 3 2 6" xfId="17167"/>
    <cellStyle name="Input 9 3 2 6 2" xfId="28574"/>
    <cellStyle name="Input 9 3 2 7" xfId="18032"/>
    <cellStyle name="Input 9 3 2 7 2" xfId="29439"/>
    <cellStyle name="Input 9 3 2 8" xfId="18800"/>
    <cellStyle name="Input 9 3 2 8 2" xfId="30207"/>
    <cellStyle name="Input 9 3 2 9" xfId="20626"/>
    <cellStyle name="Input 9 3 3" xfId="9627"/>
    <cellStyle name="Input 9 3 3 2" xfId="14031"/>
    <cellStyle name="Input 9 3 3 2 2" xfId="25438"/>
    <cellStyle name="Input 9 3 3 3" xfId="14991"/>
    <cellStyle name="Input 9 3 3 3 2" xfId="26398"/>
    <cellStyle name="Input 9 3 3 4" xfId="15943"/>
    <cellStyle name="Input 9 3 3 4 2" xfId="27350"/>
    <cellStyle name="Input 9 3 3 5" xfId="16817"/>
    <cellStyle name="Input 9 3 3 5 2" xfId="28224"/>
    <cellStyle name="Input 9 3 3 6" xfId="17682"/>
    <cellStyle name="Input 9 3 3 6 2" xfId="29089"/>
    <cellStyle name="Input 9 3 3 7" xfId="18458"/>
    <cellStyle name="Input 9 3 3 7 2" xfId="29865"/>
    <cellStyle name="Input 9 3 3 8" xfId="19215"/>
    <cellStyle name="Input 9 3 3 8 2" xfId="30622"/>
    <cellStyle name="Input 9 3 3 9" xfId="21047"/>
    <cellStyle name="Input 9 3 4" xfId="12349"/>
    <cellStyle name="Input 9 3 4 2" xfId="23757"/>
    <cellStyle name="Input 9 3 5" xfId="10519"/>
    <cellStyle name="Input 9 3 5 2" xfId="21931"/>
    <cellStyle name="Input 9 3 6" xfId="12618"/>
    <cellStyle name="Input 9 3 6 2" xfId="24026"/>
    <cellStyle name="Input 9 3 7" xfId="10285"/>
    <cellStyle name="Input 9 3 7 2" xfId="21697"/>
    <cellStyle name="Input 9 3 8" xfId="12650"/>
    <cellStyle name="Input 9 3 8 2" xfId="24058"/>
    <cellStyle name="Input 9 3 9" xfId="10262"/>
    <cellStyle name="Input 9 3 9 2" xfId="21674"/>
    <cellStyle name="Input 9 4" xfId="7841"/>
    <cellStyle name="Input 9 4 2" xfId="12863"/>
    <cellStyle name="Input 9 4 2 2" xfId="24271"/>
    <cellStyle name="Input 9 4 3" xfId="10110"/>
    <cellStyle name="Input 9 4 3 2" xfId="21522"/>
    <cellStyle name="Input 9 4 4" xfId="12137"/>
    <cellStyle name="Input 9 4 4 2" xfId="23545"/>
    <cellStyle name="Input 9 4 5" xfId="10716"/>
    <cellStyle name="Input 9 4 5 2" xfId="22128"/>
    <cellStyle name="Input 9 4 6" xfId="12074"/>
    <cellStyle name="Input 9 4 6 2" xfId="23482"/>
    <cellStyle name="Input 9 4 7" xfId="10772"/>
    <cellStyle name="Input 9 4 7 2" xfId="22184"/>
    <cellStyle name="Input 9 4 8" xfId="11640"/>
    <cellStyle name="Input 9 4 8 2" xfId="23049"/>
    <cellStyle name="Input 9 4 9" xfId="20359"/>
    <cellStyle name="Input 9 5" xfId="7802"/>
    <cellStyle name="Input 9 5 2" xfId="12824"/>
    <cellStyle name="Input 9 5 2 2" xfId="24232"/>
    <cellStyle name="Input 9 5 3" xfId="10148"/>
    <cellStyle name="Input 9 5 3 2" xfId="21560"/>
    <cellStyle name="Input 9 5 4" xfId="9833"/>
    <cellStyle name="Input 9 5 4 2" xfId="21246"/>
    <cellStyle name="Input 9 5 5" xfId="11901"/>
    <cellStyle name="Input 9 5 5 2" xfId="23310"/>
    <cellStyle name="Input 9 5 6" xfId="10914"/>
    <cellStyle name="Input 9 5 6 2" xfId="22325"/>
    <cellStyle name="Input 9 5 7" xfId="11512"/>
    <cellStyle name="Input 9 5 7 2" xfId="22922"/>
    <cellStyle name="Input 9 5 8" xfId="11225"/>
    <cellStyle name="Input 9 5 8 2" xfId="22635"/>
    <cellStyle name="Input 9 5 9" xfId="20320"/>
    <cellStyle name="Input 9 6" xfId="11375"/>
    <cellStyle name="Input 9 6 2" xfId="22785"/>
    <cellStyle name="Input 9 7" xfId="11334"/>
    <cellStyle name="Input 9 7 2" xfId="22744"/>
    <cellStyle name="Input 9 8" xfId="11394"/>
    <cellStyle name="Input 9 8 2" xfId="22804"/>
    <cellStyle name="Input 9 9" xfId="11315"/>
    <cellStyle name="Input 9 9 2" xfId="22725"/>
    <cellStyle name="Koefic." xfId="6529"/>
    <cellStyle name="Linked Cell 10" xfId="5148"/>
    <cellStyle name="Linked Cell 11" xfId="5149"/>
    <cellStyle name="Linked Cell 12" xfId="5150"/>
    <cellStyle name="Linked Cell 13" xfId="5151"/>
    <cellStyle name="Linked Cell 14" xfId="5152"/>
    <cellStyle name="Linked Cell 15" xfId="5153"/>
    <cellStyle name="Linked Cell 16" xfId="5154"/>
    <cellStyle name="Linked Cell 17" xfId="5155"/>
    <cellStyle name="Linked Cell 18" xfId="5156"/>
    <cellStyle name="Linked Cell 18 2" xfId="5157"/>
    <cellStyle name="Linked Cell 19" xfId="5158"/>
    <cellStyle name="Linked Cell 19 2" xfId="5159"/>
    <cellStyle name="Linked Cell 2" xfId="5160"/>
    <cellStyle name="Linked Cell 2 2" xfId="5161"/>
    <cellStyle name="Linked Cell 3" xfId="5162"/>
    <cellStyle name="Linked Cell 4" xfId="5163"/>
    <cellStyle name="Linked Cell 5" xfId="5164"/>
    <cellStyle name="Linked Cell 6" xfId="5165"/>
    <cellStyle name="Linked Cell 7" xfId="5166"/>
    <cellStyle name="Linked Cell 8" xfId="5167"/>
    <cellStyle name="Linked Cell 9" xfId="5168"/>
    <cellStyle name="Neutral 10" xfId="5169"/>
    <cellStyle name="Neutral 11" xfId="5170"/>
    <cellStyle name="Neutral 12" xfId="5171"/>
    <cellStyle name="Neutral 13" xfId="5172"/>
    <cellStyle name="Neutral 14" xfId="5173"/>
    <cellStyle name="Neutral 15" xfId="5174"/>
    <cellStyle name="Neutral 16" xfId="5175"/>
    <cellStyle name="Neutral 17" xfId="5176"/>
    <cellStyle name="Neutral 18" xfId="5177"/>
    <cellStyle name="Neutral 18 2" xfId="5178"/>
    <cellStyle name="Neutral 19" xfId="5179"/>
    <cellStyle name="Neutral 19 2" xfId="5180"/>
    <cellStyle name="Neutral 2" xfId="5181"/>
    <cellStyle name="Neutral 2 2" xfId="5182"/>
    <cellStyle name="Neutral 3" xfId="5183"/>
    <cellStyle name="Neutral 4" xfId="5184"/>
    <cellStyle name="Neutral 5" xfId="5185"/>
    <cellStyle name="Neutral 6" xfId="5186"/>
    <cellStyle name="Neutral 7" xfId="5187"/>
    <cellStyle name="Neutral 8" xfId="5188"/>
    <cellStyle name="Neutral 9" xfId="5189"/>
    <cellStyle name="Normal" xfId="0" builtinId="0"/>
    <cellStyle name="Normal 10" xfId="50"/>
    <cellStyle name="Normal 10 2" xfId="20"/>
    <cellStyle name="Normal 10 2 2" xfId="6"/>
    <cellStyle name="Normal 10 3" xfId="5190"/>
    <cellStyle name="Normal 10 4" xfId="5191"/>
    <cellStyle name="Normal 10 5" xfId="5192"/>
    <cellStyle name="Normal 10 5 2" xfId="6530"/>
    <cellStyle name="Normal 10 5 2 2" xfId="7213"/>
    <cellStyle name="Normal 10 5 2 2 2" xfId="8853"/>
    <cellStyle name="Normal 10 5 2 3" xfId="8180"/>
    <cellStyle name="Normal 10 5 3" xfId="6531"/>
    <cellStyle name="Normal 10 5 3 2" xfId="7260"/>
    <cellStyle name="Normal 10 5 3 2 2" xfId="8900"/>
    <cellStyle name="Normal 10 5 3 3" xfId="8181"/>
    <cellStyle name="Normal 10 5 4" xfId="6344"/>
    <cellStyle name="Normal 10 5 4 2" xfId="7261"/>
    <cellStyle name="Normal 10 5 4 2 2" xfId="8901"/>
    <cellStyle name="Normal 10 5 4 3" xfId="8051"/>
    <cellStyle name="Normal 10 5 5" xfId="7019"/>
    <cellStyle name="Normal 10 5 5 2" xfId="8659"/>
    <cellStyle name="Normal 10 5 6" xfId="7842"/>
    <cellStyle name="Normal 10 5 7" xfId="58"/>
    <cellStyle name="Normal 10 6" xfId="5193"/>
    <cellStyle name="Normal 10 7" xfId="4"/>
    <cellStyle name="Normal 10 7 2" xfId="56"/>
    <cellStyle name="Normal 10 7 2 2" xfId="19721"/>
    <cellStyle name="Normal 10 7 3" xfId="14"/>
    <cellStyle name="Normal 10 7 3 2" xfId="19710"/>
    <cellStyle name="Normal 10 7 4" xfId="19707"/>
    <cellStyle name="Normal 10_1_solis_MK Nr 595 " xfId="5194"/>
    <cellStyle name="Normal 100" xfId="19700"/>
    <cellStyle name="Normal 101" xfId="19701"/>
    <cellStyle name="Normal 103" xfId="19703"/>
    <cellStyle name="Normal 104" xfId="19704"/>
    <cellStyle name="Normal 11" xfId="116"/>
    <cellStyle name="Normal 11 2" xfId="5195"/>
    <cellStyle name="Normal 11 3" xfId="6502"/>
    <cellStyle name="Normal 11 3 2" xfId="7203"/>
    <cellStyle name="Normal 11 3 2 2" xfId="8843"/>
    <cellStyle name="Normal 11 3 3" xfId="8170"/>
    <cellStyle name="Normal 11 4" xfId="6532"/>
    <cellStyle name="Normal 11 4 2" xfId="7262"/>
    <cellStyle name="Normal 11 4 2 2" xfId="8902"/>
    <cellStyle name="Normal 11 4 3" xfId="8182"/>
    <cellStyle name="Normal 11_1_solis_MK Nr 595 " xfId="5196"/>
    <cellStyle name="Normal 12" xfId="128"/>
    <cellStyle name="Normal 12 10" xfId="5197"/>
    <cellStyle name="Normal 12 11" xfId="5198"/>
    <cellStyle name="Normal 12 12" xfId="5199"/>
    <cellStyle name="Normal 12 13" xfId="5200"/>
    <cellStyle name="Normal 12 14" xfId="5201"/>
    <cellStyle name="Normal 12 15" xfId="5202"/>
    <cellStyle name="Normal 12 16" xfId="5203"/>
    <cellStyle name="Normal 12 17" xfId="5204"/>
    <cellStyle name="Normal 12 18" xfId="5205"/>
    <cellStyle name="Normal 12 19" xfId="5206"/>
    <cellStyle name="Normal 12 2" xfId="5207"/>
    <cellStyle name="Normal 12 20" xfId="5208"/>
    <cellStyle name="Normal 12 21" xfId="5209"/>
    <cellStyle name="Normal 12 22" xfId="5210"/>
    <cellStyle name="Normal 12 23" xfId="5211"/>
    <cellStyle name="Normal 12 24" xfId="5212"/>
    <cellStyle name="Normal 12 25" xfId="5213"/>
    <cellStyle name="Normal 12 26" xfId="5214"/>
    <cellStyle name="Normal 12 27" xfId="5215"/>
    <cellStyle name="Normal 12 28" xfId="5216"/>
    <cellStyle name="Normal 12 29" xfId="5217"/>
    <cellStyle name="Normal 12 3" xfId="5218"/>
    <cellStyle name="Normal 12 30" xfId="5219"/>
    <cellStyle name="Normal 12 31" xfId="5220"/>
    <cellStyle name="Normal 12 32" xfId="5221"/>
    <cellStyle name="Normal 12 33" xfId="5222"/>
    <cellStyle name="Normal 12 34" xfId="5223"/>
    <cellStyle name="Normal 12 35" xfId="5224"/>
    <cellStyle name="Normal 12 36" xfId="5225"/>
    <cellStyle name="Normal 12 37" xfId="5226"/>
    <cellStyle name="Normal 12 38" xfId="5227"/>
    <cellStyle name="Normal 12 39" xfId="5228"/>
    <cellStyle name="Normal 12 4" xfId="5229"/>
    <cellStyle name="Normal 12 40" xfId="5230"/>
    <cellStyle name="Normal 12 41" xfId="5231"/>
    <cellStyle name="Normal 12 42" xfId="5232"/>
    <cellStyle name="Normal 12 43" xfId="5233"/>
    <cellStyle name="Normal 12 44" xfId="5234"/>
    <cellStyle name="Normal 12 45" xfId="5235"/>
    <cellStyle name="Normal 12 46" xfId="5236"/>
    <cellStyle name="Normal 12 47" xfId="5237"/>
    <cellStyle name="Normal 12 48" xfId="5238"/>
    <cellStyle name="Normal 12 49" xfId="5239"/>
    <cellStyle name="Normal 12 5" xfId="5240"/>
    <cellStyle name="Normal 12 50" xfId="6533"/>
    <cellStyle name="Normal 12 6" xfId="5241"/>
    <cellStyle name="Normal 12 7" xfId="5242"/>
    <cellStyle name="Normal 12 8" xfId="5243"/>
    <cellStyle name="Normal 12 9" xfId="5244"/>
    <cellStyle name="Normal 13" xfId="85"/>
    <cellStyle name="Normal 13 10" xfId="5245"/>
    <cellStyle name="Normal 13 11" xfId="5246"/>
    <cellStyle name="Normal 13 12" xfId="5247"/>
    <cellStyle name="Normal 13 13" xfId="5248"/>
    <cellStyle name="Normal 13 14" xfId="5249"/>
    <cellStyle name="Normal 13 15" xfId="5250"/>
    <cellStyle name="Normal 13 16" xfId="5251"/>
    <cellStyle name="Normal 13 17" xfId="5252"/>
    <cellStyle name="Normal 13 18" xfId="5253"/>
    <cellStyle name="Normal 13 19" xfId="5254"/>
    <cellStyle name="Normal 13 2" xfId="5255"/>
    <cellStyle name="Normal 13 20" xfId="5256"/>
    <cellStyle name="Normal 13 21" xfId="5257"/>
    <cellStyle name="Normal 13 22" xfId="5258"/>
    <cellStyle name="Normal 13 23" xfId="5259"/>
    <cellStyle name="Normal 13 24" xfId="5260"/>
    <cellStyle name="Normal 13 25" xfId="5261"/>
    <cellStyle name="Normal 13 26" xfId="5262"/>
    <cellStyle name="Normal 13 27" xfId="5263"/>
    <cellStyle name="Normal 13 28" xfId="5264"/>
    <cellStyle name="Normal 13 29" xfId="5265"/>
    <cellStyle name="Normal 13 3" xfId="5266"/>
    <cellStyle name="Normal 13 30" xfId="5267"/>
    <cellStyle name="Normal 13 31" xfId="5268"/>
    <cellStyle name="Normal 13 32" xfId="5269"/>
    <cellStyle name="Normal 13 33" xfId="5270"/>
    <cellStyle name="Normal 13 34" xfId="5271"/>
    <cellStyle name="Normal 13 35" xfId="5272"/>
    <cellStyle name="Normal 13 36" xfId="5273"/>
    <cellStyle name="Normal 13 37" xfId="5274"/>
    <cellStyle name="Normal 13 38" xfId="5275"/>
    <cellStyle name="Normal 13 39" xfId="5276"/>
    <cellStyle name="Normal 13 4" xfId="5277"/>
    <cellStyle name="Normal 13 40" xfId="5278"/>
    <cellStyle name="Normal 13 41" xfId="5279"/>
    <cellStyle name="Normal 13 42" xfId="5280"/>
    <cellStyle name="Normal 13 43" xfId="5281"/>
    <cellStyle name="Normal 13 44" xfId="5282"/>
    <cellStyle name="Normal 13 45" xfId="5283"/>
    <cellStyle name="Normal 13 46" xfId="5284"/>
    <cellStyle name="Normal 13 47" xfId="5285"/>
    <cellStyle name="Normal 13 48" xfId="5286"/>
    <cellStyle name="Normal 13 49" xfId="5287"/>
    <cellStyle name="Normal 13 5" xfId="5288"/>
    <cellStyle name="Normal 13 50" xfId="6503"/>
    <cellStyle name="Normal 13 50 2" xfId="7204"/>
    <cellStyle name="Normal 13 50 2 2" xfId="8844"/>
    <cellStyle name="Normal 13 50 3" xfId="8171"/>
    <cellStyle name="Normal 13 51" xfId="6534"/>
    <cellStyle name="Normal 13 51 2" xfId="7263"/>
    <cellStyle name="Normal 13 51 2 2" xfId="8903"/>
    <cellStyle name="Normal 13 51 3" xfId="8183"/>
    <cellStyle name="Normal 13 6" xfId="5289"/>
    <cellStyle name="Normal 13 7" xfId="5290"/>
    <cellStyle name="Normal 13 8" xfId="5291"/>
    <cellStyle name="Normal 13 9" xfId="5292"/>
    <cellStyle name="Normal 13_1_solis_MK Nr 595 " xfId="5293"/>
    <cellStyle name="Normal 14" xfId="106"/>
    <cellStyle name="Normal 14 2" xfId="5294"/>
    <cellStyle name="Normal 14 3" xfId="6504"/>
    <cellStyle name="Normal 14 3 2" xfId="7205"/>
    <cellStyle name="Normal 14 3 2 2" xfId="8845"/>
    <cellStyle name="Normal 14 3 3" xfId="8172"/>
    <cellStyle name="Normal 14 4" xfId="6535"/>
    <cellStyle name="Normal 14 4 2" xfId="7264"/>
    <cellStyle name="Normal 14 4 2 2" xfId="8904"/>
    <cellStyle name="Normal 14 4 3" xfId="8184"/>
    <cellStyle name="Normal 14_1_solis_MK Nr 595 " xfId="5295"/>
    <cellStyle name="Normal 15" xfId="91"/>
    <cellStyle name="Normal 15 2" xfId="5296"/>
    <cellStyle name="Normal 15 2 2" xfId="5297"/>
    <cellStyle name="Normal 15 2 2 2" xfId="6506"/>
    <cellStyle name="Normal 15 2 2 3" xfId="6346"/>
    <cellStyle name="Normal 15 2 2 3 2" xfId="7265"/>
    <cellStyle name="Normal 15 2 2 3 2 2" xfId="8905"/>
    <cellStyle name="Normal 15 2 2 3 3" xfId="8053"/>
    <cellStyle name="Normal 15 2 2 4" xfId="7021"/>
    <cellStyle name="Normal 15 2 2 4 2" xfId="8661"/>
    <cellStyle name="Normal 15 2 2 5" xfId="7844"/>
    <cellStyle name="Normal 15 2 3" xfId="6536"/>
    <cellStyle name="Normal 15 2 3 2" xfId="7266"/>
    <cellStyle name="Normal 15 2 3 2 2" xfId="8906"/>
    <cellStyle name="Normal 15 2 3 3" xfId="8185"/>
    <cellStyle name="Normal 15 2 4" xfId="6537"/>
    <cellStyle name="Normal 15 2 4 2" xfId="7267"/>
    <cellStyle name="Normal 15 2 4 2 2" xfId="8907"/>
    <cellStyle name="Normal 15 2 4 3" xfId="8186"/>
    <cellStyle name="Normal 15 2 5" xfId="6345"/>
    <cellStyle name="Normal 15 2 5 2" xfId="7268"/>
    <cellStyle name="Normal 15 2 5 2 2" xfId="8908"/>
    <cellStyle name="Normal 15 2 5 3" xfId="8052"/>
    <cellStyle name="Normal 15 2 6" xfId="7020"/>
    <cellStyle name="Normal 15 2 6 2" xfId="8660"/>
    <cellStyle name="Normal 15 2 7" xfId="7843"/>
    <cellStyle name="Normal 15 2_1_solis_MK Nr 595 " xfId="5298"/>
    <cellStyle name="Normal 15 3" xfId="6505"/>
    <cellStyle name="Normal 16" xfId="133"/>
    <cellStyle name="Normal 16 2" xfId="5299"/>
    <cellStyle name="Normal 16 2 2" xfId="6538"/>
    <cellStyle name="Normal 16 2 2 2" xfId="7269"/>
    <cellStyle name="Normal 16 2 2 2 2" xfId="8909"/>
    <cellStyle name="Normal 16 2 2 3" xfId="8187"/>
    <cellStyle name="Normal 16 2 3" xfId="6539"/>
    <cellStyle name="Normal 16 2 3 2" xfId="7270"/>
    <cellStyle name="Normal 16 2 3 2 2" xfId="8910"/>
    <cellStyle name="Normal 16 2 3 3" xfId="8188"/>
    <cellStyle name="Normal 16 2 4" xfId="6347"/>
    <cellStyle name="Normal 16 2 4 2" xfId="7271"/>
    <cellStyle name="Normal 16 2 4 2 2" xfId="8911"/>
    <cellStyle name="Normal 16 2 4 3" xfId="8054"/>
    <cellStyle name="Normal 16 2 5" xfId="7022"/>
    <cellStyle name="Normal 16 2 5 2" xfId="8662"/>
    <cellStyle name="Normal 16 2 6" xfId="7845"/>
    <cellStyle name="Normal 16 3" xfId="6507"/>
    <cellStyle name="Normal 17" xfId="90"/>
    <cellStyle name="Normal 17 2" xfId="6508"/>
    <cellStyle name="Normal 18" xfId="160"/>
    <cellStyle name="Normal 18 10" xfId="6961"/>
    <cellStyle name="Normal 18 10 2" xfId="8600"/>
    <cellStyle name="Normal 18 11" xfId="7766"/>
    <cellStyle name="Normal 18 2" xfId="157"/>
    <cellStyle name="Normal 18 2 2" xfId="6335"/>
    <cellStyle name="Normal 18 2 2 2" xfId="6510"/>
    <cellStyle name="Normal 18 2 2 2 2" xfId="6944"/>
    <cellStyle name="Normal 18 2 2 2 2 2" xfId="6957"/>
    <cellStyle name="Normal 18 2 2 2 2 3" xfId="8584"/>
    <cellStyle name="Normal 18 2 2 2 3" xfId="7212"/>
    <cellStyle name="Normal 18 2 2 2 3 2" xfId="8852"/>
    <cellStyle name="Normal 18 2 2 3" xfId="6349"/>
    <cellStyle name="Normal 18 2 2 3 2" xfId="7272"/>
    <cellStyle name="Normal 18 2 2 3 2 2" xfId="8912"/>
    <cellStyle name="Normal 18 2 2 3 3" xfId="8056"/>
    <cellStyle name="Normal 18 2 2 4" xfId="6955"/>
    <cellStyle name="Normal 18 2 2 4 2" xfId="7748"/>
    <cellStyle name="Normal 18 2 2 4 2 2" xfId="9385"/>
    <cellStyle name="Normal 18 2 2 4 3" xfId="7759"/>
    <cellStyle name="Normal 18 2 2 4 3 2" xfId="9396"/>
    <cellStyle name="Normal 18 2 2 4 4" xfId="8595"/>
    <cellStyle name="Normal 18 2 2 5" xfId="8043"/>
    <cellStyle name="Normal 18 2 3" xfId="6337"/>
    <cellStyle name="Normal 18 2 3 2" xfId="6350"/>
    <cellStyle name="Normal 18 2 3 2 2" xfId="7273"/>
    <cellStyle name="Normal 18 2 3 2 2 2" xfId="8913"/>
    <cellStyle name="Normal 18 2 3 2 3" xfId="8057"/>
    <cellStyle name="Normal 18 2 3 3" xfId="7211"/>
    <cellStyle name="Normal 18 2 3 3 2" xfId="8851"/>
    <cellStyle name="Normal 18 2 3 4" xfId="8044"/>
    <cellStyle name="Normal 18 2 4" xfId="6348"/>
    <cellStyle name="Normal 18 2 4 2" xfId="7274"/>
    <cellStyle name="Normal 18 2 4 2 2" xfId="8914"/>
    <cellStyle name="Normal 18 2 4 3" xfId="8055"/>
    <cellStyle name="Normal 18 2 5" xfId="6966"/>
    <cellStyle name="Normal 18 2 5 2" xfId="8605"/>
    <cellStyle name="Normal 18 2 6" xfId="7768"/>
    <cellStyle name="Normal 18 3" xfId="40"/>
    <cellStyle name="Normal 18 3 2" xfId="38"/>
    <cellStyle name="Normal 18 3 2 2" xfId="7275"/>
    <cellStyle name="Normal 18 3 2 2 2" xfId="8915"/>
    <cellStyle name="Normal 18 3 2 3" xfId="7756"/>
    <cellStyle name="Normal 18 3 2 3 2" xfId="9393"/>
    <cellStyle name="Normal 18 3 2 4" xfId="8189"/>
    <cellStyle name="Normal 18 3 3" xfId="6540"/>
    <cellStyle name="Normal 18 3 3 2" xfId="7276"/>
    <cellStyle name="Normal 18 3 3 2 2" xfId="8916"/>
    <cellStyle name="Normal 18 3 3 3" xfId="8190"/>
    <cellStyle name="Normal 18 3 4" xfId="6351"/>
    <cellStyle name="Normal 18 3 4 2" xfId="7277"/>
    <cellStyle name="Normal 18 3 4 2 2" xfId="8917"/>
    <cellStyle name="Normal 18 3 4 3" xfId="8058"/>
    <cellStyle name="Normal 18 3 5" xfId="6952"/>
    <cellStyle name="Normal 18 3 5 2" xfId="6956"/>
    <cellStyle name="Normal 18 3 5 2 2" xfId="7760"/>
    <cellStyle name="Normal 18 3 5 2 2 2" xfId="9397"/>
    <cellStyle name="Normal 18 3 5 2 3" xfId="8596"/>
    <cellStyle name="Normal 18 3 5 3" xfId="7752"/>
    <cellStyle name="Normal 18 3 5 3 2" xfId="9389"/>
    <cellStyle name="Normal 18 3 5 4" xfId="8592"/>
    <cellStyle name="Normal 18 3 6" xfId="7023"/>
    <cellStyle name="Normal 18 3 6 2" xfId="8663"/>
    <cellStyle name="Normal 18 3 7" xfId="7846"/>
    <cellStyle name="Normal 18 4" xfId="5300"/>
    <cellStyle name="Normal 18 4 2" xfId="6541"/>
    <cellStyle name="Normal 18 4 2 2" xfId="7278"/>
    <cellStyle name="Normal 18 4 2 2 2" xfId="8918"/>
    <cellStyle name="Normal 18 4 2 3" xfId="8191"/>
    <cellStyle name="Normal 18 4 3" xfId="6352"/>
    <cellStyle name="Normal 18 4 3 2" xfId="7279"/>
    <cellStyle name="Normal 18 4 3 2 2" xfId="8919"/>
    <cellStyle name="Normal 18 4 3 3" xfId="8059"/>
    <cellStyle name="Normal 18 4 4" xfId="7024"/>
    <cellStyle name="Normal 18 4 4 2" xfId="8664"/>
    <cellStyle name="Normal 18 4 5" xfId="7847"/>
    <cellStyle name="Normal 18 5" xfId="5301"/>
    <cellStyle name="Normal 18 5 2" xfId="6542"/>
    <cellStyle name="Normal 18 5 2 2" xfId="7280"/>
    <cellStyle name="Normal 18 5 2 2 2" xfId="8920"/>
    <cellStyle name="Normal 18 5 2 3" xfId="8192"/>
    <cellStyle name="Normal 18 5 3" xfId="6353"/>
    <cellStyle name="Normal 18 5 3 2" xfId="7281"/>
    <cellStyle name="Normal 18 5 3 2 2" xfId="8921"/>
    <cellStyle name="Normal 18 5 3 3" xfId="8060"/>
    <cellStyle name="Normal 18 5 4" xfId="7025"/>
    <cellStyle name="Normal 18 5 4 2" xfId="8665"/>
    <cellStyle name="Normal 18 5 5" xfId="7848"/>
    <cellStyle name="Normal 18 6" xfId="5302"/>
    <cellStyle name="Normal 18 6 2" xfId="6543"/>
    <cellStyle name="Normal 18 6 2 2" xfId="7282"/>
    <cellStyle name="Normal 18 6 2 2 2" xfId="8922"/>
    <cellStyle name="Normal 18 6 2 3" xfId="8193"/>
    <cellStyle name="Normal 18 6 3" xfId="6354"/>
    <cellStyle name="Normal 18 6 3 2" xfId="7283"/>
    <cellStyle name="Normal 18 6 3 2 2" xfId="8923"/>
    <cellStyle name="Normal 18 6 3 3" xfId="8061"/>
    <cellStyle name="Normal 18 6 4" xfId="7026"/>
    <cellStyle name="Normal 18 6 4 2" xfId="8666"/>
    <cellStyle name="Normal 18 6 5" xfId="7849"/>
    <cellStyle name="Normal 18 7" xfId="6509"/>
    <cellStyle name="Normal 18 7 2" xfId="19925"/>
    <cellStyle name="Normal 18 8" xfId="6339"/>
    <cellStyle name="Normal 18 8 2" xfId="7284"/>
    <cellStyle name="Normal 18 8 2 2" xfId="8924"/>
    <cellStyle name="Normal 18 8 3" xfId="8046"/>
    <cellStyle name="Normal 18 9" xfId="6940"/>
    <cellStyle name="Normal 18 9 2" xfId="8579"/>
    <cellStyle name="Normal 18_1_solis_MK Nr 595 " xfId="5303"/>
    <cellStyle name="Normal 19" xfId="5304"/>
    <cellStyle name="Normal 19 10" xfId="6342"/>
    <cellStyle name="Normal 19 10 2" xfId="7285"/>
    <cellStyle name="Normal 19 10 2 2" xfId="8925"/>
    <cellStyle name="Normal 19 10 3" xfId="8049"/>
    <cellStyle name="Normal 19 11" xfId="7027"/>
    <cellStyle name="Normal 19 11 2" xfId="8667"/>
    <cellStyle name="Normal 19 12" xfId="7850"/>
    <cellStyle name="Normal 19 2" xfId="5305"/>
    <cellStyle name="Normal 19 2 2" xfId="5306"/>
    <cellStyle name="Normal 19 2 3" xfId="5307"/>
    <cellStyle name="Normal 19 2 4" xfId="19800"/>
    <cellStyle name="Normal 19 2_1_solis_MK Nr 595 " xfId="5308"/>
    <cellStyle name="Normal 19 3" xfId="5309"/>
    <cellStyle name="Normal 19 4" xfId="5310"/>
    <cellStyle name="Normal 19 5" xfId="6544"/>
    <cellStyle name="Normal 19 5 2" xfId="7286"/>
    <cellStyle name="Normal 19 5 2 2" xfId="8926"/>
    <cellStyle name="Normal 19 5 3" xfId="8194"/>
    <cellStyle name="Normal 19 6" xfId="6545"/>
    <cellStyle name="Normal 19 6 2" xfId="7287"/>
    <cellStyle name="Normal 19 6 2 2" xfId="8927"/>
    <cellStyle name="Normal 19 6 3" xfId="8195"/>
    <cellStyle name="Normal 19 7" xfId="6355"/>
    <cellStyle name="Normal 19 7 2" xfId="7288"/>
    <cellStyle name="Normal 19 7 2 2" xfId="8928"/>
    <cellStyle name="Normal 19 7 3" xfId="8062"/>
    <cellStyle name="Normal 19 8" xfId="6341"/>
    <cellStyle name="Normal 19 8 2" xfId="7289"/>
    <cellStyle name="Normal 19 8 2 2" xfId="8929"/>
    <cellStyle name="Normal 19 8 3" xfId="8048"/>
    <cellStyle name="Normal 19 9" xfId="6343"/>
    <cellStyle name="Normal 19 9 2" xfId="7290"/>
    <cellStyle name="Normal 19 9 2 2" xfId="8930"/>
    <cellStyle name="Normal 19 9 3" xfId="8050"/>
    <cellStyle name="Normal 19_1_solis_MK Nr 595 " xfId="5311"/>
    <cellStyle name="Normal 2" xfId="1"/>
    <cellStyle name="Normal 2 10" xfId="5312"/>
    <cellStyle name="Normal 2 10 2" xfId="6546"/>
    <cellStyle name="Normal 2 10 2 2" xfId="7291"/>
    <cellStyle name="Normal 2 10 2 2 2" xfId="8931"/>
    <cellStyle name="Normal 2 10 2 3" xfId="8196"/>
    <cellStyle name="Normal 2 10 3" xfId="6547"/>
    <cellStyle name="Normal 2 10 3 2" xfId="7292"/>
    <cellStyle name="Normal 2 10 3 2 2" xfId="8932"/>
    <cellStyle name="Normal 2 10 3 3" xfId="8197"/>
    <cellStyle name="Normal 2 10 4" xfId="6356"/>
    <cellStyle name="Normal 2 10 4 2" xfId="7293"/>
    <cellStyle name="Normal 2 10 4 2 2" xfId="8933"/>
    <cellStyle name="Normal 2 10 4 3" xfId="8063"/>
    <cellStyle name="Normal 2 10 5" xfId="7028"/>
    <cellStyle name="Normal 2 10 5 2" xfId="8668"/>
    <cellStyle name="Normal 2 10 6" xfId="7851"/>
    <cellStyle name="Normal 2 11" xfId="5313"/>
    <cellStyle name="Normal 2 11 2" xfId="6548"/>
    <cellStyle name="Normal 2 11 2 2" xfId="7294"/>
    <cellStyle name="Normal 2 11 2 2 2" xfId="8934"/>
    <cellStyle name="Normal 2 11 2 3" xfId="8198"/>
    <cellStyle name="Normal 2 11 3" xfId="6549"/>
    <cellStyle name="Normal 2 11 3 2" xfId="7295"/>
    <cellStyle name="Normal 2 11 3 2 2" xfId="8935"/>
    <cellStyle name="Normal 2 11 3 3" xfId="8199"/>
    <cellStyle name="Normal 2 11 4" xfId="6357"/>
    <cellStyle name="Normal 2 11 4 2" xfId="7296"/>
    <cellStyle name="Normal 2 11 4 2 2" xfId="8936"/>
    <cellStyle name="Normal 2 11 4 3" xfId="8064"/>
    <cellStyle name="Normal 2 11 5" xfId="7029"/>
    <cellStyle name="Normal 2 11 5 2" xfId="8669"/>
    <cellStyle name="Normal 2 11 6" xfId="7852"/>
    <cellStyle name="Normal 2 12" xfId="2"/>
    <cellStyle name="Normal 2 12 2" xfId="69"/>
    <cellStyle name="Normal 2 12 2 2" xfId="19726"/>
    <cellStyle name="Normal 2 12 3" xfId="19706"/>
    <cellStyle name="Normal 2 13" xfId="5314"/>
    <cellStyle name="Normal 2 13 10" xfId="5315"/>
    <cellStyle name="Normal 2 13 11" xfId="5316"/>
    <cellStyle name="Normal 2 13 12" xfId="5317"/>
    <cellStyle name="Normal 2 13 13" xfId="5318"/>
    <cellStyle name="Normal 2 13 2" xfId="5319"/>
    <cellStyle name="Normal 2 13 2 10" xfId="5320"/>
    <cellStyle name="Normal 2 13 2 10 2" xfId="19802"/>
    <cellStyle name="Normal 2 13 2 11" xfId="5321"/>
    <cellStyle name="Normal 2 13 2 11 2" xfId="19803"/>
    <cellStyle name="Normal 2 13 2 12" xfId="5322"/>
    <cellStyle name="Normal 2 13 2 12 2" xfId="19804"/>
    <cellStyle name="Normal 2 13 2 13" xfId="5323"/>
    <cellStyle name="Normal 2 13 2 13 2" xfId="19805"/>
    <cellStyle name="Normal 2 13 2 14" xfId="19801"/>
    <cellStyle name="Normal 2 13 2 2" xfId="5324"/>
    <cellStyle name="Normal 2 13 2 2 2" xfId="19806"/>
    <cellStyle name="Normal 2 13 2 3" xfId="5325"/>
    <cellStyle name="Normal 2 13 2 3 2" xfId="19807"/>
    <cellStyle name="Normal 2 13 2 4" xfId="5326"/>
    <cellStyle name="Normal 2 13 2 4 2" xfId="19808"/>
    <cellStyle name="Normal 2 13 2 5" xfId="5327"/>
    <cellStyle name="Normal 2 13 2 5 2" xfId="19809"/>
    <cellStyle name="Normal 2 13 2 6" xfId="5328"/>
    <cellStyle name="Normal 2 13 2 6 2" xfId="19810"/>
    <cellStyle name="Normal 2 13 2 7" xfId="5329"/>
    <cellStyle name="Normal 2 13 2 7 2" xfId="19811"/>
    <cellStyle name="Normal 2 13 2 8" xfId="5330"/>
    <cellStyle name="Normal 2 13 2 8 2" xfId="19812"/>
    <cellStyle name="Normal 2 13 2 9" xfId="5331"/>
    <cellStyle name="Normal 2 13 2 9 2" xfId="19813"/>
    <cellStyle name="Normal 2 13 3" xfId="5332"/>
    <cellStyle name="Normal 2 13 4" xfId="5333"/>
    <cellStyle name="Normal 2 13 5" xfId="5334"/>
    <cellStyle name="Normal 2 13 6" xfId="5335"/>
    <cellStyle name="Normal 2 13 7" xfId="5336"/>
    <cellStyle name="Normal 2 13 8" xfId="5337"/>
    <cellStyle name="Normal 2 13 9" xfId="5338"/>
    <cellStyle name="Normal 2 14" xfId="5339"/>
    <cellStyle name="Normal 2 14 2" xfId="19814"/>
    <cellStyle name="Normal 2 15" xfId="5340"/>
    <cellStyle name="Normal 2 15 2" xfId="19815"/>
    <cellStyle name="Normal 2 16" xfId="5341"/>
    <cellStyle name="Normal 2 16 2" xfId="19816"/>
    <cellStyle name="Normal 2 17" xfId="5342"/>
    <cellStyle name="Normal 2 17 2" xfId="19817"/>
    <cellStyle name="Normal 2 18" xfId="5343"/>
    <cellStyle name="Normal 2 18 2" xfId="19818"/>
    <cellStyle name="Normal 2 19" xfId="5344"/>
    <cellStyle name="Normal 2 19 2" xfId="19819"/>
    <cellStyle name="Normal 2 2" xfId="9"/>
    <cellStyle name="Normal 2 2 10" xfId="5346"/>
    <cellStyle name="Normal 2 2 10 2" xfId="6550"/>
    <cellStyle name="Normal 2 2 10 2 2" xfId="7297"/>
    <cellStyle name="Normal 2 2 10 2 2 2" xfId="8937"/>
    <cellStyle name="Normal 2 2 10 2 3" xfId="8200"/>
    <cellStyle name="Normal 2 2 10 3" xfId="6551"/>
    <cellStyle name="Normal 2 2 10 3 2" xfId="7298"/>
    <cellStyle name="Normal 2 2 10 3 2 2" xfId="8938"/>
    <cellStyle name="Normal 2 2 10 3 3" xfId="8201"/>
    <cellStyle name="Normal 2 2 10 4" xfId="6358"/>
    <cellStyle name="Normal 2 2 10 4 2" xfId="7299"/>
    <cellStyle name="Normal 2 2 10 4 2 2" xfId="8939"/>
    <cellStyle name="Normal 2 2 10 4 3" xfId="8065"/>
    <cellStyle name="Normal 2 2 10 5" xfId="7030"/>
    <cellStyle name="Normal 2 2 10 5 2" xfId="8670"/>
    <cellStyle name="Normal 2 2 10 6" xfId="7853"/>
    <cellStyle name="Normal 2 2 11" xfId="5347"/>
    <cellStyle name="Normal 2 2 11 2" xfId="6552"/>
    <cellStyle name="Normal 2 2 11 2 2" xfId="7300"/>
    <cellStyle name="Normal 2 2 11 2 2 2" xfId="8940"/>
    <cellStyle name="Normal 2 2 11 2 3" xfId="8202"/>
    <cellStyle name="Normal 2 2 11 3" xfId="6553"/>
    <cellStyle name="Normal 2 2 11 3 2" xfId="7301"/>
    <cellStyle name="Normal 2 2 11 3 2 2" xfId="8941"/>
    <cellStyle name="Normal 2 2 11 3 3" xfId="8203"/>
    <cellStyle name="Normal 2 2 11 4" xfId="6359"/>
    <cellStyle name="Normal 2 2 11 4 2" xfId="7302"/>
    <cellStyle name="Normal 2 2 11 4 2 2" xfId="8942"/>
    <cellStyle name="Normal 2 2 11 4 3" xfId="8066"/>
    <cellStyle name="Normal 2 2 11 5" xfId="7031"/>
    <cellStyle name="Normal 2 2 11 5 2" xfId="8671"/>
    <cellStyle name="Normal 2 2 11 6" xfId="7854"/>
    <cellStyle name="Normal 2 2 12" xfId="5348"/>
    <cellStyle name="Normal 2 2 12 2" xfId="6554"/>
    <cellStyle name="Normal 2 2 12 2 2" xfId="7303"/>
    <cellStyle name="Normal 2 2 12 2 2 2" xfId="8943"/>
    <cellStyle name="Normal 2 2 12 2 3" xfId="8204"/>
    <cellStyle name="Normal 2 2 12 3" xfId="6555"/>
    <cellStyle name="Normal 2 2 12 3 2" xfId="7304"/>
    <cellStyle name="Normal 2 2 12 3 2 2" xfId="8944"/>
    <cellStyle name="Normal 2 2 12 3 3" xfId="8205"/>
    <cellStyle name="Normal 2 2 12 4" xfId="6360"/>
    <cellStyle name="Normal 2 2 12 4 2" xfId="7305"/>
    <cellStyle name="Normal 2 2 12 4 2 2" xfId="8945"/>
    <cellStyle name="Normal 2 2 12 4 3" xfId="8067"/>
    <cellStyle name="Normal 2 2 12 5" xfId="7032"/>
    <cellStyle name="Normal 2 2 12 5 2" xfId="8672"/>
    <cellStyle name="Normal 2 2 12 6" xfId="7855"/>
    <cellStyle name="Normal 2 2 13" xfId="5349"/>
    <cellStyle name="Normal 2 2 13 2" xfId="6556"/>
    <cellStyle name="Normal 2 2 13 2 2" xfId="7306"/>
    <cellStyle name="Normal 2 2 13 2 2 2" xfId="8946"/>
    <cellStyle name="Normal 2 2 13 2 3" xfId="8206"/>
    <cellStyle name="Normal 2 2 13 3" xfId="6557"/>
    <cellStyle name="Normal 2 2 13 3 2" xfId="7307"/>
    <cellStyle name="Normal 2 2 13 3 2 2" xfId="8947"/>
    <cellStyle name="Normal 2 2 13 3 3" xfId="8207"/>
    <cellStyle name="Normal 2 2 13 4" xfId="6361"/>
    <cellStyle name="Normal 2 2 13 4 2" xfId="7308"/>
    <cellStyle name="Normal 2 2 13 4 2 2" xfId="8948"/>
    <cellStyle name="Normal 2 2 13 4 3" xfId="8068"/>
    <cellStyle name="Normal 2 2 13 5" xfId="7033"/>
    <cellStyle name="Normal 2 2 13 5 2" xfId="8673"/>
    <cellStyle name="Normal 2 2 13 6" xfId="7856"/>
    <cellStyle name="Normal 2 2 14" xfId="5350"/>
    <cellStyle name="Normal 2 2 14 2" xfId="6558"/>
    <cellStyle name="Normal 2 2 14 2 2" xfId="7309"/>
    <cellStyle name="Normal 2 2 14 2 2 2" xfId="8949"/>
    <cellStyle name="Normal 2 2 14 2 3" xfId="8208"/>
    <cellStyle name="Normal 2 2 14 3" xfId="6559"/>
    <cellStyle name="Normal 2 2 14 3 2" xfId="7310"/>
    <cellStyle name="Normal 2 2 14 3 2 2" xfId="8950"/>
    <cellStyle name="Normal 2 2 14 3 3" xfId="8209"/>
    <cellStyle name="Normal 2 2 14 4" xfId="6362"/>
    <cellStyle name="Normal 2 2 14 4 2" xfId="7311"/>
    <cellStyle name="Normal 2 2 14 4 2 2" xfId="8951"/>
    <cellStyle name="Normal 2 2 14 4 3" xfId="8069"/>
    <cellStyle name="Normal 2 2 14 5" xfId="7034"/>
    <cellStyle name="Normal 2 2 14 5 2" xfId="8674"/>
    <cellStyle name="Normal 2 2 14 6" xfId="7857"/>
    <cellStyle name="Normal 2 2 15" xfId="5351"/>
    <cellStyle name="Normal 2 2 15 2" xfId="6560"/>
    <cellStyle name="Normal 2 2 15 2 2" xfId="7312"/>
    <cellStyle name="Normal 2 2 15 2 2 2" xfId="8952"/>
    <cellStyle name="Normal 2 2 15 2 3" xfId="8210"/>
    <cellStyle name="Normal 2 2 15 3" xfId="6561"/>
    <cellStyle name="Normal 2 2 15 3 2" xfId="7313"/>
    <cellStyle name="Normal 2 2 15 3 2 2" xfId="8953"/>
    <cellStyle name="Normal 2 2 15 3 3" xfId="8211"/>
    <cellStyle name="Normal 2 2 15 4" xfId="6363"/>
    <cellStyle name="Normal 2 2 15 4 2" xfId="7314"/>
    <cellStyle name="Normal 2 2 15 4 2 2" xfId="8954"/>
    <cellStyle name="Normal 2 2 15 4 3" xfId="8070"/>
    <cellStyle name="Normal 2 2 15 5" xfId="7035"/>
    <cellStyle name="Normal 2 2 15 5 2" xfId="8675"/>
    <cellStyle name="Normal 2 2 15 6" xfId="7858"/>
    <cellStyle name="Normal 2 2 16" xfId="5352"/>
    <cellStyle name="Normal 2 2 16 2" xfId="6562"/>
    <cellStyle name="Normal 2 2 16 2 2" xfId="7315"/>
    <cellStyle name="Normal 2 2 16 2 2 2" xfId="8955"/>
    <cellStyle name="Normal 2 2 16 2 3" xfId="8212"/>
    <cellStyle name="Normal 2 2 16 3" xfId="6563"/>
    <cellStyle name="Normal 2 2 16 3 2" xfId="7316"/>
    <cellStyle name="Normal 2 2 16 3 2 2" xfId="8956"/>
    <cellStyle name="Normal 2 2 16 3 3" xfId="8213"/>
    <cellStyle name="Normal 2 2 16 4" xfId="6364"/>
    <cellStyle name="Normal 2 2 16 4 2" xfId="7317"/>
    <cellStyle name="Normal 2 2 16 4 2 2" xfId="8957"/>
    <cellStyle name="Normal 2 2 16 4 3" xfId="8071"/>
    <cellStyle name="Normal 2 2 16 5" xfId="7036"/>
    <cellStyle name="Normal 2 2 16 5 2" xfId="8676"/>
    <cellStyle name="Normal 2 2 16 6" xfId="7859"/>
    <cellStyle name="Normal 2 2 17" xfId="5353"/>
    <cellStyle name="Normal 2 2 17 2" xfId="6564"/>
    <cellStyle name="Normal 2 2 17 2 2" xfId="7318"/>
    <cellStyle name="Normal 2 2 17 2 2 2" xfId="8958"/>
    <cellStyle name="Normal 2 2 17 2 3" xfId="8214"/>
    <cellStyle name="Normal 2 2 17 3" xfId="6565"/>
    <cellStyle name="Normal 2 2 17 3 2" xfId="7319"/>
    <cellStyle name="Normal 2 2 17 3 2 2" xfId="8959"/>
    <cellStyle name="Normal 2 2 17 3 3" xfId="8215"/>
    <cellStyle name="Normal 2 2 17 4" xfId="6365"/>
    <cellStyle name="Normal 2 2 17 4 2" xfId="7320"/>
    <cellStyle name="Normal 2 2 17 4 2 2" xfId="8960"/>
    <cellStyle name="Normal 2 2 17 4 3" xfId="8072"/>
    <cellStyle name="Normal 2 2 17 5" xfId="7037"/>
    <cellStyle name="Normal 2 2 17 5 2" xfId="8677"/>
    <cellStyle name="Normal 2 2 17 6" xfId="7860"/>
    <cellStyle name="Normal 2 2 18" xfId="5354"/>
    <cellStyle name="Normal 2 2 18 2" xfId="6566"/>
    <cellStyle name="Normal 2 2 18 2 2" xfId="7321"/>
    <cellStyle name="Normal 2 2 18 2 2 2" xfId="8961"/>
    <cellStyle name="Normal 2 2 18 2 3" xfId="8216"/>
    <cellStyle name="Normal 2 2 18 3" xfId="6567"/>
    <cellStyle name="Normal 2 2 18 3 2" xfId="7322"/>
    <cellStyle name="Normal 2 2 18 3 2 2" xfId="8962"/>
    <cellStyle name="Normal 2 2 18 3 3" xfId="8217"/>
    <cellStyle name="Normal 2 2 18 4" xfId="6366"/>
    <cellStyle name="Normal 2 2 18 4 2" xfId="7323"/>
    <cellStyle name="Normal 2 2 18 4 2 2" xfId="8963"/>
    <cellStyle name="Normal 2 2 18 4 3" xfId="8073"/>
    <cellStyle name="Normal 2 2 18 5" xfId="7038"/>
    <cellStyle name="Normal 2 2 18 5 2" xfId="8678"/>
    <cellStyle name="Normal 2 2 18 6" xfId="7861"/>
    <cellStyle name="Normal 2 2 19" xfId="5355"/>
    <cellStyle name="Normal 2 2 19 2" xfId="6568"/>
    <cellStyle name="Normal 2 2 19 2 2" xfId="7324"/>
    <cellStyle name="Normal 2 2 19 2 2 2" xfId="8964"/>
    <cellStyle name="Normal 2 2 19 2 3" xfId="8218"/>
    <cellStyle name="Normal 2 2 19 3" xfId="6569"/>
    <cellStyle name="Normal 2 2 19 3 2" xfId="7325"/>
    <cellStyle name="Normal 2 2 19 3 2 2" xfId="8965"/>
    <cellStyle name="Normal 2 2 19 3 3" xfId="8219"/>
    <cellStyle name="Normal 2 2 19 4" xfId="6367"/>
    <cellStyle name="Normal 2 2 19 4 2" xfId="7326"/>
    <cellStyle name="Normal 2 2 19 4 2 2" xfId="8966"/>
    <cellStyle name="Normal 2 2 19 4 3" xfId="8074"/>
    <cellStyle name="Normal 2 2 19 5" xfId="7039"/>
    <cellStyle name="Normal 2 2 19 5 2" xfId="8679"/>
    <cellStyle name="Normal 2 2 19 6" xfId="7862"/>
    <cellStyle name="Normal 2 2 2" xfId="74"/>
    <cellStyle name="Normal 2 2 2 2" xfId="3"/>
    <cellStyle name="Normal 2 2 2 2 2" xfId="5357"/>
    <cellStyle name="Normal 2 2 2 2 2 2" xfId="5358"/>
    <cellStyle name="Normal 2 2 2 2 2 2 2" xfId="5359"/>
    <cellStyle name="Normal 2 2 2 2 2 2 2 2" xfId="6570"/>
    <cellStyle name="Normal 2 2 2 2 2 2 2 2 2" xfId="7327"/>
    <cellStyle name="Normal 2 2 2 2 2 2 2 2 2 2" xfId="8967"/>
    <cellStyle name="Normal 2 2 2 2 2 2 2 2 3" xfId="8220"/>
    <cellStyle name="Normal 2 2 2 2 2 2 2 3" xfId="6571"/>
    <cellStyle name="Normal 2 2 2 2 2 2 2 3 2" xfId="7328"/>
    <cellStyle name="Normal 2 2 2 2 2 2 2 3 2 2" xfId="8968"/>
    <cellStyle name="Normal 2 2 2 2 2 2 2 3 3" xfId="8221"/>
    <cellStyle name="Normal 2 2 2 2 2 2 2 4" xfId="6369"/>
    <cellStyle name="Normal 2 2 2 2 2 2 2 4 2" xfId="7329"/>
    <cellStyle name="Normal 2 2 2 2 2 2 2 4 2 2" xfId="8969"/>
    <cellStyle name="Normal 2 2 2 2 2 2 2 4 3" xfId="8076"/>
    <cellStyle name="Normal 2 2 2 2 2 2 2 5" xfId="7041"/>
    <cellStyle name="Normal 2 2 2 2 2 2 2 5 2" xfId="8681"/>
    <cellStyle name="Normal 2 2 2 2 2 2 2 6" xfId="7864"/>
    <cellStyle name="Normal 2 2 2 2 2 2 3" xfId="5360"/>
    <cellStyle name="Normal 2 2 2 2 2 2 3 2" xfId="6572"/>
    <cellStyle name="Normal 2 2 2 2 2 2 3 2 2" xfId="7330"/>
    <cellStyle name="Normal 2 2 2 2 2 2 3 2 2 2" xfId="8970"/>
    <cellStyle name="Normal 2 2 2 2 2 2 3 2 3" xfId="8222"/>
    <cellStyle name="Normal 2 2 2 2 2 2 3 3" xfId="6573"/>
    <cellStyle name="Normal 2 2 2 2 2 2 3 3 2" xfId="7331"/>
    <cellStyle name="Normal 2 2 2 2 2 2 3 3 2 2" xfId="8971"/>
    <cellStyle name="Normal 2 2 2 2 2 2 3 3 3" xfId="8223"/>
    <cellStyle name="Normal 2 2 2 2 2 2 3 4" xfId="6370"/>
    <cellStyle name="Normal 2 2 2 2 2 2 3 4 2" xfId="7332"/>
    <cellStyle name="Normal 2 2 2 2 2 2 3 4 2 2" xfId="8972"/>
    <cellStyle name="Normal 2 2 2 2 2 2 3 4 3" xfId="8077"/>
    <cellStyle name="Normal 2 2 2 2 2 2 3 5" xfId="7042"/>
    <cellStyle name="Normal 2 2 2 2 2 2 3 5 2" xfId="8682"/>
    <cellStyle name="Normal 2 2 2 2 2 2 3 6" xfId="7865"/>
    <cellStyle name="Normal 2 2 2 2 2 2 4" xfId="5361"/>
    <cellStyle name="Normal 2 2 2 2 2 2 4 2" xfId="6574"/>
    <cellStyle name="Normal 2 2 2 2 2 2 4 2 2" xfId="7333"/>
    <cellStyle name="Normal 2 2 2 2 2 2 4 2 2 2" xfId="8973"/>
    <cellStyle name="Normal 2 2 2 2 2 2 4 2 3" xfId="8224"/>
    <cellStyle name="Normal 2 2 2 2 2 2 4 3" xfId="6575"/>
    <cellStyle name="Normal 2 2 2 2 2 2 4 3 2" xfId="7334"/>
    <cellStyle name="Normal 2 2 2 2 2 2 4 3 2 2" xfId="8974"/>
    <cellStyle name="Normal 2 2 2 2 2 2 4 3 3" xfId="8225"/>
    <cellStyle name="Normal 2 2 2 2 2 2 4 4" xfId="6371"/>
    <cellStyle name="Normal 2 2 2 2 2 2 4 4 2" xfId="7335"/>
    <cellStyle name="Normal 2 2 2 2 2 2 4 4 2 2" xfId="8975"/>
    <cellStyle name="Normal 2 2 2 2 2 2 4 4 3" xfId="8078"/>
    <cellStyle name="Normal 2 2 2 2 2 2 4 5" xfId="7043"/>
    <cellStyle name="Normal 2 2 2 2 2 2 4 5 2" xfId="8683"/>
    <cellStyle name="Normal 2 2 2 2 2 2 4 6" xfId="7866"/>
    <cellStyle name="Normal 2 2 2 2 2 3" xfId="5362"/>
    <cellStyle name="Normal 2 2 2 2 2 4" xfId="5363"/>
    <cellStyle name="Normal 2 2 2 2 2 5" xfId="6576"/>
    <cellStyle name="Normal 2 2 2 2 2 5 2" xfId="7336"/>
    <cellStyle name="Normal 2 2 2 2 2 5 2 2" xfId="8976"/>
    <cellStyle name="Normal 2 2 2 2 2 5 3" xfId="8226"/>
    <cellStyle name="Normal 2 2 2 2 2 6" xfId="6577"/>
    <cellStyle name="Normal 2 2 2 2 2 6 2" xfId="7337"/>
    <cellStyle name="Normal 2 2 2 2 2 6 2 2" xfId="8977"/>
    <cellStyle name="Normal 2 2 2 2 2 6 3" xfId="8227"/>
    <cellStyle name="Normal 2 2 2 2 2 7" xfId="6368"/>
    <cellStyle name="Normal 2 2 2 2 2 7 2" xfId="7338"/>
    <cellStyle name="Normal 2 2 2 2 2 7 2 2" xfId="8978"/>
    <cellStyle name="Normal 2 2 2 2 2 7 3" xfId="8075"/>
    <cellStyle name="Normal 2 2 2 2 2 8" xfId="7040"/>
    <cellStyle name="Normal 2 2 2 2 2 8 2" xfId="8680"/>
    <cellStyle name="Normal 2 2 2 2 2 9" xfId="7863"/>
    <cellStyle name="Normal 2 2 2 2 3" xfId="5364"/>
    <cellStyle name="Normal 2 2 2 2 3 2" xfId="6578"/>
    <cellStyle name="Normal 2 2 2 2 3 2 2" xfId="7339"/>
    <cellStyle name="Normal 2 2 2 2 3 2 2 2" xfId="8979"/>
    <cellStyle name="Normal 2 2 2 2 3 2 3" xfId="8228"/>
    <cellStyle name="Normal 2 2 2 2 3 3" xfId="6579"/>
    <cellStyle name="Normal 2 2 2 2 3 3 2" xfId="7340"/>
    <cellStyle name="Normal 2 2 2 2 3 3 2 2" xfId="8980"/>
    <cellStyle name="Normal 2 2 2 2 3 3 3" xfId="8229"/>
    <cellStyle name="Normal 2 2 2 2 3 4" xfId="6372"/>
    <cellStyle name="Normal 2 2 2 2 3 4 2" xfId="7341"/>
    <cellStyle name="Normal 2 2 2 2 3 4 2 2" xfId="8981"/>
    <cellStyle name="Normal 2 2 2 2 3 4 3" xfId="8079"/>
    <cellStyle name="Normal 2 2 2 2 3 5" xfId="7044"/>
    <cellStyle name="Normal 2 2 2 2 3 5 2" xfId="8684"/>
    <cellStyle name="Normal 2 2 2 2 3 6" xfId="7867"/>
    <cellStyle name="Normal 2 2 2 2 4" xfId="5365"/>
    <cellStyle name="Normal 2 2 2 2 4 2" xfId="6580"/>
    <cellStyle name="Normal 2 2 2 2 4 2 2" xfId="7342"/>
    <cellStyle name="Normal 2 2 2 2 4 2 2 2" xfId="8982"/>
    <cellStyle name="Normal 2 2 2 2 4 2 3" xfId="8230"/>
    <cellStyle name="Normal 2 2 2 2 4 3" xfId="6581"/>
    <cellStyle name="Normal 2 2 2 2 4 3 2" xfId="7343"/>
    <cellStyle name="Normal 2 2 2 2 4 3 2 2" xfId="8983"/>
    <cellStyle name="Normal 2 2 2 2 4 3 3" xfId="8231"/>
    <cellStyle name="Normal 2 2 2 2 4 4" xfId="6373"/>
    <cellStyle name="Normal 2 2 2 2 4 4 2" xfId="7344"/>
    <cellStyle name="Normal 2 2 2 2 4 4 2 2" xfId="8984"/>
    <cellStyle name="Normal 2 2 2 2 4 4 3" xfId="8080"/>
    <cellStyle name="Normal 2 2 2 2 4 5" xfId="7045"/>
    <cellStyle name="Normal 2 2 2 2 4 5 2" xfId="8685"/>
    <cellStyle name="Normal 2 2 2 2 4 6" xfId="7868"/>
    <cellStyle name="Normal 2 2 2 2 5" xfId="5366"/>
    <cellStyle name="Normal 2 2 2 2 5 2" xfId="6582"/>
    <cellStyle name="Normal 2 2 2 2 5 2 2" xfId="7345"/>
    <cellStyle name="Normal 2 2 2 2 5 2 2 2" xfId="8985"/>
    <cellStyle name="Normal 2 2 2 2 5 2 3" xfId="8232"/>
    <cellStyle name="Normal 2 2 2 2 5 3" xfId="6583"/>
    <cellStyle name="Normal 2 2 2 2 5 3 2" xfId="7346"/>
    <cellStyle name="Normal 2 2 2 2 5 3 2 2" xfId="8986"/>
    <cellStyle name="Normal 2 2 2 2 5 3 3" xfId="8233"/>
    <cellStyle name="Normal 2 2 2 2 5 4" xfId="6374"/>
    <cellStyle name="Normal 2 2 2 2 5 4 2" xfId="7347"/>
    <cellStyle name="Normal 2 2 2 2 5 4 2 2" xfId="8987"/>
    <cellStyle name="Normal 2 2 2 2 5 4 3" xfId="8081"/>
    <cellStyle name="Normal 2 2 2 2 5 5" xfId="7046"/>
    <cellStyle name="Normal 2 2 2 2 5 5 2" xfId="8686"/>
    <cellStyle name="Normal 2 2 2 2 5 6" xfId="7869"/>
    <cellStyle name="Normal 2 2 2 3" xfId="5367"/>
    <cellStyle name="Normal 2 2 2 3 2" xfId="5368"/>
    <cellStyle name="Normal 2 2 2 3 2 2" xfId="6584"/>
    <cellStyle name="Normal 2 2 2 3 2 2 2" xfId="7348"/>
    <cellStyle name="Normal 2 2 2 3 2 2 2 2" xfId="8988"/>
    <cellStyle name="Normal 2 2 2 3 2 2 3" xfId="8234"/>
    <cellStyle name="Normal 2 2 2 3 2 3" xfId="6585"/>
    <cellStyle name="Normal 2 2 2 3 2 3 2" xfId="7349"/>
    <cellStyle name="Normal 2 2 2 3 2 3 2 2" xfId="8989"/>
    <cellStyle name="Normal 2 2 2 3 2 3 3" xfId="8235"/>
    <cellStyle name="Normal 2 2 2 3 2 4" xfId="6375"/>
    <cellStyle name="Normal 2 2 2 3 2 4 2" xfId="7350"/>
    <cellStyle name="Normal 2 2 2 3 2 4 2 2" xfId="8990"/>
    <cellStyle name="Normal 2 2 2 3 2 4 3" xfId="8082"/>
    <cellStyle name="Normal 2 2 2 3 2 5" xfId="7047"/>
    <cellStyle name="Normal 2 2 2 3 2 5 2" xfId="8687"/>
    <cellStyle name="Normal 2 2 2 3 2 6" xfId="7870"/>
    <cellStyle name="Normal 2 2 2 3 3" xfId="5369"/>
    <cellStyle name="Normal 2 2 2 3 3 2" xfId="6586"/>
    <cellStyle name="Normal 2 2 2 3 3 2 2" xfId="7351"/>
    <cellStyle name="Normal 2 2 2 3 3 2 2 2" xfId="8991"/>
    <cellStyle name="Normal 2 2 2 3 3 2 3" xfId="8236"/>
    <cellStyle name="Normal 2 2 2 3 3 3" xfId="6587"/>
    <cellStyle name="Normal 2 2 2 3 3 3 2" xfId="7352"/>
    <cellStyle name="Normal 2 2 2 3 3 3 2 2" xfId="8992"/>
    <cellStyle name="Normal 2 2 2 3 3 3 3" xfId="8237"/>
    <cellStyle name="Normal 2 2 2 3 3 4" xfId="6376"/>
    <cellStyle name="Normal 2 2 2 3 3 4 2" xfId="7353"/>
    <cellStyle name="Normal 2 2 2 3 3 4 2 2" xfId="8993"/>
    <cellStyle name="Normal 2 2 2 3 3 4 3" xfId="8083"/>
    <cellStyle name="Normal 2 2 2 3 3 5" xfId="7048"/>
    <cellStyle name="Normal 2 2 2 3 3 5 2" xfId="8688"/>
    <cellStyle name="Normal 2 2 2 3 3 6" xfId="7871"/>
    <cellStyle name="Normal 2 2 2 3 4" xfId="5370"/>
    <cellStyle name="Normal 2 2 2 3 4 2" xfId="6588"/>
    <cellStyle name="Normal 2 2 2 3 4 2 2" xfId="7354"/>
    <cellStyle name="Normal 2 2 2 3 4 2 2 2" xfId="8994"/>
    <cellStyle name="Normal 2 2 2 3 4 2 3" xfId="8238"/>
    <cellStyle name="Normal 2 2 2 3 4 3" xfId="6589"/>
    <cellStyle name="Normal 2 2 2 3 4 3 2" xfId="7355"/>
    <cellStyle name="Normal 2 2 2 3 4 3 2 2" xfId="8995"/>
    <cellStyle name="Normal 2 2 2 3 4 3 3" xfId="8239"/>
    <cellStyle name="Normal 2 2 2 3 4 4" xfId="6377"/>
    <cellStyle name="Normal 2 2 2 3 4 4 2" xfId="7356"/>
    <cellStyle name="Normal 2 2 2 3 4 4 2 2" xfId="8996"/>
    <cellStyle name="Normal 2 2 2 3 4 4 3" xfId="8084"/>
    <cellStyle name="Normal 2 2 2 3 4 5" xfId="7049"/>
    <cellStyle name="Normal 2 2 2 3 4 5 2" xfId="8689"/>
    <cellStyle name="Normal 2 2 2 3 4 6" xfId="7872"/>
    <cellStyle name="Normal 2 2 2 4" xfId="5371"/>
    <cellStyle name="Normal 2 2 2 5" xfId="5372"/>
    <cellStyle name="Normal 2 2 2 6" xfId="5356"/>
    <cellStyle name="Normal 2 2 20" xfId="5373"/>
    <cellStyle name="Normal 2 2 20 2" xfId="19820"/>
    <cellStyle name="Normal 2 2 21" xfId="5374"/>
    <cellStyle name="Normal 2 2 21 2" xfId="5375"/>
    <cellStyle name="Normal 2 2 21 2 2" xfId="5376"/>
    <cellStyle name="Normal 2 2 21 2 3" xfId="5377"/>
    <cellStyle name="Normal 2 2 21 2 4" xfId="5378"/>
    <cellStyle name="Normal 2 2 21 3" xfId="5379"/>
    <cellStyle name="Normal 2 2 21 4" xfId="5380"/>
    <cellStyle name="Normal 2 2 22" xfId="5381"/>
    <cellStyle name="Normal 2 2 23" xfId="5382"/>
    <cellStyle name="Normal 2 2 24" xfId="5383"/>
    <cellStyle name="Normal 2 2 25" xfId="6590"/>
    <cellStyle name="Normal 2 2 26" xfId="6457"/>
    <cellStyle name="Normal 2 2 27" xfId="59"/>
    <cellStyle name="Normal 2 2 27 2" xfId="5345"/>
    <cellStyle name="Normal 2 2 3" xfId="5384"/>
    <cellStyle name="Normal 2 2 4" xfId="5385"/>
    <cellStyle name="Normal 2 2 4 10" xfId="5386"/>
    <cellStyle name="Normal 2 2 4 10 2" xfId="19822"/>
    <cellStyle name="Normal 2 2 4 11" xfId="5387"/>
    <cellStyle name="Normal 2 2 4 11 2" xfId="19823"/>
    <cellStyle name="Normal 2 2 4 12" xfId="5388"/>
    <cellStyle name="Normal 2 2 4 12 2" xfId="19824"/>
    <cellStyle name="Normal 2 2 4 13" xfId="5389"/>
    <cellStyle name="Normal 2 2 4 13 2" xfId="19825"/>
    <cellStyle name="Normal 2 2 4 14" xfId="19821"/>
    <cellStyle name="Normal 2 2 4 2" xfId="5390"/>
    <cellStyle name="Normal 2 2 4 2 10" xfId="5391"/>
    <cellStyle name="Normal 2 2 4 2 10 2" xfId="6591"/>
    <cellStyle name="Normal 2 2 4 2 10 2 2" xfId="7357"/>
    <cellStyle name="Normal 2 2 4 2 10 2 2 2" xfId="8997"/>
    <cellStyle name="Normal 2 2 4 2 10 2 3" xfId="8240"/>
    <cellStyle name="Normal 2 2 4 2 10 3" xfId="6592"/>
    <cellStyle name="Normal 2 2 4 2 10 3 2" xfId="7358"/>
    <cellStyle name="Normal 2 2 4 2 10 3 2 2" xfId="8998"/>
    <cellStyle name="Normal 2 2 4 2 10 3 3" xfId="8241"/>
    <cellStyle name="Normal 2 2 4 2 10 4" xfId="6379"/>
    <cellStyle name="Normal 2 2 4 2 10 4 2" xfId="7359"/>
    <cellStyle name="Normal 2 2 4 2 10 4 2 2" xfId="8999"/>
    <cellStyle name="Normal 2 2 4 2 10 4 3" xfId="8086"/>
    <cellStyle name="Normal 2 2 4 2 10 5" xfId="7051"/>
    <cellStyle name="Normal 2 2 4 2 10 5 2" xfId="8691"/>
    <cellStyle name="Normal 2 2 4 2 10 6" xfId="7874"/>
    <cellStyle name="Normal 2 2 4 2 11" xfId="5392"/>
    <cellStyle name="Normal 2 2 4 2 11 2" xfId="6593"/>
    <cellStyle name="Normal 2 2 4 2 11 2 2" xfId="7360"/>
    <cellStyle name="Normal 2 2 4 2 11 2 2 2" xfId="9000"/>
    <cellStyle name="Normal 2 2 4 2 11 2 3" xfId="8242"/>
    <cellStyle name="Normal 2 2 4 2 11 3" xfId="6594"/>
    <cellStyle name="Normal 2 2 4 2 11 3 2" xfId="7361"/>
    <cellStyle name="Normal 2 2 4 2 11 3 2 2" xfId="9001"/>
    <cellStyle name="Normal 2 2 4 2 11 3 3" xfId="8243"/>
    <cellStyle name="Normal 2 2 4 2 11 4" xfId="6380"/>
    <cellStyle name="Normal 2 2 4 2 11 4 2" xfId="7362"/>
    <cellStyle name="Normal 2 2 4 2 11 4 2 2" xfId="9002"/>
    <cellStyle name="Normal 2 2 4 2 11 4 3" xfId="8087"/>
    <cellStyle name="Normal 2 2 4 2 11 5" xfId="7052"/>
    <cellStyle name="Normal 2 2 4 2 11 5 2" xfId="8692"/>
    <cellStyle name="Normal 2 2 4 2 11 6" xfId="7875"/>
    <cellStyle name="Normal 2 2 4 2 12" xfId="5393"/>
    <cellStyle name="Normal 2 2 4 2 12 2" xfId="6595"/>
    <cellStyle name="Normal 2 2 4 2 12 2 2" xfId="7363"/>
    <cellStyle name="Normal 2 2 4 2 12 2 2 2" xfId="9003"/>
    <cellStyle name="Normal 2 2 4 2 12 2 3" xfId="8244"/>
    <cellStyle name="Normal 2 2 4 2 12 3" xfId="6596"/>
    <cellStyle name="Normal 2 2 4 2 12 3 2" xfId="7364"/>
    <cellStyle name="Normal 2 2 4 2 12 3 2 2" xfId="9004"/>
    <cellStyle name="Normal 2 2 4 2 12 3 3" xfId="8245"/>
    <cellStyle name="Normal 2 2 4 2 12 4" xfId="6381"/>
    <cellStyle name="Normal 2 2 4 2 12 4 2" xfId="7365"/>
    <cellStyle name="Normal 2 2 4 2 12 4 2 2" xfId="9005"/>
    <cellStyle name="Normal 2 2 4 2 12 4 3" xfId="8088"/>
    <cellStyle name="Normal 2 2 4 2 12 5" xfId="7053"/>
    <cellStyle name="Normal 2 2 4 2 12 5 2" xfId="8693"/>
    <cellStyle name="Normal 2 2 4 2 12 6" xfId="7876"/>
    <cellStyle name="Normal 2 2 4 2 13" xfId="5394"/>
    <cellStyle name="Normal 2 2 4 2 13 2" xfId="6597"/>
    <cellStyle name="Normal 2 2 4 2 13 2 2" xfId="7366"/>
    <cellStyle name="Normal 2 2 4 2 13 2 2 2" xfId="9006"/>
    <cellStyle name="Normal 2 2 4 2 13 2 3" xfId="8246"/>
    <cellStyle name="Normal 2 2 4 2 13 3" xfId="6598"/>
    <cellStyle name="Normal 2 2 4 2 13 3 2" xfId="7367"/>
    <cellStyle name="Normal 2 2 4 2 13 3 2 2" xfId="9007"/>
    <cellStyle name="Normal 2 2 4 2 13 3 3" xfId="8247"/>
    <cellStyle name="Normal 2 2 4 2 13 4" xfId="6382"/>
    <cellStyle name="Normal 2 2 4 2 13 4 2" xfId="7368"/>
    <cellStyle name="Normal 2 2 4 2 13 4 2 2" xfId="9008"/>
    <cellStyle name="Normal 2 2 4 2 13 4 3" xfId="8089"/>
    <cellStyle name="Normal 2 2 4 2 13 5" xfId="7054"/>
    <cellStyle name="Normal 2 2 4 2 13 5 2" xfId="8694"/>
    <cellStyle name="Normal 2 2 4 2 13 6" xfId="7877"/>
    <cellStyle name="Normal 2 2 4 2 14" xfId="6599"/>
    <cellStyle name="Normal 2 2 4 2 14 2" xfId="7369"/>
    <cellStyle name="Normal 2 2 4 2 14 2 2" xfId="9009"/>
    <cellStyle name="Normal 2 2 4 2 14 3" xfId="8248"/>
    <cellStyle name="Normal 2 2 4 2 15" xfId="6600"/>
    <cellStyle name="Normal 2 2 4 2 15 2" xfId="7370"/>
    <cellStyle name="Normal 2 2 4 2 15 2 2" xfId="9010"/>
    <cellStyle name="Normal 2 2 4 2 15 3" xfId="8249"/>
    <cellStyle name="Normal 2 2 4 2 16" xfId="6378"/>
    <cellStyle name="Normal 2 2 4 2 16 2" xfId="7371"/>
    <cellStyle name="Normal 2 2 4 2 16 2 2" xfId="9011"/>
    <cellStyle name="Normal 2 2 4 2 16 3" xfId="8085"/>
    <cellStyle name="Normal 2 2 4 2 17" xfId="7050"/>
    <cellStyle name="Normal 2 2 4 2 17 2" xfId="8690"/>
    <cellStyle name="Normal 2 2 4 2 18" xfId="7873"/>
    <cellStyle name="Normal 2 2 4 2 2" xfId="5395"/>
    <cellStyle name="Normal 2 2 4 2 2 2" xfId="6601"/>
    <cellStyle name="Normal 2 2 4 2 2 2 2" xfId="7372"/>
    <cellStyle name="Normal 2 2 4 2 2 2 2 2" xfId="9012"/>
    <cellStyle name="Normal 2 2 4 2 2 2 3" xfId="8250"/>
    <cellStyle name="Normal 2 2 4 2 2 3" xfId="6602"/>
    <cellStyle name="Normal 2 2 4 2 2 3 2" xfId="7373"/>
    <cellStyle name="Normal 2 2 4 2 2 3 2 2" xfId="9013"/>
    <cellStyle name="Normal 2 2 4 2 2 3 3" xfId="8251"/>
    <cellStyle name="Normal 2 2 4 2 2 4" xfId="6383"/>
    <cellStyle name="Normal 2 2 4 2 2 4 2" xfId="7374"/>
    <cellStyle name="Normal 2 2 4 2 2 4 2 2" xfId="9014"/>
    <cellStyle name="Normal 2 2 4 2 2 4 3" xfId="8090"/>
    <cellStyle name="Normal 2 2 4 2 2 5" xfId="7055"/>
    <cellStyle name="Normal 2 2 4 2 2 5 2" xfId="8695"/>
    <cellStyle name="Normal 2 2 4 2 2 6" xfId="7878"/>
    <cellStyle name="Normal 2 2 4 2 3" xfId="5396"/>
    <cellStyle name="Normal 2 2 4 2 3 2" xfId="6603"/>
    <cellStyle name="Normal 2 2 4 2 3 2 2" xfId="7375"/>
    <cellStyle name="Normal 2 2 4 2 3 2 2 2" xfId="9015"/>
    <cellStyle name="Normal 2 2 4 2 3 2 3" xfId="8252"/>
    <cellStyle name="Normal 2 2 4 2 3 3" xfId="6604"/>
    <cellStyle name="Normal 2 2 4 2 3 3 2" xfId="7376"/>
    <cellStyle name="Normal 2 2 4 2 3 3 2 2" xfId="9016"/>
    <cellStyle name="Normal 2 2 4 2 3 3 3" xfId="8253"/>
    <cellStyle name="Normal 2 2 4 2 3 4" xfId="6384"/>
    <cellStyle name="Normal 2 2 4 2 3 4 2" xfId="7377"/>
    <cellStyle name="Normal 2 2 4 2 3 4 2 2" xfId="9017"/>
    <cellStyle name="Normal 2 2 4 2 3 4 3" xfId="8091"/>
    <cellStyle name="Normal 2 2 4 2 3 5" xfId="7056"/>
    <cellStyle name="Normal 2 2 4 2 3 5 2" xfId="8696"/>
    <cellStyle name="Normal 2 2 4 2 3 6" xfId="7879"/>
    <cellStyle name="Normal 2 2 4 2 4" xfId="5397"/>
    <cellStyle name="Normal 2 2 4 2 4 2" xfId="6605"/>
    <cellStyle name="Normal 2 2 4 2 4 2 2" xfId="7378"/>
    <cellStyle name="Normal 2 2 4 2 4 2 2 2" xfId="9018"/>
    <cellStyle name="Normal 2 2 4 2 4 2 3" xfId="8254"/>
    <cellStyle name="Normal 2 2 4 2 4 3" xfId="6606"/>
    <cellStyle name="Normal 2 2 4 2 4 3 2" xfId="7379"/>
    <cellStyle name="Normal 2 2 4 2 4 3 2 2" xfId="9019"/>
    <cellStyle name="Normal 2 2 4 2 4 3 3" xfId="8255"/>
    <cellStyle name="Normal 2 2 4 2 4 4" xfId="6385"/>
    <cellStyle name="Normal 2 2 4 2 4 4 2" xfId="7380"/>
    <cellStyle name="Normal 2 2 4 2 4 4 2 2" xfId="9020"/>
    <cellStyle name="Normal 2 2 4 2 4 4 3" xfId="8092"/>
    <cellStyle name="Normal 2 2 4 2 4 5" xfId="7057"/>
    <cellStyle name="Normal 2 2 4 2 4 5 2" xfId="8697"/>
    <cellStyle name="Normal 2 2 4 2 4 6" xfId="7880"/>
    <cellStyle name="Normal 2 2 4 2 5" xfId="5398"/>
    <cellStyle name="Normal 2 2 4 2 5 2" xfId="6607"/>
    <cellStyle name="Normal 2 2 4 2 5 2 2" xfId="7381"/>
    <cellStyle name="Normal 2 2 4 2 5 2 2 2" xfId="9021"/>
    <cellStyle name="Normal 2 2 4 2 5 2 3" xfId="8256"/>
    <cellStyle name="Normal 2 2 4 2 5 3" xfId="6608"/>
    <cellStyle name="Normal 2 2 4 2 5 3 2" xfId="7382"/>
    <cellStyle name="Normal 2 2 4 2 5 3 2 2" xfId="9022"/>
    <cellStyle name="Normal 2 2 4 2 5 3 3" xfId="8257"/>
    <cellStyle name="Normal 2 2 4 2 5 4" xfId="6386"/>
    <cellStyle name="Normal 2 2 4 2 5 4 2" xfId="7383"/>
    <cellStyle name="Normal 2 2 4 2 5 4 2 2" xfId="9023"/>
    <cellStyle name="Normal 2 2 4 2 5 4 3" xfId="8093"/>
    <cellStyle name="Normal 2 2 4 2 5 5" xfId="7058"/>
    <cellStyle name="Normal 2 2 4 2 5 5 2" xfId="8698"/>
    <cellStyle name="Normal 2 2 4 2 5 6" xfId="7881"/>
    <cellStyle name="Normal 2 2 4 2 6" xfId="5399"/>
    <cellStyle name="Normal 2 2 4 2 6 2" xfId="6609"/>
    <cellStyle name="Normal 2 2 4 2 6 2 2" xfId="7384"/>
    <cellStyle name="Normal 2 2 4 2 6 2 2 2" xfId="9024"/>
    <cellStyle name="Normal 2 2 4 2 6 2 3" xfId="8258"/>
    <cellStyle name="Normal 2 2 4 2 6 3" xfId="6610"/>
    <cellStyle name="Normal 2 2 4 2 6 3 2" xfId="7385"/>
    <cellStyle name="Normal 2 2 4 2 6 3 2 2" xfId="9025"/>
    <cellStyle name="Normal 2 2 4 2 6 3 3" xfId="8259"/>
    <cellStyle name="Normal 2 2 4 2 6 4" xfId="6387"/>
    <cellStyle name="Normal 2 2 4 2 6 4 2" xfId="7386"/>
    <cellStyle name="Normal 2 2 4 2 6 4 2 2" xfId="9026"/>
    <cellStyle name="Normal 2 2 4 2 6 4 3" xfId="8094"/>
    <cellStyle name="Normal 2 2 4 2 6 5" xfId="7059"/>
    <cellStyle name="Normal 2 2 4 2 6 5 2" xfId="8699"/>
    <cellStyle name="Normal 2 2 4 2 6 6" xfId="7882"/>
    <cellStyle name="Normal 2 2 4 2 7" xfId="5400"/>
    <cellStyle name="Normal 2 2 4 2 7 2" xfId="6611"/>
    <cellStyle name="Normal 2 2 4 2 7 2 2" xfId="7387"/>
    <cellStyle name="Normal 2 2 4 2 7 2 2 2" xfId="9027"/>
    <cellStyle name="Normal 2 2 4 2 7 2 3" xfId="8260"/>
    <cellStyle name="Normal 2 2 4 2 7 3" xfId="6612"/>
    <cellStyle name="Normal 2 2 4 2 7 3 2" xfId="7388"/>
    <cellStyle name="Normal 2 2 4 2 7 3 2 2" xfId="9028"/>
    <cellStyle name="Normal 2 2 4 2 7 3 3" xfId="8261"/>
    <cellStyle name="Normal 2 2 4 2 7 4" xfId="6388"/>
    <cellStyle name="Normal 2 2 4 2 7 4 2" xfId="7389"/>
    <cellStyle name="Normal 2 2 4 2 7 4 2 2" xfId="9029"/>
    <cellStyle name="Normal 2 2 4 2 7 4 3" xfId="8095"/>
    <cellStyle name="Normal 2 2 4 2 7 5" xfId="7060"/>
    <cellStyle name="Normal 2 2 4 2 7 5 2" xfId="8700"/>
    <cellStyle name="Normal 2 2 4 2 7 6" xfId="7883"/>
    <cellStyle name="Normal 2 2 4 2 8" xfId="5401"/>
    <cellStyle name="Normal 2 2 4 2 8 2" xfId="6613"/>
    <cellStyle name="Normal 2 2 4 2 8 2 2" xfId="7390"/>
    <cellStyle name="Normal 2 2 4 2 8 2 2 2" xfId="9030"/>
    <cellStyle name="Normal 2 2 4 2 8 2 3" xfId="8262"/>
    <cellStyle name="Normal 2 2 4 2 8 3" xfId="6614"/>
    <cellStyle name="Normal 2 2 4 2 8 3 2" xfId="7391"/>
    <cellStyle name="Normal 2 2 4 2 8 3 2 2" xfId="9031"/>
    <cellStyle name="Normal 2 2 4 2 8 3 3" xfId="8263"/>
    <cellStyle name="Normal 2 2 4 2 8 4" xfId="6389"/>
    <cellStyle name="Normal 2 2 4 2 8 4 2" xfId="7392"/>
    <cellStyle name="Normal 2 2 4 2 8 4 2 2" xfId="9032"/>
    <cellStyle name="Normal 2 2 4 2 8 4 3" xfId="8096"/>
    <cellStyle name="Normal 2 2 4 2 8 5" xfId="7061"/>
    <cellStyle name="Normal 2 2 4 2 8 5 2" xfId="8701"/>
    <cellStyle name="Normal 2 2 4 2 8 6" xfId="7884"/>
    <cellStyle name="Normal 2 2 4 2 9" xfId="5402"/>
    <cellStyle name="Normal 2 2 4 2 9 2" xfId="6615"/>
    <cellStyle name="Normal 2 2 4 2 9 2 2" xfId="7393"/>
    <cellStyle name="Normal 2 2 4 2 9 2 2 2" xfId="9033"/>
    <cellStyle name="Normal 2 2 4 2 9 2 3" xfId="8264"/>
    <cellStyle name="Normal 2 2 4 2 9 3" xfId="6616"/>
    <cellStyle name="Normal 2 2 4 2 9 3 2" xfId="7394"/>
    <cellStyle name="Normal 2 2 4 2 9 3 2 2" xfId="9034"/>
    <cellStyle name="Normal 2 2 4 2 9 3 3" xfId="8265"/>
    <cellStyle name="Normal 2 2 4 2 9 4" xfId="6390"/>
    <cellStyle name="Normal 2 2 4 2 9 4 2" xfId="7395"/>
    <cellStyle name="Normal 2 2 4 2 9 4 2 2" xfId="9035"/>
    <cellStyle name="Normal 2 2 4 2 9 4 3" xfId="8097"/>
    <cellStyle name="Normal 2 2 4 2 9 5" xfId="7062"/>
    <cellStyle name="Normal 2 2 4 2 9 5 2" xfId="8702"/>
    <cellStyle name="Normal 2 2 4 2 9 6" xfId="7885"/>
    <cellStyle name="Normal 2 2 4 3" xfId="5403"/>
    <cellStyle name="Normal 2 2 4 3 2" xfId="19826"/>
    <cellStyle name="Normal 2 2 4 4" xfId="5404"/>
    <cellStyle name="Normal 2 2 4 4 2" xfId="19827"/>
    <cellStyle name="Normal 2 2 4 5" xfId="5405"/>
    <cellStyle name="Normal 2 2 4 5 2" xfId="19828"/>
    <cellStyle name="Normal 2 2 4 6" xfId="5406"/>
    <cellStyle name="Normal 2 2 4 6 2" xfId="19829"/>
    <cellStyle name="Normal 2 2 4 7" xfId="5407"/>
    <cellStyle name="Normal 2 2 4 7 2" xfId="19830"/>
    <cellStyle name="Normal 2 2 4 8" xfId="5408"/>
    <cellStyle name="Normal 2 2 4 8 2" xfId="19831"/>
    <cellStyle name="Normal 2 2 4 9" xfId="5409"/>
    <cellStyle name="Normal 2 2 4 9 2" xfId="19832"/>
    <cellStyle name="Normal 2 2 5" xfId="5410"/>
    <cellStyle name="Normal 2 2 5 2" xfId="6617"/>
    <cellStyle name="Normal 2 2 5 2 2" xfId="7396"/>
    <cellStyle name="Normal 2 2 5 2 2 2" xfId="9036"/>
    <cellStyle name="Normal 2 2 5 2 3" xfId="8266"/>
    <cellStyle name="Normal 2 2 5 3" xfId="6618"/>
    <cellStyle name="Normal 2 2 5 3 2" xfId="7397"/>
    <cellStyle name="Normal 2 2 5 3 2 2" xfId="9037"/>
    <cellStyle name="Normal 2 2 5 3 3" xfId="8267"/>
    <cellStyle name="Normal 2 2 5 4" xfId="6391"/>
    <cellStyle name="Normal 2 2 5 4 2" xfId="7398"/>
    <cellStyle name="Normal 2 2 5 4 2 2" xfId="9038"/>
    <cellStyle name="Normal 2 2 5 4 3" xfId="8098"/>
    <cellStyle name="Normal 2 2 5 5" xfId="7063"/>
    <cellStyle name="Normal 2 2 5 5 2" xfId="8703"/>
    <cellStyle name="Normal 2 2 5 6" xfId="7886"/>
    <cellStyle name="Normal 2 2 6" xfId="5411"/>
    <cellStyle name="Normal 2 2 6 2" xfId="6619"/>
    <cellStyle name="Normal 2 2 6 2 2" xfId="7399"/>
    <cellStyle name="Normal 2 2 6 2 2 2" xfId="9039"/>
    <cellStyle name="Normal 2 2 6 2 3" xfId="8268"/>
    <cellStyle name="Normal 2 2 6 3" xfId="6620"/>
    <cellStyle name="Normal 2 2 6 3 2" xfId="7400"/>
    <cellStyle name="Normal 2 2 6 3 2 2" xfId="9040"/>
    <cellStyle name="Normal 2 2 6 3 3" xfId="8269"/>
    <cellStyle name="Normal 2 2 6 4" xfId="6392"/>
    <cellStyle name="Normal 2 2 6 4 2" xfId="7401"/>
    <cellStyle name="Normal 2 2 6 4 2 2" xfId="9041"/>
    <cellStyle name="Normal 2 2 6 4 3" xfId="8099"/>
    <cellStyle name="Normal 2 2 6 5" xfId="7064"/>
    <cellStyle name="Normal 2 2 6 5 2" xfId="8704"/>
    <cellStyle name="Normal 2 2 6 6" xfId="7887"/>
    <cellStyle name="Normal 2 2 7" xfId="5412"/>
    <cellStyle name="Normal 2 2 7 2" xfId="6621"/>
    <cellStyle name="Normal 2 2 7 2 2" xfId="7402"/>
    <cellStyle name="Normal 2 2 7 2 2 2" xfId="9042"/>
    <cellStyle name="Normal 2 2 7 2 3" xfId="8270"/>
    <cellStyle name="Normal 2 2 7 3" xfId="6622"/>
    <cellStyle name="Normal 2 2 7 3 2" xfId="7403"/>
    <cellStyle name="Normal 2 2 7 3 2 2" xfId="9043"/>
    <cellStyle name="Normal 2 2 7 3 3" xfId="8271"/>
    <cellStyle name="Normal 2 2 7 4" xfId="6393"/>
    <cellStyle name="Normal 2 2 7 4 2" xfId="7404"/>
    <cellStyle name="Normal 2 2 7 4 2 2" xfId="9044"/>
    <cellStyle name="Normal 2 2 7 4 3" xfId="8100"/>
    <cellStyle name="Normal 2 2 7 5" xfId="7065"/>
    <cellStyle name="Normal 2 2 7 5 2" xfId="8705"/>
    <cellStyle name="Normal 2 2 7 6" xfId="7888"/>
    <cellStyle name="Normal 2 2 8" xfId="5413"/>
    <cellStyle name="Normal 2 2 8 2" xfId="5414"/>
    <cellStyle name="Normal 2 2 8 2 2" xfId="6623"/>
    <cellStyle name="Normal 2 2 8 2 2 2" xfId="7405"/>
    <cellStyle name="Normal 2 2 8 2 2 2 2" xfId="9045"/>
    <cellStyle name="Normal 2 2 8 2 2 3" xfId="8272"/>
    <cellStyle name="Normal 2 2 8 2 3" xfId="6624"/>
    <cellStyle name="Normal 2 2 8 2 3 2" xfId="7406"/>
    <cellStyle name="Normal 2 2 8 2 3 2 2" xfId="9046"/>
    <cellStyle name="Normal 2 2 8 2 3 3" xfId="8273"/>
    <cellStyle name="Normal 2 2 8 2 4" xfId="6394"/>
    <cellStyle name="Normal 2 2 8 2 4 2" xfId="7407"/>
    <cellStyle name="Normal 2 2 8 2 4 2 2" xfId="9047"/>
    <cellStyle name="Normal 2 2 8 2 4 3" xfId="8101"/>
    <cellStyle name="Normal 2 2 8 2 5" xfId="7066"/>
    <cellStyle name="Normal 2 2 8 2 5 2" xfId="8706"/>
    <cellStyle name="Normal 2 2 8 2 6" xfId="7889"/>
    <cellStyle name="Normal 2 2 8 3" xfId="19833"/>
    <cellStyle name="Normal 2 2 9" xfId="5415"/>
    <cellStyle name="Normal 2 2 9 2" xfId="19834"/>
    <cellStyle name="Normal 2 20" xfId="5416"/>
    <cellStyle name="Normal 2 20 2" xfId="19835"/>
    <cellStyle name="Normal 2 21" xfId="5417"/>
    <cellStyle name="Normal 2 21 2" xfId="19836"/>
    <cellStyle name="Normal 2 22" xfId="5418"/>
    <cellStyle name="Normal 2 22 2" xfId="19837"/>
    <cellStyle name="Normal 2 23" xfId="5419"/>
    <cellStyle name="Normal 2 23 2" xfId="19838"/>
    <cellStyle name="Normal 2 24" xfId="5420"/>
    <cellStyle name="Normal 2 24 2" xfId="19839"/>
    <cellStyle name="Normal 2 25" xfId="5421"/>
    <cellStyle name="Normal 2 25 2" xfId="19840"/>
    <cellStyle name="Normal 2 26" xfId="5422"/>
    <cellStyle name="Normal 2 26 2" xfId="19841"/>
    <cellStyle name="Normal 2 27" xfId="5423"/>
    <cellStyle name="Normal 2 27 2" xfId="19842"/>
    <cellStyle name="Normal 2 28" xfId="5424"/>
    <cellStyle name="Normal 2 29" xfId="5425"/>
    <cellStyle name="Normal 2 29 10" xfId="5426"/>
    <cellStyle name="Normal 2 29 11" xfId="5427"/>
    <cellStyle name="Normal 2 29 12" xfId="5428"/>
    <cellStyle name="Normal 2 29 13" xfId="5429"/>
    <cellStyle name="Normal 2 29 14" xfId="5430"/>
    <cellStyle name="Normal 2 29 15" xfId="5431"/>
    <cellStyle name="Normal 2 29 16" xfId="5432"/>
    <cellStyle name="Normal 2 29 17" xfId="5433"/>
    <cellStyle name="Normal 2 29 18" xfId="5434"/>
    <cellStyle name="Normal 2 29 19" xfId="5435"/>
    <cellStyle name="Normal 2 29 2" xfId="5436"/>
    <cellStyle name="Normal 2 29 20" xfId="5437"/>
    <cellStyle name="Normal 2 29 21" xfId="5438"/>
    <cellStyle name="Normal 2 29 22" xfId="5439"/>
    <cellStyle name="Normal 2 29 23" xfId="5440"/>
    <cellStyle name="Normal 2 29 24" xfId="5441"/>
    <cellStyle name="Normal 2 29 25" xfId="5442"/>
    <cellStyle name="Normal 2 29 26" xfId="5443"/>
    <cellStyle name="Normal 2 29 27" xfId="5444"/>
    <cellStyle name="Normal 2 29 28" xfId="5445"/>
    <cellStyle name="Normal 2 29 29" xfId="5446"/>
    <cellStyle name="Normal 2 29 3" xfId="5447"/>
    <cellStyle name="Normal 2 29 30" xfId="5448"/>
    <cellStyle name="Normal 2 29 31" xfId="5449"/>
    <cellStyle name="Normal 2 29 32" xfId="5450"/>
    <cellStyle name="Normal 2 29 33" xfId="5451"/>
    <cellStyle name="Normal 2 29 34" xfId="5452"/>
    <cellStyle name="Normal 2 29 35" xfId="5453"/>
    <cellStyle name="Normal 2 29 36" xfId="5454"/>
    <cellStyle name="Normal 2 29 37" xfId="5455"/>
    <cellStyle name="Normal 2 29 38" xfId="5456"/>
    <cellStyle name="Normal 2 29 39" xfId="5457"/>
    <cellStyle name="Normal 2 29 4" xfId="5458"/>
    <cellStyle name="Normal 2 29 40" xfId="5459"/>
    <cellStyle name="Normal 2 29 41" xfId="5460"/>
    <cellStyle name="Normal 2 29 42" xfId="5461"/>
    <cellStyle name="Normal 2 29 43" xfId="5462"/>
    <cellStyle name="Normal 2 29 44" xfId="5463"/>
    <cellStyle name="Normal 2 29 45" xfId="5464"/>
    <cellStyle name="Normal 2 29 46" xfId="5465"/>
    <cellStyle name="Normal 2 29 47" xfId="5466"/>
    <cellStyle name="Normal 2 29 48" xfId="5467"/>
    <cellStyle name="Normal 2 29 5" xfId="5468"/>
    <cellStyle name="Normal 2 29 6" xfId="5469"/>
    <cellStyle name="Normal 2 29 7" xfId="5470"/>
    <cellStyle name="Normal 2 29 8" xfId="5471"/>
    <cellStyle name="Normal 2 29 9" xfId="5472"/>
    <cellStyle name="Normal 2 3" xfId="31"/>
    <cellStyle name="Normal 2 3 10" xfId="5473"/>
    <cellStyle name="Normal 2 3 11" xfId="5474"/>
    <cellStyle name="Normal 2 3 12" xfId="5475"/>
    <cellStyle name="Normal 2 3 13" xfId="5476"/>
    <cellStyle name="Normal 2 3 14" xfId="5477"/>
    <cellStyle name="Normal 2 3 15" xfId="5478"/>
    <cellStyle name="Normal 2 3 16" xfId="5479"/>
    <cellStyle name="Normal 2 3 17" xfId="5480"/>
    <cellStyle name="Normal 2 3 18" xfId="5481"/>
    <cellStyle name="Normal 2 3 19" xfId="5482"/>
    <cellStyle name="Normal 2 3 2" xfId="5483"/>
    <cellStyle name="Normal 2 3 20" xfId="5484"/>
    <cellStyle name="Normal 2 3 21" xfId="5485"/>
    <cellStyle name="Normal 2 3 22" xfId="5486"/>
    <cellStyle name="Normal 2 3 23" xfId="5487"/>
    <cellStyle name="Normal 2 3 24" xfId="5488"/>
    <cellStyle name="Normal 2 3 25" xfId="5489"/>
    <cellStyle name="Normal 2 3 26" xfId="5490"/>
    <cellStyle name="Normal 2 3 27" xfId="5491"/>
    <cellStyle name="Normal 2 3 28" xfId="5492"/>
    <cellStyle name="Normal 2 3 29" xfId="5493"/>
    <cellStyle name="Normal 2 3 3" xfId="52"/>
    <cellStyle name="Normal 2 3 3 2" xfId="5494"/>
    <cellStyle name="Normal 2 3 30" xfId="5495"/>
    <cellStyle name="Normal 2 3 31" xfId="5496"/>
    <cellStyle name="Normal 2 3 32" xfId="5497"/>
    <cellStyle name="Normal 2 3 33" xfId="5498"/>
    <cellStyle name="Normal 2 3 34" xfId="5499"/>
    <cellStyle name="Normal 2 3 35" xfId="5500"/>
    <cellStyle name="Normal 2 3 36" xfId="5501"/>
    <cellStyle name="Normal 2 3 37" xfId="5502"/>
    <cellStyle name="Normal 2 3 38" xfId="5503"/>
    <cellStyle name="Normal 2 3 39" xfId="5504"/>
    <cellStyle name="Normal 2 3 4" xfId="5505"/>
    <cellStyle name="Normal 2 3 40" xfId="5506"/>
    <cellStyle name="Normal 2 3 41" xfId="5507"/>
    <cellStyle name="Normal 2 3 42" xfId="5508"/>
    <cellStyle name="Normal 2 3 43" xfId="5509"/>
    <cellStyle name="Normal 2 3 44" xfId="5510"/>
    <cellStyle name="Normal 2 3 45" xfId="5511"/>
    <cellStyle name="Normal 2 3 46" xfId="5512"/>
    <cellStyle name="Normal 2 3 47" xfId="5513"/>
    <cellStyle name="Normal 2 3 48" xfId="5514"/>
    <cellStyle name="Normal 2 3 49" xfId="64"/>
    <cellStyle name="Normal 2 3 49 2" xfId="7408"/>
    <cellStyle name="Normal 2 3 49 2 2" xfId="9048"/>
    <cellStyle name="Normal 2 3 49 3" xfId="8274"/>
    <cellStyle name="Normal 2 3 5" xfId="5515"/>
    <cellStyle name="Normal 2 3 50" xfId="55"/>
    <cellStyle name="Normal 2 3 50 2" xfId="19720"/>
    <cellStyle name="Normal 2 3 6" xfId="5516"/>
    <cellStyle name="Normal 2 3 7" xfId="5517"/>
    <cellStyle name="Normal 2 3 8" xfId="5518"/>
    <cellStyle name="Normal 2 3 9" xfId="5519"/>
    <cellStyle name="Normal 2 30" xfId="5520"/>
    <cellStyle name="Normal 2 31" xfId="5521"/>
    <cellStyle name="Normal 2 31 10" xfId="5522"/>
    <cellStyle name="Normal 2 31 11" xfId="5523"/>
    <cellStyle name="Normal 2 31 12" xfId="5524"/>
    <cellStyle name="Normal 2 31 13" xfId="5525"/>
    <cellStyle name="Normal 2 31 14" xfId="5526"/>
    <cellStyle name="Normal 2 31 15" xfId="5527"/>
    <cellStyle name="Normal 2 31 16" xfId="5528"/>
    <cellStyle name="Normal 2 31 17" xfId="5529"/>
    <cellStyle name="Normal 2 31 18" xfId="5530"/>
    <cellStyle name="Normal 2 31 19" xfId="5531"/>
    <cellStyle name="Normal 2 31 2" xfId="5532"/>
    <cellStyle name="Normal 2 31 20" xfId="5533"/>
    <cellStyle name="Normal 2 31 21" xfId="5534"/>
    <cellStyle name="Normal 2 31 22" xfId="5535"/>
    <cellStyle name="Normal 2 31 23" xfId="5536"/>
    <cellStyle name="Normal 2 31 24" xfId="5537"/>
    <cellStyle name="Normal 2 31 25" xfId="5538"/>
    <cellStyle name="Normal 2 31 26" xfId="5539"/>
    <cellStyle name="Normal 2 31 27" xfId="5540"/>
    <cellStyle name="Normal 2 31 28" xfId="5541"/>
    <cellStyle name="Normal 2 31 29" xfId="5542"/>
    <cellStyle name="Normal 2 31 3" xfId="5543"/>
    <cellStyle name="Normal 2 31 30" xfId="5544"/>
    <cellStyle name="Normal 2 31 31" xfId="5545"/>
    <cellStyle name="Normal 2 31 32" xfId="5546"/>
    <cellStyle name="Normal 2 31 33" xfId="5547"/>
    <cellStyle name="Normal 2 31 34" xfId="5548"/>
    <cellStyle name="Normal 2 31 35" xfId="5549"/>
    <cellStyle name="Normal 2 31 36" xfId="5550"/>
    <cellStyle name="Normal 2 31 37" xfId="5551"/>
    <cellStyle name="Normal 2 31 38" xfId="5552"/>
    <cellStyle name="Normal 2 31 39" xfId="5553"/>
    <cellStyle name="Normal 2 31 4" xfId="5554"/>
    <cellStyle name="Normal 2 31 40" xfId="5555"/>
    <cellStyle name="Normal 2 31 41" xfId="5556"/>
    <cellStyle name="Normal 2 31 42" xfId="5557"/>
    <cellStyle name="Normal 2 31 43" xfId="5558"/>
    <cellStyle name="Normal 2 31 44" xfId="5559"/>
    <cellStyle name="Normal 2 31 45" xfId="5560"/>
    <cellStyle name="Normal 2 31 46" xfId="5561"/>
    <cellStyle name="Normal 2 31 47" xfId="5562"/>
    <cellStyle name="Normal 2 31 48" xfId="5563"/>
    <cellStyle name="Normal 2 31 5" xfId="5564"/>
    <cellStyle name="Normal 2 31 6" xfId="5565"/>
    <cellStyle name="Normal 2 31 7" xfId="5566"/>
    <cellStyle name="Normal 2 31 8" xfId="5567"/>
    <cellStyle name="Normal 2 31 9" xfId="5568"/>
    <cellStyle name="Normal 2 32" xfId="5569"/>
    <cellStyle name="Normal 2 32 10" xfId="5570"/>
    <cellStyle name="Normal 2 32 11" xfId="5571"/>
    <cellStyle name="Normal 2 32 12" xfId="5572"/>
    <cellStyle name="Normal 2 32 13" xfId="5573"/>
    <cellStyle name="Normal 2 32 14" xfId="5574"/>
    <cellStyle name="Normal 2 32 15" xfId="5575"/>
    <cellStyle name="Normal 2 32 16" xfId="5576"/>
    <cellStyle name="Normal 2 32 17" xfId="5577"/>
    <cellStyle name="Normal 2 32 18" xfId="5578"/>
    <cellStyle name="Normal 2 32 19" xfId="5579"/>
    <cellStyle name="Normal 2 32 2" xfId="5580"/>
    <cellStyle name="Normal 2 32 20" xfId="5581"/>
    <cellStyle name="Normal 2 32 21" xfId="5582"/>
    <cellStyle name="Normal 2 32 22" xfId="5583"/>
    <cellStyle name="Normal 2 32 23" xfId="5584"/>
    <cellStyle name="Normal 2 32 24" xfId="5585"/>
    <cellStyle name="Normal 2 32 25" xfId="5586"/>
    <cellStyle name="Normal 2 32 26" xfId="5587"/>
    <cellStyle name="Normal 2 32 27" xfId="5588"/>
    <cellStyle name="Normal 2 32 28" xfId="5589"/>
    <cellStyle name="Normal 2 32 29" xfId="5590"/>
    <cellStyle name="Normal 2 32 3" xfId="5591"/>
    <cellStyle name="Normal 2 32 30" xfId="5592"/>
    <cellStyle name="Normal 2 32 31" xfId="5593"/>
    <cellStyle name="Normal 2 32 32" xfId="5594"/>
    <cellStyle name="Normal 2 32 33" xfId="5595"/>
    <cellStyle name="Normal 2 32 34" xfId="5596"/>
    <cellStyle name="Normal 2 32 35" xfId="5597"/>
    <cellStyle name="Normal 2 32 36" xfId="5598"/>
    <cellStyle name="Normal 2 32 37" xfId="5599"/>
    <cellStyle name="Normal 2 32 38" xfId="5600"/>
    <cellStyle name="Normal 2 32 39" xfId="5601"/>
    <cellStyle name="Normal 2 32 4" xfId="5602"/>
    <cellStyle name="Normal 2 32 40" xfId="5603"/>
    <cellStyle name="Normal 2 32 41" xfId="5604"/>
    <cellStyle name="Normal 2 32 42" xfId="5605"/>
    <cellStyle name="Normal 2 32 43" xfId="5606"/>
    <cellStyle name="Normal 2 32 44" xfId="5607"/>
    <cellStyle name="Normal 2 32 45" xfId="5608"/>
    <cellStyle name="Normal 2 32 46" xfId="5609"/>
    <cellStyle name="Normal 2 32 47" xfId="5610"/>
    <cellStyle name="Normal 2 32 48" xfId="5611"/>
    <cellStyle name="Normal 2 32 5" xfId="5612"/>
    <cellStyle name="Normal 2 32 6" xfId="5613"/>
    <cellStyle name="Normal 2 32 7" xfId="5614"/>
    <cellStyle name="Normal 2 32 8" xfId="5615"/>
    <cellStyle name="Normal 2 32 9" xfId="5616"/>
    <cellStyle name="Normal 2 33" xfId="5617"/>
    <cellStyle name="Normal 2 33 10" xfId="5618"/>
    <cellStyle name="Normal 2 33 11" xfId="5619"/>
    <cellStyle name="Normal 2 33 12" xfId="5620"/>
    <cellStyle name="Normal 2 33 13" xfId="5621"/>
    <cellStyle name="Normal 2 33 14" xfId="5622"/>
    <cellStyle name="Normal 2 33 15" xfId="5623"/>
    <cellStyle name="Normal 2 33 16" xfId="5624"/>
    <cellStyle name="Normal 2 33 17" xfId="5625"/>
    <cellStyle name="Normal 2 33 18" xfId="5626"/>
    <cellStyle name="Normal 2 33 19" xfId="5627"/>
    <cellStyle name="Normal 2 33 2" xfId="5628"/>
    <cellStyle name="Normal 2 33 20" xfId="5629"/>
    <cellStyle name="Normal 2 33 21" xfId="5630"/>
    <cellStyle name="Normal 2 33 22" xfId="5631"/>
    <cellStyle name="Normal 2 33 23" xfId="5632"/>
    <cellStyle name="Normal 2 33 24" xfId="5633"/>
    <cellStyle name="Normal 2 33 25" xfId="5634"/>
    <cellStyle name="Normal 2 33 26" xfId="5635"/>
    <cellStyle name="Normal 2 33 27" xfId="5636"/>
    <cellStyle name="Normal 2 33 28" xfId="5637"/>
    <cellStyle name="Normal 2 33 29" xfId="5638"/>
    <cellStyle name="Normal 2 33 3" xfId="5639"/>
    <cellStyle name="Normal 2 33 30" xfId="5640"/>
    <cellStyle name="Normal 2 33 31" xfId="5641"/>
    <cellStyle name="Normal 2 33 32" xfId="5642"/>
    <cellStyle name="Normal 2 33 33" xfId="5643"/>
    <cellStyle name="Normal 2 33 34" xfId="5644"/>
    <cellStyle name="Normal 2 33 35" xfId="5645"/>
    <cellStyle name="Normal 2 33 36" xfId="5646"/>
    <cellStyle name="Normal 2 33 37" xfId="5647"/>
    <cellStyle name="Normal 2 33 38" xfId="5648"/>
    <cellStyle name="Normal 2 33 39" xfId="5649"/>
    <cellStyle name="Normal 2 33 4" xfId="5650"/>
    <cellStyle name="Normal 2 33 40" xfId="5651"/>
    <cellStyle name="Normal 2 33 41" xfId="5652"/>
    <cellStyle name="Normal 2 33 42" xfId="5653"/>
    <cellStyle name="Normal 2 33 43" xfId="5654"/>
    <cellStyle name="Normal 2 33 44" xfId="5655"/>
    <cellStyle name="Normal 2 33 45" xfId="5656"/>
    <cellStyle name="Normal 2 33 46" xfId="5657"/>
    <cellStyle name="Normal 2 33 47" xfId="5658"/>
    <cellStyle name="Normal 2 33 48" xfId="5659"/>
    <cellStyle name="Normal 2 33 5" xfId="5660"/>
    <cellStyle name="Normal 2 33 6" xfId="5661"/>
    <cellStyle name="Normal 2 33 7" xfId="5662"/>
    <cellStyle name="Normal 2 33 8" xfId="5663"/>
    <cellStyle name="Normal 2 33 9" xfId="5664"/>
    <cellStyle name="Normal 2 34" xfId="5665"/>
    <cellStyle name="Normal 2 35" xfId="5666"/>
    <cellStyle name="Normal 2 36" xfId="5667"/>
    <cellStyle name="Normal 2 36 10" xfId="5668"/>
    <cellStyle name="Normal 2 36 11" xfId="5669"/>
    <cellStyle name="Normal 2 36 12" xfId="5670"/>
    <cellStyle name="Normal 2 36 13" xfId="5671"/>
    <cellStyle name="Normal 2 36 14" xfId="5672"/>
    <cellStyle name="Normal 2 36 15" xfId="5673"/>
    <cellStyle name="Normal 2 36 16" xfId="5674"/>
    <cellStyle name="Normal 2 36 17" xfId="5675"/>
    <cellStyle name="Normal 2 36 18" xfId="5676"/>
    <cellStyle name="Normal 2 36 19" xfId="5677"/>
    <cellStyle name="Normal 2 36 2" xfId="5678"/>
    <cellStyle name="Normal 2 36 20" xfId="5679"/>
    <cellStyle name="Normal 2 36 3" xfId="5680"/>
    <cellStyle name="Normal 2 36 4" xfId="5681"/>
    <cellStyle name="Normal 2 36 5" xfId="5682"/>
    <cellStyle name="Normal 2 36 6" xfId="5683"/>
    <cellStyle name="Normal 2 36 7" xfId="5684"/>
    <cellStyle name="Normal 2 36 8" xfId="5685"/>
    <cellStyle name="Normal 2 36 9" xfId="5686"/>
    <cellStyle name="Normal 2 37" xfId="5687"/>
    <cellStyle name="Normal 2 38" xfId="5688"/>
    <cellStyle name="Normal 2 39" xfId="5689"/>
    <cellStyle name="Normal 2 4" xfId="47"/>
    <cellStyle name="Normal 2 4 2" xfId="5690"/>
    <cellStyle name="Normal 2 4 2 2" xfId="19496"/>
    <cellStyle name="Normal 2 40" xfId="5691"/>
    <cellStyle name="Normal 2 40 10" xfId="5692"/>
    <cellStyle name="Normal 2 40 11" xfId="5693"/>
    <cellStyle name="Normal 2 40 12" xfId="5694"/>
    <cellStyle name="Normal 2 40 13" xfId="5695"/>
    <cellStyle name="Normal 2 40 14" xfId="5696"/>
    <cellStyle name="Normal 2 40 15" xfId="5697"/>
    <cellStyle name="Normal 2 40 16" xfId="5698"/>
    <cellStyle name="Normal 2 40 17" xfId="5699"/>
    <cellStyle name="Normal 2 40 18" xfId="5700"/>
    <cellStyle name="Normal 2 40 19" xfId="5701"/>
    <cellStyle name="Normal 2 40 2" xfId="5702"/>
    <cellStyle name="Normal 2 40 20" xfId="5703"/>
    <cellStyle name="Normal 2 40 3" xfId="5704"/>
    <cellStyle name="Normal 2 40 4" xfId="5705"/>
    <cellStyle name="Normal 2 40 5" xfId="5706"/>
    <cellStyle name="Normal 2 40 6" xfId="5707"/>
    <cellStyle name="Normal 2 40 7" xfId="5708"/>
    <cellStyle name="Normal 2 40 8" xfId="5709"/>
    <cellStyle name="Normal 2 40 9" xfId="5710"/>
    <cellStyle name="Normal 2 41" xfId="5711"/>
    <cellStyle name="Normal 2 41 10" xfId="5712"/>
    <cellStyle name="Normal 2 41 11" xfId="5713"/>
    <cellStyle name="Normal 2 41 12" xfId="5714"/>
    <cellStyle name="Normal 2 41 13" xfId="5715"/>
    <cellStyle name="Normal 2 41 14" xfId="5716"/>
    <cellStyle name="Normal 2 41 15" xfId="5717"/>
    <cellStyle name="Normal 2 41 16" xfId="5718"/>
    <cellStyle name="Normal 2 41 17" xfId="5719"/>
    <cellStyle name="Normal 2 41 18" xfId="5720"/>
    <cellStyle name="Normal 2 41 19" xfId="5721"/>
    <cellStyle name="Normal 2 41 2" xfId="5722"/>
    <cellStyle name="Normal 2 41 20" xfId="5723"/>
    <cellStyle name="Normal 2 41 3" xfId="5724"/>
    <cellStyle name="Normal 2 41 4" xfId="5725"/>
    <cellStyle name="Normal 2 41 5" xfId="5726"/>
    <cellStyle name="Normal 2 41 6" xfId="5727"/>
    <cellStyle name="Normal 2 41 7" xfId="5728"/>
    <cellStyle name="Normal 2 41 8" xfId="5729"/>
    <cellStyle name="Normal 2 41 9" xfId="5730"/>
    <cellStyle name="Normal 2 42" xfId="5731"/>
    <cellStyle name="Normal 2 42 10" xfId="5732"/>
    <cellStyle name="Normal 2 42 11" xfId="5733"/>
    <cellStyle name="Normal 2 42 12" xfId="5734"/>
    <cellStyle name="Normal 2 42 13" xfId="5735"/>
    <cellStyle name="Normal 2 42 14" xfId="5736"/>
    <cellStyle name="Normal 2 42 15" xfId="5737"/>
    <cellStyle name="Normal 2 42 16" xfId="5738"/>
    <cellStyle name="Normal 2 42 17" xfId="5739"/>
    <cellStyle name="Normal 2 42 18" xfId="5740"/>
    <cellStyle name="Normal 2 42 19" xfId="5741"/>
    <cellStyle name="Normal 2 42 2" xfId="5742"/>
    <cellStyle name="Normal 2 42 20" xfId="5743"/>
    <cellStyle name="Normal 2 42 3" xfId="5744"/>
    <cellStyle name="Normal 2 42 4" xfId="5745"/>
    <cellStyle name="Normal 2 42 5" xfId="5746"/>
    <cellStyle name="Normal 2 42 6" xfId="5747"/>
    <cellStyle name="Normal 2 42 7" xfId="5748"/>
    <cellStyle name="Normal 2 42 8" xfId="5749"/>
    <cellStyle name="Normal 2 42 9" xfId="5750"/>
    <cellStyle name="Normal 2 43" xfId="5751"/>
    <cellStyle name="Normal 2 44" xfId="5752"/>
    <cellStyle name="Normal 2 45" xfId="5753"/>
    <cellStyle name="Normal 2 45 10" xfId="5754"/>
    <cellStyle name="Normal 2 45 11" xfId="5755"/>
    <cellStyle name="Normal 2 45 12" xfId="5756"/>
    <cellStyle name="Normal 2 45 13" xfId="5757"/>
    <cellStyle name="Normal 2 45 14" xfId="5758"/>
    <cellStyle name="Normal 2 45 15" xfId="5759"/>
    <cellStyle name="Normal 2 45 16" xfId="5760"/>
    <cellStyle name="Normal 2 45 17" xfId="5761"/>
    <cellStyle name="Normal 2 45 18" xfId="5762"/>
    <cellStyle name="Normal 2 45 19" xfId="5763"/>
    <cellStyle name="Normal 2 45 2" xfId="5764"/>
    <cellStyle name="Normal 2 45 3" xfId="5765"/>
    <cellStyle name="Normal 2 45 4" xfId="5766"/>
    <cellStyle name="Normal 2 45 5" xfId="5767"/>
    <cellStyle name="Normal 2 45 6" xfId="5768"/>
    <cellStyle name="Normal 2 45 7" xfId="5769"/>
    <cellStyle name="Normal 2 45 8" xfId="5770"/>
    <cellStyle name="Normal 2 45 9" xfId="5771"/>
    <cellStyle name="Normal 2 46" xfId="5772"/>
    <cellStyle name="Normal 2 46 10" xfId="5773"/>
    <cellStyle name="Normal 2 46 11" xfId="5774"/>
    <cellStyle name="Normal 2 46 12" xfId="5775"/>
    <cellStyle name="Normal 2 46 13" xfId="5776"/>
    <cellStyle name="Normal 2 46 14" xfId="5777"/>
    <cellStyle name="Normal 2 46 15" xfId="5778"/>
    <cellStyle name="Normal 2 46 16" xfId="5779"/>
    <cellStyle name="Normal 2 46 17" xfId="5780"/>
    <cellStyle name="Normal 2 46 18" xfId="5781"/>
    <cellStyle name="Normal 2 46 19" xfId="5782"/>
    <cellStyle name="Normal 2 46 2" xfId="5783"/>
    <cellStyle name="Normal 2 46 3" xfId="5784"/>
    <cellStyle name="Normal 2 46 4" xfId="5785"/>
    <cellStyle name="Normal 2 46 5" xfId="5786"/>
    <cellStyle name="Normal 2 46 6" xfId="5787"/>
    <cellStyle name="Normal 2 46 7" xfId="5788"/>
    <cellStyle name="Normal 2 46 8" xfId="5789"/>
    <cellStyle name="Normal 2 46 9" xfId="5790"/>
    <cellStyle name="Normal 2 47" xfId="5791"/>
    <cellStyle name="Normal 2 47 10" xfId="5792"/>
    <cellStyle name="Normal 2 47 11" xfId="5793"/>
    <cellStyle name="Normal 2 47 12" xfId="5794"/>
    <cellStyle name="Normal 2 47 13" xfId="5795"/>
    <cellStyle name="Normal 2 47 14" xfId="5796"/>
    <cellStyle name="Normal 2 47 15" xfId="5797"/>
    <cellStyle name="Normal 2 47 16" xfId="5798"/>
    <cellStyle name="Normal 2 47 17" xfId="5799"/>
    <cellStyle name="Normal 2 47 18" xfId="5800"/>
    <cellStyle name="Normal 2 47 19" xfId="5801"/>
    <cellStyle name="Normal 2 47 2" xfId="5802"/>
    <cellStyle name="Normal 2 47 3" xfId="5803"/>
    <cellStyle name="Normal 2 47 4" xfId="5804"/>
    <cellStyle name="Normal 2 47 5" xfId="5805"/>
    <cellStyle name="Normal 2 47 6" xfId="5806"/>
    <cellStyle name="Normal 2 47 7" xfId="5807"/>
    <cellStyle name="Normal 2 47 8" xfId="5808"/>
    <cellStyle name="Normal 2 47 9" xfId="5809"/>
    <cellStyle name="Normal 2 48" xfId="5810"/>
    <cellStyle name="Normal 2 48 10" xfId="5811"/>
    <cellStyle name="Normal 2 48 11" xfId="5812"/>
    <cellStyle name="Normal 2 48 12" xfId="5813"/>
    <cellStyle name="Normal 2 48 13" xfId="5814"/>
    <cellStyle name="Normal 2 48 14" xfId="5815"/>
    <cellStyle name="Normal 2 48 15" xfId="5816"/>
    <cellStyle name="Normal 2 48 16" xfId="5817"/>
    <cellStyle name="Normal 2 48 17" xfId="5818"/>
    <cellStyle name="Normal 2 48 18" xfId="5819"/>
    <cellStyle name="Normal 2 48 19" xfId="5820"/>
    <cellStyle name="Normal 2 48 2" xfId="5821"/>
    <cellStyle name="Normal 2 48 2 2" xfId="5822"/>
    <cellStyle name="Normal 2 48 2 3" xfId="5823"/>
    <cellStyle name="Normal 2 48 2 4" xfId="5824"/>
    <cellStyle name="Normal 2 48 3" xfId="5825"/>
    <cellStyle name="Normal 2 48 4" xfId="5826"/>
    <cellStyle name="Normal 2 48 5" xfId="5827"/>
    <cellStyle name="Normal 2 48 6" xfId="5828"/>
    <cellStyle name="Normal 2 48 7" xfId="5829"/>
    <cellStyle name="Normal 2 48 8" xfId="5830"/>
    <cellStyle name="Normal 2 48 9" xfId="5831"/>
    <cellStyle name="Normal 2 49" xfId="5832"/>
    <cellStyle name="Normal 2 5" xfId="5833"/>
    <cellStyle name="Normal 2 5 2" xfId="19843"/>
    <cellStyle name="Normal 2 50" xfId="5834"/>
    <cellStyle name="Normal 2 51" xfId="5835"/>
    <cellStyle name="Normal 2 52" xfId="5836"/>
    <cellStyle name="Normal 2 52 10" xfId="5837"/>
    <cellStyle name="Normal 2 52 11" xfId="5838"/>
    <cellStyle name="Normal 2 52 12" xfId="5839"/>
    <cellStyle name="Normal 2 52 13" xfId="5840"/>
    <cellStyle name="Normal 2 52 14" xfId="5841"/>
    <cellStyle name="Normal 2 52 15" xfId="5842"/>
    <cellStyle name="Normal 2 52 16" xfId="5843"/>
    <cellStyle name="Normal 2 52 2" xfId="5844"/>
    <cellStyle name="Normal 2 52 3" xfId="5845"/>
    <cellStyle name="Normal 2 52 4" xfId="5846"/>
    <cellStyle name="Normal 2 52 5" xfId="5847"/>
    <cellStyle name="Normal 2 52 6" xfId="5848"/>
    <cellStyle name="Normal 2 52 7" xfId="5849"/>
    <cellStyle name="Normal 2 52 8" xfId="5850"/>
    <cellStyle name="Normal 2 52 9" xfId="5851"/>
    <cellStyle name="Normal 2 53" xfId="5852"/>
    <cellStyle name="Normal 2 53 10" xfId="5853"/>
    <cellStyle name="Normal 2 53 11" xfId="5854"/>
    <cellStyle name="Normal 2 53 12" xfId="5855"/>
    <cellStyle name="Normal 2 53 13" xfId="5856"/>
    <cellStyle name="Normal 2 53 14" xfId="5857"/>
    <cellStyle name="Normal 2 53 15" xfId="5858"/>
    <cellStyle name="Normal 2 53 16" xfId="5859"/>
    <cellStyle name="Normal 2 53 2" xfId="5860"/>
    <cellStyle name="Normal 2 53 3" xfId="5861"/>
    <cellStyle name="Normal 2 53 4" xfId="5862"/>
    <cellStyle name="Normal 2 53 5" xfId="5863"/>
    <cellStyle name="Normal 2 53 6" xfId="5864"/>
    <cellStyle name="Normal 2 53 7" xfId="5865"/>
    <cellStyle name="Normal 2 53 8" xfId="5866"/>
    <cellStyle name="Normal 2 53 9" xfId="5867"/>
    <cellStyle name="Normal 2 54" xfId="5868"/>
    <cellStyle name="Normal 2 55" xfId="5869"/>
    <cellStyle name="Normal 2 56" xfId="5870"/>
    <cellStyle name="Normal 2 57" xfId="5871"/>
    <cellStyle name="Normal 2 58" xfId="5872"/>
    <cellStyle name="Normal 2 59" xfId="5873"/>
    <cellStyle name="Normal 2 6" xfId="5874"/>
    <cellStyle name="Normal 2 6 2" xfId="19844"/>
    <cellStyle name="Normal 2 60" xfId="5875"/>
    <cellStyle name="Normal 2 61" xfId="5876"/>
    <cellStyle name="Normal 2 62" xfId="5877"/>
    <cellStyle name="Normal 2 63" xfId="5878"/>
    <cellStyle name="Normal 2 64" xfId="5879"/>
    <cellStyle name="Normal 2 65" xfId="5880"/>
    <cellStyle name="Normal 2 66" xfId="5881"/>
    <cellStyle name="Normal 2 67" xfId="5882"/>
    <cellStyle name="Normal 2 67 2" xfId="6625"/>
    <cellStyle name="Normal 2 68" xfId="100"/>
    <cellStyle name="Normal 2 7" xfId="5883"/>
    <cellStyle name="Normal 2 7 2" xfId="6626"/>
    <cellStyle name="Normal 2 7 2 2" xfId="7409"/>
    <cellStyle name="Normal 2 7 2 2 2" xfId="9049"/>
    <cellStyle name="Normal 2 7 2 3" xfId="8275"/>
    <cellStyle name="Normal 2 7 3" xfId="6627"/>
    <cellStyle name="Normal 2 7 3 2" xfId="7410"/>
    <cellStyle name="Normal 2 7 3 2 2" xfId="9050"/>
    <cellStyle name="Normal 2 7 3 3" xfId="8276"/>
    <cellStyle name="Normal 2 7 4" xfId="6395"/>
    <cellStyle name="Normal 2 7 4 2" xfId="7411"/>
    <cellStyle name="Normal 2 7 4 2 2" xfId="9051"/>
    <cellStyle name="Normal 2 7 4 3" xfId="8102"/>
    <cellStyle name="Normal 2 7 5" xfId="7067"/>
    <cellStyle name="Normal 2 7 5 2" xfId="8707"/>
    <cellStyle name="Normal 2 7 6" xfId="7911"/>
    <cellStyle name="Normal 2 8" xfId="5884"/>
    <cellStyle name="Normal 2 8 2" xfId="6628"/>
    <cellStyle name="Normal 2 8 2 2" xfId="7412"/>
    <cellStyle name="Normal 2 8 2 2 2" xfId="9052"/>
    <cellStyle name="Normal 2 8 2 3" xfId="8277"/>
    <cellStyle name="Normal 2 8 3" xfId="6629"/>
    <cellStyle name="Normal 2 8 3 2" xfId="7413"/>
    <cellStyle name="Normal 2 8 3 2 2" xfId="9053"/>
    <cellStyle name="Normal 2 8 3 3" xfId="8278"/>
    <cellStyle name="Normal 2 8 4" xfId="6396"/>
    <cellStyle name="Normal 2 8 4 2" xfId="7414"/>
    <cellStyle name="Normal 2 8 4 2 2" xfId="9054"/>
    <cellStyle name="Normal 2 8 4 3" xfId="8103"/>
    <cellStyle name="Normal 2 8 5" xfId="7068"/>
    <cellStyle name="Normal 2 8 5 2" xfId="8708"/>
    <cellStyle name="Normal 2 8 6" xfId="7912"/>
    <cellStyle name="Normal 2 9" xfId="5885"/>
    <cellStyle name="Normal 2 9 2" xfId="6630"/>
    <cellStyle name="Normal 2 9 2 2" xfId="7415"/>
    <cellStyle name="Normal 2 9 2 2 2" xfId="9055"/>
    <cellStyle name="Normal 2 9 2 3" xfId="8279"/>
    <cellStyle name="Normal 2 9 3" xfId="6631"/>
    <cellStyle name="Normal 2 9 3 2" xfId="7416"/>
    <cellStyle name="Normal 2 9 3 2 2" xfId="9056"/>
    <cellStyle name="Normal 2 9 3 3" xfId="8280"/>
    <cellStyle name="Normal 2 9 4" xfId="6397"/>
    <cellStyle name="Normal 2 9 4 2" xfId="7417"/>
    <cellStyle name="Normal 2 9 4 2 2" xfId="9057"/>
    <cellStyle name="Normal 2 9 4 3" xfId="8104"/>
    <cellStyle name="Normal 2 9 5" xfId="7069"/>
    <cellStyle name="Normal 2 9 5 2" xfId="8709"/>
    <cellStyle name="Normal 2 9 6" xfId="7913"/>
    <cellStyle name="Normal 20" xfId="5886"/>
    <cellStyle name="Normal 20 2" xfId="5887"/>
    <cellStyle name="Normal 20 2 2" xfId="6511"/>
    <cellStyle name="Normal 20 2 3" xfId="6399"/>
    <cellStyle name="Normal 20 2 3 2" xfId="7418"/>
    <cellStyle name="Normal 20 2 3 2 2" xfId="9058"/>
    <cellStyle name="Normal 20 2 3 3" xfId="8106"/>
    <cellStyle name="Normal 20 2 4" xfId="7071"/>
    <cellStyle name="Normal 20 2 4 2" xfId="8711"/>
    <cellStyle name="Normal 20 2 5" xfId="7915"/>
    <cellStyle name="Normal 20 3" xfId="6632"/>
    <cellStyle name="Normal 20 3 2" xfId="7419"/>
    <cellStyle name="Normal 20 3 2 2" xfId="9059"/>
    <cellStyle name="Normal 20 3 3" xfId="8281"/>
    <cellStyle name="Normal 20 4" xfId="6633"/>
    <cellStyle name="Normal 20 4 2" xfId="7420"/>
    <cellStyle name="Normal 20 4 2 2" xfId="9060"/>
    <cellStyle name="Normal 20 4 3" xfId="8282"/>
    <cellStyle name="Normal 20 5" xfId="6398"/>
    <cellStyle name="Normal 20 5 2" xfId="7421"/>
    <cellStyle name="Normal 20 5 2 2" xfId="9061"/>
    <cellStyle name="Normal 20 5 3" xfId="8105"/>
    <cellStyle name="Normal 20 6" xfId="7070"/>
    <cellStyle name="Normal 20 6 2" xfId="8710"/>
    <cellStyle name="Normal 20 7" xfId="7914"/>
    <cellStyle name="Normal 20_1_solis_MK Nr 595 " xfId="5888"/>
    <cellStyle name="Normal 21" xfId="5889"/>
    <cellStyle name="Normal 21 2" xfId="5890"/>
    <cellStyle name="Normal 21 3" xfId="6634"/>
    <cellStyle name="Normal 21 3 2" xfId="7422"/>
    <cellStyle name="Normal 21 3 2 2" xfId="9062"/>
    <cellStyle name="Normal 21 3 3" xfId="8283"/>
    <cellStyle name="Normal 21 4" xfId="6635"/>
    <cellStyle name="Normal 21 4 2" xfId="7423"/>
    <cellStyle name="Normal 21 4 2 2" xfId="9063"/>
    <cellStyle name="Normal 21 4 3" xfId="8284"/>
    <cellStyle name="Normal 21 5" xfId="6400"/>
    <cellStyle name="Normal 21 5 2" xfId="7424"/>
    <cellStyle name="Normal 21 5 2 2" xfId="9064"/>
    <cellStyle name="Normal 21 5 3" xfId="8107"/>
    <cellStyle name="Normal 21 6" xfId="7072"/>
    <cellStyle name="Normal 21 6 2" xfId="8712"/>
    <cellStyle name="Normal 21 7" xfId="7916"/>
    <cellStyle name="Normal 21_1_solis_MK Nr 595 " xfId="5891"/>
    <cellStyle name="Normal 22" xfId="5892"/>
    <cellStyle name="Normal 22 2" xfId="5893"/>
    <cellStyle name="Normal 22 3" xfId="6636"/>
    <cellStyle name="Normal 22 3 2" xfId="7425"/>
    <cellStyle name="Normal 22 3 2 2" xfId="9065"/>
    <cellStyle name="Normal 22 3 3" xfId="8285"/>
    <cellStyle name="Normal 22 4" xfId="6637"/>
    <cellStyle name="Normal 22 4 2" xfId="7426"/>
    <cellStyle name="Normal 22 4 2 2" xfId="9066"/>
    <cellStyle name="Normal 22 4 3" xfId="8286"/>
    <cellStyle name="Normal 22 5" xfId="6401"/>
    <cellStyle name="Normal 22 5 2" xfId="7427"/>
    <cellStyle name="Normal 22 5 2 2" xfId="9067"/>
    <cellStyle name="Normal 22 5 3" xfId="8108"/>
    <cellStyle name="Normal 22 6" xfId="7073"/>
    <cellStyle name="Normal 22 6 2" xfId="8713"/>
    <cellStyle name="Normal 22 7" xfId="7917"/>
    <cellStyle name="Normal 22_1_solis_MK Nr 595 " xfId="5894"/>
    <cellStyle name="Normal 23" xfId="5895"/>
    <cellStyle name="Normal 23 10" xfId="7918"/>
    <cellStyle name="Normal 23 2" xfId="5896"/>
    <cellStyle name="Normal 23 2 2" xfId="5897"/>
    <cellStyle name="Normal 23 2 3" xfId="6638"/>
    <cellStyle name="Normal 23 2 3 2" xfId="7428"/>
    <cellStyle name="Normal 23 2 3 2 2" xfId="9068"/>
    <cellStyle name="Normal 23 2 3 3" xfId="8287"/>
    <cellStyle name="Normal 23 2 4" xfId="6639"/>
    <cellStyle name="Normal 23 2 4 2" xfId="7429"/>
    <cellStyle name="Normal 23 2 4 2 2" xfId="9069"/>
    <cellStyle name="Normal 23 2 4 3" xfId="8288"/>
    <cellStyle name="Normal 23 2 5" xfId="6403"/>
    <cellStyle name="Normal 23 2 5 2" xfId="7430"/>
    <cellStyle name="Normal 23 2 5 2 2" xfId="9070"/>
    <cellStyle name="Normal 23 2 5 3" xfId="8110"/>
    <cellStyle name="Normal 23 2 6" xfId="7075"/>
    <cellStyle name="Normal 23 2 6 2" xfId="8715"/>
    <cellStyle name="Normal 23 2 7" xfId="7919"/>
    <cellStyle name="Normal 23 2_1_solis_MK Nr 595 " xfId="5898"/>
    <cellStyle name="Normal 23 3" xfId="5899"/>
    <cellStyle name="Normal 23 3 2" xfId="5900"/>
    <cellStyle name="Normal 23 3 2 2" xfId="6640"/>
    <cellStyle name="Normal 23 3 2 2 2" xfId="7431"/>
    <cellStyle name="Normal 23 3 2 2 2 2" xfId="9071"/>
    <cellStyle name="Normal 23 3 2 2 3" xfId="8289"/>
    <cellStyle name="Normal 23 3 2 3" xfId="6641"/>
    <cellStyle name="Normal 23 3 2 3 2" xfId="7432"/>
    <cellStyle name="Normal 23 3 2 3 2 2" xfId="9072"/>
    <cellStyle name="Normal 23 3 2 3 3" xfId="8290"/>
    <cellStyle name="Normal 23 3 2 4" xfId="6405"/>
    <cellStyle name="Normal 23 3 2 4 2" xfId="7433"/>
    <cellStyle name="Normal 23 3 2 4 2 2" xfId="9073"/>
    <cellStyle name="Normal 23 3 2 4 3" xfId="8112"/>
    <cellStyle name="Normal 23 3 2 5" xfId="7077"/>
    <cellStyle name="Normal 23 3 2 5 2" xfId="8717"/>
    <cellStyle name="Normal 23 3 2 6" xfId="7921"/>
    <cellStyle name="Normal 23 3 3" xfId="5901"/>
    <cellStyle name="Normal 23 3 4" xfId="6642"/>
    <cellStyle name="Normal 23 3 4 2" xfId="7434"/>
    <cellStyle name="Normal 23 3 4 2 2" xfId="9074"/>
    <cellStyle name="Normal 23 3 4 3" xfId="8291"/>
    <cellStyle name="Normal 23 3 5" xfId="6643"/>
    <cellStyle name="Normal 23 3 5 2" xfId="7435"/>
    <cellStyle name="Normal 23 3 5 2 2" xfId="9075"/>
    <cellStyle name="Normal 23 3 5 3" xfId="8292"/>
    <cellStyle name="Normal 23 3 6" xfId="6404"/>
    <cellStyle name="Normal 23 3 6 2" xfId="7436"/>
    <cellStyle name="Normal 23 3 6 2 2" xfId="9076"/>
    <cellStyle name="Normal 23 3 6 3" xfId="8111"/>
    <cellStyle name="Normal 23 3 7" xfId="7076"/>
    <cellStyle name="Normal 23 3 7 2" xfId="8716"/>
    <cellStyle name="Normal 23 3 8" xfId="7920"/>
    <cellStyle name="Normal 23 3_1_solis_MK Nr 595 " xfId="5902"/>
    <cellStyle name="Normal 23 4" xfId="5903"/>
    <cellStyle name="Normal 23 4 2" xfId="6644"/>
    <cellStyle name="Normal 23 4 2 2" xfId="7437"/>
    <cellStyle name="Normal 23 4 2 2 2" xfId="9077"/>
    <cellStyle name="Normal 23 4 2 3" xfId="8293"/>
    <cellStyle name="Normal 23 4 3" xfId="6645"/>
    <cellStyle name="Normal 23 4 3 2" xfId="7438"/>
    <cellStyle name="Normal 23 4 3 2 2" xfId="9078"/>
    <cellStyle name="Normal 23 4 3 3" xfId="8294"/>
    <cellStyle name="Normal 23 4 4" xfId="6406"/>
    <cellStyle name="Normal 23 4 4 2" xfId="7439"/>
    <cellStyle name="Normal 23 4 4 2 2" xfId="9079"/>
    <cellStyle name="Normal 23 4 4 3" xfId="8113"/>
    <cellStyle name="Normal 23 4 5" xfId="7078"/>
    <cellStyle name="Normal 23 4 5 2" xfId="8718"/>
    <cellStyle name="Normal 23 4 6" xfId="7922"/>
    <cellStyle name="Normal 23 5" xfId="5904"/>
    <cellStyle name="Normal 23 6" xfId="6646"/>
    <cellStyle name="Normal 23 6 2" xfId="7440"/>
    <cellStyle name="Normal 23 6 2 2" xfId="9080"/>
    <cellStyle name="Normal 23 6 3" xfId="8295"/>
    <cellStyle name="Normal 23 7" xfId="6647"/>
    <cellStyle name="Normal 23 7 2" xfId="7441"/>
    <cellStyle name="Normal 23 7 2 2" xfId="9081"/>
    <cellStyle name="Normal 23 7 3" xfId="8296"/>
    <cellStyle name="Normal 23 8" xfId="6402"/>
    <cellStyle name="Normal 23 8 2" xfId="7442"/>
    <cellStyle name="Normal 23 8 2 2" xfId="9082"/>
    <cellStyle name="Normal 23 8 3" xfId="8109"/>
    <cellStyle name="Normal 23 9" xfId="7074"/>
    <cellStyle name="Normal 23 9 2" xfId="8714"/>
    <cellStyle name="Normal 23_1_solis_MK Nr 595 " xfId="5905"/>
    <cellStyle name="Normal 24" xfId="5906"/>
    <cellStyle name="Normal 24 2" xfId="5907"/>
    <cellStyle name="Normal 24 2 2" xfId="5908"/>
    <cellStyle name="Normal 24 2 2 2" xfId="5909"/>
    <cellStyle name="Normal 24 2 2 3" xfId="6648"/>
    <cellStyle name="Normal 24 2 2 3 2" xfId="7443"/>
    <cellStyle name="Normal 24 2 2 3 2 2" xfId="9083"/>
    <cellStyle name="Normal 24 2 2 3 3" xfId="8297"/>
    <cellStyle name="Normal 24 2 2 4" xfId="6649"/>
    <cellStyle name="Normal 24 2 2 4 2" xfId="7444"/>
    <cellStyle name="Normal 24 2 2 4 2 2" xfId="9084"/>
    <cellStyle name="Normal 24 2 2 4 3" xfId="8298"/>
    <cellStyle name="Normal 24 2 2 5" xfId="6409"/>
    <cellStyle name="Normal 24 2 2 5 2" xfId="7445"/>
    <cellStyle name="Normal 24 2 2 5 2 2" xfId="9085"/>
    <cellStyle name="Normal 24 2 2 5 3" xfId="8116"/>
    <cellStyle name="Normal 24 2 2 6" xfId="7081"/>
    <cellStyle name="Normal 24 2 2 6 2" xfId="8721"/>
    <cellStyle name="Normal 24 2 2 7" xfId="7925"/>
    <cellStyle name="Normal 24 2 2_1_solis_MK Nr 595 " xfId="5910"/>
    <cellStyle name="Normal 24 2 3" xfId="5911"/>
    <cellStyle name="Normal 24 2 3 10" xfId="6340"/>
    <cellStyle name="Normal 24 2 3 10 2" xfId="7446"/>
    <cellStyle name="Normal 24 2 3 10 2 2" xfId="9086"/>
    <cellStyle name="Normal 24 2 3 10 3" xfId="8047"/>
    <cellStyle name="Normal 24 2 3 11" xfId="7082"/>
    <cellStyle name="Normal 24 2 3 11 2" xfId="8722"/>
    <cellStyle name="Normal 24 2 3 12" xfId="7926"/>
    <cellStyle name="Normal 24 2 3 2" xfId="5912"/>
    <cellStyle name="Normal 24 2 3 2 2" xfId="5913"/>
    <cellStyle name="Normal 24 2 3 2_1_solis_MK Nr 595 " xfId="5914"/>
    <cellStyle name="Normal 24 2 3 3" xfId="5915"/>
    <cellStyle name="Normal 24 2 3 3 2" xfId="5916"/>
    <cellStyle name="Normal 24 2 3 3 2 2" xfId="6650"/>
    <cellStyle name="Normal 24 2 3 3 2 2 2" xfId="6651"/>
    <cellStyle name="Normal 24 2 3 3 2 2 2 2" xfId="7448"/>
    <cellStyle name="Normal 24 2 3 3 2 2 2 2 2" xfId="9088"/>
    <cellStyle name="Normal 24 2 3 3 2 2 2 3" xfId="8300"/>
    <cellStyle name="Normal 24 2 3 3 2 2 3" xfId="7447"/>
    <cellStyle name="Normal 24 2 3 3 2 2 3 2" xfId="9087"/>
    <cellStyle name="Normal 24 2 3 3 2 2 4" xfId="8299"/>
    <cellStyle name="Normal 24 2 3 3 2 3" xfId="6652"/>
    <cellStyle name="Normal 24 2 3 3 2 3 2" xfId="7449"/>
    <cellStyle name="Normal 24 2 3 3 2 3 2 2" xfId="9089"/>
    <cellStyle name="Normal 24 2 3 3 2 3 3" xfId="8301"/>
    <cellStyle name="Normal 24 2 3 3 2 4" xfId="6653"/>
    <cellStyle name="Normal 24 2 3 3 2 4 2" xfId="7450"/>
    <cellStyle name="Normal 24 2 3 3 2 4 2 2" xfId="9090"/>
    <cellStyle name="Normal 24 2 3 3 2 4 3" xfId="8302"/>
    <cellStyle name="Normal 24 2 3 3 2 5" xfId="6412"/>
    <cellStyle name="Normal 24 2 3 3 2 5 2" xfId="7451"/>
    <cellStyle name="Normal 24 2 3 3 2 5 2 2" xfId="9091"/>
    <cellStyle name="Normal 24 2 3 3 2 5 3" xfId="8119"/>
    <cellStyle name="Normal 24 2 3 3 2 6" xfId="7084"/>
    <cellStyle name="Normal 24 2 3 3 2 6 2" xfId="8724"/>
    <cellStyle name="Normal 24 2 3 3 2 7" xfId="7928"/>
    <cellStyle name="Normal 24 2 3 3 3" xfId="5917"/>
    <cellStyle name="Normal 24 2 3 3 3 2" xfId="6654"/>
    <cellStyle name="Normal 24 2 3 3 3 2 2" xfId="7452"/>
    <cellStyle name="Normal 24 2 3 3 3 2 2 2" xfId="9092"/>
    <cellStyle name="Normal 24 2 3 3 3 2 3" xfId="8303"/>
    <cellStyle name="Normal 24 2 3 3 3 3" xfId="6655"/>
    <cellStyle name="Normal 24 2 3 3 3 3 2" xfId="7453"/>
    <cellStyle name="Normal 24 2 3 3 3 3 2 2" xfId="9093"/>
    <cellStyle name="Normal 24 2 3 3 3 3 3" xfId="8304"/>
    <cellStyle name="Normal 24 2 3 3 3 4" xfId="6413"/>
    <cellStyle name="Normal 24 2 3 3 3 4 2" xfId="7454"/>
    <cellStyle name="Normal 24 2 3 3 3 4 2 2" xfId="9094"/>
    <cellStyle name="Normal 24 2 3 3 3 4 3" xfId="8120"/>
    <cellStyle name="Normal 24 2 3 3 3 5" xfId="7085"/>
    <cellStyle name="Normal 24 2 3 3 3 5 2" xfId="8725"/>
    <cellStyle name="Normal 24 2 3 3 3 6" xfId="7929"/>
    <cellStyle name="Normal 24 2 3 3 4" xfId="5918"/>
    <cellStyle name="Normal 24 2 3 3 5" xfId="6656"/>
    <cellStyle name="Normal 24 2 3 3 5 2" xfId="7455"/>
    <cellStyle name="Normal 24 2 3 3 5 2 2" xfId="9095"/>
    <cellStyle name="Normal 24 2 3 3 5 3" xfId="8305"/>
    <cellStyle name="Normal 24 2 3 3 6" xfId="6657"/>
    <cellStyle name="Normal 24 2 3 3 6 2" xfId="7456"/>
    <cellStyle name="Normal 24 2 3 3 6 2 2" xfId="9096"/>
    <cellStyle name="Normal 24 2 3 3 6 3" xfId="8306"/>
    <cellStyle name="Normal 24 2 3 3 7" xfId="6411"/>
    <cellStyle name="Normal 24 2 3 3 7 2" xfId="7457"/>
    <cellStyle name="Normal 24 2 3 3 7 2 2" xfId="9097"/>
    <cellStyle name="Normal 24 2 3 3 7 3" xfId="8118"/>
    <cellStyle name="Normal 24 2 3 3 8" xfId="7083"/>
    <cellStyle name="Normal 24 2 3 3 8 2" xfId="8723"/>
    <cellStyle name="Normal 24 2 3 3 9" xfId="7927"/>
    <cellStyle name="Normal 24 2 3 3_1_solis_MK Nr 595 " xfId="5919"/>
    <cellStyle name="Normal 24 2 3 4" xfId="5920"/>
    <cellStyle name="Normal 24 2 3 4 2" xfId="5921"/>
    <cellStyle name="Normal 24 2 3 4 2 2" xfId="5922"/>
    <cellStyle name="Normal 24 2 3 4 2 2 2" xfId="6658"/>
    <cellStyle name="Normal 24 2 3 4 2 2 2 10" xfId="8307"/>
    <cellStyle name="Normal 24 2 3 4 2 2 2 2" xfId="6659"/>
    <cellStyle name="Normal 24 2 3 4 2 2 2 2 2" xfId="7459"/>
    <cellStyle name="Normal 24 2 3 4 2 2 2 2 2 2" xfId="9099"/>
    <cellStyle name="Normal 24 2 3 4 2 2 2 2 3" xfId="8308"/>
    <cellStyle name="Normal 24 2 3 4 2 2 2 3" xfId="6660"/>
    <cellStyle name="Normal 24 2 3 4 2 2 2 3 2" xfId="7460"/>
    <cellStyle name="Normal 24 2 3 4 2 2 2 3 2 2" xfId="9100"/>
    <cellStyle name="Normal 24 2 3 4 2 2 2 3 3" xfId="8309"/>
    <cellStyle name="Normal 24 2 3 4 2 2 2 4" xfId="6661"/>
    <cellStyle name="Normal 24 2 3 4 2 2 2 4 2" xfId="7461"/>
    <cellStyle name="Normal 24 2 3 4 2 2 2 4 2 2" xfId="9101"/>
    <cellStyle name="Normal 24 2 3 4 2 2 2 4 3" xfId="8310"/>
    <cellStyle name="Normal 24 2 3 4 2 2 2 5" xfId="6662"/>
    <cellStyle name="Normal 24 2 3 4 2 2 2 5 2" xfId="7462"/>
    <cellStyle name="Normal 24 2 3 4 2 2 2 5 2 2" xfId="9102"/>
    <cellStyle name="Normal 24 2 3 4 2 2 2 5 3" xfId="8311"/>
    <cellStyle name="Normal 24 2 3 4 2 2 2 6" xfId="6663"/>
    <cellStyle name="Normal 24 2 3 4 2 2 2 6 2" xfId="7463"/>
    <cellStyle name="Normal 24 2 3 4 2 2 2 6 2 2" xfId="9103"/>
    <cellStyle name="Normal 24 2 3 4 2 2 2 6 3" xfId="8312"/>
    <cellStyle name="Normal 24 2 3 4 2 2 2 7" xfId="6664"/>
    <cellStyle name="Normal 24 2 3 4 2 2 2 7 2" xfId="7464"/>
    <cellStyle name="Normal 24 2 3 4 2 2 2 7 2 2" xfId="9104"/>
    <cellStyle name="Normal 24 2 3 4 2 2 2 7 3" xfId="8313"/>
    <cellStyle name="Normal 24 2 3 4 2 2 2 8" xfId="6665"/>
    <cellStyle name="Normal 24 2 3 4 2 2 2 8 2" xfId="7465"/>
    <cellStyle name="Normal 24 2 3 4 2 2 2 8 2 2" xfId="9105"/>
    <cellStyle name="Normal 24 2 3 4 2 2 2 8 3" xfId="8314"/>
    <cellStyle name="Normal 24 2 3 4 2 2 2 9" xfId="7458"/>
    <cellStyle name="Normal 24 2 3 4 2 2 2 9 2" xfId="9098"/>
    <cellStyle name="Normal 24 2 3 4 2 2 3" xfId="6666"/>
    <cellStyle name="Normal 24 2 3 4 2 2 3 2" xfId="6667"/>
    <cellStyle name="Normal 24 2 3 4 2 2 3 2 2" xfId="7467"/>
    <cellStyle name="Normal 24 2 3 4 2 2 3 2 2 2" xfId="9107"/>
    <cellStyle name="Normal 24 2 3 4 2 2 3 2 3" xfId="8316"/>
    <cellStyle name="Normal 24 2 3 4 2 2 3 3" xfId="6668"/>
    <cellStyle name="Normal 24 2 3 4 2 2 3 3 2" xfId="7468"/>
    <cellStyle name="Normal 24 2 3 4 2 2 3 3 2 2" xfId="9108"/>
    <cellStyle name="Normal 24 2 3 4 2 2 3 3 3" xfId="8317"/>
    <cellStyle name="Normal 24 2 3 4 2 2 3 4" xfId="7466"/>
    <cellStyle name="Normal 24 2 3 4 2 2 3 4 2" xfId="9106"/>
    <cellStyle name="Normal 24 2 3 4 2 2 3 5" xfId="8315"/>
    <cellStyle name="Normal 24 2 3 4 2 2 4" xfId="6669"/>
    <cellStyle name="Normal 24 2 3 4 2 2 4 2" xfId="7469"/>
    <cellStyle name="Normal 24 2 3 4 2 2 4 2 2" xfId="9109"/>
    <cellStyle name="Normal 24 2 3 4 2 2 4 3" xfId="8318"/>
    <cellStyle name="Normal 24 2 3 4 2 2 5" xfId="6670"/>
    <cellStyle name="Normal 24 2 3 4 2 2 5 2" xfId="7470"/>
    <cellStyle name="Normal 24 2 3 4 2 2 5 2 2" xfId="9110"/>
    <cellStyle name="Normal 24 2 3 4 2 2 5 3" xfId="8319"/>
    <cellStyle name="Normal 24 2 3 4 2 2 6" xfId="6671"/>
    <cellStyle name="Normal 24 2 3 4 2 2 6 2" xfId="7471"/>
    <cellStyle name="Normal 24 2 3 4 2 2 6 2 2" xfId="9111"/>
    <cellStyle name="Normal 24 2 3 4 2 2 6 3" xfId="8320"/>
    <cellStyle name="Normal 24 2 3 4 2 2 7" xfId="6414"/>
    <cellStyle name="Normal 24 2 3 4 2 2 7 2" xfId="7472"/>
    <cellStyle name="Normal 24 2 3 4 2 2 7 2 2" xfId="9112"/>
    <cellStyle name="Normal 24 2 3 4 2 2 7 3" xfId="8121"/>
    <cellStyle name="Normal 24 2 3 4 2 2 8" xfId="7086"/>
    <cellStyle name="Normal 24 2 3 4 2 2 8 2" xfId="8726"/>
    <cellStyle name="Normal 24 2 3 4 2 2 9" xfId="7930"/>
    <cellStyle name="Normal 24 2 3 4 2 3" xfId="6672"/>
    <cellStyle name="Normal 24 2 3 4 2 3 2" xfId="6673"/>
    <cellStyle name="Normal 24 2 3 4 2 3 2 2" xfId="7474"/>
    <cellStyle name="Normal 24 2 3 4 2 3 2 2 2" xfId="9114"/>
    <cellStyle name="Normal 24 2 3 4 2 3 2 3" xfId="8322"/>
    <cellStyle name="Normal 24 2 3 4 2 3 3" xfId="6674"/>
    <cellStyle name="Normal 24 2 3 4 2 3 3 2" xfId="7475"/>
    <cellStyle name="Normal 24 2 3 4 2 3 3 2 2" xfId="9115"/>
    <cellStyle name="Normal 24 2 3 4 2 3 3 3" xfId="8323"/>
    <cellStyle name="Normal 24 2 3 4 2 3 4" xfId="6675"/>
    <cellStyle name="Normal 24 2 3 4 2 3 4 2" xfId="7476"/>
    <cellStyle name="Normal 24 2 3 4 2 3 4 2 2" xfId="9116"/>
    <cellStyle name="Normal 24 2 3 4 2 3 4 3" xfId="8324"/>
    <cellStyle name="Normal 24 2 3 4 2 3 5" xfId="6676"/>
    <cellStyle name="Normal 24 2 3 4 2 3 5 2" xfId="6677"/>
    <cellStyle name="Normal 24 2 3 4 2 3 5 2 2" xfId="7478"/>
    <cellStyle name="Normal 24 2 3 4 2 3 5 2 2 2" xfId="9118"/>
    <cellStyle name="Normal 24 2 3 4 2 3 5 2 3" xfId="8326"/>
    <cellStyle name="Normal 24 2 3 4 2 3 5 3" xfId="7477"/>
    <cellStyle name="Normal 24 2 3 4 2 3 5 3 2" xfId="9117"/>
    <cellStyle name="Normal 24 2 3 4 2 3 5 4" xfId="8325"/>
    <cellStyle name="Normal 24 2 3 4 2 3 6" xfId="6678"/>
    <cellStyle name="Normal 24 2 3 4 2 3 6 2" xfId="7479"/>
    <cellStyle name="Normal 24 2 3 4 2 3 6 2 2" xfId="9119"/>
    <cellStyle name="Normal 24 2 3 4 2 3 6 3" xfId="8327"/>
    <cellStyle name="Normal 24 2 3 4 2 3 7" xfId="7473"/>
    <cellStyle name="Normal 24 2 3 4 2 3 7 2" xfId="9113"/>
    <cellStyle name="Normal 24 2 3 4 2 3 8" xfId="8321"/>
    <cellStyle name="Normal 24 2 3 4 2_1_solis_MK Nr 595 " xfId="5923"/>
    <cellStyle name="Normal 24 2 3 4 3" xfId="5924"/>
    <cellStyle name="Normal 24 2 3 4_1_solis_MK Nr 595 " xfId="5925"/>
    <cellStyle name="Normal 24 2 3 5" xfId="5926"/>
    <cellStyle name="Normal 24 2 3 5 2" xfId="6679"/>
    <cellStyle name="Normal 24 2 3 5 2 2" xfId="7480"/>
    <cellStyle name="Normal 24 2 3 5 2 2 2" xfId="9120"/>
    <cellStyle name="Normal 24 2 3 5 2 3" xfId="8328"/>
    <cellStyle name="Normal 24 2 3 5 3" xfId="6680"/>
    <cellStyle name="Normal 24 2 3 5 3 2" xfId="7481"/>
    <cellStyle name="Normal 24 2 3 5 3 2 2" xfId="9121"/>
    <cellStyle name="Normal 24 2 3 5 3 3" xfId="8329"/>
    <cellStyle name="Normal 24 2 3 5 4" xfId="6415"/>
    <cellStyle name="Normal 24 2 3 5 4 2" xfId="7482"/>
    <cellStyle name="Normal 24 2 3 5 4 2 2" xfId="9122"/>
    <cellStyle name="Normal 24 2 3 5 4 3" xfId="8122"/>
    <cellStyle name="Normal 24 2 3 5 5" xfId="7087"/>
    <cellStyle name="Normal 24 2 3 5 5 2" xfId="8727"/>
    <cellStyle name="Normal 24 2 3 5 6" xfId="7931"/>
    <cellStyle name="Normal 24 2 3 6" xfId="5927"/>
    <cellStyle name="Normal 24 2 3 7" xfId="6681"/>
    <cellStyle name="Normal 24 2 3 7 2" xfId="7483"/>
    <cellStyle name="Normal 24 2 3 7 2 2" xfId="9123"/>
    <cellStyle name="Normal 24 2 3 7 3" xfId="8330"/>
    <cellStyle name="Normal 24 2 3 8" xfId="6682"/>
    <cellStyle name="Normal 24 2 3 8 2" xfId="7484"/>
    <cellStyle name="Normal 24 2 3 8 2 2" xfId="9124"/>
    <cellStyle name="Normal 24 2 3 8 3" xfId="8331"/>
    <cellStyle name="Normal 24 2 3 9" xfId="6410"/>
    <cellStyle name="Normal 24 2 3 9 2" xfId="7485"/>
    <cellStyle name="Normal 24 2 3 9 2 2" xfId="9125"/>
    <cellStyle name="Normal 24 2 3 9 3" xfId="8117"/>
    <cellStyle name="Normal 24 2 3_1_solis_MK Nr 595 " xfId="5928"/>
    <cellStyle name="Normal 24 2 4" xfId="5929"/>
    <cellStyle name="Normal 24 2 5" xfId="6683"/>
    <cellStyle name="Normal 24 2 5 2" xfId="7486"/>
    <cellStyle name="Normal 24 2 5 2 2" xfId="9126"/>
    <cellStyle name="Normal 24 2 5 3" xfId="8332"/>
    <cellStyle name="Normal 24 2 6" xfId="6684"/>
    <cellStyle name="Normal 24 2 6 2" xfId="7487"/>
    <cellStyle name="Normal 24 2 6 2 2" xfId="9127"/>
    <cellStyle name="Normal 24 2 6 3" xfId="8333"/>
    <cellStyle name="Normal 24 2 7" xfId="6408"/>
    <cellStyle name="Normal 24 2 7 2" xfId="7488"/>
    <cellStyle name="Normal 24 2 7 2 2" xfId="9128"/>
    <cellStyle name="Normal 24 2 7 3" xfId="8115"/>
    <cellStyle name="Normal 24 2 8" xfId="7080"/>
    <cellStyle name="Normal 24 2 8 2" xfId="8720"/>
    <cellStyle name="Normal 24 2 9" xfId="7924"/>
    <cellStyle name="Normal 24 2_1_solis_MK Nr 595 " xfId="5930"/>
    <cellStyle name="Normal 24 3" xfId="5931"/>
    <cellStyle name="Normal 24 3 2" xfId="5932"/>
    <cellStyle name="Normal 24 3 3" xfId="6685"/>
    <cellStyle name="Normal 24 3 3 2" xfId="7489"/>
    <cellStyle name="Normal 24 3 3 2 2" xfId="9129"/>
    <cellStyle name="Normal 24 3 3 3" xfId="8334"/>
    <cellStyle name="Normal 24 3 4" xfId="6686"/>
    <cellStyle name="Normal 24 3 4 2" xfId="7490"/>
    <cellStyle name="Normal 24 3 4 2 2" xfId="9130"/>
    <cellStyle name="Normal 24 3 4 3" xfId="8335"/>
    <cellStyle name="Normal 24 3 5" xfId="6416"/>
    <cellStyle name="Normal 24 3 5 2" xfId="7491"/>
    <cellStyle name="Normal 24 3 5 2 2" xfId="9131"/>
    <cellStyle name="Normal 24 3 5 3" xfId="8123"/>
    <cellStyle name="Normal 24 3 6" xfId="7088"/>
    <cellStyle name="Normal 24 3 6 2" xfId="8728"/>
    <cellStyle name="Normal 24 3 7" xfId="7932"/>
    <cellStyle name="Normal 24 3_1_solis_MK Nr 595 " xfId="5933"/>
    <cellStyle name="Normal 24 4" xfId="5934"/>
    <cellStyle name="Normal 24 5" xfId="6687"/>
    <cellStyle name="Normal 24 5 2" xfId="7492"/>
    <cellStyle name="Normal 24 5 2 2" xfId="9132"/>
    <cellStyle name="Normal 24 5 3" xfId="8336"/>
    <cellStyle name="Normal 24 6" xfId="6688"/>
    <cellStyle name="Normal 24 6 2" xfId="7493"/>
    <cellStyle name="Normal 24 6 2 2" xfId="9133"/>
    <cellStyle name="Normal 24 6 3" xfId="8337"/>
    <cellStyle name="Normal 24 7" xfId="6407"/>
    <cellStyle name="Normal 24 7 2" xfId="7494"/>
    <cellStyle name="Normal 24 7 2 2" xfId="9134"/>
    <cellStyle name="Normal 24 7 3" xfId="8114"/>
    <cellStyle name="Normal 24 8" xfId="7079"/>
    <cellStyle name="Normal 24 8 2" xfId="8719"/>
    <cellStyle name="Normal 24 9" xfId="7923"/>
    <cellStyle name="Normal 24_1_solis_MK Nr 595 " xfId="5935"/>
    <cellStyle name="Normal 25" xfId="5936"/>
    <cellStyle name="Normal 25 2" xfId="6689"/>
    <cellStyle name="Normal 26" xfId="5937"/>
    <cellStyle name="Normal 26 2" xfId="5938"/>
    <cellStyle name="Normal 26 3" xfId="5939"/>
    <cellStyle name="Normal 26 4" xfId="6690"/>
    <cellStyle name="Normal 26 4 2" xfId="7495"/>
    <cellStyle name="Normal 26 4 2 2" xfId="9135"/>
    <cellStyle name="Normal 26 4 3" xfId="8338"/>
    <cellStyle name="Normal 26 5" xfId="6691"/>
    <cellStyle name="Normal 26 5 2" xfId="7496"/>
    <cellStyle name="Normal 26 5 2 2" xfId="9136"/>
    <cellStyle name="Normal 26 5 3" xfId="8339"/>
    <cellStyle name="Normal 26 6" xfId="6417"/>
    <cellStyle name="Normal 26 6 2" xfId="7497"/>
    <cellStyle name="Normal 26 6 2 2" xfId="9137"/>
    <cellStyle name="Normal 26 6 3" xfId="8124"/>
    <cellStyle name="Normal 26 7" xfId="7089"/>
    <cellStyle name="Normal 26 7 2" xfId="8729"/>
    <cellStyle name="Normal 26 8" xfId="7933"/>
    <cellStyle name="Normal 26_1_solis_MK Nr 595 " xfId="5940"/>
    <cellStyle name="Normal 27" xfId="5941"/>
    <cellStyle name="Normal 27 10" xfId="6418"/>
    <cellStyle name="Normal 27 10 2" xfId="7498"/>
    <cellStyle name="Normal 27 10 2 2" xfId="9138"/>
    <cellStyle name="Normal 27 10 3" xfId="8125"/>
    <cellStyle name="Normal 27 11" xfId="7090"/>
    <cellStyle name="Normal 27 11 2" xfId="8730"/>
    <cellStyle name="Normal 27 12" xfId="7934"/>
    <cellStyle name="Normal 27 2" xfId="5942"/>
    <cellStyle name="Normal 27 3" xfId="5943"/>
    <cellStyle name="Normal 27 4" xfId="5944"/>
    <cellStyle name="Normal 27 5" xfId="5945"/>
    <cellStyle name="Normal 27 6" xfId="5946"/>
    <cellStyle name="Normal 27 7" xfId="5947"/>
    <cellStyle name="Normal 27 8" xfId="6692"/>
    <cellStyle name="Normal 27 8 2" xfId="7499"/>
    <cellStyle name="Normal 27 8 2 2" xfId="9139"/>
    <cellStyle name="Normal 27 8 3" xfId="8340"/>
    <cellStyle name="Normal 27 9" xfId="6693"/>
    <cellStyle name="Normal 27 9 2" xfId="7500"/>
    <cellStyle name="Normal 27 9 2 2" xfId="9140"/>
    <cellStyle name="Normal 27 9 3" xfId="8341"/>
    <cellStyle name="Normal 27_1_solis_MK Nr 595 " xfId="5948"/>
    <cellStyle name="Normal 28" xfId="5949"/>
    <cellStyle name="Normal 28 2" xfId="5950"/>
    <cellStyle name="Normal 28 3" xfId="5951"/>
    <cellStyle name="Normal 28 4" xfId="5952"/>
    <cellStyle name="Normal 28 5" xfId="5953"/>
    <cellStyle name="Normal 28 6" xfId="5954"/>
    <cellStyle name="Normal 28 7" xfId="5955"/>
    <cellStyle name="Normal 29" xfId="5956"/>
    <cellStyle name="Normal 29 2" xfId="5957"/>
    <cellStyle name="Normal 3" xfId="12"/>
    <cellStyle name="Normal 3 10" xfId="60"/>
    <cellStyle name="Normal 3 10 2" xfId="6694"/>
    <cellStyle name="Normal 3 10 2 2" xfId="7501"/>
    <cellStyle name="Normal 3 10 2 2 2" xfId="9141"/>
    <cellStyle name="Normal 3 10 2 3" xfId="8342"/>
    <cellStyle name="Normal 3 10 3" xfId="6695"/>
    <cellStyle name="Normal 3 10 3 2" xfId="7502"/>
    <cellStyle name="Normal 3 10 3 2 2" xfId="9142"/>
    <cellStyle name="Normal 3 10 3 3" xfId="8343"/>
    <cellStyle name="Normal 3 10 4" xfId="6419"/>
    <cellStyle name="Normal 3 10 4 2" xfId="7503"/>
    <cellStyle name="Normal 3 10 4 2 2" xfId="9143"/>
    <cellStyle name="Normal 3 10 4 3" xfId="8126"/>
    <cellStyle name="Normal 3 10 5" xfId="7091"/>
    <cellStyle name="Normal 3 10 5 2" xfId="8731"/>
    <cellStyle name="Normal 3 10 6" xfId="7935"/>
    <cellStyle name="Normal 3 11" xfId="26"/>
    <cellStyle name="Normal 3 12" xfId="5958"/>
    <cellStyle name="Normal 3 13" xfId="5959"/>
    <cellStyle name="Normal 3 14" xfId="5960"/>
    <cellStyle name="Normal 3 15" xfId="5961"/>
    <cellStyle name="Normal 3 16" xfId="5962"/>
    <cellStyle name="Normal 3 17" xfId="5963"/>
    <cellStyle name="Normal 3 18" xfId="5964"/>
    <cellStyle name="Normal 3 19" xfId="5965"/>
    <cellStyle name="Normal 3 2" xfId="21"/>
    <cellStyle name="Normal 3 2 2" xfId="17"/>
    <cellStyle name="Normal 3 2 2 2" xfId="5966"/>
    <cellStyle name="Normal 3 2 2 2 2" xfId="5967"/>
    <cellStyle name="Normal 3 2 2 2 2 2" xfId="5968"/>
    <cellStyle name="Normal 3 2 2 2 2 2 2" xfId="6696"/>
    <cellStyle name="Normal 3 2 2 2 2 2 2 2" xfId="7504"/>
    <cellStyle name="Normal 3 2 2 2 2 2 2 2 2" xfId="9144"/>
    <cellStyle name="Normal 3 2 2 2 2 2 2 3" xfId="8344"/>
    <cellStyle name="Normal 3 2 2 2 2 2 3" xfId="6697"/>
    <cellStyle name="Normal 3 2 2 2 2 2 3 2" xfId="7505"/>
    <cellStyle name="Normal 3 2 2 2 2 2 3 2 2" xfId="9145"/>
    <cellStyle name="Normal 3 2 2 2 2 2 3 3" xfId="8345"/>
    <cellStyle name="Normal 3 2 2 2 2 2 4" xfId="6421"/>
    <cellStyle name="Normal 3 2 2 2 2 2 4 2" xfId="7506"/>
    <cellStyle name="Normal 3 2 2 2 2 2 4 2 2" xfId="9146"/>
    <cellStyle name="Normal 3 2 2 2 2 2 4 3" xfId="8128"/>
    <cellStyle name="Normal 3 2 2 2 2 2 5" xfId="7093"/>
    <cellStyle name="Normal 3 2 2 2 2 2 5 2" xfId="8733"/>
    <cellStyle name="Normal 3 2 2 2 2 2 6" xfId="7937"/>
    <cellStyle name="Normal 3 2 2 2 2 3" xfId="5969"/>
    <cellStyle name="Normal 3 2 2 2 2 3 2" xfId="6698"/>
    <cellStyle name="Normal 3 2 2 2 2 3 2 2" xfId="7507"/>
    <cellStyle name="Normal 3 2 2 2 2 3 2 2 2" xfId="9147"/>
    <cellStyle name="Normal 3 2 2 2 2 3 2 3" xfId="8346"/>
    <cellStyle name="Normal 3 2 2 2 2 3 3" xfId="6699"/>
    <cellStyle name="Normal 3 2 2 2 2 3 3 2" xfId="7508"/>
    <cellStyle name="Normal 3 2 2 2 2 3 3 2 2" xfId="9148"/>
    <cellStyle name="Normal 3 2 2 2 2 3 3 3" xfId="8347"/>
    <cellStyle name="Normal 3 2 2 2 2 3 4" xfId="6422"/>
    <cellStyle name="Normal 3 2 2 2 2 3 4 2" xfId="7509"/>
    <cellStyle name="Normal 3 2 2 2 2 3 4 2 2" xfId="9149"/>
    <cellStyle name="Normal 3 2 2 2 2 3 4 3" xfId="8129"/>
    <cellStyle name="Normal 3 2 2 2 2 3 5" xfId="7094"/>
    <cellStyle name="Normal 3 2 2 2 2 3 5 2" xfId="8734"/>
    <cellStyle name="Normal 3 2 2 2 2 3 6" xfId="7938"/>
    <cellStyle name="Normal 3 2 2 2 2 4" xfId="5970"/>
    <cellStyle name="Normal 3 2 2 2 2 4 2" xfId="6700"/>
    <cellStyle name="Normal 3 2 2 2 2 4 2 2" xfId="7510"/>
    <cellStyle name="Normal 3 2 2 2 2 4 2 2 2" xfId="9150"/>
    <cellStyle name="Normal 3 2 2 2 2 4 2 3" xfId="8348"/>
    <cellStyle name="Normal 3 2 2 2 2 4 3" xfId="6701"/>
    <cellStyle name="Normal 3 2 2 2 2 4 3 2" xfId="7511"/>
    <cellStyle name="Normal 3 2 2 2 2 4 3 2 2" xfId="9151"/>
    <cellStyle name="Normal 3 2 2 2 2 4 3 3" xfId="8349"/>
    <cellStyle name="Normal 3 2 2 2 2 4 4" xfId="6423"/>
    <cellStyle name="Normal 3 2 2 2 2 4 4 2" xfId="7512"/>
    <cellStyle name="Normal 3 2 2 2 2 4 4 2 2" xfId="9152"/>
    <cellStyle name="Normal 3 2 2 2 2 4 4 3" xfId="8130"/>
    <cellStyle name="Normal 3 2 2 2 2 4 5" xfId="7095"/>
    <cellStyle name="Normal 3 2 2 2 2 4 5 2" xfId="8735"/>
    <cellStyle name="Normal 3 2 2 2 2 4 6" xfId="7939"/>
    <cellStyle name="Normal 3 2 2 2 3" xfId="5971"/>
    <cellStyle name="Normal 3 2 2 2 4" xfId="5972"/>
    <cellStyle name="Normal 3 2 2 2 5" xfId="6702"/>
    <cellStyle name="Normal 3 2 2 2 5 2" xfId="7513"/>
    <cellStyle name="Normal 3 2 2 2 5 2 2" xfId="9153"/>
    <cellStyle name="Normal 3 2 2 2 5 3" xfId="8350"/>
    <cellStyle name="Normal 3 2 2 2 6" xfId="6703"/>
    <cellStyle name="Normal 3 2 2 2 6 2" xfId="7514"/>
    <cellStyle name="Normal 3 2 2 2 6 2 2" xfId="9154"/>
    <cellStyle name="Normal 3 2 2 2 6 3" xfId="8351"/>
    <cellStyle name="Normal 3 2 2 2 7" xfId="6420"/>
    <cellStyle name="Normal 3 2 2 2 7 2" xfId="7515"/>
    <cellStyle name="Normal 3 2 2 2 7 2 2" xfId="9155"/>
    <cellStyle name="Normal 3 2 2 2 7 3" xfId="8127"/>
    <cellStyle name="Normal 3 2 2 2 8" xfId="7092"/>
    <cellStyle name="Normal 3 2 2 2 8 2" xfId="8732"/>
    <cellStyle name="Normal 3 2 2 2 9" xfId="7936"/>
    <cellStyle name="Normal 3 2 2 3" xfId="5973"/>
    <cellStyle name="Normal 3 2 2 3 2" xfId="6704"/>
    <cellStyle name="Normal 3 2 2 3 2 2" xfId="7516"/>
    <cellStyle name="Normal 3 2 2 3 2 2 2" xfId="9156"/>
    <cellStyle name="Normal 3 2 2 3 2 3" xfId="8352"/>
    <cellStyle name="Normal 3 2 2 3 3" xfId="6705"/>
    <cellStyle name="Normal 3 2 2 3 3 2" xfId="7517"/>
    <cellStyle name="Normal 3 2 2 3 3 2 2" xfId="9157"/>
    <cellStyle name="Normal 3 2 2 3 3 3" xfId="8353"/>
    <cellStyle name="Normal 3 2 2 3 4" xfId="6424"/>
    <cellStyle name="Normal 3 2 2 3 4 2" xfId="7518"/>
    <cellStyle name="Normal 3 2 2 3 4 2 2" xfId="9158"/>
    <cellStyle name="Normal 3 2 2 3 4 3" xfId="8131"/>
    <cellStyle name="Normal 3 2 2 3 5" xfId="7096"/>
    <cellStyle name="Normal 3 2 2 3 5 2" xfId="8736"/>
    <cellStyle name="Normal 3 2 2 3 6" xfId="7940"/>
    <cellStyle name="Normal 3 2 2 4" xfId="5974"/>
    <cellStyle name="Normal 3 2 2 4 2" xfId="6706"/>
    <cellStyle name="Normal 3 2 2 4 2 2" xfId="7519"/>
    <cellStyle name="Normal 3 2 2 4 2 2 2" xfId="9159"/>
    <cellStyle name="Normal 3 2 2 4 2 3" xfId="8354"/>
    <cellStyle name="Normal 3 2 2 4 3" xfId="6707"/>
    <cellStyle name="Normal 3 2 2 4 3 2" xfId="7520"/>
    <cellStyle name="Normal 3 2 2 4 3 2 2" xfId="9160"/>
    <cellStyle name="Normal 3 2 2 4 3 3" xfId="8355"/>
    <cellStyle name="Normal 3 2 2 4 4" xfId="6425"/>
    <cellStyle name="Normal 3 2 2 4 4 2" xfId="7521"/>
    <cellStyle name="Normal 3 2 2 4 4 2 2" xfId="9161"/>
    <cellStyle name="Normal 3 2 2 4 4 3" xfId="8132"/>
    <cellStyle name="Normal 3 2 2 4 5" xfId="7097"/>
    <cellStyle name="Normal 3 2 2 4 5 2" xfId="8737"/>
    <cellStyle name="Normal 3 2 2 4 6" xfId="7941"/>
    <cellStyle name="Normal 3 2 2 5" xfId="5975"/>
    <cellStyle name="Normal 3 2 2 5 2" xfId="6708"/>
    <cellStyle name="Normal 3 2 2 5 2 2" xfId="7522"/>
    <cellStyle name="Normal 3 2 2 5 2 2 2" xfId="9162"/>
    <cellStyle name="Normal 3 2 2 5 2 3" xfId="8356"/>
    <cellStyle name="Normal 3 2 2 5 3" xfId="6709"/>
    <cellStyle name="Normal 3 2 2 5 3 2" xfId="7523"/>
    <cellStyle name="Normal 3 2 2 5 3 2 2" xfId="9163"/>
    <cellStyle name="Normal 3 2 2 5 3 3" xfId="8357"/>
    <cellStyle name="Normal 3 2 2 5 4" xfId="6426"/>
    <cellStyle name="Normal 3 2 2 5 4 2" xfId="7524"/>
    <cellStyle name="Normal 3 2 2 5 4 2 2" xfId="9164"/>
    <cellStyle name="Normal 3 2 2 5 4 3" xfId="8133"/>
    <cellStyle name="Normal 3 2 2 5 5" xfId="7098"/>
    <cellStyle name="Normal 3 2 2 5 5 2" xfId="8738"/>
    <cellStyle name="Normal 3 2 2 5 6" xfId="7942"/>
    <cellStyle name="Normal 3 2 3" xfId="72"/>
    <cellStyle name="Normal 3 2 3 10" xfId="19503"/>
    <cellStyle name="Normal 3 2 3 2" xfId="5977"/>
    <cellStyle name="Normal 3 2 3 2 2" xfId="5978"/>
    <cellStyle name="Normal 3 2 3 2 3" xfId="6710"/>
    <cellStyle name="Normal 3 2 3 2 3 2" xfId="7525"/>
    <cellStyle name="Normal 3 2 3 2 3 2 2" xfId="9165"/>
    <cellStyle name="Normal 3 2 3 2 3 3" xfId="8358"/>
    <cellStyle name="Normal 3 2 3 2 4" xfId="6711"/>
    <cellStyle name="Normal 3 2 3 2 4 2" xfId="7526"/>
    <cellStyle name="Normal 3 2 3 2 4 2 2" xfId="9166"/>
    <cellStyle name="Normal 3 2 3 2 4 3" xfId="8359"/>
    <cellStyle name="Normal 3 2 3 2 5" xfId="6427"/>
    <cellStyle name="Normal 3 2 3 2 5 2" xfId="7527"/>
    <cellStyle name="Normal 3 2 3 2 5 2 2" xfId="9167"/>
    <cellStyle name="Normal 3 2 3 2 5 3" xfId="8134"/>
    <cellStyle name="Normal 3 2 3 2 6" xfId="7099"/>
    <cellStyle name="Normal 3 2 3 2 6 2" xfId="8739"/>
    <cellStyle name="Normal 3 2 3 2 7" xfId="7943"/>
    <cellStyle name="Normal 3 2 3 2_1_solis_MK Nr 595 " xfId="5979"/>
    <cellStyle name="Normal 3 2 3 3" xfId="5980"/>
    <cellStyle name="Normal 3 2 3 3 2" xfId="6712"/>
    <cellStyle name="Normal 3 2 3 3 2 2" xfId="7528"/>
    <cellStyle name="Normal 3 2 3 3 2 2 2" xfId="9168"/>
    <cellStyle name="Normal 3 2 3 3 2 3" xfId="8360"/>
    <cellStyle name="Normal 3 2 3 3 3" xfId="6713"/>
    <cellStyle name="Normal 3 2 3 3 3 2" xfId="7529"/>
    <cellStyle name="Normal 3 2 3 3 3 2 2" xfId="9169"/>
    <cellStyle name="Normal 3 2 3 3 3 3" xfId="8361"/>
    <cellStyle name="Normal 3 2 3 3 4" xfId="6428"/>
    <cellStyle name="Normal 3 2 3 3 4 2" xfId="7530"/>
    <cellStyle name="Normal 3 2 3 3 4 2 2" xfId="9170"/>
    <cellStyle name="Normal 3 2 3 3 4 3" xfId="8135"/>
    <cellStyle name="Normal 3 2 3 3 5" xfId="7100"/>
    <cellStyle name="Normal 3 2 3 3 5 2" xfId="8740"/>
    <cellStyle name="Normal 3 2 3 3 6" xfId="7944"/>
    <cellStyle name="Normal 3 2 3 4" xfId="5981"/>
    <cellStyle name="Normal 3 2 3 4 2" xfId="6714"/>
    <cellStyle name="Normal 3 2 3 4 2 2" xfId="7531"/>
    <cellStyle name="Normal 3 2 3 4 2 2 2" xfId="9171"/>
    <cellStyle name="Normal 3 2 3 4 2 3" xfId="8362"/>
    <cellStyle name="Normal 3 2 3 4 3" xfId="6715"/>
    <cellStyle name="Normal 3 2 3 4 3 2" xfId="7532"/>
    <cellStyle name="Normal 3 2 3 4 3 2 2" xfId="9172"/>
    <cellStyle name="Normal 3 2 3 4 3 3" xfId="8363"/>
    <cellStyle name="Normal 3 2 3 4 4" xfId="6429"/>
    <cellStyle name="Normal 3 2 3 4 4 2" xfId="7533"/>
    <cellStyle name="Normal 3 2 3 4 4 2 2" xfId="9173"/>
    <cellStyle name="Normal 3 2 3 4 4 3" xfId="8136"/>
    <cellStyle name="Normal 3 2 3 4 5" xfId="7101"/>
    <cellStyle name="Normal 3 2 3 4 5 2" xfId="8741"/>
    <cellStyle name="Normal 3 2 3 4 6" xfId="7945"/>
    <cellStyle name="Normal 3 2 3 5" xfId="5982"/>
    <cellStyle name="Normal 3 2 3 6" xfId="5976"/>
    <cellStyle name="Normal 3 2 3 7" xfId="19407"/>
    <cellStyle name="Normal 3 2 3 8" xfId="19429"/>
    <cellStyle name="Normal 3 2 3 9" xfId="19498"/>
    <cellStyle name="Normal 3 2 3_1_solis_MK Nr 595 " xfId="5983"/>
    <cellStyle name="Normal 3 2 4" xfId="5984"/>
    <cellStyle name="Normal 3 2 5" xfId="5985"/>
    <cellStyle name="Normal 3 2 6" xfId="6716"/>
    <cellStyle name="Normal 3 2 7" xfId="19499"/>
    <cellStyle name="Normal 3 20" xfId="5986"/>
    <cellStyle name="Normal 3 21" xfId="5987"/>
    <cellStyle name="Normal 3 22" xfId="5988"/>
    <cellStyle name="Normal 3 23" xfId="5989"/>
    <cellStyle name="Normal 3 24" xfId="5990"/>
    <cellStyle name="Normal 3 24 10" xfId="5991"/>
    <cellStyle name="Normal 3 24 11" xfId="5992"/>
    <cellStyle name="Normal 3 24 12" xfId="5993"/>
    <cellStyle name="Normal 3 24 13" xfId="5994"/>
    <cellStyle name="Normal 3 24 14" xfId="5995"/>
    <cellStyle name="Normal 3 24 15" xfId="5996"/>
    <cellStyle name="Normal 3 24 16" xfId="5997"/>
    <cellStyle name="Normal 3 24 17" xfId="5998"/>
    <cellStyle name="Normal 3 24 18" xfId="5999"/>
    <cellStyle name="Normal 3 24 19" xfId="6000"/>
    <cellStyle name="Normal 3 24 2" xfId="6001"/>
    <cellStyle name="Normal 3 24 20" xfId="6002"/>
    <cellStyle name="Normal 3 24 3" xfId="6003"/>
    <cellStyle name="Normal 3 24 4" xfId="6004"/>
    <cellStyle name="Normal 3 24 5" xfId="6005"/>
    <cellStyle name="Normal 3 24 6" xfId="6006"/>
    <cellStyle name="Normal 3 24 7" xfId="6007"/>
    <cellStyle name="Normal 3 24 8" xfId="6008"/>
    <cellStyle name="Normal 3 24 9" xfId="6009"/>
    <cellStyle name="Normal 3 25" xfId="6010"/>
    <cellStyle name="Normal 3 26" xfId="6011"/>
    <cellStyle name="Normal 3 27" xfId="6012"/>
    <cellStyle name="Normal 3 28" xfId="6013"/>
    <cellStyle name="Normal 3 29" xfId="6014"/>
    <cellStyle name="Normal 3 3" xfId="13"/>
    <cellStyle name="Normal 3 3 2" xfId="36"/>
    <cellStyle name="Normal 3 3 2 2" xfId="7534"/>
    <cellStyle name="Normal 3 3 2 2 2" xfId="9174"/>
    <cellStyle name="Normal 3 3 2 3" xfId="8175"/>
    <cellStyle name="Normal 3 3 3" xfId="11"/>
    <cellStyle name="Normal 3 3 3 2" xfId="6015"/>
    <cellStyle name="Normal 3 3 3 4" xfId="76"/>
    <cellStyle name="Normal 3 3 4" xfId="19406"/>
    <cellStyle name="Normal 3 30" xfId="6016"/>
    <cellStyle name="Normal 3 31" xfId="6017"/>
    <cellStyle name="Normal 3 32" xfId="6018"/>
    <cellStyle name="Normal 3 33" xfId="6019"/>
    <cellStyle name="Normal 3 34" xfId="6020"/>
    <cellStyle name="Normal 3 35" xfId="6021"/>
    <cellStyle name="Normal 3 36" xfId="6022"/>
    <cellStyle name="Normal 3 37" xfId="6023"/>
    <cellStyle name="Normal 3 38" xfId="6024"/>
    <cellStyle name="Normal 3 38 10" xfId="6025"/>
    <cellStyle name="Normal 3 38 11" xfId="6026"/>
    <cellStyle name="Normal 3 38 12" xfId="6027"/>
    <cellStyle name="Normal 3 38 13" xfId="6028"/>
    <cellStyle name="Normal 3 38 14" xfId="6029"/>
    <cellStyle name="Normal 3 38 15" xfId="6030"/>
    <cellStyle name="Normal 3 38 16" xfId="6031"/>
    <cellStyle name="Normal 3 38 17" xfId="6032"/>
    <cellStyle name="Normal 3 38 18" xfId="6033"/>
    <cellStyle name="Normal 3 38 19" xfId="6034"/>
    <cellStyle name="Normal 3 38 2" xfId="6035"/>
    <cellStyle name="Normal 3 38 3" xfId="6036"/>
    <cellStyle name="Normal 3 38 4" xfId="6037"/>
    <cellStyle name="Normal 3 38 5" xfId="6038"/>
    <cellStyle name="Normal 3 38 6" xfId="6039"/>
    <cellStyle name="Normal 3 38 7" xfId="6040"/>
    <cellStyle name="Normal 3 38 8" xfId="6041"/>
    <cellStyle name="Normal 3 38 9" xfId="6042"/>
    <cellStyle name="Normal 3 39" xfId="6043"/>
    <cellStyle name="Normal 3 39 10" xfId="6044"/>
    <cellStyle name="Normal 3 39 11" xfId="6045"/>
    <cellStyle name="Normal 3 39 12" xfId="6046"/>
    <cellStyle name="Normal 3 39 13" xfId="6047"/>
    <cellStyle name="Normal 3 39 14" xfId="6048"/>
    <cellStyle name="Normal 3 39 15" xfId="6049"/>
    <cellStyle name="Normal 3 39 16" xfId="6050"/>
    <cellStyle name="Normal 3 39 17" xfId="6051"/>
    <cellStyle name="Normal 3 39 18" xfId="6052"/>
    <cellStyle name="Normal 3 39 19" xfId="6053"/>
    <cellStyle name="Normal 3 39 2" xfId="6054"/>
    <cellStyle name="Normal 3 39 3" xfId="6055"/>
    <cellStyle name="Normal 3 39 4" xfId="6056"/>
    <cellStyle name="Normal 3 39 5" xfId="6057"/>
    <cellStyle name="Normal 3 39 6" xfId="6058"/>
    <cellStyle name="Normal 3 39 7" xfId="6059"/>
    <cellStyle name="Normal 3 39 8" xfId="6060"/>
    <cellStyle name="Normal 3 39 9" xfId="6061"/>
    <cellStyle name="Normal 3 4" xfId="35"/>
    <cellStyle name="Normal 3 4 2" xfId="6717"/>
    <cellStyle name="Normal 3 4 2 2" xfId="7535"/>
    <cellStyle name="Normal 3 4 2 2 2" xfId="9175"/>
    <cellStyle name="Normal 3 4 2 3" xfId="8364"/>
    <cellStyle name="Normal 3 4 3" xfId="6718"/>
    <cellStyle name="Normal 3 4 3 2" xfId="7536"/>
    <cellStyle name="Normal 3 4 3 2 2" xfId="9176"/>
    <cellStyle name="Normal 3 4 3 3" xfId="8365"/>
    <cellStyle name="Normal 3 4 4" xfId="6430"/>
    <cellStyle name="Normal 3 4 4 2" xfId="7537"/>
    <cellStyle name="Normal 3 4 4 2 2" xfId="9177"/>
    <cellStyle name="Normal 3 4 4 3" xfId="8137"/>
    <cellStyle name="Normal 3 4 5" xfId="7102"/>
    <cellStyle name="Normal 3 4 5 2" xfId="8742"/>
    <cellStyle name="Normal 3 4 6" xfId="7946"/>
    <cellStyle name="Normal 3 40" xfId="6336"/>
    <cellStyle name="Normal 3 40 2" xfId="6719"/>
    <cellStyle name="Normal 3 40 2 2" xfId="7538"/>
    <cellStyle name="Normal 3 40 2 2 2" xfId="9178"/>
    <cellStyle name="Normal 3 40 2 3" xfId="8366"/>
    <cellStyle name="Normal 3 40 3" xfId="6720"/>
    <cellStyle name="Normal 3 40 3 2" xfId="7539"/>
    <cellStyle name="Normal 3 40 3 2 2" xfId="9179"/>
    <cellStyle name="Normal 3 40 3 3" xfId="8367"/>
    <cellStyle name="Normal 3 40 4" xfId="6459"/>
    <cellStyle name="Normal 3 40 4 2" xfId="7540"/>
    <cellStyle name="Normal 3 40 4 2 2" xfId="9180"/>
    <cellStyle name="Normal 3 40 4 3" xfId="8164"/>
    <cellStyle name="Normal 3 40 5" xfId="7206"/>
    <cellStyle name="Normal 3 40 5 2" xfId="8846"/>
    <cellStyle name="Normal 3 41" xfId="6460"/>
    <cellStyle name="Normal 3 42" xfId="6461"/>
    <cellStyle name="Normal 3 43" xfId="6458"/>
    <cellStyle name="Normal 3 44" xfId="6937"/>
    <cellStyle name="Normal 3 45" xfId="9820"/>
    <cellStyle name="Normal 3 46" xfId="156"/>
    <cellStyle name="Normal 3 47" xfId="19405"/>
    <cellStyle name="Normal 3 5" xfId="10"/>
    <cellStyle name="Normal 3 5 2" xfId="48"/>
    <cellStyle name="Normal 3 5 2 2" xfId="75"/>
    <cellStyle name="Normal 3 5 3" xfId="63"/>
    <cellStyle name="Normal 3 5 4" xfId="6062"/>
    <cellStyle name="Normal 3 6" xfId="62"/>
    <cellStyle name="Normal 3 6 2" xfId="6721"/>
    <cellStyle name="Normal 3 6 2 2" xfId="7541"/>
    <cellStyle name="Normal 3 6 2 2 2" xfId="9181"/>
    <cellStyle name="Normal 3 6 2 3" xfId="8368"/>
    <cellStyle name="Normal 3 6 3" xfId="6722"/>
    <cellStyle name="Normal 3 6 3 2" xfId="7542"/>
    <cellStyle name="Normal 3 6 3 2 2" xfId="9182"/>
    <cellStyle name="Normal 3 6 3 3" xfId="8369"/>
    <cellStyle name="Normal 3 6 4" xfId="6431"/>
    <cellStyle name="Normal 3 6 4 2" xfId="7543"/>
    <cellStyle name="Normal 3 6 4 2 2" xfId="9183"/>
    <cellStyle name="Normal 3 6 4 3" xfId="8138"/>
    <cellStyle name="Normal 3 6 5" xfId="7103"/>
    <cellStyle name="Normal 3 6 5 2" xfId="8743"/>
    <cellStyle name="Normal 3 6 6" xfId="7947"/>
    <cellStyle name="Normal 3 6 7" xfId="6063"/>
    <cellStyle name="Normal 3 7" xfId="6064"/>
    <cellStyle name="Normal 3 7 2" xfId="6723"/>
    <cellStyle name="Normal 3 7 2 2" xfId="7544"/>
    <cellStyle name="Normal 3 7 2 2 2" xfId="9184"/>
    <cellStyle name="Normal 3 7 2 3" xfId="8370"/>
    <cellStyle name="Normal 3 7 3" xfId="6724"/>
    <cellStyle name="Normal 3 7 3 2" xfId="7545"/>
    <cellStyle name="Normal 3 7 3 2 2" xfId="9185"/>
    <cellStyle name="Normal 3 7 3 3" xfId="8371"/>
    <cellStyle name="Normal 3 7 4" xfId="6432"/>
    <cellStyle name="Normal 3 7 4 2" xfId="7546"/>
    <cellStyle name="Normal 3 7 4 2 2" xfId="9186"/>
    <cellStyle name="Normal 3 7 4 3" xfId="8139"/>
    <cellStyle name="Normal 3 7 5" xfId="7104"/>
    <cellStyle name="Normal 3 7 5 2" xfId="8744"/>
    <cellStyle name="Normal 3 7 6" xfId="7948"/>
    <cellStyle name="Normal 3 8" xfId="6065"/>
    <cellStyle name="Normal 3 8 2" xfId="6725"/>
    <cellStyle name="Normal 3 8 2 2" xfId="7547"/>
    <cellStyle name="Normal 3 8 2 2 2" xfId="9187"/>
    <cellStyle name="Normal 3 8 2 3" xfId="8372"/>
    <cellStyle name="Normal 3 8 3" xfId="6726"/>
    <cellStyle name="Normal 3 8 3 2" xfId="7548"/>
    <cellStyle name="Normal 3 8 3 2 2" xfId="9188"/>
    <cellStyle name="Normal 3 8 3 3" xfId="8373"/>
    <cellStyle name="Normal 3 8 4" xfId="6433"/>
    <cellStyle name="Normal 3 8 4 2" xfId="7549"/>
    <cellStyle name="Normal 3 8 4 2 2" xfId="9189"/>
    <cellStyle name="Normal 3 8 4 3" xfId="8140"/>
    <cellStyle name="Normal 3 8 5" xfId="7105"/>
    <cellStyle name="Normal 3 8 5 2" xfId="8745"/>
    <cellStyle name="Normal 3 8 6" xfId="7949"/>
    <cellStyle name="Normal 3 9" xfId="6066"/>
    <cellStyle name="Normal 3 9 2" xfId="6727"/>
    <cellStyle name="Normal 3 9 2 2" xfId="7550"/>
    <cellStyle name="Normal 3 9 2 2 2" xfId="9190"/>
    <cellStyle name="Normal 3 9 2 3" xfId="8374"/>
    <cellStyle name="Normal 3 9 3" xfId="6728"/>
    <cellStyle name="Normal 3 9 3 2" xfId="7551"/>
    <cellStyle name="Normal 3 9 3 2 2" xfId="9191"/>
    <cellStyle name="Normal 3 9 3 3" xfId="8375"/>
    <cellStyle name="Normal 3 9 4" xfId="6434"/>
    <cellStyle name="Normal 3 9 4 2" xfId="7552"/>
    <cellStyle name="Normal 3 9 4 2 2" xfId="9192"/>
    <cellStyle name="Normal 3 9 4 3" xfId="8141"/>
    <cellStyle name="Normal 3 9 5" xfId="7106"/>
    <cellStyle name="Normal 3 9 5 2" xfId="8746"/>
    <cellStyle name="Normal 3 9 6" xfId="7950"/>
    <cellStyle name="Normal 30" xfId="6067"/>
    <cellStyle name="Normal 30 2" xfId="6068"/>
    <cellStyle name="Normal 30 3" xfId="6069"/>
    <cellStyle name="Normal 30_1_solis_MK Nr 595 " xfId="6070"/>
    <cellStyle name="Normal 31" xfId="6071"/>
    <cellStyle name="Normal 32" xfId="6072"/>
    <cellStyle name="Normal 32 2" xfId="6073"/>
    <cellStyle name="Normal 32 2 2" xfId="6729"/>
    <cellStyle name="Normal 32 2 2 2" xfId="7553"/>
    <cellStyle name="Normal 32 2 2 2 2" xfId="9193"/>
    <cellStyle name="Normal 32 2 2 3" xfId="8376"/>
    <cellStyle name="Normal 32 2 3" xfId="6730"/>
    <cellStyle name="Normal 32 2 3 2" xfId="7554"/>
    <cellStyle name="Normal 32 2 3 2 2" xfId="9194"/>
    <cellStyle name="Normal 32 2 3 3" xfId="8377"/>
    <cellStyle name="Normal 32 2 4" xfId="6436"/>
    <cellStyle name="Normal 32 2 4 2" xfId="7555"/>
    <cellStyle name="Normal 32 2 4 2 2" xfId="9195"/>
    <cellStyle name="Normal 32 2 4 3" xfId="8143"/>
    <cellStyle name="Normal 32 2 5" xfId="7108"/>
    <cellStyle name="Normal 32 2 5 2" xfId="8748"/>
    <cellStyle name="Normal 32 2 6" xfId="7952"/>
    <cellStyle name="Normal 32 3" xfId="6074"/>
    <cellStyle name="Normal 32 3 2" xfId="6731"/>
    <cellStyle name="Normal 32 3 2 2" xfId="7556"/>
    <cellStyle name="Normal 32 3 2 2 2" xfId="9196"/>
    <cellStyle name="Normal 32 3 2 3" xfId="8378"/>
    <cellStyle name="Normal 32 3 3" xfId="6732"/>
    <cellStyle name="Normal 32 3 3 2" xfId="7557"/>
    <cellStyle name="Normal 32 3 3 2 2" xfId="9197"/>
    <cellStyle name="Normal 32 3 3 3" xfId="8379"/>
    <cellStyle name="Normal 32 3 4" xfId="6437"/>
    <cellStyle name="Normal 32 3 4 2" xfId="7558"/>
    <cellStyle name="Normal 32 3 4 2 2" xfId="9198"/>
    <cellStyle name="Normal 32 3 4 3" xfId="8144"/>
    <cellStyle name="Normal 32 3 5" xfId="7109"/>
    <cellStyle name="Normal 32 3 5 2" xfId="8749"/>
    <cellStyle name="Normal 32 3 6" xfId="7953"/>
    <cellStyle name="Normal 32 4" xfId="6075"/>
    <cellStyle name="Normal 32 4 2" xfId="6733"/>
    <cellStyle name="Normal 32 4 2 2" xfId="7559"/>
    <cellStyle name="Normal 32 4 2 2 2" xfId="9199"/>
    <cellStyle name="Normal 32 4 2 3" xfId="8380"/>
    <cellStyle name="Normal 32 4 3" xfId="6734"/>
    <cellStyle name="Normal 32 4 3 2" xfId="7560"/>
    <cellStyle name="Normal 32 4 3 2 2" xfId="9200"/>
    <cellStyle name="Normal 32 4 3 3" xfId="8381"/>
    <cellStyle name="Normal 32 4 4" xfId="6438"/>
    <cellStyle name="Normal 32 4 4 2" xfId="7561"/>
    <cellStyle name="Normal 32 4 4 2 2" xfId="9201"/>
    <cellStyle name="Normal 32 4 4 3" xfId="8145"/>
    <cellStyle name="Normal 32 4 5" xfId="7110"/>
    <cellStyle name="Normal 32 4 5 2" xfId="8750"/>
    <cellStyle name="Normal 32 4 6" xfId="7954"/>
    <cellStyle name="Normal 32 5" xfId="6735"/>
    <cellStyle name="Normal 32 5 2" xfId="7562"/>
    <cellStyle name="Normal 32 5 2 2" xfId="9202"/>
    <cellStyle name="Normal 32 5 3" xfId="8382"/>
    <cellStyle name="Normal 32 6" xfId="6736"/>
    <cellStyle name="Normal 32 6 2" xfId="7563"/>
    <cellStyle name="Normal 32 6 2 2" xfId="9203"/>
    <cellStyle name="Normal 32 6 3" xfId="8383"/>
    <cellStyle name="Normal 32 7" xfId="6435"/>
    <cellStyle name="Normal 32 7 2" xfId="7564"/>
    <cellStyle name="Normal 32 7 2 2" xfId="9204"/>
    <cellStyle name="Normal 32 7 3" xfId="8142"/>
    <cellStyle name="Normal 32 8" xfId="7107"/>
    <cellStyle name="Normal 32 8 2" xfId="8747"/>
    <cellStyle name="Normal 32 9" xfId="7951"/>
    <cellStyle name="Normal 33" xfId="6076"/>
    <cellStyle name="Normal 33 2" xfId="6737"/>
    <cellStyle name="Normal 33 2 2" xfId="7565"/>
    <cellStyle name="Normal 33 2 2 2" xfId="9205"/>
    <cellStyle name="Normal 33 2 3" xfId="8384"/>
    <cellStyle name="Normal 33 3" xfId="6738"/>
    <cellStyle name="Normal 33 3 2" xfId="7566"/>
    <cellStyle name="Normal 33 3 2 2" xfId="9206"/>
    <cellStyle name="Normal 33 3 3" xfId="8385"/>
    <cellStyle name="Normal 33 4" xfId="6439"/>
    <cellStyle name="Normal 33 4 2" xfId="7567"/>
    <cellStyle name="Normal 33 4 2 2" xfId="9207"/>
    <cellStyle name="Normal 33 4 3" xfId="8146"/>
    <cellStyle name="Normal 33 5" xfId="7111"/>
    <cellStyle name="Normal 33 5 2" xfId="8751"/>
    <cellStyle name="Normal 33 6" xfId="7955"/>
    <cellStyle name="Normal 34" xfId="89"/>
    <cellStyle name="Normal 34 2" xfId="6512"/>
    <cellStyle name="Normal 35" xfId="82"/>
    <cellStyle name="Normal 35 2" xfId="6513"/>
    <cellStyle name="Normal 36" xfId="117"/>
    <cellStyle name="Normal 36 2" xfId="6514"/>
    <cellStyle name="Normal 37" xfId="144"/>
    <cellStyle name="Normal 37 2" xfId="6515"/>
    <cellStyle name="Normal 38" xfId="6077"/>
    <cellStyle name="Normal 38 2" xfId="6739"/>
    <cellStyle name="Normal 38 2 2" xfId="7568"/>
    <cellStyle name="Normal 38 2 2 2" xfId="9208"/>
    <cellStyle name="Normal 38 2 3" xfId="8386"/>
    <cellStyle name="Normal 38 3" xfId="6740"/>
    <cellStyle name="Normal 38 3 2" xfId="7569"/>
    <cellStyle name="Normal 38 3 2 2" xfId="9209"/>
    <cellStyle name="Normal 38 3 3" xfId="8387"/>
    <cellStyle name="Normal 38 4" xfId="6440"/>
    <cellStyle name="Normal 38 4 2" xfId="7570"/>
    <cellStyle name="Normal 38 4 2 2" xfId="9210"/>
    <cellStyle name="Normal 38 4 3" xfId="8147"/>
    <cellStyle name="Normal 38 5" xfId="7112"/>
    <cellStyle name="Normal 38 5 2" xfId="8752"/>
    <cellStyle name="Normal 38 6" xfId="7956"/>
    <cellStyle name="Normal 39" xfId="6078"/>
    <cellStyle name="Normal 39 2" xfId="6741"/>
    <cellStyle name="Normal 39 2 2" xfId="7571"/>
    <cellStyle name="Normal 39 2 2 2" xfId="9211"/>
    <cellStyle name="Normal 39 2 3" xfId="8388"/>
    <cellStyle name="Normal 39 3" xfId="6742"/>
    <cellStyle name="Normal 39 3 2" xfId="7572"/>
    <cellStyle name="Normal 39 3 2 2" xfId="9212"/>
    <cellStyle name="Normal 39 3 3" xfId="8389"/>
    <cellStyle name="Normal 39 4" xfId="6441"/>
    <cellStyle name="Normal 39 4 2" xfId="7573"/>
    <cellStyle name="Normal 39 4 2 2" xfId="9213"/>
    <cellStyle name="Normal 39 4 3" xfId="8148"/>
    <cellStyle name="Normal 39 5" xfId="7113"/>
    <cellStyle name="Normal 39 5 2" xfId="8753"/>
    <cellStyle name="Normal 39 6" xfId="7957"/>
    <cellStyle name="Normal 39 9" xfId="16"/>
    <cellStyle name="Normal 4" xfId="7"/>
    <cellStyle name="Normal 4 10" xfId="6079"/>
    <cellStyle name="Normal 4 11" xfId="6080"/>
    <cellStyle name="Normal 4 12" xfId="6081"/>
    <cellStyle name="Normal 4 13" xfId="6082"/>
    <cellStyle name="Normal 4 14" xfId="6083"/>
    <cellStyle name="Normal 4 15" xfId="6084"/>
    <cellStyle name="Normal 4 16" xfId="6085"/>
    <cellStyle name="Normal 4 17" xfId="6086"/>
    <cellStyle name="Normal 4 18" xfId="6087"/>
    <cellStyle name="Normal 4 18 10" xfId="6088"/>
    <cellStyle name="Normal 4 18 11" xfId="6089"/>
    <cellStyle name="Normal 4 18 12" xfId="6090"/>
    <cellStyle name="Normal 4 18 13" xfId="6091"/>
    <cellStyle name="Normal 4 18 14" xfId="6092"/>
    <cellStyle name="Normal 4 18 15" xfId="6093"/>
    <cellStyle name="Normal 4 18 16" xfId="6094"/>
    <cellStyle name="Normal 4 18 17" xfId="6095"/>
    <cellStyle name="Normal 4 18 18" xfId="6096"/>
    <cellStyle name="Normal 4 18 19" xfId="6097"/>
    <cellStyle name="Normal 4 18 2" xfId="6098"/>
    <cellStyle name="Normal 4 18 20" xfId="6099"/>
    <cellStyle name="Normal 4 18 3" xfId="6100"/>
    <cellStyle name="Normal 4 18 4" xfId="6101"/>
    <cellStyle name="Normal 4 18 5" xfId="6102"/>
    <cellStyle name="Normal 4 18 6" xfId="6103"/>
    <cellStyle name="Normal 4 18 7" xfId="6104"/>
    <cellStyle name="Normal 4 18 8" xfId="6105"/>
    <cellStyle name="Normal 4 18 9" xfId="6106"/>
    <cellStyle name="Normal 4 19" xfId="6107"/>
    <cellStyle name="Normal 4 2" xfId="32"/>
    <cellStyle name="Normal 4 2 2" xfId="6462"/>
    <cellStyle name="Normal 4 2 3" xfId="6442"/>
    <cellStyle name="Normal 4 2 3 2" xfId="7574"/>
    <cellStyle name="Normal 4 2 3 2 2" xfId="9214"/>
    <cellStyle name="Normal 4 2 3 3" xfId="8149"/>
    <cellStyle name="Normal 4 2 4" xfId="7114"/>
    <cellStyle name="Normal 4 2 4 2" xfId="8754"/>
    <cellStyle name="Normal 4 2 5" xfId="7765"/>
    <cellStyle name="Normal 4 2 6" xfId="143"/>
    <cellStyle name="Normal 4 2 7" xfId="19713"/>
    <cellStyle name="Normal 4 20" xfId="6108"/>
    <cellStyle name="Normal 4 21" xfId="6109"/>
    <cellStyle name="Normal 4 22" xfId="6110"/>
    <cellStyle name="Normal 4 23" xfId="6111"/>
    <cellStyle name="Normal 4 24" xfId="6112"/>
    <cellStyle name="Normal 4 25" xfId="6113"/>
    <cellStyle name="Normal 4 26" xfId="6743"/>
    <cellStyle name="Normal 4 27" xfId="6964"/>
    <cellStyle name="Normal 4 27 2" xfId="8603"/>
    <cellStyle name="Normal 4 28" xfId="115"/>
    <cellStyle name="Normal 4 28 2" xfId="19735"/>
    <cellStyle name="Normal 4 29" xfId="155"/>
    <cellStyle name="Normal 4 3" xfId="23"/>
    <cellStyle name="Normal 4 3 2" xfId="6115"/>
    <cellStyle name="Normal 4 3 3" xfId="6463"/>
    <cellStyle name="Normal 4 3 3 2" xfId="19921"/>
    <cellStyle name="Normal 4 3 4" xfId="6114"/>
    <cellStyle name="Normal 4 3 4 2" xfId="19845"/>
    <cellStyle name="Normal 4 3_1_solis_MK Nr 595 " xfId="6116"/>
    <cellStyle name="Normal 4 30" xfId="19600"/>
    <cellStyle name="Normal 4 31" xfId="19708"/>
    <cellStyle name="Normal 4 4" xfId="6117"/>
    <cellStyle name="Normal 4 5" xfId="6118"/>
    <cellStyle name="Normal 4 6" xfId="6119"/>
    <cellStyle name="Normal 4 7" xfId="6120"/>
    <cellStyle name="Normal 4 8" xfId="6121"/>
    <cellStyle name="Normal 4 9" xfId="6122"/>
    <cellStyle name="Normal 40" xfId="127"/>
    <cellStyle name="Normal 40 2" xfId="6516"/>
    <cellStyle name="Normal 41" xfId="6123"/>
    <cellStyle name="Normal 41 2" xfId="6464"/>
    <cellStyle name="Normal 41 3" xfId="6517"/>
    <cellStyle name="Normal 41 3 2" xfId="6744"/>
    <cellStyle name="Normal 41 3 2 2" xfId="7575"/>
    <cellStyle name="Normal 41 3 2 2 2" xfId="9215"/>
    <cellStyle name="Normal 41 3 2 3" xfId="8390"/>
    <cellStyle name="Normal 41 3 3" xfId="7207"/>
    <cellStyle name="Normal 41 3 3 2" xfId="8847"/>
    <cellStyle name="Normal 41 3 4" xfId="8173"/>
    <cellStyle name="Normal 41 4" xfId="6745"/>
    <cellStyle name="Normal 41 4 2" xfId="7576"/>
    <cellStyle name="Normal 41 4 2 2" xfId="9216"/>
    <cellStyle name="Normal 41 4 3" xfId="8391"/>
    <cellStyle name="Normal 42" xfId="6334"/>
    <cellStyle name="Normal 42 2" xfId="6746"/>
    <cellStyle name="Normal 42 2 2" xfId="7578"/>
    <cellStyle name="Normal 42 2 2 2" xfId="9218"/>
    <cellStyle name="Normal 42 2 3" xfId="8392"/>
    <cellStyle name="Normal 42 3" xfId="6524"/>
    <cellStyle name="Normal 42 4" xfId="6443"/>
    <cellStyle name="Normal 42 4 2" xfId="7579"/>
    <cellStyle name="Normal 42 4 2 2" xfId="9219"/>
    <cellStyle name="Normal 42 4 3" xfId="8150"/>
    <cellStyle name="Normal 42 5" xfId="7577"/>
    <cellStyle name="Normal 42 5 2" xfId="9217"/>
    <cellStyle name="Normal 42 6" xfId="8042"/>
    <cellStyle name="Normal 43" xfId="88"/>
    <cellStyle name="Normal 43 2" xfId="6518"/>
    <cellStyle name="Normal 44" xfId="159"/>
    <cellStyle name="Normal 44 2" xfId="6519"/>
    <cellStyle name="Normal 45" xfId="6124"/>
    <cellStyle name="Normal 45 10" xfId="6747"/>
    <cellStyle name="Normal 45 10 2" xfId="7580"/>
    <cellStyle name="Normal 45 10 2 2" xfId="9220"/>
    <cellStyle name="Normal 45 10 3" xfId="8393"/>
    <cellStyle name="Normal 45 11" xfId="6748"/>
    <cellStyle name="Normal 45 11 2" xfId="7581"/>
    <cellStyle name="Normal 45 11 2 2" xfId="9221"/>
    <cellStyle name="Normal 45 11 3" xfId="8394"/>
    <cellStyle name="Normal 45 12" xfId="6749"/>
    <cellStyle name="Normal 45 12 2" xfId="7582"/>
    <cellStyle name="Normal 45 12 2 2" xfId="9222"/>
    <cellStyle name="Normal 45 12 3" xfId="8395"/>
    <cellStyle name="Normal 45 2" xfId="6125"/>
    <cellStyle name="Normal 45 2 2" xfId="6750"/>
    <cellStyle name="Normal 45 2 2 2" xfId="7583"/>
    <cellStyle name="Normal 45 2 2 2 2" xfId="9223"/>
    <cellStyle name="Normal 45 2 2 3" xfId="8396"/>
    <cellStyle name="Normal 45 2 3" xfId="6751"/>
    <cellStyle name="Normal 45 2 3 2" xfId="7584"/>
    <cellStyle name="Normal 45 2 3 2 2" xfId="9224"/>
    <cellStyle name="Normal 45 2 3 3" xfId="8397"/>
    <cellStyle name="Normal 45 2 4" xfId="6444"/>
    <cellStyle name="Normal 45 2 4 2" xfId="7585"/>
    <cellStyle name="Normal 45 2 4 2 2" xfId="9225"/>
    <cellStyle name="Normal 45 2 4 3" xfId="8151"/>
    <cellStyle name="Normal 45 2 5" xfId="7115"/>
    <cellStyle name="Normal 45 2 5 2" xfId="8755"/>
    <cellStyle name="Normal 45 2 6" xfId="7958"/>
    <cellStyle name="Normal 45 3" xfId="6126"/>
    <cellStyle name="Normal 45 3 2" xfId="6752"/>
    <cellStyle name="Normal 45 3 2 2" xfId="7586"/>
    <cellStyle name="Normal 45 3 2 2 2" xfId="9226"/>
    <cellStyle name="Normal 45 3 2 3" xfId="8398"/>
    <cellStyle name="Normal 45 3 3" xfId="6753"/>
    <cellStyle name="Normal 45 3 3 2" xfId="7587"/>
    <cellStyle name="Normal 45 3 3 2 2" xfId="9227"/>
    <cellStyle name="Normal 45 3 3 3" xfId="8399"/>
    <cellStyle name="Normal 45 3 4" xfId="6445"/>
    <cellStyle name="Normal 45 3 4 2" xfId="7588"/>
    <cellStyle name="Normal 45 3 4 2 2" xfId="9228"/>
    <cellStyle name="Normal 45 3 4 3" xfId="8152"/>
    <cellStyle name="Normal 45 3 5" xfId="7116"/>
    <cellStyle name="Normal 45 3 5 2" xfId="8756"/>
    <cellStyle name="Normal 45 3 6" xfId="7959"/>
    <cellStyle name="Normal 45 4" xfId="6127"/>
    <cellStyle name="Normal 45 4 2" xfId="6754"/>
    <cellStyle name="Normal 45 4 2 2" xfId="7589"/>
    <cellStyle name="Normal 45 4 2 2 2" xfId="9229"/>
    <cellStyle name="Normal 45 4 2 3" xfId="8400"/>
    <cellStyle name="Normal 45 4 3" xfId="6755"/>
    <cellStyle name="Normal 45 4 3 2" xfId="7590"/>
    <cellStyle name="Normal 45 4 3 2 2" xfId="9230"/>
    <cellStyle name="Normal 45 4 3 3" xfId="8401"/>
    <cellStyle name="Normal 45 4 4" xfId="6446"/>
    <cellStyle name="Normal 45 4 4 2" xfId="7591"/>
    <cellStyle name="Normal 45 4 4 2 2" xfId="9231"/>
    <cellStyle name="Normal 45 4 4 3" xfId="8153"/>
    <cellStyle name="Normal 45 4 5" xfId="7117"/>
    <cellStyle name="Normal 45 4 5 2" xfId="8757"/>
    <cellStyle name="Normal 45 4 6" xfId="7960"/>
    <cellStyle name="Normal 45 5" xfId="6756"/>
    <cellStyle name="Normal 45 5 2" xfId="6757"/>
    <cellStyle name="Normal 45 5 2 2" xfId="7593"/>
    <cellStyle name="Normal 45 5 2 2 2" xfId="9233"/>
    <cellStyle name="Normal 45 5 2 3" xfId="8403"/>
    <cellStyle name="Normal 45 5 3" xfId="6758"/>
    <cellStyle name="Normal 45 5 3 2" xfId="7594"/>
    <cellStyle name="Normal 45 5 3 2 2" xfId="9234"/>
    <cellStyle name="Normal 45 5 3 3" xfId="8404"/>
    <cellStyle name="Normal 45 5 4" xfId="6759"/>
    <cellStyle name="Normal 45 5 4 2" xfId="7595"/>
    <cellStyle name="Normal 45 5 4 2 2" xfId="9235"/>
    <cellStyle name="Normal 45 5 4 3" xfId="8405"/>
    <cellStyle name="Normal 45 5 5" xfId="7592"/>
    <cellStyle name="Normal 45 5 5 2" xfId="9232"/>
    <cellStyle name="Normal 45 5 6" xfId="8402"/>
    <cellStyle name="Normal 45 6" xfId="6760"/>
    <cellStyle name="Normal 45 6 2" xfId="7596"/>
    <cellStyle name="Normal 45 6 2 2" xfId="9236"/>
    <cellStyle name="Normal 45 6 3" xfId="8406"/>
    <cellStyle name="Normal 45 7" xfId="6761"/>
    <cellStyle name="Normal 45 7 2" xfId="7597"/>
    <cellStyle name="Normal 45 7 2 2" xfId="9237"/>
    <cellStyle name="Normal 45 7 3" xfId="8407"/>
    <cellStyle name="Normal 45 8" xfId="6762"/>
    <cellStyle name="Normal 45 8 2" xfId="7598"/>
    <cellStyle name="Normal 45 8 2 2" xfId="9238"/>
    <cellStyle name="Normal 45 8 3" xfId="8408"/>
    <cellStyle name="Normal 45 9" xfId="6763"/>
    <cellStyle name="Normal 46" xfId="6764"/>
    <cellStyle name="Normal 46 2" xfId="6765"/>
    <cellStyle name="Normal 46 2 2" xfId="7600"/>
    <cellStyle name="Normal 46 2 2 2" xfId="9240"/>
    <cellStyle name="Normal 46 2 3" xfId="8410"/>
    <cellStyle name="Normal 46 3" xfId="7599"/>
    <cellStyle name="Normal 46 3 2" xfId="9239"/>
    <cellStyle name="Normal 46 4" xfId="8409"/>
    <cellStyle name="Normal 47" xfId="6766"/>
    <cellStyle name="Normal 47 2" xfId="6767"/>
    <cellStyle name="Normal 47 2 2" xfId="7602"/>
    <cellStyle name="Normal 47 2 2 2" xfId="9242"/>
    <cellStyle name="Normal 47 2 3" xfId="8412"/>
    <cellStyle name="Normal 47 3" xfId="6768"/>
    <cellStyle name="Normal 47 3 2" xfId="7603"/>
    <cellStyle name="Normal 47 3 2 2" xfId="9243"/>
    <cellStyle name="Normal 47 3 3" xfId="8413"/>
    <cellStyle name="Normal 47 4" xfId="6769"/>
    <cellStyle name="Normal 47 4 2" xfId="7604"/>
    <cellStyle name="Normal 47 4 2 2" xfId="9244"/>
    <cellStyle name="Normal 47 4 3" xfId="8414"/>
    <cellStyle name="Normal 47 5" xfId="6770"/>
    <cellStyle name="Normal 47 5 2" xfId="7605"/>
    <cellStyle name="Normal 47 5 2 2" xfId="9245"/>
    <cellStyle name="Normal 47 5 3" xfId="8415"/>
    <cellStyle name="Normal 47 6" xfId="6771"/>
    <cellStyle name="Normal 47 6 2" xfId="7606"/>
    <cellStyle name="Normal 47 6 2 2" xfId="9246"/>
    <cellStyle name="Normal 47 6 3" xfId="8416"/>
    <cellStyle name="Normal 47 7" xfId="7601"/>
    <cellStyle name="Normal 47 7 2" xfId="9241"/>
    <cellStyle name="Normal 47 8" xfId="8411"/>
    <cellStyle name="Normal 48" xfId="6772"/>
    <cellStyle name="Normal 48 2" xfId="6773"/>
    <cellStyle name="Normal 48 2 2" xfId="7608"/>
    <cellStyle name="Normal 48 2 2 2" xfId="9248"/>
    <cellStyle name="Normal 48 2 3" xfId="8418"/>
    <cellStyle name="Normal 48 3" xfId="6774"/>
    <cellStyle name="Normal 48 3 2" xfId="7609"/>
    <cellStyle name="Normal 48 3 2 2" xfId="9249"/>
    <cellStyle name="Normal 48 3 3" xfId="8419"/>
    <cellStyle name="Normal 48 4" xfId="6775"/>
    <cellStyle name="Normal 48 4 2" xfId="7610"/>
    <cellStyle name="Normal 48 4 2 2" xfId="9250"/>
    <cellStyle name="Normal 48 4 3" xfId="8420"/>
    <cellStyle name="Normal 48 5" xfId="6776"/>
    <cellStyle name="Normal 48 5 2" xfId="7611"/>
    <cellStyle name="Normal 48 5 2 2" xfId="9251"/>
    <cellStyle name="Normal 48 5 3" xfId="8421"/>
    <cellStyle name="Normal 48 6" xfId="7607"/>
    <cellStyle name="Normal 48 6 2" xfId="9247"/>
    <cellStyle name="Normal 48 7" xfId="8417"/>
    <cellStyle name="Normal 49" xfId="6777"/>
    <cellStyle name="Normal 49 2" xfId="6778"/>
    <cellStyle name="Normal 49 2 2" xfId="7613"/>
    <cellStyle name="Normal 49 2 2 2" xfId="9253"/>
    <cellStyle name="Normal 49 2 3" xfId="8423"/>
    <cellStyle name="Normal 49 3" xfId="6779"/>
    <cellStyle name="Normal 49 3 2" xfId="7614"/>
    <cellStyle name="Normal 49 3 2 2" xfId="9254"/>
    <cellStyle name="Normal 49 3 3" xfId="8424"/>
    <cellStyle name="Normal 49 4" xfId="7612"/>
    <cellStyle name="Normal 49 4 2" xfId="9252"/>
    <cellStyle name="Normal 49 5" xfId="8422"/>
    <cellStyle name="Normal 5" xfId="33"/>
    <cellStyle name="Normal 5 10" xfId="6128"/>
    <cellStyle name="Normal 5 11" xfId="6129"/>
    <cellStyle name="Normal 5 12" xfId="6130"/>
    <cellStyle name="Normal 5 13" xfId="6131"/>
    <cellStyle name="Normal 5 14" xfId="6132"/>
    <cellStyle name="Normal 5 15" xfId="6133"/>
    <cellStyle name="Normal 5 16" xfId="6134"/>
    <cellStyle name="Normal 5 17" xfId="6135"/>
    <cellStyle name="Normal 5 18" xfId="6136"/>
    <cellStyle name="Normal 5 19" xfId="6137"/>
    <cellStyle name="Normal 5 2" xfId="34"/>
    <cellStyle name="Normal 5 2 2" xfId="6138"/>
    <cellStyle name="Normal 5 2 3" xfId="6780"/>
    <cellStyle name="Normal 5 2 3 2" xfId="7615"/>
    <cellStyle name="Normal 5 2 3 2 2" xfId="9255"/>
    <cellStyle name="Normal 5 2 3 3" xfId="8425"/>
    <cellStyle name="Normal 5 2 4" xfId="6781"/>
    <cellStyle name="Normal 5 2 4 2" xfId="7616"/>
    <cellStyle name="Normal 5 2 4 2 2" xfId="9256"/>
    <cellStyle name="Normal 5 2 4 3" xfId="8426"/>
    <cellStyle name="Normal 5 2 5" xfId="6447"/>
    <cellStyle name="Normal 5 2 5 2" xfId="7617"/>
    <cellStyle name="Normal 5 2 5 2 2" xfId="9257"/>
    <cellStyle name="Normal 5 2 5 3" xfId="8154"/>
    <cellStyle name="Normal 5 2 6" xfId="7118"/>
    <cellStyle name="Normal 5 2 6 2" xfId="8758"/>
    <cellStyle name="Normal 5 2 7" xfId="7763"/>
    <cellStyle name="Normal 5 2_1_solis_MK Nr 595 " xfId="6139"/>
    <cellStyle name="Normal 5 20" xfId="6140"/>
    <cellStyle name="Normal 5 21" xfId="6141"/>
    <cellStyle name="Normal 5 22" xfId="6142"/>
    <cellStyle name="Normal 5 23" xfId="6143"/>
    <cellStyle name="Normal 5 24" xfId="6144"/>
    <cellStyle name="Normal 5 25" xfId="6145"/>
    <cellStyle name="Normal 5 26" xfId="6146"/>
    <cellStyle name="Normal 5 27" xfId="6147"/>
    <cellStyle name="Normal 5 28" xfId="6148"/>
    <cellStyle name="Normal 5 29" xfId="6149"/>
    <cellStyle name="Normal 5 3" xfId="44"/>
    <cellStyle name="Normal 5 3 2" xfId="6150"/>
    <cellStyle name="Normal 5 3 3" xfId="19714"/>
    <cellStyle name="Normal 5 30" xfId="6151"/>
    <cellStyle name="Normal 5 31" xfId="6152"/>
    <cellStyle name="Normal 5 32" xfId="6153"/>
    <cellStyle name="Normal 5 33" xfId="6154"/>
    <cellStyle name="Normal 5 34" xfId="6155"/>
    <cellStyle name="Normal 5 35" xfId="6156"/>
    <cellStyle name="Normal 5 36" xfId="6157"/>
    <cellStyle name="Normal 5 37" xfId="6158"/>
    <cellStyle name="Normal 5 38" xfId="6159"/>
    <cellStyle name="Normal 5 39" xfId="6160"/>
    <cellStyle name="Normal 5 4" xfId="6161"/>
    <cellStyle name="Normal 5 40" xfId="6162"/>
    <cellStyle name="Normal 5 41" xfId="6163"/>
    <cellStyle name="Normal 5 42" xfId="6164"/>
    <cellStyle name="Normal 5 43" xfId="6165"/>
    <cellStyle name="Normal 5 44" xfId="6166"/>
    <cellStyle name="Normal 5 45" xfId="6167"/>
    <cellStyle name="Normal 5 46" xfId="6168"/>
    <cellStyle name="Normal 5 47" xfId="6169"/>
    <cellStyle name="Normal 5 48" xfId="6170"/>
    <cellStyle name="Normal 5 49" xfId="6171"/>
    <cellStyle name="Normal 5 5" xfId="6172"/>
    <cellStyle name="Normal 5 50" xfId="6173"/>
    <cellStyle name="Normal 5 51" xfId="6174"/>
    <cellStyle name="Normal 5 52" xfId="6175"/>
    <cellStyle name="Normal 5 53" xfId="6176"/>
    <cellStyle name="Normal 5 54" xfId="6965"/>
    <cellStyle name="Normal 5 54 2" xfId="8604"/>
    <cellStyle name="Normal 5 55" xfId="19494"/>
    <cellStyle name="Normal 5 56" xfId="19495"/>
    <cellStyle name="Normal 5 57" xfId="19502"/>
    <cellStyle name="Normal 5 58" xfId="19493"/>
    <cellStyle name="Normal 5 6" xfId="6177"/>
    <cellStyle name="Normal 5 7" xfId="6178"/>
    <cellStyle name="Normal 5 8" xfId="6179"/>
    <cellStyle name="Normal 5 9" xfId="6180"/>
    <cellStyle name="Normal 50" xfId="6782"/>
    <cellStyle name="Normal 50 2" xfId="6181"/>
    <cellStyle name="Normal 50 2 2" xfId="6783"/>
    <cellStyle name="Normal 50 2 2 2" xfId="7618"/>
    <cellStyle name="Normal 50 2 2 2 2" xfId="9258"/>
    <cellStyle name="Normal 50 2 2 3" xfId="8427"/>
    <cellStyle name="Normal 50 2 3" xfId="6784"/>
    <cellStyle name="Normal 50 2 3 2" xfId="7619"/>
    <cellStyle name="Normal 50 2 3 2 2" xfId="9259"/>
    <cellStyle name="Normal 50 2 3 3" xfId="8428"/>
    <cellStyle name="Normal 50 2 4" xfId="6448"/>
    <cellStyle name="Normal 50 2 4 2" xfId="7620"/>
    <cellStyle name="Normal 50 2 4 2 2" xfId="9260"/>
    <cellStyle name="Normal 50 2 4 3" xfId="8155"/>
    <cellStyle name="Normal 50 2 5" xfId="7119"/>
    <cellStyle name="Normal 50 2 5 2" xfId="8759"/>
    <cellStyle name="Normal 50 2 6" xfId="7961"/>
    <cellStyle name="Normal 50 3" xfId="6182"/>
    <cellStyle name="Normal 50 3 2" xfId="6785"/>
    <cellStyle name="Normal 50 3 2 2" xfId="7621"/>
    <cellStyle name="Normal 50 3 2 2 2" xfId="9261"/>
    <cellStyle name="Normal 50 3 2 3" xfId="8429"/>
    <cellStyle name="Normal 50 3 3" xfId="6786"/>
    <cellStyle name="Normal 50 3 3 2" xfId="7622"/>
    <cellStyle name="Normal 50 3 3 2 2" xfId="9262"/>
    <cellStyle name="Normal 50 3 3 3" xfId="8430"/>
    <cellStyle name="Normal 50 3 4" xfId="6449"/>
    <cellStyle name="Normal 50 3 4 2" xfId="7623"/>
    <cellStyle name="Normal 50 3 4 2 2" xfId="9263"/>
    <cellStyle name="Normal 50 3 4 3" xfId="8156"/>
    <cellStyle name="Normal 50 3 5" xfId="7120"/>
    <cellStyle name="Normal 50 3 5 2" xfId="8760"/>
    <cellStyle name="Normal 50 3 6" xfId="7962"/>
    <cellStyle name="Normal 51" xfId="28"/>
    <cellStyle name="Normal 51 2" xfId="6183"/>
    <cellStyle name="Normal 51 2 2" xfId="6787"/>
    <cellStyle name="Normal 51 2 2 2" xfId="7625"/>
    <cellStyle name="Normal 51 2 2 2 2" xfId="9265"/>
    <cellStyle name="Normal 51 2 2 3" xfId="8432"/>
    <cellStyle name="Normal 51 2 3" xfId="6788"/>
    <cellStyle name="Normal 51 2 3 2" xfId="7626"/>
    <cellStyle name="Normal 51 2 3 2 2" xfId="9266"/>
    <cellStyle name="Normal 51 2 3 3" xfId="8433"/>
    <cellStyle name="Normal 51 2 4" xfId="6450"/>
    <cellStyle name="Normal 51 2 4 2" xfId="7627"/>
    <cellStyle name="Normal 51 2 4 2 2" xfId="9267"/>
    <cellStyle name="Normal 51 2 4 3" xfId="8157"/>
    <cellStyle name="Normal 51 2 5" xfId="7121"/>
    <cellStyle name="Normal 51 2 5 2" xfId="8761"/>
    <cellStyle name="Normal 51 2 6" xfId="7963"/>
    <cellStyle name="Normal 51 3" xfId="6184"/>
    <cellStyle name="Normal 51 3 2" xfId="6789"/>
    <cellStyle name="Normal 51 3 2 2" xfId="7628"/>
    <cellStyle name="Normal 51 3 2 2 2" xfId="9268"/>
    <cellStyle name="Normal 51 3 2 3" xfId="8434"/>
    <cellStyle name="Normal 51 3 3" xfId="6790"/>
    <cellStyle name="Normal 51 3 3 2" xfId="7629"/>
    <cellStyle name="Normal 51 3 3 2 2" xfId="9269"/>
    <cellStyle name="Normal 51 3 3 3" xfId="8435"/>
    <cellStyle name="Normal 51 3 4" xfId="6451"/>
    <cellStyle name="Normal 51 3 4 2" xfId="7630"/>
    <cellStyle name="Normal 51 3 4 2 2" xfId="9270"/>
    <cellStyle name="Normal 51 3 4 3" xfId="8158"/>
    <cellStyle name="Normal 51 3 5" xfId="7122"/>
    <cellStyle name="Normal 51 3 5 2" xfId="8762"/>
    <cellStyle name="Normal 51 3 6" xfId="7964"/>
    <cellStyle name="Normal 51 4" xfId="7624"/>
    <cellStyle name="Normal 51 4 2" xfId="9264"/>
    <cellStyle name="Normal 51 5" xfId="8431"/>
    <cellStyle name="Normal 52" xfId="6791"/>
    <cellStyle name="Normal 52 2" xfId="7631"/>
    <cellStyle name="Normal 52 2 2" xfId="9271"/>
    <cellStyle name="Normal 52 3" xfId="8436"/>
    <cellStyle name="Normal 53" xfId="6792"/>
    <cellStyle name="Normal 53 2" xfId="7632"/>
    <cellStyle name="Normal 53 2 2" xfId="9272"/>
    <cellStyle name="Normal 53 3" xfId="8437"/>
    <cellStyle name="Normal 54" xfId="6793"/>
    <cellStyle name="Normal 54 2" xfId="7633"/>
    <cellStyle name="Normal 54 2 2" xfId="9273"/>
    <cellStyle name="Normal 54 3" xfId="8438"/>
    <cellStyle name="Normal 55" xfId="6794"/>
    <cellStyle name="Normal 56" xfId="6795"/>
    <cellStyle name="Normal 56 2" xfId="7634"/>
    <cellStyle name="Normal 56 2 2" xfId="9274"/>
    <cellStyle name="Normal 56 3" xfId="8439"/>
    <cellStyle name="Normal 57" xfId="6796"/>
    <cellStyle name="Normal 57 2" xfId="7635"/>
    <cellStyle name="Normal 57 2 2" xfId="9275"/>
    <cellStyle name="Normal 57 3" xfId="8440"/>
    <cellStyle name="Normal 58" xfId="6797"/>
    <cellStyle name="Normal 58 2" xfId="7636"/>
    <cellStyle name="Normal 58 2 2" xfId="9276"/>
    <cellStyle name="Normal 58 3" xfId="8441"/>
    <cellStyle name="Normal 59" xfId="6338"/>
    <cellStyle name="Normal 59 2" xfId="7637"/>
    <cellStyle name="Normal 59 2 2" xfId="9277"/>
    <cellStyle name="Normal 59 3" xfId="8045"/>
    <cellStyle name="Normal 6" xfId="37"/>
    <cellStyle name="Normal 6 10" xfId="19404"/>
    <cellStyle name="Normal 6 2" xfId="6185"/>
    <cellStyle name="Normal 6 2 2" xfId="6798"/>
    <cellStyle name="Normal 6 2 2 2" xfId="7638"/>
    <cellStyle name="Normal 6 2 2 2 2" xfId="9278"/>
    <cellStyle name="Normal 6 2 2 3" xfId="8442"/>
    <cellStyle name="Normal 6 2 3" xfId="6799"/>
    <cellStyle name="Normal 6 2 3 2" xfId="7639"/>
    <cellStyle name="Normal 6 2 3 2 2" xfId="9279"/>
    <cellStyle name="Normal 6 2 3 3" xfId="8443"/>
    <cellStyle name="Normal 6 2 4" xfId="6453"/>
    <cellStyle name="Normal 6 2 4 2" xfId="7640"/>
    <cellStyle name="Normal 6 2 4 2 2" xfId="9280"/>
    <cellStyle name="Normal 6 2 4 3" xfId="8160"/>
    <cellStyle name="Normal 6 2 5" xfId="7123"/>
    <cellStyle name="Normal 6 2 5 2" xfId="8763"/>
    <cellStyle name="Normal 6 2 6" xfId="7965"/>
    <cellStyle name="Normal 6 3" xfId="6186"/>
    <cellStyle name="Normal 6 4" xfId="6187"/>
    <cellStyle name="Normal 6 5" xfId="6800"/>
    <cellStyle name="Normal 6 5 2" xfId="7641"/>
    <cellStyle name="Normal 6 5 2 2" xfId="9281"/>
    <cellStyle name="Normal 6 5 3" xfId="8444"/>
    <cellStyle name="Normal 6 6" xfId="6801"/>
    <cellStyle name="Normal 6 6 2" xfId="7642"/>
    <cellStyle name="Normal 6 6 2 2" xfId="9282"/>
    <cellStyle name="Normal 6 6 3" xfId="8445"/>
    <cellStyle name="Normal 6 7" xfId="6452"/>
    <cellStyle name="Normal 6 7 2" xfId="7643"/>
    <cellStyle name="Normal 6 7 2 2" xfId="9283"/>
    <cellStyle name="Normal 6 7 3" xfId="8159"/>
    <cellStyle name="Normal 6 8" xfId="6963"/>
    <cellStyle name="Normal 6 8 2" xfId="8602"/>
    <cellStyle name="Normal 6 9" xfId="7764"/>
    <cellStyle name="Normal 6_1_solis_MK Nr 595 " xfId="6188"/>
    <cellStyle name="Normal 60" xfId="6939"/>
    <cellStyle name="Normal 60 2" xfId="6189"/>
    <cellStyle name="Normal 60 2 2" xfId="6802"/>
    <cellStyle name="Normal 60 2 2 2" xfId="7644"/>
    <cellStyle name="Normal 60 2 2 2 2" xfId="9284"/>
    <cellStyle name="Normal 60 2 2 3" xfId="8446"/>
    <cellStyle name="Normal 60 2 3" xfId="6803"/>
    <cellStyle name="Normal 60 2 3 2" xfId="7645"/>
    <cellStyle name="Normal 60 2 3 2 2" xfId="9285"/>
    <cellStyle name="Normal 60 2 3 3" xfId="8447"/>
    <cellStyle name="Normal 60 2 4" xfId="6454"/>
    <cellStyle name="Normal 60 2 4 2" xfId="7646"/>
    <cellStyle name="Normal 60 2 4 2 2" xfId="9286"/>
    <cellStyle name="Normal 60 2 4 3" xfId="8161"/>
    <cellStyle name="Normal 60 2 5" xfId="7124"/>
    <cellStyle name="Normal 60 2 5 2" xfId="8764"/>
    <cellStyle name="Normal 60 2 6" xfId="7966"/>
    <cellStyle name="Normal 60 3" xfId="18"/>
    <cellStyle name="Normal 60 4" xfId="7737"/>
    <cellStyle name="Normal 60 4 2" xfId="9377"/>
    <cellStyle name="Normal 60 5" xfId="8578"/>
    <cellStyle name="Normal 61" xfId="6941"/>
    <cellStyle name="Normal 61 2" xfId="6959"/>
    <cellStyle name="Normal 61 2 2" xfId="7753"/>
    <cellStyle name="Normal 61 2 2 2" xfId="9390"/>
    <cellStyle name="Normal 61 2 3" xfId="7762"/>
    <cellStyle name="Normal 61 2 3 2" xfId="9399"/>
    <cellStyle name="Normal 61 2 4" xfId="8598"/>
    <cellStyle name="Normal 61 3" xfId="7739"/>
    <cellStyle name="Normal 61 3 2" xfId="9379"/>
    <cellStyle name="Normal 61 4" xfId="8580"/>
    <cellStyle name="Normal 62" xfId="27"/>
    <cellStyle name="Normal 62 2" xfId="6960"/>
    <cellStyle name="Normal 62 2 2" xfId="7754"/>
    <cellStyle name="Normal 62 2 2 2" xfId="9391"/>
    <cellStyle name="Normal 62 2 3" xfId="7761"/>
    <cellStyle name="Normal 62 2 3 2" xfId="9398"/>
    <cellStyle name="Normal 62 2 4" xfId="8599"/>
    <cellStyle name="Normal 62 3" xfId="7740"/>
    <cellStyle name="Normal 62 3 2" xfId="9380"/>
    <cellStyle name="Normal 62 4" xfId="8582"/>
    <cellStyle name="Normal 63" xfId="6942"/>
    <cellStyle name="Normal 63 2" xfId="7750"/>
    <cellStyle name="Normal 63 2 2" xfId="9387"/>
    <cellStyle name="Normal 63 3" xfId="7741"/>
    <cellStyle name="Normal 63 4" xfId="8581"/>
    <cellStyle name="Normal 64" xfId="6943"/>
    <cellStyle name="Normal 64 2" xfId="7743"/>
    <cellStyle name="Normal 64 3" xfId="8583"/>
    <cellStyle name="Normal 65" xfId="6945"/>
    <cellStyle name="Normal 65 2" xfId="7744"/>
    <cellStyle name="Normal 65 2 2" xfId="9381"/>
    <cellStyle name="Normal 65 3" xfId="8585"/>
    <cellStyle name="Normal 66" xfId="6946"/>
    <cellStyle name="Normal 66 2" xfId="6953"/>
    <cellStyle name="Normal 66 2 2" xfId="15"/>
    <cellStyle name="Normal 66 2 2 2" xfId="9394"/>
    <cellStyle name="Normal 66 2 2 3" xfId="7757"/>
    <cellStyle name="Normal 66 2 3" xfId="8593"/>
    <cellStyle name="Normal 66 3" xfId="7745"/>
    <cellStyle name="Normal 66 3 2" xfId="9382"/>
    <cellStyle name="Normal 66 4" xfId="8586"/>
    <cellStyle name="Normal 67" xfId="6947"/>
    <cellStyle name="Normal 67 2" xfId="7746"/>
    <cellStyle name="Normal 67 2 2" xfId="9383"/>
    <cellStyle name="Normal 67 3" xfId="8587"/>
    <cellStyle name="Normal 68" xfId="6948"/>
    <cellStyle name="Normal 68 2" xfId="6954"/>
    <cellStyle name="Normal 68 2 2" xfId="7758"/>
    <cellStyle name="Normal 68 2 2 2" xfId="9395"/>
    <cellStyle name="Normal 68 2 3" xfId="8594"/>
    <cellStyle name="Normal 68 3" xfId="7747"/>
    <cellStyle name="Normal 68 3 2" xfId="9384"/>
    <cellStyle name="Normal 68 4" xfId="8588"/>
    <cellStyle name="Normal 69" xfId="6938"/>
    <cellStyle name="Normal 69 2" xfId="7738"/>
    <cellStyle name="Normal 69 2 2" xfId="9378"/>
    <cellStyle name="Normal 69 3" xfId="7749"/>
    <cellStyle name="Normal 69 3 2" xfId="9386"/>
    <cellStyle name="Normal 69 4" xfId="7214"/>
    <cellStyle name="Normal 69 4 2" xfId="8854"/>
    <cellStyle name="Normal 69 5" xfId="8577"/>
    <cellStyle name="Normal 7" xfId="39"/>
    <cellStyle name="Normal 7 2" xfId="6190"/>
    <cellStyle name="Normal 7 3" xfId="87"/>
    <cellStyle name="Normal 7 4" xfId="19497"/>
    <cellStyle name="Normal 70" xfId="6191"/>
    <cellStyle name="Normal 71" xfId="6192"/>
    <cellStyle name="Normal 72" xfId="6949"/>
    <cellStyle name="Normal 72 2" xfId="6958"/>
    <cellStyle name="Normal 72 2 2" xfId="8597"/>
    <cellStyle name="Normal 72 3" xfId="7751"/>
    <cellStyle name="Normal 72 3 2" xfId="9388"/>
    <cellStyle name="Normal 72 4" xfId="8589"/>
    <cellStyle name="Normal 73" xfId="6951"/>
    <cellStyle name="Normal 73 2" xfId="8591"/>
    <cellStyle name="Normal 74" xfId="7755"/>
    <cellStyle name="Normal 74 2" xfId="9392"/>
    <cellStyle name="Normal 75" xfId="9815"/>
    <cellStyle name="Normal 75 2" xfId="19409"/>
    <cellStyle name="Normal 76" xfId="5"/>
    <cellStyle name="Normal 77" xfId="9816"/>
    <cellStyle name="Normal 78" xfId="9817"/>
    <cellStyle name="Normal 79" xfId="9818"/>
    <cellStyle name="Normal 8" xfId="19"/>
    <cellStyle name="Normal 8 2" xfId="43"/>
    <cellStyle name="Normal 8 3" xfId="6193"/>
    <cellStyle name="Normal 8 4" xfId="6520"/>
    <cellStyle name="Normal 8 4 2" xfId="7208"/>
    <cellStyle name="Normal 8 4 2 2" xfId="8848"/>
    <cellStyle name="Normal 8 4 3" xfId="8174"/>
    <cellStyle name="Normal 8 5" xfId="6804"/>
    <cellStyle name="Normal 8 5 2" xfId="7647"/>
    <cellStyle name="Normal 8 5 2 2" xfId="9287"/>
    <cellStyle name="Normal 8 5 3" xfId="8448"/>
    <cellStyle name="Normal 8 6" xfId="19500"/>
    <cellStyle name="Normal 8_1_solis_MK Nr 595 " xfId="6194"/>
    <cellStyle name="Normal 80" xfId="9819"/>
    <cellStyle name="Normal 81" xfId="9821"/>
    <cellStyle name="Normal 82" xfId="57"/>
    <cellStyle name="Normal 82 2" xfId="105"/>
    <cellStyle name="Normal 83" xfId="6950"/>
    <cellStyle name="Normal 83 2" xfId="8590"/>
    <cellStyle name="Normal 84" xfId="145"/>
    <cellStyle name="Normal 85" xfId="11945"/>
    <cellStyle name="Normal 86" xfId="10870"/>
    <cellStyle name="Normal 87" xfId="11550"/>
    <cellStyle name="Normal 88" xfId="11187"/>
    <cellStyle name="Normal 89" xfId="12866"/>
    <cellStyle name="Normal 9" xfId="65"/>
    <cellStyle name="Normal 9 2" xfId="6195"/>
    <cellStyle name="Normal 9 3" xfId="6196"/>
    <cellStyle name="Normal 9 4" xfId="6521"/>
    <cellStyle name="Normal 9 4 2" xfId="19926"/>
    <cellStyle name="Normal 9 5" xfId="134"/>
    <cellStyle name="Normal 9_1_solis_MK Nr 595 " xfId="6197"/>
    <cellStyle name="Normal 90" xfId="10107"/>
    <cellStyle name="Normal 91" xfId="19403"/>
    <cellStyle name="Normal 92" xfId="19413"/>
    <cellStyle name="Normal 93" xfId="19408"/>
    <cellStyle name="Normal 94" xfId="19410"/>
    <cellStyle name="Normal 95" xfId="19411"/>
    <cellStyle name="Normal 96" xfId="19412"/>
    <cellStyle name="Normal 98" xfId="19705"/>
    <cellStyle name="Normal_2003_finansu_aprekinu_pielikums" xfId="19698"/>
    <cellStyle name="Normal_pielikumi_1_2_3_5_6" xfId="19699"/>
    <cellStyle name="Note 10" xfId="6198"/>
    <cellStyle name="Note 10 10" xfId="13640"/>
    <cellStyle name="Note 10 10 2" xfId="25047"/>
    <cellStyle name="Note 10 11" xfId="14617"/>
    <cellStyle name="Note 10 11 2" xfId="26024"/>
    <cellStyle name="Note 10 12" xfId="15570"/>
    <cellStyle name="Note 10 12 2" xfId="26977"/>
    <cellStyle name="Note 10 13" xfId="19846"/>
    <cellStyle name="Note 10 2" xfId="6841"/>
    <cellStyle name="Note 10 2 10" xfId="11047"/>
    <cellStyle name="Note 10 2 10 2" xfId="22458"/>
    <cellStyle name="Note 10 2 11" xfId="11966"/>
    <cellStyle name="Note 10 2 11 2" xfId="23374"/>
    <cellStyle name="Note 10 2 12" xfId="19947"/>
    <cellStyle name="Note 10 2 2" xfId="7648"/>
    <cellStyle name="Note 10 2 2 10" xfId="18134"/>
    <cellStyle name="Note 10 2 2 10 2" xfId="29541"/>
    <cellStyle name="Note 10 2 2 11" xfId="20215"/>
    <cellStyle name="Note 10 2 2 2" xfId="9288"/>
    <cellStyle name="Note 10 2 2 2 2" xfId="13722"/>
    <cellStyle name="Note 10 2 2 2 2 2" xfId="25129"/>
    <cellStyle name="Note 10 2 2 2 3" xfId="14684"/>
    <cellStyle name="Note 10 2 2 2 3 2" xfId="26091"/>
    <cellStyle name="Note 10 2 2 2 4" xfId="15636"/>
    <cellStyle name="Note 10 2 2 2 4 2" xfId="27043"/>
    <cellStyle name="Note 10 2 2 2 5" xfId="16516"/>
    <cellStyle name="Note 10 2 2 2 5 2" xfId="27923"/>
    <cellStyle name="Note 10 2 2 2 6" xfId="17382"/>
    <cellStyle name="Note 10 2 2 2 6 2" xfId="28789"/>
    <cellStyle name="Note 10 2 2 2 7" xfId="18158"/>
    <cellStyle name="Note 10 2 2 2 7 2" xfId="29565"/>
    <cellStyle name="Note 10 2 2 2 8" xfId="18915"/>
    <cellStyle name="Note 10 2 2 2 8 2" xfId="30322"/>
    <cellStyle name="Note 10 2 2 2 9" xfId="20747"/>
    <cellStyle name="Note 10 2 2 3" xfId="9742"/>
    <cellStyle name="Note 10 2 2 3 2" xfId="14146"/>
    <cellStyle name="Note 10 2 2 3 2 2" xfId="25553"/>
    <cellStyle name="Note 10 2 2 3 3" xfId="15106"/>
    <cellStyle name="Note 10 2 2 3 3 2" xfId="26513"/>
    <cellStyle name="Note 10 2 2 3 4" xfId="16058"/>
    <cellStyle name="Note 10 2 2 3 4 2" xfId="27465"/>
    <cellStyle name="Note 10 2 2 3 5" xfId="16932"/>
    <cellStyle name="Note 10 2 2 3 5 2" xfId="28339"/>
    <cellStyle name="Note 10 2 2 3 6" xfId="17797"/>
    <cellStyle name="Note 10 2 2 3 6 2" xfId="29204"/>
    <cellStyle name="Note 10 2 2 3 7" xfId="18573"/>
    <cellStyle name="Note 10 2 2 3 7 2" xfId="29980"/>
    <cellStyle name="Note 10 2 2 3 8" xfId="19330"/>
    <cellStyle name="Note 10 2 2 3 8 2" xfId="30737"/>
    <cellStyle name="Note 10 2 2 3 9" xfId="21162"/>
    <cellStyle name="Note 10 2 2 4" xfId="12706"/>
    <cellStyle name="Note 10 2 2 4 2" xfId="24114"/>
    <cellStyle name="Note 10 2 2 5" xfId="13530"/>
    <cellStyle name="Note 10 2 2 5 2" xfId="24937"/>
    <cellStyle name="Note 10 2 2 6" xfId="14534"/>
    <cellStyle name="Note 10 2 2 6 2" xfId="25941"/>
    <cellStyle name="Note 10 2 2 7" xfId="15492"/>
    <cellStyle name="Note 10 2 2 7 2" xfId="26899"/>
    <cellStyle name="Note 10 2 2 8" xfId="16417"/>
    <cellStyle name="Note 10 2 2 8 2" xfId="27824"/>
    <cellStyle name="Note 10 2 2 9" xfId="17288"/>
    <cellStyle name="Note 10 2 2 9 2" xfId="28695"/>
    <cellStyle name="Note 10 2 3" xfId="8481"/>
    <cellStyle name="Note 10 2 3 2" xfId="13221"/>
    <cellStyle name="Note 10 2 3 2 2" xfId="24628"/>
    <cellStyle name="Note 10 2 3 3" xfId="14241"/>
    <cellStyle name="Note 10 2 3 3 2" xfId="25648"/>
    <cellStyle name="Note 10 2 3 4" xfId="15201"/>
    <cellStyle name="Note 10 2 3 4 2" xfId="26608"/>
    <cellStyle name="Note 10 2 3 5" xfId="16150"/>
    <cellStyle name="Note 10 2 3 5 2" xfId="27557"/>
    <cellStyle name="Note 10 2 3 6" xfId="17023"/>
    <cellStyle name="Note 10 2 3 6 2" xfId="28430"/>
    <cellStyle name="Note 10 2 3 7" xfId="17888"/>
    <cellStyle name="Note 10 2 3 7 2" xfId="29295"/>
    <cellStyle name="Note 10 2 3 8" xfId="18664"/>
    <cellStyle name="Note 10 2 3 8 2" xfId="30071"/>
    <cellStyle name="Note 10 2 3 9" xfId="20478"/>
    <cellStyle name="Note 10 2 4" xfId="9491"/>
    <cellStyle name="Note 10 2 4 2" xfId="13895"/>
    <cellStyle name="Note 10 2 4 2 2" xfId="25302"/>
    <cellStyle name="Note 10 2 4 3" xfId="14855"/>
    <cellStyle name="Note 10 2 4 3 2" xfId="26262"/>
    <cellStyle name="Note 10 2 4 4" xfId="15807"/>
    <cellStyle name="Note 10 2 4 4 2" xfId="27214"/>
    <cellStyle name="Note 10 2 4 5" xfId="16681"/>
    <cellStyle name="Note 10 2 4 5 2" xfId="28088"/>
    <cellStyle name="Note 10 2 4 6" xfId="17546"/>
    <cellStyle name="Note 10 2 4 6 2" xfId="28953"/>
    <cellStyle name="Note 10 2 4 7" xfId="18322"/>
    <cellStyle name="Note 10 2 4 7 2" xfId="29729"/>
    <cellStyle name="Note 10 2 4 8" xfId="19079"/>
    <cellStyle name="Note 10 2 4 8 2" xfId="30486"/>
    <cellStyle name="Note 10 2 4 9" xfId="20911"/>
    <cellStyle name="Note 10 2 5" xfId="12192"/>
    <cellStyle name="Note 10 2 5 2" xfId="23600"/>
    <cellStyle name="Note 10 2 6" xfId="10671"/>
    <cellStyle name="Note 10 2 6 2" xfId="22083"/>
    <cellStyle name="Note 10 2 7" xfId="12590"/>
    <cellStyle name="Note 10 2 7 2" xfId="23998"/>
    <cellStyle name="Note 10 2 8" xfId="10312"/>
    <cellStyle name="Note 10 2 8 2" xfId="21724"/>
    <cellStyle name="Note 10 2 9" xfId="11748"/>
    <cellStyle name="Note 10 2 9 2" xfId="23157"/>
    <cellStyle name="Note 10 3" xfId="7125"/>
    <cellStyle name="Note 10 3 10" xfId="11561"/>
    <cellStyle name="Note 10 3 10 2" xfId="22970"/>
    <cellStyle name="Note 10 3 11" xfId="20095"/>
    <cellStyle name="Note 10 3 2" xfId="8765"/>
    <cellStyle name="Note 10 3 2 2" xfId="13425"/>
    <cellStyle name="Note 10 3 2 2 2" xfId="24832"/>
    <cellStyle name="Note 10 3 2 3" xfId="14431"/>
    <cellStyle name="Note 10 3 2 3 2" xfId="25838"/>
    <cellStyle name="Note 10 3 2 4" xfId="15389"/>
    <cellStyle name="Note 10 3 2 4 2" xfId="26796"/>
    <cellStyle name="Note 10 3 2 5" xfId="16316"/>
    <cellStyle name="Note 10 3 2 5 2" xfId="27723"/>
    <cellStyle name="Note 10 3 2 6" xfId="17187"/>
    <cellStyle name="Note 10 3 2 6 2" xfId="28594"/>
    <cellStyle name="Note 10 3 2 7" xfId="18034"/>
    <cellStyle name="Note 10 3 2 7 2" xfId="29441"/>
    <cellStyle name="Note 10 3 2 8" xfId="18801"/>
    <cellStyle name="Note 10 3 2 8 2" xfId="30208"/>
    <cellStyle name="Note 10 3 2 9" xfId="20627"/>
    <cellStyle name="Note 10 3 3" xfId="9628"/>
    <cellStyle name="Note 10 3 3 2" xfId="14032"/>
    <cellStyle name="Note 10 3 3 2 2" xfId="25439"/>
    <cellStyle name="Note 10 3 3 3" xfId="14992"/>
    <cellStyle name="Note 10 3 3 3 2" xfId="26399"/>
    <cellStyle name="Note 10 3 3 4" xfId="15944"/>
    <cellStyle name="Note 10 3 3 4 2" xfId="27351"/>
    <cellStyle name="Note 10 3 3 5" xfId="16818"/>
    <cellStyle name="Note 10 3 3 5 2" xfId="28225"/>
    <cellStyle name="Note 10 3 3 6" xfId="17683"/>
    <cellStyle name="Note 10 3 3 6 2" xfId="29090"/>
    <cellStyle name="Note 10 3 3 7" xfId="18459"/>
    <cellStyle name="Note 10 3 3 7 2" xfId="29866"/>
    <cellStyle name="Note 10 3 3 8" xfId="19216"/>
    <cellStyle name="Note 10 3 3 8 2" xfId="30623"/>
    <cellStyle name="Note 10 3 3 9" xfId="21048"/>
    <cellStyle name="Note 10 3 4" xfId="12395"/>
    <cellStyle name="Note 10 3 4 2" xfId="23803"/>
    <cellStyle name="Note 10 3 5" xfId="10481"/>
    <cellStyle name="Note 10 3 5 2" xfId="21893"/>
    <cellStyle name="Note 10 3 6" xfId="11697"/>
    <cellStyle name="Note 10 3 6 2" xfId="23106"/>
    <cellStyle name="Note 10 3 7" xfId="11087"/>
    <cellStyle name="Note 10 3 7 2" xfId="22498"/>
    <cellStyle name="Note 10 3 8" xfId="11964"/>
    <cellStyle name="Note 10 3 8 2" xfId="23372"/>
    <cellStyle name="Note 10 3 9" xfId="10859"/>
    <cellStyle name="Note 10 3 9 2" xfId="22271"/>
    <cellStyle name="Note 10 4" xfId="7967"/>
    <cellStyle name="Note 10 4 2" xfId="12936"/>
    <cellStyle name="Note 10 4 2 2" xfId="24343"/>
    <cellStyle name="Note 10 4 3" xfId="10051"/>
    <cellStyle name="Note 10 4 3 2" xfId="21464"/>
    <cellStyle name="Note 10 4 4" xfId="13706"/>
    <cellStyle name="Note 10 4 4 2" xfId="25113"/>
    <cellStyle name="Note 10 4 5" xfId="14670"/>
    <cellStyle name="Note 10 4 5 2" xfId="26077"/>
    <cellStyle name="Note 10 4 6" xfId="15622"/>
    <cellStyle name="Note 10 4 6 2" xfId="27029"/>
    <cellStyle name="Note 10 4 7" xfId="16504"/>
    <cellStyle name="Note 10 4 7 2" xfId="27911"/>
    <cellStyle name="Note 10 4 8" xfId="17372"/>
    <cellStyle name="Note 10 4 8 2" xfId="28779"/>
    <cellStyle name="Note 10 4 9" xfId="20381"/>
    <cellStyle name="Note 10 5" xfId="9400"/>
    <cellStyle name="Note 10 5 2" xfId="13804"/>
    <cellStyle name="Note 10 5 2 2" xfId="25211"/>
    <cellStyle name="Note 10 5 3" xfId="14764"/>
    <cellStyle name="Note 10 5 3 2" xfId="26171"/>
    <cellStyle name="Note 10 5 4" xfId="15716"/>
    <cellStyle name="Note 10 5 4 2" xfId="27123"/>
    <cellStyle name="Note 10 5 5" xfId="16590"/>
    <cellStyle name="Note 10 5 5 2" xfId="27997"/>
    <cellStyle name="Note 10 5 6" xfId="17455"/>
    <cellStyle name="Note 10 5 6 2" xfId="28862"/>
    <cellStyle name="Note 10 5 7" xfId="18231"/>
    <cellStyle name="Note 10 5 7 2" xfId="29638"/>
    <cellStyle name="Note 10 5 8" xfId="18988"/>
    <cellStyle name="Note 10 5 8 2" xfId="30395"/>
    <cellStyle name="Note 10 5 9" xfId="20820"/>
    <cellStyle name="Note 10 6" xfId="11840"/>
    <cellStyle name="Note 10 6 2" xfId="23249"/>
    <cellStyle name="Note 10 7" xfId="10971"/>
    <cellStyle name="Note 10 7 2" xfId="22382"/>
    <cellStyle name="Note 10 8" xfId="12362"/>
    <cellStyle name="Note 10 8 2" xfId="23770"/>
    <cellStyle name="Note 10 9" xfId="10509"/>
    <cellStyle name="Note 10 9 2" xfId="21921"/>
    <cellStyle name="Note 11" xfId="6199"/>
    <cellStyle name="Note 11 10" xfId="15361"/>
    <cellStyle name="Note 11 10 2" xfId="26768"/>
    <cellStyle name="Note 11 11" xfId="16296"/>
    <cellStyle name="Note 11 11 2" xfId="27703"/>
    <cellStyle name="Note 11 12" xfId="17168"/>
    <cellStyle name="Note 11 12 2" xfId="28575"/>
    <cellStyle name="Note 11 13" xfId="19847"/>
    <cellStyle name="Note 11 2" xfId="6840"/>
    <cellStyle name="Note 11 2 10" xfId="11181"/>
    <cellStyle name="Note 11 2 10 2" xfId="22592"/>
    <cellStyle name="Note 11 2 11" xfId="13567"/>
    <cellStyle name="Note 11 2 11 2" xfId="24974"/>
    <cellStyle name="Note 11 2 12" xfId="19946"/>
    <cellStyle name="Note 11 2 2" xfId="7649"/>
    <cellStyle name="Note 11 2 2 10" xfId="9859"/>
    <cellStyle name="Note 11 2 2 10 2" xfId="21272"/>
    <cellStyle name="Note 11 2 2 11" xfId="20216"/>
    <cellStyle name="Note 11 2 2 2" xfId="9289"/>
    <cellStyle name="Note 11 2 2 2 2" xfId="13723"/>
    <cellStyle name="Note 11 2 2 2 2 2" xfId="25130"/>
    <cellStyle name="Note 11 2 2 2 3" xfId="14685"/>
    <cellStyle name="Note 11 2 2 2 3 2" xfId="26092"/>
    <cellStyle name="Note 11 2 2 2 4" xfId="15637"/>
    <cellStyle name="Note 11 2 2 2 4 2" xfId="27044"/>
    <cellStyle name="Note 11 2 2 2 5" xfId="16517"/>
    <cellStyle name="Note 11 2 2 2 5 2" xfId="27924"/>
    <cellStyle name="Note 11 2 2 2 6" xfId="17383"/>
    <cellStyle name="Note 11 2 2 2 6 2" xfId="28790"/>
    <cellStyle name="Note 11 2 2 2 7" xfId="18159"/>
    <cellStyle name="Note 11 2 2 2 7 2" xfId="29566"/>
    <cellStyle name="Note 11 2 2 2 8" xfId="18916"/>
    <cellStyle name="Note 11 2 2 2 8 2" xfId="30323"/>
    <cellStyle name="Note 11 2 2 2 9" xfId="20748"/>
    <cellStyle name="Note 11 2 2 3" xfId="9743"/>
    <cellStyle name="Note 11 2 2 3 2" xfId="14147"/>
    <cellStyle name="Note 11 2 2 3 2 2" xfId="25554"/>
    <cellStyle name="Note 11 2 2 3 3" xfId="15107"/>
    <cellStyle name="Note 11 2 2 3 3 2" xfId="26514"/>
    <cellStyle name="Note 11 2 2 3 4" xfId="16059"/>
    <cellStyle name="Note 11 2 2 3 4 2" xfId="27466"/>
    <cellStyle name="Note 11 2 2 3 5" xfId="16933"/>
    <cellStyle name="Note 11 2 2 3 5 2" xfId="28340"/>
    <cellStyle name="Note 11 2 2 3 6" xfId="17798"/>
    <cellStyle name="Note 11 2 2 3 6 2" xfId="29205"/>
    <cellStyle name="Note 11 2 2 3 7" xfId="18574"/>
    <cellStyle name="Note 11 2 2 3 7 2" xfId="29981"/>
    <cellStyle name="Note 11 2 2 3 8" xfId="19331"/>
    <cellStyle name="Note 11 2 2 3 8 2" xfId="30738"/>
    <cellStyle name="Note 11 2 2 3 9" xfId="21163"/>
    <cellStyle name="Note 11 2 2 4" xfId="12707"/>
    <cellStyle name="Note 11 2 2 4 2" xfId="24115"/>
    <cellStyle name="Note 11 2 2 5" xfId="12502"/>
    <cellStyle name="Note 11 2 2 5 2" xfId="23910"/>
    <cellStyle name="Note 11 2 2 6" xfId="10377"/>
    <cellStyle name="Note 11 2 2 6 2" xfId="21789"/>
    <cellStyle name="Note 11 2 2 7" xfId="12922"/>
    <cellStyle name="Note 11 2 2 7 2" xfId="24329"/>
    <cellStyle name="Note 11 2 2 8" xfId="10060"/>
    <cellStyle name="Note 11 2 2 8 2" xfId="21473"/>
    <cellStyle name="Note 11 2 2 9" xfId="13176"/>
    <cellStyle name="Note 11 2 2 9 2" xfId="24583"/>
    <cellStyle name="Note 11 2 3" xfId="8480"/>
    <cellStyle name="Note 11 2 3 2" xfId="13220"/>
    <cellStyle name="Note 11 2 3 2 2" xfId="24627"/>
    <cellStyle name="Note 11 2 3 3" xfId="14240"/>
    <cellStyle name="Note 11 2 3 3 2" xfId="25647"/>
    <cellStyle name="Note 11 2 3 4" xfId="15200"/>
    <cellStyle name="Note 11 2 3 4 2" xfId="26607"/>
    <cellStyle name="Note 11 2 3 5" xfId="16149"/>
    <cellStyle name="Note 11 2 3 5 2" xfId="27556"/>
    <cellStyle name="Note 11 2 3 6" xfId="17022"/>
    <cellStyle name="Note 11 2 3 6 2" xfId="28429"/>
    <cellStyle name="Note 11 2 3 7" xfId="17887"/>
    <cellStyle name="Note 11 2 3 7 2" xfId="29294"/>
    <cellStyle name="Note 11 2 3 8" xfId="18663"/>
    <cellStyle name="Note 11 2 3 8 2" xfId="30070"/>
    <cellStyle name="Note 11 2 3 9" xfId="20477"/>
    <cellStyle name="Note 11 2 4" xfId="9490"/>
    <cellStyle name="Note 11 2 4 2" xfId="13894"/>
    <cellStyle name="Note 11 2 4 2 2" xfId="25301"/>
    <cellStyle name="Note 11 2 4 3" xfId="14854"/>
    <cellStyle name="Note 11 2 4 3 2" xfId="26261"/>
    <cellStyle name="Note 11 2 4 4" xfId="15806"/>
    <cellStyle name="Note 11 2 4 4 2" xfId="27213"/>
    <cellStyle name="Note 11 2 4 5" xfId="16680"/>
    <cellStyle name="Note 11 2 4 5 2" xfId="28087"/>
    <cellStyle name="Note 11 2 4 6" xfId="17545"/>
    <cellStyle name="Note 11 2 4 6 2" xfId="28952"/>
    <cellStyle name="Note 11 2 4 7" xfId="18321"/>
    <cellStyle name="Note 11 2 4 7 2" xfId="29728"/>
    <cellStyle name="Note 11 2 4 8" xfId="19078"/>
    <cellStyle name="Note 11 2 4 8 2" xfId="30485"/>
    <cellStyle name="Note 11 2 4 9" xfId="20910"/>
    <cellStyle name="Note 11 2 5" xfId="12191"/>
    <cellStyle name="Note 11 2 5 2" xfId="23599"/>
    <cellStyle name="Note 11 2 6" xfId="10672"/>
    <cellStyle name="Note 11 2 6 2" xfId="22084"/>
    <cellStyle name="Note 11 2 7" xfId="11975"/>
    <cellStyle name="Note 11 2 7 2" xfId="23383"/>
    <cellStyle name="Note 11 2 8" xfId="10851"/>
    <cellStyle name="Note 11 2 8 2" xfId="22263"/>
    <cellStyle name="Note 11 2 9" xfId="11569"/>
    <cellStyle name="Note 11 2 9 2" xfId="22978"/>
    <cellStyle name="Note 11 3" xfId="7126"/>
    <cellStyle name="Note 11 3 10" xfId="11637"/>
    <cellStyle name="Note 11 3 10 2" xfId="23046"/>
    <cellStyle name="Note 11 3 11" xfId="20096"/>
    <cellStyle name="Note 11 3 2" xfId="8766"/>
    <cellStyle name="Note 11 3 2 2" xfId="13426"/>
    <cellStyle name="Note 11 3 2 2 2" xfId="24833"/>
    <cellStyle name="Note 11 3 2 3" xfId="14432"/>
    <cellStyle name="Note 11 3 2 3 2" xfId="25839"/>
    <cellStyle name="Note 11 3 2 4" xfId="15390"/>
    <cellStyle name="Note 11 3 2 4 2" xfId="26797"/>
    <cellStyle name="Note 11 3 2 5" xfId="16317"/>
    <cellStyle name="Note 11 3 2 5 2" xfId="27724"/>
    <cellStyle name="Note 11 3 2 6" xfId="17188"/>
    <cellStyle name="Note 11 3 2 6 2" xfId="28595"/>
    <cellStyle name="Note 11 3 2 7" xfId="18035"/>
    <cellStyle name="Note 11 3 2 7 2" xfId="29442"/>
    <cellStyle name="Note 11 3 2 8" xfId="18802"/>
    <cellStyle name="Note 11 3 2 8 2" xfId="30209"/>
    <cellStyle name="Note 11 3 2 9" xfId="20628"/>
    <cellStyle name="Note 11 3 3" xfId="9629"/>
    <cellStyle name="Note 11 3 3 2" xfId="14033"/>
    <cellStyle name="Note 11 3 3 2 2" xfId="25440"/>
    <cellStyle name="Note 11 3 3 3" xfId="14993"/>
    <cellStyle name="Note 11 3 3 3 2" xfId="26400"/>
    <cellStyle name="Note 11 3 3 4" xfId="15945"/>
    <cellStyle name="Note 11 3 3 4 2" xfId="27352"/>
    <cellStyle name="Note 11 3 3 5" xfId="16819"/>
    <cellStyle name="Note 11 3 3 5 2" xfId="28226"/>
    <cellStyle name="Note 11 3 3 6" xfId="17684"/>
    <cellStyle name="Note 11 3 3 6 2" xfId="29091"/>
    <cellStyle name="Note 11 3 3 7" xfId="18460"/>
    <cellStyle name="Note 11 3 3 7 2" xfId="29867"/>
    <cellStyle name="Note 11 3 3 8" xfId="19217"/>
    <cellStyle name="Note 11 3 3 8 2" xfId="30624"/>
    <cellStyle name="Note 11 3 3 9" xfId="21049"/>
    <cellStyle name="Note 11 3 4" xfId="12396"/>
    <cellStyle name="Note 11 3 4 2" xfId="23804"/>
    <cellStyle name="Note 11 3 5" xfId="10480"/>
    <cellStyle name="Note 11 3 5 2" xfId="21892"/>
    <cellStyle name="Note 11 3 6" xfId="12107"/>
    <cellStyle name="Note 11 3 6 2" xfId="23515"/>
    <cellStyle name="Note 11 3 7" xfId="10743"/>
    <cellStyle name="Note 11 3 7 2" xfId="22155"/>
    <cellStyle name="Note 11 3 8" xfId="12071"/>
    <cellStyle name="Note 11 3 8 2" xfId="23479"/>
    <cellStyle name="Note 11 3 9" xfId="10775"/>
    <cellStyle name="Note 11 3 9 2" xfId="22187"/>
    <cellStyle name="Note 11 4" xfId="7968"/>
    <cellStyle name="Note 11 4 2" xfId="12937"/>
    <cellStyle name="Note 11 4 2 2" xfId="24344"/>
    <cellStyle name="Note 11 4 3" xfId="10050"/>
    <cellStyle name="Note 11 4 3 2" xfId="21463"/>
    <cellStyle name="Note 11 4 4" xfId="13181"/>
    <cellStyle name="Note 11 4 4 2" xfId="24588"/>
    <cellStyle name="Note 11 4 5" xfId="9855"/>
    <cellStyle name="Note 11 4 5 2" xfId="21268"/>
    <cellStyle name="Note 11 4 6" xfId="13061"/>
    <cellStyle name="Note 11 4 6 2" xfId="24468"/>
    <cellStyle name="Note 11 4 7" xfId="9942"/>
    <cellStyle name="Note 11 4 7 2" xfId="21355"/>
    <cellStyle name="Note 11 4 8" xfId="12702"/>
    <cellStyle name="Note 11 4 8 2" xfId="24110"/>
    <cellStyle name="Note 11 4 9" xfId="20382"/>
    <cellStyle name="Note 11 5" xfId="9401"/>
    <cellStyle name="Note 11 5 2" xfId="13805"/>
    <cellStyle name="Note 11 5 2 2" xfId="25212"/>
    <cellStyle name="Note 11 5 3" xfId="14765"/>
    <cellStyle name="Note 11 5 3 2" xfId="26172"/>
    <cellStyle name="Note 11 5 4" xfId="15717"/>
    <cellStyle name="Note 11 5 4 2" xfId="27124"/>
    <cellStyle name="Note 11 5 5" xfId="16591"/>
    <cellStyle name="Note 11 5 5 2" xfId="27998"/>
    <cellStyle name="Note 11 5 6" xfId="17456"/>
    <cellStyle name="Note 11 5 6 2" xfId="28863"/>
    <cellStyle name="Note 11 5 7" xfId="18232"/>
    <cellStyle name="Note 11 5 7 2" xfId="29639"/>
    <cellStyle name="Note 11 5 8" xfId="18989"/>
    <cellStyle name="Note 11 5 8 2" xfId="30396"/>
    <cellStyle name="Note 11 5 9" xfId="20821"/>
    <cellStyle name="Note 11 6" xfId="11841"/>
    <cellStyle name="Note 11 6 2" xfId="23250"/>
    <cellStyle name="Note 11 7" xfId="10970"/>
    <cellStyle name="Note 11 7 2" xfId="22381"/>
    <cellStyle name="Note 11 8" xfId="13394"/>
    <cellStyle name="Note 11 8 2" xfId="24801"/>
    <cellStyle name="Note 11 9" xfId="14403"/>
    <cellStyle name="Note 11 9 2" xfId="25810"/>
    <cellStyle name="Note 12" xfId="6200"/>
    <cellStyle name="Note 12 10" xfId="12141"/>
    <cellStyle name="Note 12 10 2" xfId="23549"/>
    <cellStyle name="Note 12 11" xfId="10715"/>
    <cellStyle name="Note 12 11 2" xfId="22127"/>
    <cellStyle name="Note 12 12" xfId="13030"/>
    <cellStyle name="Note 12 12 2" xfId="24437"/>
    <cellStyle name="Note 12 13" xfId="19848"/>
    <cellStyle name="Note 12 2" xfId="6839"/>
    <cellStyle name="Note 12 2 10" xfId="11595"/>
    <cellStyle name="Note 12 2 10 2" xfId="23004"/>
    <cellStyle name="Note 12 2 11" xfId="11162"/>
    <cellStyle name="Note 12 2 11 2" xfId="22573"/>
    <cellStyle name="Note 12 2 12" xfId="19945"/>
    <cellStyle name="Note 12 2 2" xfId="7650"/>
    <cellStyle name="Note 12 2 2 10" xfId="11291"/>
    <cellStyle name="Note 12 2 2 10 2" xfId="22701"/>
    <cellStyle name="Note 12 2 2 11" xfId="20217"/>
    <cellStyle name="Note 12 2 2 2" xfId="9290"/>
    <cellStyle name="Note 12 2 2 2 2" xfId="13724"/>
    <cellStyle name="Note 12 2 2 2 2 2" xfId="25131"/>
    <cellStyle name="Note 12 2 2 2 3" xfId="14686"/>
    <cellStyle name="Note 12 2 2 2 3 2" xfId="26093"/>
    <cellStyle name="Note 12 2 2 2 4" xfId="15638"/>
    <cellStyle name="Note 12 2 2 2 4 2" xfId="27045"/>
    <cellStyle name="Note 12 2 2 2 5" xfId="16518"/>
    <cellStyle name="Note 12 2 2 2 5 2" xfId="27925"/>
    <cellStyle name="Note 12 2 2 2 6" xfId="17384"/>
    <cellStyle name="Note 12 2 2 2 6 2" xfId="28791"/>
    <cellStyle name="Note 12 2 2 2 7" xfId="18160"/>
    <cellStyle name="Note 12 2 2 2 7 2" xfId="29567"/>
    <cellStyle name="Note 12 2 2 2 8" xfId="18917"/>
    <cellStyle name="Note 12 2 2 2 8 2" xfId="30324"/>
    <cellStyle name="Note 12 2 2 2 9" xfId="20749"/>
    <cellStyle name="Note 12 2 2 3" xfId="9744"/>
    <cellStyle name="Note 12 2 2 3 2" xfId="14148"/>
    <cellStyle name="Note 12 2 2 3 2 2" xfId="25555"/>
    <cellStyle name="Note 12 2 2 3 3" xfId="15108"/>
    <cellStyle name="Note 12 2 2 3 3 2" xfId="26515"/>
    <cellStyle name="Note 12 2 2 3 4" xfId="16060"/>
    <cellStyle name="Note 12 2 2 3 4 2" xfId="27467"/>
    <cellStyle name="Note 12 2 2 3 5" xfId="16934"/>
    <cellStyle name="Note 12 2 2 3 5 2" xfId="28341"/>
    <cellStyle name="Note 12 2 2 3 6" xfId="17799"/>
    <cellStyle name="Note 12 2 2 3 6 2" xfId="29206"/>
    <cellStyle name="Note 12 2 2 3 7" xfId="18575"/>
    <cellStyle name="Note 12 2 2 3 7 2" xfId="29982"/>
    <cellStyle name="Note 12 2 2 3 8" xfId="19332"/>
    <cellStyle name="Note 12 2 2 3 8 2" xfId="30739"/>
    <cellStyle name="Note 12 2 2 3 9" xfId="21164"/>
    <cellStyle name="Note 12 2 2 4" xfId="12708"/>
    <cellStyle name="Note 12 2 2 4 2" xfId="24116"/>
    <cellStyle name="Note 12 2 2 5" xfId="12035"/>
    <cellStyle name="Note 12 2 2 5 2" xfId="23443"/>
    <cellStyle name="Note 12 2 2 6" xfId="10797"/>
    <cellStyle name="Note 12 2 2 6 2" xfId="22209"/>
    <cellStyle name="Note 12 2 2 7" xfId="11619"/>
    <cellStyle name="Note 12 2 2 7 2" xfId="23028"/>
    <cellStyle name="Note 12 2 2 8" xfId="11138"/>
    <cellStyle name="Note 12 2 2 8 2" xfId="22549"/>
    <cellStyle name="Note 12 2 2 9" xfId="11434"/>
    <cellStyle name="Note 12 2 2 9 2" xfId="22844"/>
    <cellStyle name="Note 12 2 3" xfId="8479"/>
    <cellStyle name="Note 12 2 3 2" xfId="13219"/>
    <cellStyle name="Note 12 2 3 2 2" xfId="24626"/>
    <cellStyle name="Note 12 2 3 3" xfId="14239"/>
    <cellStyle name="Note 12 2 3 3 2" xfId="25646"/>
    <cellStyle name="Note 12 2 3 4" xfId="15199"/>
    <cellStyle name="Note 12 2 3 4 2" xfId="26606"/>
    <cellStyle name="Note 12 2 3 5" xfId="16148"/>
    <cellStyle name="Note 12 2 3 5 2" xfId="27555"/>
    <cellStyle name="Note 12 2 3 6" xfId="17021"/>
    <cellStyle name="Note 12 2 3 6 2" xfId="28428"/>
    <cellStyle name="Note 12 2 3 7" xfId="17886"/>
    <cellStyle name="Note 12 2 3 7 2" xfId="29293"/>
    <cellStyle name="Note 12 2 3 8" xfId="18662"/>
    <cellStyle name="Note 12 2 3 8 2" xfId="30069"/>
    <cellStyle name="Note 12 2 3 9" xfId="20476"/>
    <cellStyle name="Note 12 2 4" xfId="9489"/>
    <cellStyle name="Note 12 2 4 2" xfId="13893"/>
    <cellStyle name="Note 12 2 4 2 2" xfId="25300"/>
    <cellStyle name="Note 12 2 4 3" xfId="14853"/>
    <cellStyle name="Note 12 2 4 3 2" xfId="26260"/>
    <cellStyle name="Note 12 2 4 4" xfId="15805"/>
    <cellStyle name="Note 12 2 4 4 2" xfId="27212"/>
    <cellStyle name="Note 12 2 4 5" xfId="16679"/>
    <cellStyle name="Note 12 2 4 5 2" xfId="28086"/>
    <cellStyle name="Note 12 2 4 6" xfId="17544"/>
    <cellStyle name="Note 12 2 4 6 2" xfId="28951"/>
    <cellStyle name="Note 12 2 4 7" xfId="18320"/>
    <cellStyle name="Note 12 2 4 7 2" xfId="29727"/>
    <cellStyle name="Note 12 2 4 8" xfId="19077"/>
    <cellStyle name="Note 12 2 4 8 2" xfId="30484"/>
    <cellStyle name="Note 12 2 4 9" xfId="20909"/>
    <cellStyle name="Note 12 2 5" xfId="12190"/>
    <cellStyle name="Note 12 2 5 2" xfId="23598"/>
    <cellStyle name="Note 12 2 6" xfId="10673"/>
    <cellStyle name="Note 12 2 6 2" xfId="22085"/>
    <cellStyle name="Note 12 2 7" xfId="13111"/>
    <cellStyle name="Note 12 2 7 2" xfId="24518"/>
    <cellStyle name="Note 12 2 8" xfId="12007"/>
    <cellStyle name="Note 12 2 8 2" xfId="23415"/>
    <cellStyle name="Note 12 2 9" xfId="10824"/>
    <cellStyle name="Note 12 2 9 2" xfId="22236"/>
    <cellStyle name="Note 12 3" xfId="7127"/>
    <cellStyle name="Note 12 3 10" xfId="13665"/>
    <cellStyle name="Note 12 3 10 2" xfId="25072"/>
    <cellStyle name="Note 12 3 11" xfId="20097"/>
    <cellStyle name="Note 12 3 2" xfId="8767"/>
    <cellStyle name="Note 12 3 2 2" xfId="13427"/>
    <cellStyle name="Note 12 3 2 2 2" xfId="24834"/>
    <cellStyle name="Note 12 3 2 3" xfId="14433"/>
    <cellStyle name="Note 12 3 2 3 2" xfId="25840"/>
    <cellStyle name="Note 12 3 2 4" xfId="15391"/>
    <cellStyle name="Note 12 3 2 4 2" xfId="26798"/>
    <cellStyle name="Note 12 3 2 5" xfId="16318"/>
    <cellStyle name="Note 12 3 2 5 2" xfId="27725"/>
    <cellStyle name="Note 12 3 2 6" xfId="17189"/>
    <cellStyle name="Note 12 3 2 6 2" xfId="28596"/>
    <cellStyle name="Note 12 3 2 7" xfId="18036"/>
    <cellStyle name="Note 12 3 2 7 2" xfId="29443"/>
    <cellStyle name="Note 12 3 2 8" xfId="18803"/>
    <cellStyle name="Note 12 3 2 8 2" xfId="30210"/>
    <cellStyle name="Note 12 3 2 9" xfId="20629"/>
    <cellStyle name="Note 12 3 3" xfId="9630"/>
    <cellStyle name="Note 12 3 3 2" xfId="14034"/>
    <cellStyle name="Note 12 3 3 2 2" xfId="25441"/>
    <cellStyle name="Note 12 3 3 3" xfId="14994"/>
    <cellStyle name="Note 12 3 3 3 2" xfId="26401"/>
    <cellStyle name="Note 12 3 3 4" xfId="15946"/>
    <cellStyle name="Note 12 3 3 4 2" xfId="27353"/>
    <cellStyle name="Note 12 3 3 5" xfId="16820"/>
    <cellStyle name="Note 12 3 3 5 2" xfId="28227"/>
    <cellStyle name="Note 12 3 3 6" xfId="17685"/>
    <cellStyle name="Note 12 3 3 6 2" xfId="29092"/>
    <cellStyle name="Note 12 3 3 7" xfId="18461"/>
    <cellStyle name="Note 12 3 3 7 2" xfId="29868"/>
    <cellStyle name="Note 12 3 3 8" xfId="19218"/>
    <cellStyle name="Note 12 3 3 8 2" xfId="30625"/>
    <cellStyle name="Note 12 3 3 9" xfId="21050"/>
    <cellStyle name="Note 12 3 4" xfId="12397"/>
    <cellStyle name="Note 12 3 4 2" xfId="23805"/>
    <cellStyle name="Note 12 3 5" xfId="10479"/>
    <cellStyle name="Note 12 3 5 2" xfId="21891"/>
    <cellStyle name="Note 12 3 6" xfId="11698"/>
    <cellStyle name="Note 12 3 6 2" xfId="23107"/>
    <cellStyle name="Note 12 3 7" xfId="11086"/>
    <cellStyle name="Note 12 3 7 2" xfId="22497"/>
    <cellStyle name="Note 12 3 8" xfId="12555"/>
    <cellStyle name="Note 12 3 8 2" xfId="23963"/>
    <cellStyle name="Note 12 3 9" xfId="10338"/>
    <cellStyle name="Note 12 3 9 2" xfId="21750"/>
    <cellStyle name="Note 12 4" xfId="7969"/>
    <cellStyle name="Note 12 4 2" xfId="12938"/>
    <cellStyle name="Note 12 4 2 2" xfId="24345"/>
    <cellStyle name="Note 12 4 3" xfId="10049"/>
    <cellStyle name="Note 12 4 3 2" xfId="21462"/>
    <cellStyle name="Note 12 4 4" xfId="12153"/>
    <cellStyle name="Note 12 4 4 2" xfId="23561"/>
    <cellStyle name="Note 12 4 5" xfId="10705"/>
    <cellStyle name="Note 12 4 5 2" xfId="22117"/>
    <cellStyle name="Note 12 4 6" xfId="12365"/>
    <cellStyle name="Note 12 4 6 2" xfId="23773"/>
    <cellStyle name="Note 12 4 7" xfId="10507"/>
    <cellStyle name="Note 12 4 7 2" xfId="21919"/>
    <cellStyle name="Note 12 4 8" xfId="11692"/>
    <cellStyle name="Note 12 4 8 2" xfId="23101"/>
    <cellStyle name="Note 12 4 9" xfId="20383"/>
    <cellStyle name="Note 12 5" xfId="9402"/>
    <cellStyle name="Note 12 5 2" xfId="13806"/>
    <cellStyle name="Note 12 5 2 2" xfId="25213"/>
    <cellStyle name="Note 12 5 3" xfId="14766"/>
    <cellStyle name="Note 12 5 3 2" xfId="26173"/>
    <cellStyle name="Note 12 5 4" xfId="15718"/>
    <cellStyle name="Note 12 5 4 2" xfId="27125"/>
    <cellStyle name="Note 12 5 5" xfId="16592"/>
    <cellStyle name="Note 12 5 5 2" xfId="27999"/>
    <cellStyle name="Note 12 5 6" xfId="17457"/>
    <cellStyle name="Note 12 5 6 2" xfId="28864"/>
    <cellStyle name="Note 12 5 7" xfId="18233"/>
    <cellStyle name="Note 12 5 7 2" xfId="29640"/>
    <cellStyle name="Note 12 5 8" xfId="18990"/>
    <cellStyle name="Note 12 5 8 2" xfId="30397"/>
    <cellStyle name="Note 12 5 9" xfId="20822"/>
    <cellStyle name="Note 12 6" xfId="11842"/>
    <cellStyle name="Note 12 6 2" xfId="23251"/>
    <cellStyle name="Note 12 7" xfId="10969"/>
    <cellStyle name="Note 12 7 2" xfId="22380"/>
    <cellStyle name="Note 12 8" xfId="12882"/>
    <cellStyle name="Note 12 8 2" xfId="24289"/>
    <cellStyle name="Note 12 9" xfId="10097"/>
    <cellStyle name="Note 12 9 2" xfId="21510"/>
    <cellStyle name="Note 13" xfId="6201"/>
    <cellStyle name="Note 13 10" xfId="12039"/>
    <cellStyle name="Note 13 10 2" xfId="23447"/>
    <cellStyle name="Note 13 11" xfId="10795"/>
    <cellStyle name="Note 13 11 2" xfId="22207"/>
    <cellStyle name="Note 13 12" xfId="11621"/>
    <cellStyle name="Note 13 12 2" xfId="23030"/>
    <cellStyle name="Note 13 13" xfId="19849"/>
    <cellStyle name="Note 13 2" xfId="6838"/>
    <cellStyle name="Note 13 2 10" xfId="16441"/>
    <cellStyle name="Note 13 2 10 2" xfId="27848"/>
    <cellStyle name="Note 13 2 11" xfId="17312"/>
    <cellStyle name="Note 13 2 11 2" xfId="28719"/>
    <cellStyle name="Note 13 2 12" xfId="19944"/>
    <cellStyle name="Note 13 2 2" xfId="7651"/>
    <cellStyle name="Note 13 2 2 10" xfId="13673"/>
    <cellStyle name="Note 13 2 2 10 2" xfId="25080"/>
    <cellStyle name="Note 13 2 2 11" xfId="20218"/>
    <cellStyle name="Note 13 2 2 2" xfId="9291"/>
    <cellStyle name="Note 13 2 2 2 2" xfId="13725"/>
    <cellStyle name="Note 13 2 2 2 2 2" xfId="25132"/>
    <cellStyle name="Note 13 2 2 2 3" xfId="14687"/>
    <cellStyle name="Note 13 2 2 2 3 2" xfId="26094"/>
    <cellStyle name="Note 13 2 2 2 4" xfId="15639"/>
    <cellStyle name="Note 13 2 2 2 4 2" xfId="27046"/>
    <cellStyle name="Note 13 2 2 2 5" xfId="16519"/>
    <cellStyle name="Note 13 2 2 2 5 2" xfId="27926"/>
    <cellStyle name="Note 13 2 2 2 6" xfId="17385"/>
    <cellStyle name="Note 13 2 2 2 6 2" xfId="28792"/>
    <cellStyle name="Note 13 2 2 2 7" xfId="18161"/>
    <cellStyle name="Note 13 2 2 2 7 2" xfId="29568"/>
    <cellStyle name="Note 13 2 2 2 8" xfId="18918"/>
    <cellStyle name="Note 13 2 2 2 8 2" xfId="30325"/>
    <cellStyle name="Note 13 2 2 2 9" xfId="20750"/>
    <cellStyle name="Note 13 2 2 3" xfId="9745"/>
    <cellStyle name="Note 13 2 2 3 2" xfId="14149"/>
    <cellStyle name="Note 13 2 2 3 2 2" xfId="25556"/>
    <cellStyle name="Note 13 2 2 3 3" xfId="15109"/>
    <cellStyle name="Note 13 2 2 3 3 2" xfId="26516"/>
    <cellStyle name="Note 13 2 2 3 4" xfId="16061"/>
    <cellStyle name="Note 13 2 2 3 4 2" xfId="27468"/>
    <cellStyle name="Note 13 2 2 3 5" xfId="16935"/>
    <cellStyle name="Note 13 2 2 3 5 2" xfId="28342"/>
    <cellStyle name="Note 13 2 2 3 6" xfId="17800"/>
    <cellStyle name="Note 13 2 2 3 6 2" xfId="29207"/>
    <cellStyle name="Note 13 2 2 3 7" xfId="18576"/>
    <cellStyle name="Note 13 2 2 3 7 2" xfId="29983"/>
    <cellStyle name="Note 13 2 2 3 8" xfId="19333"/>
    <cellStyle name="Note 13 2 2 3 8 2" xfId="30740"/>
    <cellStyle name="Note 13 2 2 3 9" xfId="21165"/>
    <cellStyle name="Note 13 2 2 4" xfId="12709"/>
    <cellStyle name="Note 13 2 2 4 2" xfId="24117"/>
    <cellStyle name="Note 13 2 2 5" xfId="10220"/>
    <cellStyle name="Note 13 2 2 5 2" xfId="21632"/>
    <cellStyle name="Note 13 2 2 6" xfId="12661"/>
    <cellStyle name="Note 13 2 2 6 2" xfId="24069"/>
    <cellStyle name="Note 13 2 2 7" xfId="10254"/>
    <cellStyle name="Note 13 2 2 7 2" xfId="21666"/>
    <cellStyle name="Note 13 2 2 8" xfId="12655"/>
    <cellStyle name="Note 13 2 2 8 2" xfId="24063"/>
    <cellStyle name="Note 13 2 2 9" xfId="10259"/>
    <cellStyle name="Note 13 2 2 9 2" xfId="21671"/>
    <cellStyle name="Note 13 2 3" xfId="8478"/>
    <cellStyle name="Note 13 2 3 2" xfId="13218"/>
    <cellStyle name="Note 13 2 3 2 2" xfId="24625"/>
    <cellStyle name="Note 13 2 3 3" xfId="14238"/>
    <cellStyle name="Note 13 2 3 3 2" xfId="25645"/>
    <cellStyle name="Note 13 2 3 4" xfId="15198"/>
    <cellStyle name="Note 13 2 3 4 2" xfId="26605"/>
    <cellStyle name="Note 13 2 3 5" xfId="16147"/>
    <cellStyle name="Note 13 2 3 5 2" xfId="27554"/>
    <cellStyle name="Note 13 2 3 6" xfId="17020"/>
    <cellStyle name="Note 13 2 3 6 2" xfId="28427"/>
    <cellStyle name="Note 13 2 3 7" xfId="17885"/>
    <cellStyle name="Note 13 2 3 7 2" xfId="29292"/>
    <cellStyle name="Note 13 2 3 8" xfId="18661"/>
    <cellStyle name="Note 13 2 3 8 2" xfId="30068"/>
    <cellStyle name="Note 13 2 3 9" xfId="20475"/>
    <cellStyle name="Note 13 2 4" xfId="9488"/>
    <cellStyle name="Note 13 2 4 2" xfId="13892"/>
    <cellStyle name="Note 13 2 4 2 2" xfId="25299"/>
    <cellStyle name="Note 13 2 4 3" xfId="14852"/>
    <cellStyle name="Note 13 2 4 3 2" xfId="26259"/>
    <cellStyle name="Note 13 2 4 4" xfId="15804"/>
    <cellStyle name="Note 13 2 4 4 2" xfId="27211"/>
    <cellStyle name="Note 13 2 4 5" xfId="16678"/>
    <cellStyle name="Note 13 2 4 5 2" xfId="28085"/>
    <cellStyle name="Note 13 2 4 6" xfId="17543"/>
    <cellStyle name="Note 13 2 4 6 2" xfId="28950"/>
    <cellStyle name="Note 13 2 4 7" xfId="18319"/>
    <cellStyle name="Note 13 2 4 7 2" xfId="29726"/>
    <cellStyle name="Note 13 2 4 8" xfId="19076"/>
    <cellStyle name="Note 13 2 4 8 2" xfId="30483"/>
    <cellStyle name="Note 13 2 4 9" xfId="20908"/>
    <cellStyle name="Note 13 2 5" xfId="12189"/>
    <cellStyle name="Note 13 2 5 2" xfId="23597"/>
    <cellStyle name="Note 13 2 6" xfId="10674"/>
    <cellStyle name="Note 13 2 6 2" xfId="22086"/>
    <cellStyle name="Note 13 2 7" xfId="13611"/>
    <cellStyle name="Note 13 2 7 2" xfId="25018"/>
    <cellStyle name="Note 13 2 8" xfId="14589"/>
    <cellStyle name="Note 13 2 8 2" xfId="25996"/>
    <cellStyle name="Note 13 2 9" xfId="15542"/>
    <cellStyle name="Note 13 2 9 2" xfId="26949"/>
    <cellStyle name="Note 13 3" xfId="7128"/>
    <cellStyle name="Note 13 3 10" xfId="15525"/>
    <cellStyle name="Note 13 3 10 2" xfId="26932"/>
    <cellStyle name="Note 13 3 11" xfId="20098"/>
    <cellStyle name="Note 13 3 2" xfId="8768"/>
    <cellStyle name="Note 13 3 2 2" xfId="13428"/>
    <cellStyle name="Note 13 3 2 2 2" xfId="24835"/>
    <cellStyle name="Note 13 3 2 3" xfId="14434"/>
    <cellStyle name="Note 13 3 2 3 2" xfId="25841"/>
    <cellStyle name="Note 13 3 2 4" xfId="15392"/>
    <cellStyle name="Note 13 3 2 4 2" xfId="26799"/>
    <cellStyle name="Note 13 3 2 5" xfId="16319"/>
    <cellStyle name="Note 13 3 2 5 2" xfId="27726"/>
    <cellStyle name="Note 13 3 2 6" xfId="17190"/>
    <cellStyle name="Note 13 3 2 6 2" xfId="28597"/>
    <cellStyle name="Note 13 3 2 7" xfId="18037"/>
    <cellStyle name="Note 13 3 2 7 2" xfId="29444"/>
    <cellStyle name="Note 13 3 2 8" xfId="18804"/>
    <cellStyle name="Note 13 3 2 8 2" xfId="30211"/>
    <cellStyle name="Note 13 3 2 9" xfId="20630"/>
    <cellStyle name="Note 13 3 3" xfId="9631"/>
    <cellStyle name="Note 13 3 3 2" xfId="14035"/>
    <cellStyle name="Note 13 3 3 2 2" xfId="25442"/>
    <cellStyle name="Note 13 3 3 3" xfId="14995"/>
    <cellStyle name="Note 13 3 3 3 2" xfId="26402"/>
    <cellStyle name="Note 13 3 3 4" xfId="15947"/>
    <cellStyle name="Note 13 3 3 4 2" xfId="27354"/>
    <cellStyle name="Note 13 3 3 5" xfId="16821"/>
    <cellStyle name="Note 13 3 3 5 2" xfId="28228"/>
    <cellStyle name="Note 13 3 3 6" xfId="17686"/>
    <cellStyle name="Note 13 3 3 6 2" xfId="29093"/>
    <cellStyle name="Note 13 3 3 7" xfId="18462"/>
    <cellStyle name="Note 13 3 3 7 2" xfId="29869"/>
    <cellStyle name="Note 13 3 3 8" xfId="19219"/>
    <cellStyle name="Note 13 3 3 8 2" xfId="30626"/>
    <cellStyle name="Note 13 3 3 9" xfId="21051"/>
    <cellStyle name="Note 13 3 4" xfId="12398"/>
    <cellStyle name="Note 13 3 4 2" xfId="23806"/>
    <cellStyle name="Note 13 3 5" xfId="10478"/>
    <cellStyle name="Note 13 3 5 2" xfId="21890"/>
    <cellStyle name="Note 13 3 6" xfId="11699"/>
    <cellStyle name="Note 13 3 6 2" xfId="23108"/>
    <cellStyle name="Note 13 3 7" xfId="11085"/>
    <cellStyle name="Note 13 3 7 2" xfId="22496"/>
    <cellStyle name="Note 13 3 8" xfId="13580"/>
    <cellStyle name="Note 13 3 8 2" xfId="24987"/>
    <cellStyle name="Note 13 3 9" xfId="14568"/>
    <cellStyle name="Note 13 3 9 2" xfId="25975"/>
    <cellStyle name="Note 13 4" xfId="7970"/>
    <cellStyle name="Note 13 4 2" xfId="12939"/>
    <cellStyle name="Note 13 4 2 2" xfId="24346"/>
    <cellStyle name="Note 13 4 3" xfId="10048"/>
    <cellStyle name="Note 13 4 3 2" xfId="21461"/>
    <cellStyle name="Note 13 4 4" xfId="12686"/>
    <cellStyle name="Note 13 4 4 2" xfId="24094"/>
    <cellStyle name="Note 13 4 5" xfId="10233"/>
    <cellStyle name="Note 13 4 5 2" xfId="21645"/>
    <cellStyle name="Note 13 4 6" xfId="12659"/>
    <cellStyle name="Note 13 4 6 2" xfId="24067"/>
    <cellStyle name="Note 13 4 7" xfId="10256"/>
    <cellStyle name="Note 13 4 7 2" xfId="21668"/>
    <cellStyle name="Note 13 4 8" xfId="11767"/>
    <cellStyle name="Note 13 4 8 2" xfId="23176"/>
    <cellStyle name="Note 13 4 9" xfId="20384"/>
    <cellStyle name="Note 13 5" xfId="9403"/>
    <cellStyle name="Note 13 5 2" xfId="13807"/>
    <cellStyle name="Note 13 5 2 2" xfId="25214"/>
    <cellStyle name="Note 13 5 3" xfId="14767"/>
    <cellStyle name="Note 13 5 3 2" xfId="26174"/>
    <cellStyle name="Note 13 5 4" xfId="15719"/>
    <cellStyle name="Note 13 5 4 2" xfId="27126"/>
    <cellStyle name="Note 13 5 5" xfId="16593"/>
    <cellStyle name="Note 13 5 5 2" xfId="28000"/>
    <cellStyle name="Note 13 5 6" xfId="17458"/>
    <cellStyle name="Note 13 5 6 2" xfId="28865"/>
    <cellStyle name="Note 13 5 7" xfId="18234"/>
    <cellStyle name="Note 13 5 7 2" xfId="29641"/>
    <cellStyle name="Note 13 5 8" xfId="18991"/>
    <cellStyle name="Note 13 5 8 2" xfId="30398"/>
    <cellStyle name="Note 13 5 9" xfId="20823"/>
    <cellStyle name="Note 13 6" xfId="11843"/>
    <cellStyle name="Note 13 6 2" xfId="23252"/>
    <cellStyle name="Note 13 7" xfId="10968"/>
    <cellStyle name="Note 13 7 2" xfId="22379"/>
    <cellStyle name="Note 13 8" xfId="11462"/>
    <cellStyle name="Note 13 8 2" xfId="22872"/>
    <cellStyle name="Note 13 9" xfId="11265"/>
    <cellStyle name="Note 13 9 2" xfId="22675"/>
    <cellStyle name="Note 14" xfId="6202"/>
    <cellStyle name="Note 14 10" xfId="12525"/>
    <cellStyle name="Note 14 10 2" xfId="23933"/>
    <cellStyle name="Note 14 11" xfId="10356"/>
    <cellStyle name="Note 14 11 2" xfId="21768"/>
    <cellStyle name="Note 14 12" xfId="13662"/>
    <cellStyle name="Note 14 12 2" xfId="25069"/>
    <cellStyle name="Note 14 13" xfId="19850"/>
    <cellStyle name="Note 14 2" xfId="6837"/>
    <cellStyle name="Note 14 2 10" xfId="11048"/>
    <cellStyle name="Note 14 2 10 2" xfId="22459"/>
    <cellStyle name="Note 14 2 11" xfId="13094"/>
    <cellStyle name="Note 14 2 11 2" xfId="24501"/>
    <cellStyle name="Note 14 2 12" xfId="19943"/>
    <cellStyle name="Note 14 2 2" xfId="7652"/>
    <cellStyle name="Note 14 2 2 10" xfId="10919"/>
    <cellStyle name="Note 14 2 2 10 2" xfId="22330"/>
    <cellStyle name="Note 14 2 2 11" xfId="20219"/>
    <cellStyle name="Note 14 2 2 2" xfId="9292"/>
    <cellStyle name="Note 14 2 2 2 2" xfId="13726"/>
    <cellStyle name="Note 14 2 2 2 2 2" xfId="25133"/>
    <cellStyle name="Note 14 2 2 2 3" xfId="14688"/>
    <cellStyle name="Note 14 2 2 2 3 2" xfId="26095"/>
    <cellStyle name="Note 14 2 2 2 4" xfId="15640"/>
    <cellStyle name="Note 14 2 2 2 4 2" xfId="27047"/>
    <cellStyle name="Note 14 2 2 2 5" xfId="16520"/>
    <cellStyle name="Note 14 2 2 2 5 2" xfId="27927"/>
    <cellStyle name="Note 14 2 2 2 6" xfId="17386"/>
    <cellStyle name="Note 14 2 2 2 6 2" xfId="28793"/>
    <cellStyle name="Note 14 2 2 2 7" xfId="18162"/>
    <cellStyle name="Note 14 2 2 2 7 2" xfId="29569"/>
    <cellStyle name="Note 14 2 2 2 8" xfId="18919"/>
    <cellStyle name="Note 14 2 2 2 8 2" xfId="30326"/>
    <cellStyle name="Note 14 2 2 2 9" xfId="20751"/>
    <cellStyle name="Note 14 2 2 3" xfId="9746"/>
    <cellStyle name="Note 14 2 2 3 2" xfId="14150"/>
    <cellStyle name="Note 14 2 2 3 2 2" xfId="25557"/>
    <cellStyle name="Note 14 2 2 3 3" xfId="15110"/>
    <cellStyle name="Note 14 2 2 3 3 2" xfId="26517"/>
    <cellStyle name="Note 14 2 2 3 4" xfId="16062"/>
    <cellStyle name="Note 14 2 2 3 4 2" xfId="27469"/>
    <cellStyle name="Note 14 2 2 3 5" xfId="16936"/>
    <cellStyle name="Note 14 2 2 3 5 2" xfId="28343"/>
    <cellStyle name="Note 14 2 2 3 6" xfId="17801"/>
    <cellStyle name="Note 14 2 2 3 6 2" xfId="29208"/>
    <cellStyle name="Note 14 2 2 3 7" xfId="18577"/>
    <cellStyle name="Note 14 2 2 3 7 2" xfId="29984"/>
    <cellStyle name="Note 14 2 2 3 8" xfId="19334"/>
    <cellStyle name="Note 14 2 2 3 8 2" xfId="30741"/>
    <cellStyle name="Note 14 2 2 3 9" xfId="21166"/>
    <cellStyle name="Note 14 2 2 4" xfId="12710"/>
    <cellStyle name="Note 14 2 2 4 2" xfId="24118"/>
    <cellStyle name="Note 14 2 2 5" xfId="13071"/>
    <cellStyle name="Note 14 2 2 5 2" xfId="24478"/>
    <cellStyle name="Note 14 2 2 6" xfId="9934"/>
    <cellStyle name="Note 14 2 2 6 2" xfId="21347"/>
    <cellStyle name="Note 14 2 2 7" xfId="13197"/>
    <cellStyle name="Note 14 2 2 7 2" xfId="24604"/>
    <cellStyle name="Note 14 2 2 8" xfId="9842"/>
    <cellStyle name="Note 14 2 2 8 2" xfId="21255"/>
    <cellStyle name="Note 14 2 2 9" xfId="11894"/>
    <cellStyle name="Note 14 2 2 9 2" xfId="23303"/>
    <cellStyle name="Note 14 2 3" xfId="8477"/>
    <cellStyle name="Note 14 2 3 2" xfId="13217"/>
    <cellStyle name="Note 14 2 3 2 2" xfId="24624"/>
    <cellStyle name="Note 14 2 3 3" xfId="14237"/>
    <cellStyle name="Note 14 2 3 3 2" xfId="25644"/>
    <cellStyle name="Note 14 2 3 4" xfId="15197"/>
    <cellStyle name="Note 14 2 3 4 2" xfId="26604"/>
    <cellStyle name="Note 14 2 3 5" xfId="16146"/>
    <cellStyle name="Note 14 2 3 5 2" xfId="27553"/>
    <cellStyle name="Note 14 2 3 6" xfId="17019"/>
    <cellStyle name="Note 14 2 3 6 2" xfId="28426"/>
    <cellStyle name="Note 14 2 3 7" xfId="17884"/>
    <cellStyle name="Note 14 2 3 7 2" xfId="29291"/>
    <cellStyle name="Note 14 2 3 8" xfId="18660"/>
    <cellStyle name="Note 14 2 3 8 2" xfId="30067"/>
    <cellStyle name="Note 14 2 3 9" xfId="20474"/>
    <cellStyle name="Note 14 2 4" xfId="9487"/>
    <cellStyle name="Note 14 2 4 2" xfId="13891"/>
    <cellStyle name="Note 14 2 4 2 2" xfId="25298"/>
    <cellStyle name="Note 14 2 4 3" xfId="14851"/>
    <cellStyle name="Note 14 2 4 3 2" xfId="26258"/>
    <cellStyle name="Note 14 2 4 4" xfId="15803"/>
    <cellStyle name="Note 14 2 4 4 2" xfId="27210"/>
    <cellStyle name="Note 14 2 4 5" xfId="16677"/>
    <cellStyle name="Note 14 2 4 5 2" xfId="28084"/>
    <cellStyle name="Note 14 2 4 6" xfId="17542"/>
    <cellStyle name="Note 14 2 4 6 2" xfId="28949"/>
    <cellStyle name="Note 14 2 4 7" xfId="18318"/>
    <cellStyle name="Note 14 2 4 7 2" xfId="29725"/>
    <cellStyle name="Note 14 2 4 8" xfId="19075"/>
    <cellStyle name="Note 14 2 4 8 2" xfId="30482"/>
    <cellStyle name="Note 14 2 4 9" xfId="20907"/>
    <cellStyle name="Note 14 2 5" xfId="12188"/>
    <cellStyle name="Note 14 2 5 2" xfId="23596"/>
    <cellStyle name="Note 14 2 6" xfId="10675"/>
    <cellStyle name="Note 14 2 6 2" xfId="22087"/>
    <cellStyle name="Note 14 2 7" xfId="12589"/>
    <cellStyle name="Note 14 2 7 2" xfId="23997"/>
    <cellStyle name="Note 14 2 8" xfId="10313"/>
    <cellStyle name="Note 14 2 8 2" xfId="21725"/>
    <cellStyle name="Note 14 2 9" xfId="11747"/>
    <cellStyle name="Note 14 2 9 2" xfId="23156"/>
    <cellStyle name="Note 14 3" xfId="7129"/>
    <cellStyle name="Note 14 3 10" xfId="13059"/>
    <cellStyle name="Note 14 3 10 2" xfId="24466"/>
    <cellStyle name="Note 14 3 11" xfId="20099"/>
    <cellStyle name="Note 14 3 2" xfId="8769"/>
    <cellStyle name="Note 14 3 2 2" xfId="13429"/>
    <cellStyle name="Note 14 3 2 2 2" xfId="24836"/>
    <cellStyle name="Note 14 3 2 3" xfId="14435"/>
    <cellStyle name="Note 14 3 2 3 2" xfId="25842"/>
    <cellStyle name="Note 14 3 2 4" xfId="15393"/>
    <cellStyle name="Note 14 3 2 4 2" xfId="26800"/>
    <cellStyle name="Note 14 3 2 5" xfId="16320"/>
    <cellStyle name="Note 14 3 2 5 2" xfId="27727"/>
    <cellStyle name="Note 14 3 2 6" xfId="17191"/>
    <cellStyle name="Note 14 3 2 6 2" xfId="28598"/>
    <cellStyle name="Note 14 3 2 7" xfId="18038"/>
    <cellStyle name="Note 14 3 2 7 2" xfId="29445"/>
    <cellStyle name="Note 14 3 2 8" xfId="18805"/>
    <cellStyle name="Note 14 3 2 8 2" xfId="30212"/>
    <cellStyle name="Note 14 3 2 9" xfId="20631"/>
    <cellStyle name="Note 14 3 3" xfId="9632"/>
    <cellStyle name="Note 14 3 3 2" xfId="14036"/>
    <cellStyle name="Note 14 3 3 2 2" xfId="25443"/>
    <cellStyle name="Note 14 3 3 3" xfId="14996"/>
    <cellStyle name="Note 14 3 3 3 2" xfId="26403"/>
    <cellStyle name="Note 14 3 3 4" xfId="15948"/>
    <cellStyle name="Note 14 3 3 4 2" xfId="27355"/>
    <cellStyle name="Note 14 3 3 5" xfId="16822"/>
    <cellStyle name="Note 14 3 3 5 2" xfId="28229"/>
    <cellStyle name="Note 14 3 3 6" xfId="17687"/>
    <cellStyle name="Note 14 3 3 6 2" xfId="29094"/>
    <cellStyle name="Note 14 3 3 7" xfId="18463"/>
    <cellStyle name="Note 14 3 3 7 2" xfId="29870"/>
    <cellStyle name="Note 14 3 3 8" xfId="19220"/>
    <cellStyle name="Note 14 3 3 8 2" xfId="30627"/>
    <cellStyle name="Note 14 3 3 9" xfId="21052"/>
    <cellStyle name="Note 14 3 4" xfId="12399"/>
    <cellStyle name="Note 14 3 4 2" xfId="23807"/>
    <cellStyle name="Note 14 3 5" xfId="10477"/>
    <cellStyle name="Note 14 3 5 2" xfId="21889"/>
    <cellStyle name="Note 14 3 6" xfId="11700"/>
    <cellStyle name="Note 14 3 6 2" xfId="23109"/>
    <cellStyle name="Note 14 3 7" xfId="11084"/>
    <cellStyle name="Note 14 3 7 2" xfId="22495"/>
    <cellStyle name="Note 14 3 8" xfId="13024"/>
    <cellStyle name="Note 14 3 8 2" xfId="24431"/>
    <cellStyle name="Note 14 3 9" xfId="9971"/>
    <cellStyle name="Note 14 3 9 2" xfId="21384"/>
    <cellStyle name="Note 14 4" xfId="7971"/>
    <cellStyle name="Note 14 4 2" xfId="12940"/>
    <cellStyle name="Note 14 4 2 2" xfId="24347"/>
    <cellStyle name="Note 14 4 3" xfId="10047"/>
    <cellStyle name="Note 14 4 3 2" xfId="21460"/>
    <cellStyle name="Note 14 4 4" xfId="13707"/>
    <cellStyle name="Note 14 4 4 2" xfId="25114"/>
    <cellStyle name="Note 14 4 5" xfId="14671"/>
    <cellStyle name="Note 14 4 5 2" xfId="26078"/>
    <cellStyle name="Note 14 4 6" xfId="15623"/>
    <cellStyle name="Note 14 4 6 2" xfId="27030"/>
    <cellStyle name="Note 14 4 7" xfId="16505"/>
    <cellStyle name="Note 14 4 7 2" xfId="27912"/>
    <cellStyle name="Note 14 4 8" xfId="17373"/>
    <cellStyle name="Note 14 4 8 2" xfId="28780"/>
    <cellStyle name="Note 14 4 9" xfId="20385"/>
    <cellStyle name="Note 14 5" xfId="9404"/>
    <cellStyle name="Note 14 5 2" xfId="13808"/>
    <cellStyle name="Note 14 5 2 2" xfId="25215"/>
    <cellStyle name="Note 14 5 3" xfId="14768"/>
    <cellStyle name="Note 14 5 3 2" xfId="26175"/>
    <cellStyle name="Note 14 5 4" xfId="15720"/>
    <cellStyle name="Note 14 5 4 2" xfId="27127"/>
    <cellStyle name="Note 14 5 5" xfId="16594"/>
    <cellStyle name="Note 14 5 5 2" xfId="28001"/>
    <cellStyle name="Note 14 5 6" xfId="17459"/>
    <cellStyle name="Note 14 5 6 2" xfId="28866"/>
    <cellStyle name="Note 14 5 7" xfId="18235"/>
    <cellStyle name="Note 14 5 7 2" xfId="29642"/>
    <cellStyle name="Note 14 5 8" xfId="18992"/>
    <cellStyle name="Note 14 5 8 2" xfId="30399"/>
    <cellStyle name="Note 14 5 9" xfId="20824"/>
    <cellStyle name="Note 14 6" xfId="11844"/>
    <cellStyle name="Note 14 6 2" xfId="23253"/>
    <cellStyle name="Note 14 7" xfId="10967"/>
    <cellStyle name="Note 14 7 2" xfId="22378"/>
    <cellStyle name="Note 14 8" xfId="11463"/>
    <cellStyle name="Note 14 8 2" xfId="22873"/>
    <cellStyle name="Note 14 9" xfId="11264"/>
    <cellStyle name="Note 14 9 2" xfId="22674"/>
    <cellStyle name="Note 15" xfId="6203"/>
    <cellStyle name="Note 15 10" xfId="13554"/>
    <cellStyle name="Note 15 10 2" xfId="24961"/>
    <cellStyle name="Note 15 11" xfId="14555"/>
    <cellStyle name="Note 15 11 2" xfId="25962"/>
    <cellStyle name="Note 15 12" xfId="15513"/>
    <cellStyle name="Note 15 12 2" xfId="26920"/>
    <cellStyle name="Note 15 13" xfId="19851"/>
    <cellStyle name="Note 15 2" xfId="6836"/>
    <cellStyle name="Note 15 2 10" xfId="11133"/>
    <cellStyle name="Note 15 2 10 2" xfId="22544"/>
    <cellStyle name="Note 15 2 11" xfId="13086"/>
    <cellStyle name="Note 15 2 11 2" xfId="24493"/>
    <cellStyle name="Note 15 2 12" xfId="19942"/>
    <cellStyle name="Note 15 2 2" xfId="7653"/>
    <cellStyle name="Note 15 2 2 10" xfId="18133"/>
    <cellStyle name="Note 15 2 2 10 2" xfId="29540"/>
    <cellStyle name="Note 15 2 2 11" xfId="20220"/>
    <cellStyle name="Note 15 2 2 2" xfId="9293"/>
    <cellStyle name="Note 15 2 2 2 2" xfId="13727"/>
    <cellStyle name="Note 15 2 2 2 2 2" xfId="25134"/>
    <cellStyle name="Note 15 2 2 2 3" xfId="14689"/>
    <cellStyle name="Note 15 2 2 2 3 2" xfId="26096"/>
    <cellStyle name="Note 15 2 2 2 4" xfId="15641"/>
    <cellStyle name="Note 15 2 2 2 4 2" xfId="27048"/>
    <cellStyle name="Note 15 2 2 2 5" xfId="16521"/>
    <cellStyle name="Note 15 2 2 2 5 2" xfId="27928"/>
    <cellStyle name="Note 15 2 2 2 6" xfId="17387"/>
    <cellStyle name="Note 15 2 2 2 6 2" xfId="28794"/>
    <cellStyle name="Note 15 2 2 2 7" xfId="18163"/>
    <cellStyle name="Note 15 2 2 2 7 2" xfId="29570"/>
    <cellStyle name="Note 15 2 2 2 8" xfId="18920"/>
    <cellStyle name="Note 15 2 2 2 8 2" xfId="30327"/>
    <cellStyle name="Note 15 2 2 2 9" xfId="20752"/>
    <cellStyle name="Note 15 2 2 3" xfId="9747"/>
    <cellStyle name="Note 15 2 2 3 2" xfId="14151"/>
    <cellStyle name="Note 15 2 2 3 2 2" xfId="25558"/>
    <cellStyle name="Note 15 2 2 3 3" xfId="15111"/>
    <cellStyle name="Note 15 2 2 3 3 2" xfId="26518"/>
    <cellStyle name="Note 15 2 2 3 4" xfId="16063"/>
    <cellStyle name="Note 15 2 2 3 4 2" xfId="27470"/>
    <cellStyle name="Note 15 2 2 3 5" xfId="16937"/>
    <cellStyle name="Note 15 2 2 3 5 2" xfId="28344"/>
    <cellStyle name="Note 15 2 2 3 6" xfId="17802"/>
    <cellStyle name="Note 15 2 2 3 6 2" xfId="29209"/>
    <cellStyle name="Note 15 2 2 3 7" xfId="18578"/>
    <cellStyle name="Note 15 2 2 3 7 2" xfId="29985"/>
    <cellStyle name="Note 15 2 2 3 8" xfId="19335"/>
    <cellStyle name="Note 15 2 2 3 8 2" xfId="30742"/>
    <cellStyle name="Note 15 2 2 3 9" xfId="21167"/>
    <cellStyle name="Note 15 2 2 4" xfId="12711"/>
    <cellStyle name="Note 15 2 2 4 2" xfId="24119"/>
    <cellStyle name="Note 15 2 2 5" xfId="13529"/>
    <cellStyle name="Note 15 2 2 5 2" xfId="24936"/>
    <cellStyle name="Note 15 2 2 6" xfId="14533"/>
    <cellStyle name="Note 15 2 2 6 2" xfId="25940"/>
    <cellStyle name="Note 15 2 2 7" xfId="15491"/>
    <cellStyle name="Note 15 2 2 7 2" xfId="26898"/>
    <cellStyle name="Note 15 2 2 8" xfId="16416"/>
    <cellStyle name="Note 15 2 2 8 2" xfId="27823"/>
    <cellStyle name="Note 15 2 2 9" xfId="17287"/>
    <cellStyle name="Note 15 2 2 9 2" xfId="28694"/>
    <cellStyle name="Note 15 2 3" xfId="8476"/>
    <cellStyle name="Note 15 2 3 2" xfId="13216"/>
    <cellStyle name="Note 15 2 3 2 2" xfId="24623"/>
    <cellStyle name="Note 15 2 3 3" xfId="14236"/>
    <cellStyle name="Note 15 2 3 3 2" xfId="25643"/>
    <cellStyle name="Note 15 2 3 4" xfId="15196"/>
    <cellStyle name="Note 15 2 3 4 2" xfId="26603"/>
    <cellStyle name="Note 15 2 3 5" xfId="16145"/>
    <cellStyle name="Note 15 2 3 5 2" xfId="27552"/>
    <cellStyle name="Note 15 2 3 6" xfId="17018"/>
    <cellStyle name="Note 15 2 3 6 2" xfId="28425"/>
    <cellStyle name="Note 15 2 3 7" xfId="17883"/>
    <cellStyle name="Note 15 2 3 7 2" xfId="29290"/>
    <cellStyle name="Note 15 2 3 8" xfId="18659"/>
    <cellStyle name="Note 15 2 3 8 2" xfId="30066"/>
    <cellStyle name="Note 15 2 3 9" xfId="20473"/>
    <cellStyle name="Note 15 2 4" xfId="9486"/>
    <cellStyle name="Note 15 2 4 2" xfId="13890"/>
    <cellStyle name="Note 15 2 4 2 2" xfId="25297"/>
    <cellStyle name="Note 15 2 4 3" xfId="14850"/>
    <cellStyle name="Note 15 2 4 3 2" xfId="26257"/>
    <cellStyle name="Note 15 2 4 4" xfId="15802"/>
    <cellStyle name="Note 15 2 4 4 2" xfId="27209"/>
    <cellStyle name="Note 15 2 4 5" xfId="16676"/>
    <cellStyle name="Note 15 2 4 5 2" xfId="28083"/>
    <cellStyle name="Note 15 2 4 6" xfId="17541"/>
    <cellStyle name="Note 15 2 4 6 2" xfId="28948"/>
    <cellStyle name="Note 15 2 4 7" xfId="18317"/>
    <cellStyle name="Note 15 2 4 7 2" xfId="29724"/>
    <cellStyle name="Note 15 2 4 8" xfId="19074"/>
    <cellStyle name="Note 15 2 4 8 2" xfId="30481"/>
    <cellStyle name="Note 15 2 4 9" xfId="20906"/>
    <cellStyle name="Note 15 2 5" xfId="12187"/>
    <cellStyle name="Note 15 2 5 2" xfId="23595"/>
    <cellStyle name="Note 15 2 6" xfId="10676"/>
    <cellStyle name="Note 15 2 6 2" xfId="22088"/>
    <cellStyle name="Note 15 2 7" xfId="12078"/>
    <cellStyle name="Note 15 2 7 2" xfId="23486"/>
    <cellStyle name="Note 15 2 8" xfId="10770"/>
    <cellStyle name="Note 15 2 8 2" xfId="22182"/>
    <cellStyle name="Note 15 2 9" xfId="11642"/>
    <cellStyle name="Note 15 2 9 2" xfId="23051"/>
    <cellStyle name="Note 15 3" xfId="7130"/>
    <cellStyle name="Note 15 3 10" xfId="11741"/>
    <cellStyle name="Note 15 3 10 2" xfId="23150"/>
    <cellStyle name="Note 15 3 11" xfId="20100"/>
    <cellStyle name="Note 15 3 2" xfId="8770"/>
    <cellStyle name="Note 15 3 2 2" xfId="13430"/>
    <cellStyle name="Note 15 3 2 2 2" xfId="24837"/>
    <cellStyle name="Note 15 3 2 3" xfId="14436"/>
    <cellStyle name="Note 15 3 2 3 2" xfId="25843"/>
    <cellStyle name="Note 15 3 2 4" xfId="15394"/>
    <cellStyle name="Note 15 3 2 4 2" xfId="26801"/>
    <cellStyle name="Note 15 3 2 5" xfId="16321"/>
    <cellStyle name="Note 15 3 2 5 2" xfId="27728"/>
    <cellStyle name="Note 15 3 2 6" xfId="17192"/>
    <cellStyle name="Note 15 3 2 6 2" xfId="28599"/>
    <cellStyle name="Note 15 3 2 7" xfId="18039"/>
    <cellStyle name="Note 15 3 2 7 2" xfId="29446"/>
    <cellStyle name="Note 15 3 2 8" xfId="18806"/>
    <cellStyle name="Note 15 3 2 8 2" xfId="30213"/>
    <cellStyle name="Note 15 3 2 9" xfId="20632"/>
    <cellStyle name="Note 15 3 3" xfId="9633"/>
    <cellStyle name="Note 15 3 3 2" xfId="14037"/>
    <cellStyle name="Note 15 3 3 2 2" xfId="25444"/>
    <cellStyle name="Note 15 3 3 3" xfId="14997"/>
    <cellStyle name="Note 15 3 3 3 2" xfId="26404"/>
    <cellStyle name="Note 15 3 3 4" xfId="15949"/>
    <cellStyle name="Note 15 3 3 4 2" xfId="27356"/>
    <cellStyle name="Note 15 3 3 5" xfId="16823"/>
    <cellStyle name="Note 15 3 3 5 2" xfId="28230"/>
    <cellStyle name="Note 15 3 3 6" xfId="17688"/>
    <cellStyle name="Note 15 3 3 6 2" xfId="29095"/>
    <cellStyle name="Note 15 3 3 7" xfId="18464"/>
    <cellStyle name="Note 15 3 3 7 2" xfId="29871"/>
    <cellStyle name="Note 15 3 3 8" xfId="19221"/>
    <cellStyle name="Note 15 3 3 8 2" xfId="30628"/>
    <cellStyle name="Note 15 3 3 9" xfId="21053"/>
    <cellStyle name="Note 15 3 4" xfId="12400"/>
    <cellStyle name="Note 15 3 4 2" xfId="23808"/>
    <cellStyle name="Note 15 3 5" xfId="10476"/>
    <cellStyle name="Note 15 3 5 2" xfId="21888"/>
    <cellStyle name="Note 15 3 6" xfId="12108"/>
    <cellStyle name="Note 15 3 6 2" xfId="23516"/>
    <cellStyle name="Note 15 3 7" xfId="10742"/>
    <cellStyle name="Note 15 3 7 2" xfId="22154"/>
    <cellStyle name="Note 15 3 8" xfId="12579"/>
    <cellStyle name="Note 15 3 8 2" xfId="23987"/>
    <cellStyle name="Note 15 3 9" xfId="10320"/>
    <cellStyle name="Note 15 3 9 2" xfId="21732"/>
    <cellStyle name="Note 15 4" xfId="7972"/>
    <cellStyle name="Note 15 4 2" xfId="12941"/>
    <cellStyle name="Note 15 4 2 2" xfId="24348"/>
    <cellStyle name="Note 15 4 3" xfId="10046"/>
    <cellStyle name="Note 15 4 3 2" xfId="21459"/>
    <cellStyle name="Note 15 4 4" xfId="13182"/>
    <cellStyle name="Note 15 4 4 2" xfId="24589"/>
    <cellStyle name="Note 15 4 5" xfId="9854"/>
    <cellStyle name="Note 15 4 5 2" xfId="21267"/>
    <cellStyle name="Note 15 4 6" xfId="12435"/>
    <cellStyle name="Note 15 4 6 2" xfId="23843"/>
    <cellStyle name="Note 15 4 7" xfId="10441"/>
    <cellStyle name="Note 15 4 7 2" xfId="21853"/>
    <cellStyle name="Note 15 4 8" xfId="12631"/>
    <cellStyle name="Note 15 4 8 2" xfId="24039"/>
    <cellStyle name="Note 15 4 9" xfId="20386"/>
    <cellStyle name="Note 15 5" xfId="9405"/>
    <cellStyle name="Note 15 5 2" xfId="13809"/>
    <cellStyle name="Note 15 5 2 2" xfId="25216"/>
    <cellStyle name="Note 15 5 3" xfId="14769"/>
    <cellStyle name="Note 15 5 3 2" xfId="26176"/>
    <cellStyle name="Note 15 5 4" xfId="15721"/>
    <cellStyle name="Note 15 5 4 2" xfId="27128"/>
    <cellStyle name="Note 15 5 5" xfId="16595"/>
    <cellStyle name="Note 15 5 5 2" xfId="28002"/>
    <cellStyle name="Note 15 5 6" xfId="17460"/>
    <cellStyle name="Note 15 5 6 2" xfId="28867"/>
    <cellStyle name="Note 15 5 7" xfId="18236"/>
    <cellStyle name="Note 15 5 7 2" xfId="29643"/>
    <cellStyle name="Note 15 5 8" xfId="18993"/>
    <cellStyle name="Note 15 5 8 2" xfId="30400"/>
    <cellStyle name="Note 15 5 9" xfId="20825"/>
    <cellStyle name="Note 15 6" xfId="11845"/>
    <cellStyle name="Note 15 6 2" xfId="23254"/>
    <cellStyle name="Note 15 7" xfId="10966"/>
    <cellStyle name="Note 15 7 2" xfId="22377"/>
    <cellStyle name="Note 15 8" xfId="11464"/>
    <cellStyle name="Note 15 8 2" xfId="22874"/>
    <cellStyle name="Note 15 9" xfId="11263"/>
    <cellStyle name="Note 15 9 2" xfId="22673"/>
    <cellStyle name="Note 16" xfId="6204"/>
    <cellStyle name="Note 16 10" xfId="13075"/>
    <cellStyle name="Note 16 10 2" xfId="24482"/>
    <cellStyle name="Note 16 11" xfId="9932"/>
    <cellStyle name="Note 16 11 2" xfId="21345"/>
    <cellStyle name="Note 16 12" xfId="12935"/>
    <cellStyle name="Note 16 12 2" xfId="24342"/>
    <cellStyle name="Note 16 13" xfId="19852"/>
    <cellStyle name="Note 16 2" xfId="6835"/>
    <cellStyle name="Note 16 2 10" xfId="10976"/>
    <cellStyle name="Note 16 2 10 2" xfId="22387"/>
    <cellStyle name="Note 16 2 11" xfId="13101"/>
    <cellStyle name="Note 16 2 11 2" xfId="24508"/>
    <cellStyle name="Note 16 2 12" xfId="19941"/>
    <cellStyle name="Note 16 2 2" xfId="7654"/>
    <cellStyle name="Note 16 2 2 10" xfId="16309"/>
    <cellStyle name="Note 16 2 2 10 2" xfId="27716"/>
    <cellStyle name="Note 16 2 2 11" xfId="20221"/>
    <cellStyle name="Note 16 2 2 2" xfId="9294"/>
    <cellStyle name="Note 16 2 2 2 2" xfId="13728"/>
    <cellStyle name="Note 16 2 2 2 2 2" xfId="25135"/>
    <cellStyle name="Note 16 2 2 2 3" xfId="14690"/>
    <cellStyle name="Note 16 2 2 2 3 2" xfId="26097"/>
    <cellStyle name="Note 16 2 2 2 4" xfId="15642"/>
    <cellStyle name="Note 16 2 2 2 4 2" xfId="27049"/>
    <cellStyle name="Note 16 2 2 2 5" xfId="16522"/>
    <cellStyle name="Note 16 2 2 2 5 2" xfId="27929"/>
    <cellStyle name="Note 16 2 2 2 6" xfId="17388"/>
    <cellStyle name="Note 16 2 2 2 6 2" xfId="28795"/>
    <cellStyle name="Note 16 2 2 2 7" xfId="18164"/>
    <cellStyle name="Note 16 2 2 2 7 2" xfId="29571"/>
    <cellStyle name="Note 16 2 2 2 8" xfId="18921"/>
    <cellStyle name="Note 16 2 2 2 8 2" xfId="30328"/>
    <cellStyle name="Note 16 2 2 2 9" xfId="20753"/>
    <cellStyle name="Note 16 2 2 3" xfId="9748"/>
    <cellStyle name="Note 16 2 2 3 2" xfId="14152"/>
    <cellStyle name="Note 16 2 2 3 2 2" xfId="25559"/>
    <cellStyle name="Note 16 2 2 3 3" xfId="15112"/>
    <cellStyle name="Note 16 2 2 3 3 2" xfId="26519"/>
    <cellStyle name="Note 16 2 2 3 4" xfId="16064"/>
    <cellStyle name="Note 16 2 2 3 4 2" xfId="27471"/>
    <cellStyle name="Note 16 2 2 3 5" xfId="16938"/>
    <cellStyle name="Note 16 2 2 3 5 2" xfId="28345"/>
    <cellStyle name="Note 16 2 2 3 6" xfId="17803"/>
    <cellStyle name="Note 16 2 2 3 6 2" xfId="29210"/>
    <cellStyle name="Note 16 2 2 3 7" xfId="18579"/>
    <cellStyle name="Note 16 2 2 3 7 2" xfId="29986"/>
    <cellStyle name="Note 16 2 2 3 8" xfId="19336"/>
    <cellStyle name="Note 16 2 2 3 8 2" xfId="30743"/>
    <cellStyle name="Note 16 2 2 3 9" xfId="21168"/>
    <cellStyle name="Note 16 2 2 4" xfId="12712"/>
    <cellStyle name="Note 16 2 2 4 2" xfId="24120"/>
    <cellStyle name="Note 16 2 2 5" xfId="12501"/>
    <cellStyle name="Note 16 2 2 5 2" xfId="23909"/>
    <cellStyle name="Note 16 2 2 6" xfId="10378"/>
    <cellStyle name="Note 16 2 2 6 2" xfId="21790"/>
    <cellStyle name="Note 16 2 2 7" xfId="13411"/>
    <cellStyle name="Note 16 2 2 7 2" xfId="24818"/>
    <cellStyle name="Note 16 2 2 8" xfId="14420"/>
    <cellStyle name="Note 16 2 2 8 2" xfId="25827"/>
    <cellStyle name="Note 16 2 2 9" xfId="15378"/>
    <cellStyle name="Note 16 2 2 9 2" xfId="26785"/>
    <cellStyle name="Note 16 2 3" xfId="8475"/>
    <cellStyle name="Note 16 2 3 2" xfId="13215"/>
    <cellStyle name="Note 16 2 3 2 2" xfId="24622"/>
    <cellStyle name="Note 16 2 3 3" xfId="14235"/>
    <cellStyle name="Note 16 2 3 3 2" xfId="25642"/>
    <cellStyle name="Note 16 2 3 4" xfId="15195"/>
    <cellStyle name="Note 16 2 3 4 2" xfId="26602"/>
    <cellStyle name="Note 16 2 3 5" xfId="16144"/>
    <cellStyle name="Note 16 2 3 5 2" xfId="27551"/>
    <cellStyle name="Note 16 2 3 6" xfId="17017"/>
    <cellStyle name="Note 16 2 3 6 2" xfId="28424"/>
    <cellStyle name="Note 16 2 3 7" xfId="17882"/>
    <cellStyle name="Note 16 2 3 7 2" xfId="29289"/>
    <cellStyle name="Note 16 2 3 8" xfId="18658"/>
    <cellStyle name="Note 16 2 3 8 2" xfId="30065"/>
    <cellStyle name="Note 16 2 3 9" xfId="20472"/>
    <cellStyle name="Note 16 2 4" xfId="9485"/>
    <cellStyle name="Note 16 2 4 2" xfId="13889"/>
    <cellStyle name="Note 16 2 4 2 2" xfId="25296"/>
    <cellStyle name="Note 16 2 4 3" xfId="14849"/>
    <cellStyle name="Note 16 2 4 3 2" xfId="26256"/>
    <cellStyle name="Note 16 2 4 4" xfId="15801"/>
    <cellStyle name="Note 16 2 4 4 2" xfId="27208"/>
    <cellStyle name="Note 16 2 4 5" xfId="16675"/>
    <cellStyle name="Note 16 2 4 5 2" xfId="28082"/>
    <cellStyle name="Note 16 2 4 6" xfId="17540"/>
    <cellStyle name="Note 16 2 4 6 2" xfId="28947"/>
    <cellStyle name="Note 16 2 4 7" xfId="18316"/>
    <cellStyle name="Note 16 2 4 7 2" xfId="29723"/>
    <cellStyle name="Note 16 2 4 8" xfId="19073"/>
    <cellStyle name="Note 16 2 4 8 2" xfId="30480"/>
    <cellStyle name="Note 16 2 4 9" xfId="20905"/>
    <cellStyle name="Note 16 2 5" xfId="12186"/>
    <cellStyle name="Note 16 2 5 2" xfId="23594"/>
    <cellStyle name="Note 16 2 6" xfId="10677"/>
    <cellStyle name="Note 16 2 6 2" xfId="22089"/>
    <cellStyle name="Note 16 2 7" xfId="13110"/>
    <cellStyle name="Note 16 2 7 2" xfId="24517"/>
    <cellStyle name="Note 16 2 8" xfId="9913"/>
    <cellStyle name="Note 16 2 8 2" xfId="21326"/>
    <cellStyle name="Note 16 2 9" xfId="11834"/>
    <cellStyle name="Note 16 2 9 2" xfId="23243"/>
    <cellStyle name="Note 16 3" xfId="7131"/>
    <cellStyle name="Note 16 3 10" xfId="13605"/>
    <cellStyle name="Note 16 3 10 2" xfId="25012"/>
    <cellStyle name="Note 16 3 11" xfId="20101"/>
    <cellStyle name="Note 16 3 2" xfId="8771"/>
    <cellStyle name="Note 16 3 2 2" xfId="13431"/>
    <cellStyle name="Note 16 3 2 2 2" xfId="24838"/>
    <cellStyle name="Note 16 3 2 3" xfId="14437"/>
    <cellStyle name="Note 16 3 2 3 2" xfId="25844"/>
    <cellStyle name="Note 16 3 2 4" xfId="15395"/>
    <cellStyle name="Note 16 3 2 4 2" xfId="26802"/>
    <cellStyle name="Note 16 3 2 5" xfId="16322"/>
    <cellStyle name="Note 16 3 2 5 2" xfId="27729"/>
    <cellStyle name="Note 16 3 2 6" xfId="17193"/>
    <cellStyle name="Note 16 3 2 6 2" xfId="28600"/>
    <cellStyle name="Note 16 3 2 7" xfId="18040"/>
    <cellStyle name="Note 16 3 2 7 2" xfId="29447"/>
    <cellStyle name="Note 16 3 2 8" xfId="18807"/>
    <cellStyle name="Note 16 3 2 8 2" xfId="30214"/>
    <cellStyle name="Note 16 3 2 9" xfId="20633"/>
    <cellStyle name="Note 16 3 3" xfId="9634"/>
    <cellStyle name="Note 16 3 3 2" xfId="14038"/>
    <cellStyle name="Note 16 3 3 2 2" xfId="25445"/>
    <cellStyle name="Note 16 3 3 3" xfId="14998"/>
    <cellStyle name="Note 16 3 3 3 2" xfId="26405"/>
    <cellStyle name="Note 16 3 3 4" xfId="15950"/>
    <cellStyle name="Note 16 3 3 4 2" xfId="27357"/>
    <cellStyle name="Note 16 3 3 5" xfId="16824"/>
    <cellStyle name="Note 16 3 3 5 2" xfId="28231"/>
    <cellStyle name="Note 16 3 3 6" xfId="17689"/>
    <cellStyle name="Note 16 3 3 6 2" xfId="29096"/>
    <cellStyle name="Note 16 3 3 7" xfId="18465"/>
    <cellStyle name="Note 16 3 3 7 2" xfId="29872"/>
    <cellStyle name="Note 16 3 3 8" xfId="19222"/>
    <cellStyle name="Note 16 3 3 8 2" xfId="30629"/>
    <cellStyle name="Note 16 3 3 9" xfId="21054"/>
    <cellStyle name="Note 16 3 4" xfId="12401"/>
    <cellStyle name="Note 16 3 4 2" xfId="23809"/>
    <cellStyle name="Note 16 3 5" xfId="10475"/>
    <cellStyle name="Note 16 3 5 2" xfId="21887"/>
    <cellStyle name="Note 16 3 6" xfId="12626"/>
    <cellStyle name="Note 16 3 6 2" xfId="24034"/>
    <cellStyle name="Note 16 3 7" xfId="10281"/>
    <cellStyle name="Note 16 3 7 2" xfId="21693"/>
    <cellStyle name="Note 16 3 8" xfId="12124"/>
    <cellStyle name="Note 16 3 8 2" xfId="23532"/>
    <cellStyle name="Note 16 3 9" xfId="10729"/>
    <cellStyle name="Note 16 3 9 2" xfId="22141"/>
    <cellStyle name="Note 16 4" xfId="7973"/>
    <cellStyle name="Note 16 4 2" xfId="12942"/>
    <cellStyle name="Note 16 4 2 2" xfId="24349"/>
    <cellStyle name="Note 16 4 3" xfId="10045"/>
    <cellStyle name="Note 16 4 3 2" xfId="21458"/>
    <cellStyle name="Note 16 4 4" xfId="12154"/>
    <cellStyle name="Note 16 4 4 2" xfId="23562"/>
    <cellStyle name="Note 16 4 5" xfId="10704"/>
    <cellStyle name="Note 16 4 5 2" xfId="22116"/>
    <cellStyle name="Note 16 4 6" xfId="13398"/>
    <cellStyle name="Note 16 4 6 2" xfId="24805"/>
    <cellStyle name="Note 16 4 7" xfId="14407"/>
    <cellStyle name="Note 16 4 7 2" xfId="25814"/>
    <cellStyle name="Note 16 4 8" xfId="15365"/>
    <cellStyle name="Note 16 4 8 2" xfId="26772"/>
    <cellStyle name="Note 16 4 9" xfId="20387"/>
    <cellStyle name="Note 16 5" xfId="9406"/>
    <cellStyle name="Note 16 5 2" xfId="13810"/>
    <cellStyle name="Note 16 5 2 2" xfId="25217"/>
    <cellStyle name="Note 16 5 3" xfId="14770"/>
    <cellStyle name="Note 16 5 3 2" xfId="26177"/>
    <cellStyle name="Note 16 5 4" xfId="15722"/>
    <cellStyle name="Note 16 5 4 2" xfId="27129"/>
    <cellStyle name="Note 16 5 5" xfId="16596"/>
    <cellStyle name="Note 16 5 5 2" xfId="28003"/>
    <cellStyle name="Note 16 5 6" xfId="17461"/>
    <cellStyle name="Note 16 5 6 2" xfId="28868"/>
    <cellStyle name="Note 16 5 7" xfId="18237"/>
    <cellStyle name="Note 16 5 7 2" xfId="29644"/>
    <cellStyle name="Note 16 5 8" xfId="18994"/>
    <cellStyle name="Note 16 5 8 2" xfId="30401"/>
    <cellStyle name="Note 16 5 9" xfId="20826"/>
    <cellStyle name="Note 16 6" xfId="11846"/>
    <cellStyle name="Note 16 6 2" xfId="23255"/>
    <cellStyle name="Note 16 7" xfId="10965"/>
    <cellStyle name="Note 16 7 2" xfId="22376"/>
    <cellStyle name="Note 16 8" xfId="11465"/>
    <cellStyle name="Note 16 8 2" xfId="22875"/>
    <cellStyle name="Note 16 9" xfId="11262"/>
    <cellStyle name="Note 16 9 2" xfId="22672"/>
    <cellStyle name="Note 17" xfId="6205"/>
    <cellStyle name="Note 17 10" xfId="11956"/>
    <cellStyle name="Note 17 10 2" xfId="23364"/>
    <cellStyle name="Note 17 11" xfId="10864"/>
    <cellStyle name="Note 17 11 2" xfId="22276"/>
    <cellStyle name="Note 17 12" xfId="11556"/>
    <cellStyle name="Note 17 12 2" xfId="22965"/>
    <cellStyle name="Note 17 13" xfId="19853"/>
    <cellStyle name="Note 17 2" xfId="6834"/>
    <cellStyle name="Note 17 2 10" xfId="16440"/>
    <cellStyle name="Note 17 2 10 2" xfId="27847"/>
    <cellStyle name="Note 17 2 11" xfId="17311"/>
    <cellStyle name="Note 17 2 11 2" xfId="28718"/>
    <cellStyle name="Note 17 2 12" xfId="19940"/>
    <cellStyle name="Note 17 2 2" xfId="7655"/>
    <cellStyle name="Note 17 2 2 10" xfId="11292"/>
    <cellStyle name="Note 17 2 2 10 2" xfId="22702"/>
    <cellStyle name="Note 17 2 2 11" xfId="20222"/>
    <cellStyle name="Note 17 2 2 2" xfId="9295"/>
    <cellStyle name="Note 17 2 2 2 2" xfId="13729"/>
    <cellStyle name="Note 17 2 2 2 2 2" xfId="25136"/>
    <cellStyle name="Note 17 2 2 2 3" xfId="14691"/>
    <cellStyle name="Note 17 2 2 2 3 2" xfId="26098"/>
    <cellStyle name="Note 17 2 2 2 4" xfId="15643"/>
    <cellStyle name="Note 17 2 2 2 4 2" xfId="27050"/>
    <cellStyle name="Note 17 2 2 2 5" xfId="16523"/>
    <cellStyle name="Note 17 2 2 2 5 2" xfId="27930"/>
    <cellStyle name="Note 17 2 2 2 6" xfId="17389"/>
    <cellStyle name="Note 17 2 2 2 6 2" xfId="28796"/>
    <cellStyle name="Note 17 2 2 2 7" xfId="18165"/>
    <cellStyle name="Note 17 2 2 2 7 2" xfId="29572"/>
    <cellStyle name="Note 17 2 2 2 8" xfId="18922"/>
    <cellStyle name="Note 17 2 2 2 8 2" xfId="30329"/>
    <cellStyle name="Note 17 2 2 2 9" xfId="20754"/>
    <cellStyle name="Note 17 2 2 3" xfId="9749"/>
    <cellStyle name="Note 17 2 2 3 2" xfId="14153"/>
    <cellStyle name="Note 17 2 2 3 2 2" xfId="25560"/>
    <cellStyle name="Note 17 2 2 3 3" xfId="15113"/>
    <cellStyle name="Note 17 2 2 3 3 2" xfId="26520"/>
    <cellStyle name="Note 17 2 2 3 4" xfId="16065"/>
    <cellStyle name="Note 17 2 2 3 4 2" xfId="27472"/>
    <cellStyle name="Note 17 2 2 3 5" xfId="16939"/>
    <cellStyle name="Note 17 2 2 3 5 2" xfId="28346"/>
    <cellStyle name="Note 17 2 2 3 6" xfId="17804"/>
    <cellStyle name="Note 17 2 2 3 6 2" xfId="29211"/>
    <cellStyle name="Note 17 2 2 3 7" xfId="18580"/>
    <cellStyle name="Note 17 2 2 3 7 2" xfId="29987"/>
    <cellStyle name="Note 17 2 2 3 8" xfId="19337"/>
    <cellStyle name="Note 17 2 2 3 8 2" xfId="30744"/>
    <cellStyle name="Note 17 2 2 3 9" xfId="21169"/>
    <cellStyle name="Note 17 2 2 4" xfId="12713"/>
    <cellStyle name="Note 17 2 2 4 2" xfId="24121"/>
    <cellStyle name="Note 17 2 2 5" xfId="12034"/>
    <cellStyle name="Note 17 2 2 5 2" xfId="23442"/>
    <cellStyle name="Note 17 2 2 6" xfId="10798"/>
    <cellStyle name="Note 17 2 2 6 2" xfId="22210"/>
    <cellStyle name="Note 17 2 2 7" xfId="11618"/>
    <cellStyle name="Note 17 2 2 7 2" xfId="23027"/>
    <cellStyle name="Note 17 2 2 8" xfId="11139"/>
    <cellStyle name="Note 17 2 2 8 2" xfId="22550"/>
    <cellStyle name="Note 17 2 2 9" xfId="11433"/>
    <cellStyle name="Note 17 2 2 9 2" xfId="22843"/>
    <cellStyle name="Note 17 2 3" xfId="8474"/>
    <cellStyle name="Note 17 2 3 2" xfId="13214"/>
    <cellStyle name="Note 17 2 3 2 2" xfId="24621"/>
    <cellStyle name="Note 17 2 3 3" xfId="14234"/>
    <cellStyle name="Note 17 2 3 3 2" xfId="25641"/>
    <cellStyle name="Note 17 2 3 4" xfId="15194"/>
    <cellStyle name="Note 17 2 3 4 2" xfId="26601"/>
    <cellStyle name="Note 17 2 3 5" xfId="16143"/>
    <cellStyle name="Note 17 2 3 5 2" xfId="27550"/>
    <cellStyle name="Note 17 2 3 6" xfId="17016"/>
    <cellStyle name="Note 17 2 3 6 2" xfId="28423"/>
    <cellStyle name="Note 17 2 3 7" xfId="17881"/>
    <cellStyle name="Note 17 2 3 7 2" xfId="29288"/>
    <cellStyle name="Note 17 2 3 8" xfId="18657"/>
    <cellStyle name="Note 17 2 3 8 2" xfId="30064"/>
    <cellStyle name="Note 17 2 3 9" xfId="20471"/>
    <cellStyle name="Note 17 2 4" xfId="9484"/>
    <cellStyle name="Note 17 2 4 2" xfId="13888"/>
    <cellStyle name="Note 17 2 4 2 2" xfId="25295"/>
    <cellStyle name="Note 17 2 4 3" xfId="14848"/>
    <cellStyle name="Note 17 2 4 3 2" xfId="26255"/>
    <cellStyle name="Note 17 2 4 4" xfId="15800"/>
    <cellStyle name="Note 17 2 4 4 2" xfId="27207"/>
    <cellStyle name="Note 17 2 4 5" xfId="16674"/>
    <cellStyle name="Note 17 2 4 5 2" xfId="28081"/>
    <cellStyle name="Note 17 2 4 6" xfId="17539"/>
    <cellStyle name="Note 17 2 4 6 2" xfId="28946"/>
    <cellStyle name="Note 17 2 4 7" xfId="18315"/>
    <cellStyle name="Note 17 2 4 7 2" xfId="29722"/>
    <cellStyle name="Note 17 2 4 8" xfId="19072"/>
    <cellStyle name="Note 17 2 4 8 2" xfId="30479"/>
    <cellStyle name="Note 17 2 4 9" xfId="20904"/>
    <cellStyle name="Note 17 2 5" xfId="12185"/>
    <cellStyle name="Note 17 2 5 2" xfId="23593"/>
    <cellStyle name="Note 17 2 6" xfId="10678"/>
    <cellStyle name="Note 17 2 6 2" xfId="22090"/>
    <cellStyle name="Note 17 2 7" xfId="13610"/>
    <cellStyle name="Note 17 2 7 2" xfId="25017"/>
    <cellStyle name="Note 17 2 8" xfId="14588"/>
    <cellStyle name="Note 17 2 8 2" xfId="25995"/>
    <cellStyle name="Note 17 2 9" xfId="15541"/>
    <cellStyle name="Note 17 2 9 2" xfId="26948"/>
    <cellStyle name="Note 17 3" xfId="7132"/>
    <cellStyle name="Note 17 3 10" xfId="17338"/>
    <cellStyle name="Note 17 3 10 2" xfId="28745"/>
    <cellStyle name="Note 17 3 11" xfId="20102"/>
    <cellStyle name="Note 17 3 2" xfId="8772"/>
    <cellStyle name="Note 17 3 2 2" xfId="13432"/>
    <cellStyle name="Note 17 3 2 2 2" xfId="24839"/>
    <cellStyle name="Note 17 3 2 3" xfId="14438"/>
    <cellStyle name="Note 17 3 2 3 2" xfId="25845"/>
    <cellStyle name="Note 17 3 2 4" xfId="15396"/>
    <cellStyle name="Note 17 3 2 4 2" xfId="26803"/>
    <cellStyle name="Note 17 3 2 5" xfId="16323"/>
    <cellStyle name="Note 17 3 2 5 2" xfId="27730"/>
    <cellStyle name="Note 17 3 2 6" xfId="17194"/>
    <cellStyle name="Note 17 3 2 6 2" xfId="28601"/>
    <cellStyle name="Note 17 3 2 7" xfId="18041"/>
    <cellStyle name="Note 17 3 2 7 2" xfId="29448"/>
    <cellStyle name="Note 17 3 2 8" xfId="18808"/>
    <cellStyle name="Note 17 3 2 8 2" xfId="30215"/>
    <cellStyle name="Note 17 3 2 9" xfId="20634"/>
    <cellStyle name="Note 17 3 3" xfId="9635"/>
    <cellStyle name="Note 17 3 3 2" xfId="14039"/>
    <cellStyle name="Note 17 3 3 2 2" xfId="25446"/>
    <cellStyle name="Note 17 3 3 3" xfId="14999"/>
    <cellStyle name="Note 17 3 3 3 2" xfId="26406"/>
    <cellStyle name="Note 17 3 3 4" xfId="15951"/>
    <cellStyle name="Note 17 3 3 4 2" xfId="27358"/>
    <cellStyle name="Note 17 3 3 5" xfId="16825"/>
    <cellStyle name="Note 17 3 3 5 2" xfId="28232"/>
    <cellStyle name="Note 17 3 3 6" xfId="17690"/>
    <cellStyle name="Note 17 3 3 6 2" xfId="29097"/>
    <cellStyle name="Note 17 3 3 7" xfId="18466"/>
    <cellStyle name="Note 17 3 3 7 2" xfId="29873"/>
    <cellStyle name="Note 17 3 3 8" xfId="19223"/>
    <cellStyle name="Note 17 3 3 8 2" xfId="30630"/>
    <cellStyle name="Note 17 3 3 9" xfId="21055"/>
    <cellStyle name="Note 17 3 4" xfId="12402"/>
    <cellStyle name="Note 17 3 4 2" xfId="23810"/>
    <cellStyle name="Note 17 3 5" xfId="10474"/>
    <cellStyle name="Note 17 3 5 2" xfId="21886"/>
    <cellStyle name="Note 17 3 6" xfId="13646"/>
    <cellStyle name="Note 17 3 6 2" xfId="25053"/>
    <cellStyle name="Note 17 3 7" xfId="14622"/>
    <cellStyle name="Note 17 3 7 2" xfId="26029"/>
    <cellStyle name="Note 17 3 8" xfId="15574"/>
    <cellStyle name="Note 17 3 8 2" xfId="26981"/>
    <cellStyle name="Note 17 3 9" xfId="16469"/>
    <cellStyle name="Note 17 3 9 2" xfId="27876"/>
    <cellStyle name="Note 17 4" xfId="7974"/>
    <cellStyle name="Note 17 4 2" xfId="12943"/>
    <cellStyle name="Note 17 4 2 2" xfId="24350"/>
    <cellStyle name="Note 17 4 3" xfId="10044"/>
    <cellStyle name="Note 17 4 3 2" xfId="21457"/>
    <cellStyle name="Note 17 4 4" xfId="12687"/>
    <cellStyle name="Note 17 4 4 2" xfId="24095"/>
    <cellStyle name="Note 17 4 5" xfId="10232"/>
    <cellStyle name="Note 17 4 5 2" xfId="21644"/>
    <cellStyle name="Note 17 4 6" xfId="13678"/>
    <cellStyle name="Note 17 4 6 2" xfId="25085"/>
    <cellStyle name="Note 17 4 7" xfId="14647"/>
    <cellStyle name="Note 17 4 7 2" xfId="26054"/>
    <cellStyle name="Note 17 4 8" xfId="15599"/>
    <cellStyle name="Note 17 4 8 2" xfId="27006"/>
    <cellStyle name="Note 17 4 9" xfId="20388"/>
    <cellStyle name="Note 17 5" xfId="9407"/>
    <cellStyle name="Note 17 5 2" xfId="13811"/>
    <cellStyle name="Note 17 5 2 2" xfId="25218"/>
    <cellStyle name="Note 17 5 3" xfId="14771"/>
    <cellStyle name="Note 17 5 3 2" xfId="26178"/>
    <cellStyle name="Note 17 5 4" xfId="15723"/>
    <cellStyle name="Note 17 5 4 2" xfId="27130"/>
    <cellStyle name="Note 17 5 5" xfId="16597"/>
    <cellStyle name="Note 17 5 5 2" xfId="28004"/>
    <cellStyle name="Note 17 5 6" xfId="17462"/>
    <cellStyle name="Note 17 5 6 2" xfId="28869"/>
    <cellStyle name="Note 17 5 7" xfId="18238"/>
    <cellStyle name="Note 17 5 7 2" xfId="29645"/>
    <cellStyle name="Note 17 5 8" xfId="18995"/>
    <cellStyle name="Note 17 5 8 2" xfId="30402"/>
    <cellStyle name="Note 17 5 9" xfId="20827"/>
    <cellStyle name="Note 17 6" xfId="11847"/>
    <cellStyle name="Note 17 6 2" xfId="23256"/>
    <cellStyle name="Note 17 7" xfId="10964"/>
    <cellStyle name="Note 17 7 2" xfId="22375"/>
    <cellStyle name="Note 17 8" xfId="11466"/>
    <cellStyle name="Note 17 8 2" xfId="22876"/>
    <cellStyle name="Note 17 9" xfId="11261"/>
    <cellStyle name="Note 17 9 2" xfId="22671"/>
    <cellStyle name="Note 18" xfId="6206"/>
    <cellStyle name="Note 18 10" xfId="11260"/>
    <cellStyle name="Note 18 10 2" xfId="22670"/>
    <cellStyle name="Note 18 11" xfId="12526"/>
    <cellStyle name="Note 18 11 2" xfId="23934"/>
    <cellStyle name="Note 18 12" xfId="10355"/>
    <cellStyle name="Note 18 12 2" xfId="21767"/>
    <cellStyle name="Note 18 13" xfId="13150"/>
    <cellStyle name="Note 18 13 2" xfId="24557"/>
    <cellStyle name="Note 18 14" xfId="19854"/>
    <cellStyle name="Note 18 2" xfId="6207"/>
    <cellStyle name="Note 18 2 10" xfId="13555"/>
    <cellStyle name="Note 18 2 10 2" xfId="24962"/>
    <cellStyle name="Note 18 2 11" xfId="14556"/>
    <cellStyle name="Note 18 2 11 2" xfId="25963"/>
    <cellStyle name="Note 18 2 12" xfId="15514"/>
    <cellStyle name="Note 18 2 12 2" xfId="26921"/>
    <cellStyle name="Note 18 2 13" xfId="19855"/>
    <cellStyle name="Note 18 2 2" xfId="6832"/>
    <cellStyle name="Note 18 2 2 10" xfId="11134"/>
    <cellStyle name="Note 18 2 2 10 2" xfId="22545"/>
    <cellStyle name="Note 18 2 2 11" xfId="13574"/>
    <cellStyle name="Note 18 2 2 11 2" xfId="24981"/>
    <cellStyle name="Note 18 2 2 12" xfId="19938"/>
    <cellStyle name="Note 18 2 2 2" xfId="7656"/>
    <cellStyle name="Note 18 2 2 2 10" xfId="10328"/>
    <cellStyle name="Note 18 2 2 2 10 2" xfId="21740"/>
    <cellStyle name="Note 18 2 2 2 11" xfId="20223"/>
    <cellStyle name="Note 18 2 2 2 2" xfId="9296"/>
    <cellStyle name="Note 18 2 2 2 2 2" xfId="13730"/>
    <cellStyle name="Note 18 2 2 2 2 2 2" xfId="25137"/>
    <cellStyle name="Note 18 2 2 2 2 3" xfId="14692"/>
    <cellStyle name="Note 18 2 2 2 2 3 2" xfId="26099"/>
    <cellStyle name="Note 18 2 2 2 2 4" xfId="15644"/>
    <cellStyle name="Note 18 2 2 2 2 4 2" xfId="27051"/>
    <cellStyle name="Note 18 2 2 2 2 5" xfId="16524"/>
    <cellStyle name="Note 18 2 2 2 2 5 2" xfId="27931"/>
    <cellStyle name="Note 18 2 2 2 2 6" xfId="17390"/>
    <cellStyle name="Note 18 2 2 2 2 6 2" xfId="28797"/>
    <cellStyle name="Note 18 2 2 2 2 7" xfId="18166"/>
    <cellStyle name="Note 18 2 2 2 2 7 2" xfId="29573"/>
    <cellStyle name="Note 18 2 2 2 2 8" xfId="18923"/>
    <cellStyle name="Note 18 2 2 2 2 8 2" xfId="30330"/>
    <cellStyle name="Note 18 2 2 2 2 9" xfId="20755"/>
    <cellStyle name="Note 18 2 2 2 3" xfId="9750"/>
    <cellStyle name="Note 18 2 2 2 3 2" xfId="14154"/>
    <cellStyle name="Note 18 2 2 2 3 2 2" xfId="25561"/>
    <cellStyle name="Note 18 2 2 2 3 3" xfId="15114"/>
    <cellStyle name="Note 18 2 2 2 3 3 2" xfId="26521"/>
    <cellStyle name="Note 18 2 2 2 3 4" xfId="16066"/>
    <cellStyle name="Note 18 2 2 2 3 4 2" xfId="27473"/>
    <cellStyle name="Note 18 2 2 2 3 5" xfId="16940"/>
    <cellStyle name="Note 18 2 2 2 3 5 2" xfId="28347"/>
    <cellStyle name="Note 18 2 2 2 3 6" xfId="17805"/>
    <cellStyle name="Note 18 2 2 2 3 6 2" xfId="29212"/>
    <cellStyle name="Note 18 2 2 2 3 7" xfId="18581"/>
    <cellStyle name="Note 18 2 2 2 3 7 2" xfId="29988"/>
    <cellStyle name="Note 18 2 2 2 3 8" xfId="19338"/>
    <cellStyle name="Note 18 2 2 2 3 8 2" xfId="30745"/>
    <cellStyle name="Note 18 2 2 2 3 9" xfId="21170"/>
    <cellStyle name="Note 18 2 2 2 4" xfId="12714"/>
    <cellStyle name="Note 18 2 2 2 4 2" xfId="24122"/>
    <cellStyle name="Note 18 2 2 2 5" xfId="12822"/>
    <cellStyle name="Note 18 2 2 2 5 2" xfId="24230"/>
    <cellStyle name="Note 18 2 2 2 6" xfId="10150"/>
    <cellStyle name="Note 18 2 2 2 6 2" xfId="21562"/>
    <cellStyle name="Note 18 2 2 2 7" xfId="11795"/>
    <cellStyle name="Note 18 2 2 2 7 2" xfId="23204"/>
    <cellStyle name="Note 18 2 2 2 8" xfId="11007"/>
    <cellStyle name="Note 18 2 2 2 8 2" xfId="22418"/>
    <cellStyle name="Note 18 2 2 2 9" xfId="12569"/>
    <cellStyle name="Note 18 2 2 2 9 2" xfId="23977"/>
    <cellStyle name="Note 18 2 2 3" xfId="8472"/>
    <cellStyle name="Note 18 2 2 3 2" xfId="13212"/>
    <cellStyle name="Note 18 2 2 3 2 2" xfId="24619"/>
    <cellStyle name="Note 18 2 2 3 3" xfId="14232"/>
    <cellStyle name="Note 18 2 2 3 3 2" xfId="25639"/>
    <cellStyle name="Note 18 2 2 3 4" xfId="15192"/>
    <cellStyle name="Note 18 2 2 3 4 2" xfId="26599"/>
    <cellStyle name="Note 18 2 2 3 5" xfId="16141"/>
    <cellStyle name="Note 18 2 2 3 5 2" xfId="27548"/>
    <cellStyle name="Note 18 2 2 3 6" xfId="17014"/>
    <cellStyle name="Note 18 2 2 3 6 2" xfId="28421"/>
    <cellStyle name="Note 18 2 2 3 7" xfId="17879"/>
    <cellStyle name="Note 18 2 2 3 7 2" xfId="29286"/>
    <cellStyle name="Note 18 2 2 3 8" xfId="18655"/>
    <cellStyle name="Note 18 2 2 3 8 2" xfId="30062"/>
    <cellStyle name="Note 18 2 2 3 9" xfId="20469"/>
    <cellStyle name="Note 18 2 2 4" xfId="9482"/>
    <cellStyle name="Note 18 2 2 4 2" xfId="13886"/>
    <cellStyle name="Note 18 2 2 4 2 2" xfId="25293"/>
    <cellStyle name="Note 18 2 2 4 3" xfId="14846"/>
    <cellStyle name="Note 18 2 2 4 3 2" xfId="26253"/>
    <cellStyle name="Note 18 2 2 4 4" xfId="15798"/>
    <cellStyle name="Note 18 2 2 4 4 2" xfId="27205"/>
    <cellStyle name="Note 18 2 2 4 5" xfId="16672"/>
    <cellStyle name="Note 18 2 2 4 5 2" xfId="28079"/>
    <cellStyle name="Note 18 2 2 4 6" xfId="17537"/>
    <cellStyle name="Note 18 2 2 4 6 2" xfId="28944"/>
    <cellStyle name="Note 18 2 2 4 7" xfId="18313"/>
    <cellStyle name="Note 18 2 2 4 7 2" xfId="29720"/>
    <cellStyle name="Note 18 2 2 4 8" xfId="19070"/>
    <cellStyle name="Note 18 2 2 4 8 2" xfId="30477"/>
    <cellStyle name="Note 18 2 2 4 9" xfId="20902"/>
    <cellStyle name="Note 18 2 2 5" xfId="12183"/>
    <cellStyle name="Note 18 2 2 5 2" xfId="23591"/>
    <cellStyle name="Note 18 2 2 6" xfId="10680"/>
    <cellStyle name="Note 18 2 2 6 2" xfId="22092"/>
    <cellStyle name="Note 18 2 2 7" xfId="12077"/>
    <cellStyle name="Note 18 2 2 7 2" xfId="23485"/>
    <cellStyle name="Note 18 2 2 8" xfId="10771"/>
    <cellStyle name="Note 18 2 2 8 2" xfId="22183"/>
    <cellStyle name="Note 18 2 2 9" xfId="11641"/>
    <cellStyle name="Note 18 2 2 9 2" xfId="23050"/>
    <cellStyle name="Note 18 2 3" xfId="7134"/>
    <cellStyle name="Note 18 2 3 10" xfId="15537"/>
    <cellStyle name="Note 18 2 3 10 2" xfId="26944"/>
    <cellStyle name="Note 18 2 3 11" xfId="20104"/>
    <cellStyle name="Note 18 2 3 2" xfId="8774"/>
    <cellStyle name="Note 18 2 3 2 2" xfId="13434"/>
    <cellStyle name="Note 18 2 3 2 2 2" xfId="24841"/>
    <cellStyle name="Note 18 2 3 2 3" xfId="14440"/>
    <cellStyle name="Note 18 2 3 2 3 2" xfId="25847"/>
    <cellStyle name="Note 18 2 3 2 4" xfId="15398"/>
    <cellStyle name="Note 18 2 3 2 4 2" xfId="26805"/>
    <cellStyle name="Note 18 2 3 2 5" xfId="16325"/>
    <cellStyle name="Note 18 2 3 2 5 2" xfId="27732"/>
    <cellStyle name="Note 18 2 3 2 6" xfId="17196"/>
    <cellStyle name="Note 18 2 3 2 6 2" xfId="28603"/>
    <cellStyle name="Note 18 2 3 2 7" xfId="18043"/>
    <cellStyle name="Note 18 2 3 2 7 2" xfId="29450"/>
    <cellStyle name="Note 18 2 3 2 8" xfId="18810"/>
    <cellStyle name="Note 18 2 3 2 8 2" xfId="30217"/>
    <cellStyle name="Note 18 2 3 2 9" xfId="20636"/>
    <cellStyle name="Note 18 2 3 3" xfId="9637"/>
    <cellStyle name="Note 18 2 3 3 2" xfId="14041"/>
    <cellStyle name="Note 18 2 3 3 2 2" xfId="25448"/>
    <cellStyle name="Note 18 2 3 3 3" xfId="15001"/>
    <cellStyle name="Note 18 2 3 3 3 2" xfId="26408"/>
    <cellStyle name="Note 18 2 3 3 4" xfId="15953"/>
    <cellStyle name="Note 18 2 3 3 4 2" xfId="27360"/>
    <cellStyle name="Note 18 2 3 3 5" xfId="16827"/>
    <cellStyle name="Note 18 2 3 3 5 2" xfId="28234"/>
    <cellStyle name="Note 18 2 3 3 6" xfId="17692"/>
    <cellStyle name="Note 18 2 3 3 6 2" xfId="29099"/>
    <cellStyle name="Note 18 2 3 3 7" xfId="18468"/>
    <cellStyle name="Note 18 2 3 3 7 2" xfId="29875"/>
    <cellStyle name="Note 18 2 3 3 8" xfId="19225"/>
    <cellStyle name="Note 18 2 3 3 8 2" xfId="30632"/>
    <cellStyle name="Note 18 2 3 3 9" xfId="21057"/>
    <cellStyle name="Note 18 2 3 4" xfId="12404"/>
    <cellStyle name="Note 18 2 3 4 2" xfId="23812"/>
    <cellStyle name="Note 18 2 3 5" xfId="10472"/>
    <cellStyle name="Note 18 2 3 5 2" xfId="21884"/>
    <cellStyle name="Note 18 2 3 6" xfId="12109"/>
    <cellStyle name="Note 18 2 3 6 2" xfId="23517"/>
    <cellStyle name="Note 18 2 3 7" xfId="10741"/>
    <cellStyle name="Note 18 2 3 7 2" xfId="22153"/>
    <cellStyle name="Note 18 2 3 8" xfId="13603"/>
    <cellStyle name="Note 18 2 3 8 2" xfId="25010"/>
    <cellStyle name="Note 18 2 3 9" xfId="14584"/>
    <cellStyle name="Note 18 2 3 9 2" xfId="25991"/>
    <cellStyle name="Note 18 2 4" xfId="7976"/>
    <cellStyle name="Note 18 2 4 2" xfId="12945"/>
    <cellStyle name="Note 18 2 4 2 2" xfId="24352"/>
    <cellStyle name="Note 18 2 4 3" xfId="12012"/>
    <cellStyle name="Note 18 2 4 3 2" xfId="23420"/>
    <cellStyle name="Note 18 2 4 4" xfId="10819"/>
    <cellStyle name="Note 18 2 4 4 2" xfId="22231"/>
    <cellStyle name="Note 18 2 4 5" xfId="11600"/>
    <cellStyle name="Note 18 2 4 5 2" xfId="23009"/>
    <cellStyle name="Note 18 2 4 6" xfId="11157"/>
    <cellStyle name="Note 18 2 4 6 2" xfId="22568"/>
    <cellStyle name="Note 18 2 4 7" xfId="13571"/>
    <cellStyle name="Note 18 2 4 7 2" xfId="24978"/>
    <cellStyle name="Note 18 2 4 8" xfId="14567"/>
    <cellStyle name="Note 18 2 4 8 2" xfId="25974"/>
    <cellStyle name="Note 18 2 4 9" xfId="20390"/>
    <cellStyle name="Note 18 2 5" xfId="9409"/>
    <cellStyle name="Note 18 2 5 2" xfId="13813"/>
    <cellStyle name="Note 18 2 5 2 2" xfId="25220"/>
    <cellStyle name="Note 18 2 5 3" xfId="14773"/>
    <cellStyle name="Note 18 2 5 3 2" xfId="26180"/>
    <cellStyle name="Note 18 2 5 4" xfId="15725"/>
    <cellStyle name="Note 18 2 5 4 2" xfId="27132"/>
    <cellStyle name="Note 18 2 5 5" xfId="16599"/>
    <cellStyle name="Note 18 2 5 5 2" xfId="28006"/>
    <cellStyle name="Note 18 2 5 6" xfId="17464"/>
    <cellStyle name="Note 18 2 5 6 2" xfId="28871"/>
    <cellStyle name="Note 18 2 5 7" xfId="18240"/>
    <cellStyle name="Note 18 2 5 7 2" xfId="29647"/>
    <cellStyle name="Note 18 2 5 8" xfId="18997"/>
    <cellStyle name="Note 18 2 5 8 2" xfId="30404"/>
    <cellStyle name="Note 18 2 5 9" xfId="20829"/>
    <cellStyle name="Note 18 2 6" xfId="11849"/>
    <cellStyle name="Note 18 2 6 2" xfId="23258"/>
    <cellStyle name="Note 18 2 7" xfId="10962"/>
    <cellStyle name="Note 18 2 7 2" xfId="22373"/>
    <cellStyle name="Note 18 2 8" xfId="11468"/>
    <cellStyle name="Note 18 2 8 2" xfId="22878"/>
    <cellStyle name="Note 18 2 9" xfId="11259"/>
    <cellStyle name="Note 18 2 9 2" xfId="22669"/>
    <cellStyle name="Note 18 3" xfId="6833"/>
    <cellStyle name="Note 18 3 10" xfId="11049"/>
    <cellStyle name="Note 18 3 10 2" xfId="22460"/>
    <cellStyle name="Note 18 3 11" xfId="13587"/>
    <cellStyle name="Note 18 3 11 2" xfId="24994"/>
    <cellStyle name="Note 18 3 12" xfId="19939"/>
    <cellStyle name="Note 18 3 2" xfId="7657"/>
    <cellStyle name="Note 18 3 2 10" xfId="18011"/>
    <cellStyle name="Note 18 3 2 10 2" xfId="29418"/>
    <cellStyle name="Note 18 3 2 11" xfId="20224"/>
    <cellStyle name="Note 18 3 2 2" xfId="9297"/>
    <cellStyle name="Note 18 3 2 2 2" xfId="13731"/>
    <cellStyle name="Note 18 3 2 2 2 2" xfId="25138"/>
    <cellStyle name="Note 18 3 2 2 3" xfId="14693"/>
    <cellStyle name="Note 18 3 2 2 3 2" xfId="26100"/>
    <cellStyle name="Note 18 3 2 2 4" xfId="15645"/>
    <cellStyle name="Note 18 3 2 2 4 2" xfId="27052"/>
    <cellStyle name="Note 18 3 2 2 5" xfId="16525"/>
    <cellStyle name="Note 18 3 2 2 5 2" xfId="27932"/>
    <cellStyle name="Note 18 3 2 2 6" xfId="17391"/>
    <cellStyle name="Note 18 3 2 2 6 2" xfId="28798"/>
    <cellStyle name="Note 18 3 2 2 7" xfId="18167"/>
    <cellStyle name="Note 18 3 2 2 7 2" xfId="29574"/>
    <cellStyle name="Note 18 3 2 2 8" xfId="18924"/>
    <cellStyle name="Note 18 3 2 2 8 2" xfId="30331"/>
    <cellStyle name="Note 18 3 2 2 9" xfId="20756"/>
    <cellStyle name="Note 18 3 2 3" xfId="9751"/>
    <cellStyle name="Note 18 3 2 3 2" xfId="14155"/>
    <cellStyle name="Note 18 3 2 3 2 2" xfId="25562"/>
    <cellStyle name="Note 18 3 2 3 3" xfId="15115"/>
    <cellStyle name="Note 18 3 2 3 3 2" xfId="26522"/>
    <cellStyle name="Note 18 3 2 3 4" xfId="16067"/>
    <cellStyle name="Note 18 3 2 3 4 2" xfId="27474"/>
    <cellStyle name="Note 18 3 2 3 5" xfId="16941"/>
    <cellStyle name="Note 18 3 2 3 5 2" xfId="28348"/>
    <cellStyle name="Note 18 3 2 3 6" xfId="17806"/>
    <cellStyle name="Note 18 3 2 3 6 2" xfId="29213"/>
    <cellStyle name="Note 18 3 2 3 7" xfId="18582"/>
    <cellStyle name="Note 18 3 2 3 7 2" xfId="29989"/>
    <cellStyle name="Note 18 3 2 3 8" xfId="19339"/>
    <cellStyle name="Note 18 3 2 3 8 2" xfId="30746"/>
    <cellStyle name="Note 18 3 2 3 9" xfId="21171"/>
    <cellStyle name="Note 18 3 2 4" xfId="12715"/>
    <cellStyle name="Note 18 3 2 4 2" xfId="24123"/>
    <cellStyle name="Note 18 3 2 5" xfId="13357"/>
    <cellStyle name="Note 18 3 2 5 2" xfId="24764"/>
    <cellStyle name="Note 18 3 2 6" xfId="14371"/>
    <cellStyle name="Note 18 3 2 6 2" xfId="25778"/>
    <cellStyle name="Note 18 3 2 7" xfId="15329"/>
    <cellStyle name="Note 18 3 2 7 2" xfId="26736"/>
    <cellStyle name="Note 18 3 2 8" xfId="16273"/>
    <cellStyle name="Note 18 3 2 8 2" xfId="27680"/>
    <cellStyle name="Note 18 3 2 9" xfId="17146"/>
    <cellStyle name="Note 18 3 2 9 2" xfId="28553"/>
    <cellStyle name="Note 18 3 3" xfId="8473"/>
    <cellStyle name="Note 18 3 3 2" xfId="13213"/>
    <cellStyle name="Note 18 3 3 2 2" xfId="24620"/>
    <cellStyle name="Note 18 3 3 3" xfId="14233"/>
    <cellStyle name="Note 18 3 3 3 2" xfId="25640"/>
    <cellStyle name="Note 18 3 3 4" xfId="15193"/>
    <cellStyle name="Note 18 3 3 4 2" xfId="26600"/>
    <cellStyle name="Note 18 3 3 5" xfId="16142"/>
    <cellStyle name="Note 18 3 3 5 2" xfId="27549"/>
    <cellStyle name="Note 18 3 3 6" xfId="17015"/>
    <cellStyle name="Note 18 3 3 6 2" xfId="28422"/>
    <cellStyle name="Note 18 3 3 7" xfId="17880"/>
    <cellStyle name="Note 18 3 3 7 2" xfId="29287"/>
    <cellStyle name="Note 18 3 3 8" xfId="18656"/>
    <cellStyle name="Note 18 3 3 8 2" xfId="30063"/>
    <cellStyle name="Note 18 3 3 9" xfId="20470"/>
    <cellStyle name="Note 18 3 4" xfId="9483"/>
    <cellStyle name="Note 18 3 4 2" xfId="13887"/>
    <cellStyle name="Note 18 3 4 2 2" xfId="25294"/>
    <cellStyle name="Note 18 3 4 3" xfId="14847"/>
    <cellStyle name="Note 18 3 4 3 2" xfId="26254"/>
    <cellStyle name="Note 18 3 4 4" xfId="15799"/>
    <cellStyle name="Note 18 3 4 4 2" xfId="27206"/>
    <cellStyle name="Note 18 3 4 5" xfId="16673"/>
    <cellStyle name="Note 18 3 4 5 2" xfId="28080"/>
    <cellStyle name="Note 18 3 4 6" xfId="17538"/>
    <cellStyle name="Note 18 3 4 6 2" xfId="28945"/>
    <cellStyle name="Note 18 3 4 7" xfId="18314"/>
    <cellStyle name="Note 18 3 4 7 2" xfId="29721"/>
    <cellStyle name="Note 18 3 4 8" xfId="19071"/>
    <cellStyle name="Note 18 3 4 8 2" xfId="30478"/>
    <cellStyle name="Note 18 3 4 9" xfId="20903"/>
    <cellStyle name="Note 18 3 5" xfId="12184"/>
    <cellStyle name="Note 18 3 5 2" xfId="23592"/>
    <cellStyle name="Note 18 3 6" xfId="10679"/>
    <cellStyle name="Note 18 3 6 2" xfId="22091"/>
    <cellStyle name="Note 18 3 7" xfId="12588"/>
    <cellStyle name="Note 18 3 7 2" xfId="23996"/>
    <cellStyle name="Note 18 3 8" xfId="10314"/>
    <cellStyle name="Note 18 3 8 2" xfId="21726"/>
    <cellStyle name="Note 18 3 9" xfId="11746"/>
    <cellStyle name="Note 18 3 9 2" xfId="23155"/>
    <cellStyle name="Note 18 4" xfId="7133"/>
    <cellStyle name="Note 18 4 10" xfId="12091"/>
    <cellStyle name="Note 18 4 10 2" xfId="23499"/>
    <cellStyle name="Note 18 4 11" xfId="20103"/>
    <cellStyle name="Note 18 4 2" xfId="8773"/>
    <cellStyle name="Note 18 4 2 2" xfId="13433"/>
    <cellStyle name="Note 18 4 2 2 2" xfId="24840"/>
    <cellStyle name="Note 18 4 2 3" xfId="14439"/>
    <cellStyle name="Note 18 4 2 3 2" xfId="25846"/>
    <cellStyle name="Note 18 4 2 4" xfId="15397"/>
    <cellStyle name="Note 18 4 2 4 2" xfId="26804"/>
    <cellStyle name="Note 18 4 2 5" xfId="16324"/>
    <cellStyle name="Note 18 4 2 5 2" xfId="27731"/>
    <cellStyle name="Note 18 4 2 6" xfId="17195"/>
    <cellStyle name="Note 18 4 2 6 2" xfId="28602"/>
    <cellStyle name="Note 18 4 2 7" xfId="18042"/>
    <cellStyle name="Note 18 4 2 7 2" xfId="29449"/>
    <cellStyle name="Note 18 4 2 8" xfId="18809"/>
    <cellStyle name="Note 18 4 2 8 2" xfId="30216"/>
    <cellStyle name="Note 18 4 2 9" xfId="20635"/>
    <cellStyle name="Note 18 4 3" xfId="9636"/>
    <cellStyle name="Note 18 4 3 2" xfId="14040"/>
    <cellStyle name="Note 18 4 3 2 2" xfId="25447"/>
    <cellStyle name="Note 18 4 3 3" xfId="15000"/>
    <cellStyle name="Note 18 4 3 3 2" xfId="26407"/>
    <cellStyle name="Note 18 4 3 4" xfId="15952"/>
    <cellStyle name="Note 18 4 3 4 2" xfId="27359"/>
    <cellStyle name="Note 18 4 3 5" xfId="16826"/>
    <cellStyle name="Note 18 4 3 5 2" xfId="28233"/>
    <cellStyle name="Note 18 4 3 6" xfId="17691"/>
    <cellStyle name="Note 18 4 3 6 2" xfId="29098"/>
    <cellStyle name="Note 18 4 3 7" xfId="18467"/>
    <cellStyle name="Note 18 4 3 7 2" xfId="29874"/>
    <cellStyle name="Note 18 4 3 8" xfId="19224"/>
    <cellStyle name="Note 18 4 3 8 2" xfId="30631"/>
    <cellStyle name="Note 18 4 3 9" xfId="21056"/>
    <cellStyle name="Note 18 4 4" xfId="12403"/>
    <cellStyle name="Note 18 4 4 2" xfId="23811"/>
    <cellStyle name="Note 18 4 5" xfId="10473"/>
    <cellStyle name="Note 18 4 5 2" xfId="21885"/>
    <cellStyle name="Note 18 4 6" xfId="13139"/>
    <cellStyle name="Note 18 4 6 2" xfId="24546"/>
    <cellStyle name="Note 18 4 7" xfId="9889"/>
    <cellStyle name="Note 18 4 7 2" xfId="21302"/>
    <cellStyle name="Note 18 4 8" xfId="12292"/>
    <cellStyle name="Note 18 4 8 2" xfId="23700"/>
    <cellStyle name="Note 18 4 9" xfId="10572"/>
    <cellStyle name="Note 18 4 9 2" xfId="21984"/>
    <cellStyle name="Note 18 5" xfId="7975"/>
    <cellStyle name="Note 18 5 2" xfId="12944"/>
    <cellStyle name="Note 18 5 2 2" xfId="24351"/>
    <cellStyle name="Note 18 5 3" xfId="10043"/>
    <cellStyle name="Note 18 5 3 2" xfId="21456"/>
    <cellStyle name="Note 18 5 4" xfId="13708"/>
    <cellStyle name="Note 18 5 4 2" xfId="25115"/>
    <cellStyle name="Note 18 5 5" xfId="14672"/>
    <cellStyle name="Note 18 5 5 2" xfId="26079"/>
    <cellStyle name="Note 18 5 6" xfId="15624"/>
    <cellStyle name="Note 18 5 6 2" xfId="27031"/>
    <cellStyle name="Note 18 5 7" xfId="16506"/>
    <cellStyle name="Note 18 5 7 2" xfId="27913"/>
    <cellStyle name="Note 18 5 8" xfId="17374"/>
    <cellStyle name="Note 18 5 8 2" xfId="28781"/>
    <cellStyle name="Note 18 5 9" xfId="20389"/>
    <cellStyle name="Note 18 6" xfId="9408"/>
    <cellStyle name="Note 18 6 2" xfId="13812"/>
    <cellStyle name="Note 18 6 2 2" xfId="25219"/>
    <cellStyle name="Note 18 6 3" xfId="14772"/>
    <cellStyle name="Note 18 6 3 2" xfId="26179"/>
    <cellStyle name="Note 18 6 4" xfId="15724"/>
    <cellStyle name="Note 18 6 4 2" xfId="27131"/>
    <cellStyle name="Note 18 6 5" xfId="16598"/>
    <cellStyle name="Note 18 6 5 2" xfId="28005"/>
    <cellStyle name="Note 18 6 6" xfId="17463"/>
    <cellStyle name="Note 18 6 6 2" xfId="28870"/>
    <cellStyle name="Note 18 6 7" xfId="18239"/>
    <cellStyle name="Note 18 6 7 2" xfId="29646"/>
    <cellStyle name="Note 18 6 8" xfId="18996"/>
    <cellStyle name="Note 18 6 8 2" xfId="30403"/>
    <cellStyle name="Note 18 6 9" xfId="20828"/>
    <cellStyle name="Note 18 7" xfId="11848"/>
    <cellStyle name="Note 18 7 2" xfId="23257"/>
    <cellStyle name="Note 18 8" xfId="10963"/>
    <cellStyle name="Note 18 8 2" xfId="22374"/>
    <cellStyle name="Note 18 9" xfId="11467"/>
    <cellStyle name="Note 18 9 2" xfId="22877"/>
    <cellStyle name="Note 19" xfId="6208"/>
    <cellStyle name="Note 19 10" xfId="11258"/>
    <cellStyle name="Note 19 10 2" xfId="22668"/>
    <cellStyle name="Note 19 11" xfId="13017"/>
    <cellStyle name="Note 19 11 2" xfId="24424"/>
    <cellStyle name="Note 19 12" xfId="9975"/>
    <cellStyle name="Note 19 12 2" xfId="21388"/>
    <cellStyle name="Note 19 13" xfId="11828"/>
    <cellStyle name="Note 19 13 2" xfId="23237"/>
    <cellStyle name="Note 19 14" xfId="19856"/>
    <cellStyle name="Note 19 2" xfId="6209"/>
    <cellStyle name="Note 19 2 10" xfId="12291"/>
    <cellStyle name="Note 19 2 10 2" xfId="23699"/>
    <cellStyle name="Note 19 2 11" xfId="10573"/>
    <cellStyle name="Note 19 2 11 2" xfId="21985"/>
    <cellStyle name="Note 19 2 12" xfId="12090"/>
    <cellStyle name="Note 19 2 12 2" xfId="23498"/>
    <cellStyle name="Note 19 2 13" xfId="19857"/>
    <cellStyle name="Note 19 2 2" xfId="6830"/>
    <cellStyle name="Note 19 2 2 10" xfId="10516"/>
    <cellStyle name="Note 19 2 2 10 2" xfId="21928"/>
    <cellStyle name="Note 19 2 2 11" xfId="12619"/>
    <cellStyle name="Note 19 2 2 11 2" xfId="24027"/>
    <cellStyle name="Note 19 2 2 12" xfId="19936"/>
    <cellStyle name="Note 19 2 2 2" xfId="7658"/>
    <cellStyle name="Note 19 2 2 2 10" xfId="10322"/>
    <cellStyle name="Note 19 2 2 2 10 2" xfId="21734"/>
    <cellStyle name="Note 19 2 2 2 11" xfId="20225"/>
    <cellStyle name="Note 19 2 2 2 2" xfId="9298"/>
    <cellStyle name="Note 19 2 2 2 2 2" xfId="13732"/>
    <cellStyle name="Note 19 2 2 2 2 2 2" xfId="25139"/>
    <cellStyle name="Note 19 2 2 2 2 3" xfId="14694"/>
    <cellStyle name="Note 19 2 2 2 2 3 2" xfId="26101"/>
    <cellStyle name="Note 19 2 2 2 2 4" xfId="15646"/>
    <cellStyle name="Note 19 2 2 2 2 4 2" xfId="27053"/>
    <cellStyle name="Note 19 2 2 2 2 5" xfId="16526"/>
    <cellStyle name="Note 19 2 2 2 2 5 2" xfId="27933"/>
    <cellStyle name="Note 19 2 2 2 2 6" xfId="17392"/>
    <cellStyle name="Note 19 2 2 2 2 6 2" xfId="28799"/>
    <cellStyle name="Note 19 2 2 2 2 7" xfId="18168"/>
    <cellStyle name="Note 19 2 2 2 2 7 2" xfId="29575"/>
    <cellStyle name="Note 19 2 2 2 2 8" xfId="18925"/>
    <cellStyle name="Note 19 2 2 2 2 8 2" xfId="30332"/>
    <cellStyle name="Note 19 2 2 2 2 9" xfId="20757"/>
    <cellStyle name="Note 19 2 2 2 3" xfId="9752"/>
    <cellStyle name="Note 19 2 2 2 3 2" xfId="14156"/>
    <cellStyle name="Note 19 2 2 2 3 2 2" xfId="25563"/>
    <cellStyle name="Note 19 2 2 2 3 3" xfId="15116"/>
    <cellStyle name="Note 19 2 2 2 3 3 2" xfId="26523"/>
    <cellStyle name="Note 19 2 2 2 3 4" xfId="16068"/>
    <cellStyle name="Note 19 2 2 2 3 4 2" xfId="27475"/>
    <cellStyle name="Note 19 2 2 2 3 5" xfId="16942"/>
    <cellStyle name="Note 19 2 2 2 3 5 2" xfId="28349"/>
    <cellStyle name="Note 19 2 2 2 3 6" xfId="17807"/>
    <cellStyle name="Note 19 2 2 2 3 6 2" xfId="29214"/>
    <cellStyle name="Note 19 2 2 2 3 7" xfId="18583"/>
    <cellStyle name="Note 19 2 2 2 3 7 2" xfId="29990"/>
    <cellStyle name="Note 19 2 2 2 3 8" xfId="19340"/>
    <cellStyle name="Note 19 2 2 2 3 8 2" xfId="30747"/>
    <cellStyle name="Note 19 2 2 2 3 9" xfId="21172"/>
    <cellStyle name="Note 19 2 2 2 4" xfId="12716"/>
    <cellStyle name="Note 19 2 2 2 4 2" xfId="24124"/>
    <cellStyle name="Note 19 2 2 2 5" xfId="12328"/>
    <cellStyle name="Note 19 2 2 2 5 2" xfId="23736"/>
    <cellStyle name="Note 19 2 2 2 6" xfId="10540"/>
    <cellStyle name="Note 19 2 2 2 6 2" xfId="21952"/>
    <cellStyle name="Note 19 2 2 2 7" xfId="12099"/>
    <cellStyle name="Note 19 2 2 2 7 2" xfId="23507"/>
    <cellStyle name="Note 19 2 2 2 8" xfId="10751"/>
    <cellStyle name="Note 19 2 2 2 8 2" xfId="22163"/>
    <cellStyle name="Note 19 2 2 2 9" xfId="12577"/>
    <cellStyle name="Note 19 2 2 2 9 2" xfId="23985"/>
    <cellStyle name="Note 19 2 2 3" xfId="8470"/>
    <cellStyle name="Note 19 2 2 3 2" xfId="13210"/>
    <cellStyle name="Note 19 2 2 3 2 2" xfId="24617"/>
    <cellStyle name="Note 19 2 2 3 3" xfId="14230"/>
    <cellStyle name="Note 19 2 2 3 3 2" xfId="25637"/>
    <cellStyle name="Note 19 2 2 3 4" xfId="15190"/>
    <cellStyle name="Note 19 2 2 3 4 2" xfId="26597"/>
    <cellStyle name="Note 19 2 2 3 5" xfId="16139"/>
    <cellStyle name="Note 19 2 2 3 5 2" xfId="27546"/>
    <cellStyle name="Note 19 2 2 3 6" xfId="17012"/>
    <cellStyle name="Note 19 2 2 3 6 2" xfId="28419"/>
    <cellStyle name="Note 19 2 2 3 7" xfId="17877"/>
    <cellStyle name="Note 19 2 2 3 7 2" xfId="29284"/>
    <cellStyle name="Note 19 2 2 3 8" xfId="18653"/>
    <cellStyle name="Note 19 2 2 3 8 2" xfId="30060"/>
    <cellStyle name="Note 19 2 2 3 9" xfId="20467"/>
    <cellStyle name="Note 19 2 2 4" xfId="9480"/>
    <cellStyle name="Note 19 2 2 4 2" xfId="13884"/>
    <cellStyle name="Note 19 2 2 4 2 2" xfId="25291"/>
    <cellStyle name="Note 19 2 2 4 3" xfId="14844"/>
    <cellStyle name="Note 19 2 2 4 3 2" xfId="26251"/>
    <cellStyle name="Note 19 2 2 4 4" xfId="15796"/>
    <cellStyle name="Note 19 2 2 4 4 2" xfId="27203"/>
    <cellStyle name="Note 19 2 2 4 5" xfId="16670"/>
    <cellStyle name="Note 19 2 2 4 5 2" xfId="28077"/>
    <cellStyle name="Note 19 2 2 4 6" xfId="17535"/>
    <cellStyle name="Note 19 2 2 4 6 2" xfId="28942"/>
    <cellStyle name="Note 19 2 2 4 7" xfId="18311"/>
    <cellStyle name="Note 19 2 2 4 7 2" xfId="29718"/>
    <cellStyle name="Note 19 2 2 4 8" xfId="19068"/>
    <cellStyle name="Note 19 2 2 4 8 2" xfId="30475"/>
    <cellStyle name="Note 19 2 2 4 9" xfId="20900"/>
    <cellStyle name="Note 19 2 2 5" xfId="12181"/>
    <cellStyle name="Note 19 2 2 5 2" xfId="23589"/>
    <cellStyle name="Note 19 2 2 6" xfId="10682"/>
    <cellStyle name="Note 19 2 2 6 2" xfId="22094"/>
    <cellStyle name="Note 19 2 2 7" xfId="11671"/>
    <cellStyle name="Note 19 2 2 7 2" xfId="23080"/>
    <cellStyle name="Note 19 2 2 8" xfId="11108"/>
    <cellStyle name="Note 19 2 2 8 2" xfId="22519"/>
    <cellStyle name="Note 19 2 2 9" xfId="12354"/>
    <cellStyle name="Note 19 2 2 9 2" xfId="23762"/>
    <cellStyle name="Note 19 2 3" xfId="7136"/>
    <cellStyle name="Note 19 2 3 10" xfId="17339"/>
    <cellStyle name="Note 19 2 3 10 2" xfId="28746"/>
    <cellStyle name="Note 19 2 3 11" xfId="20106"/>
    <cellStyle name="Note 19 2 3 2" xfId="8776"/>
    <cellStyle name="Note 19 2 3 2 2" xfId="13436"/>
    <cellStyle name="Note 19 2 3 2 2 2" xfId="24843"/>
    <cellStyle name="Note 19 2 3 2 3" xfId="14442"/>
    <cellStyle name="Note 19 2 3 2 3 2" xfId="25849"/>
    <cellStyle name="Note 19 2 3 2 4" xfId="15400"/>
    <cellStyle name="Note 19 2 3 2 4 2" xfId="26807"/>
    <cellStyle name="Note 19 2 3 2 5" xfId="16327"/>
    <cellStyle name="Note 19 2 3 2 5 2" xfId="27734"/>
    <cellStyle name="Note 19 2 3 2 6" xfId="17198"/>
    <cellStyle name="Note 19 2 3 2 6 2" xfId="28605"/>
    <cellStyle name="Note 19 2 3 2 7" xfId="18045"/>
    <cellStyle name="Note 19 2 3 2 7 2" xfId="29452"/>
    <cellStyle name="Note 19 2 3 2 8" xfId="18812"/>
    <cellStyle name="Note 19 2 3 2 8 2" xfId="30219"/>
    <cellStyle name="Note 19 2 3 2 9" xfId="20638"/>
    <cellStyle name="Note 19 2 3 3" xfId="9639"/>
    <cellStyle name="Note 19 2 3 3 2" xfId="14043"/>
    <cellStyle name="Note 19 2 3 3 2 2" xfId="25450"/>
    <cellStyle name="Note 19 2 3 3 3" xfId="15003"/>
    <cellStyle name="Note 19 2 3 3 3 2" xfId="26410"/>
    <cellStyle name="Note 19 2 3 3 4" xfId="15955"/>
    <cellStyle name="Note 19 2 3 3 4 2" xfId="27362"/>
    <cellStyle name="Note 19 2 3 3 5" xfId="16829"/>
    <cellStyle name="Note 19 2 3 3 5 2" xfId="28236"/>
    <cellStyle name="Note 19 2 3 3 6" xfId="17694"/>
    <cellStyle name="Note 19 2 3 3 6 2" xfId="29101"/>
    <cellStyle name="Note 19 2 3 3 7" xfId="18470"/>
    <cellStyle name="Note 19 2 3 3 7 2" xfId="29877"/>
    <cellStyle name="Note 19 2 3 3 8" xfId="19227"/>
    <cellStyle name="Note 19 2 3 3 8 2" xfId="30634"/>
    <cellStyle name="Note 19 2 3 3 9" xfId="21059"/>
    <cellStyle name="Note 19 2 3 4" xfId="12406"/>
    <cellStyle name="Note 19 2 3 4 2" xfId="23814"/>
    <cellStyle name="Note 19 2 3 5" xfId="10470"/>
    <cellStyle name="Note 19 2 3 5 2" xfId="21882"/>
    <cellStyle name="Note 19 2 3 6" xfId="13647"/>
    <cellStyle name="Note 19 2 3 6 2" xfId="25054"/>
    <cellStyle name="Note 19 2 3 7" xfId="14623"/>
    <cellStyle name="Note 19 2 3 7 2" xfId="26030"/>
    <cellStyle name="Note 19 2 3 8" xfId="15575"/>
    <cellStyle name="Note 19 2 3 8 2" xfId="26982"/>
    <cellStyle name="Note 19 2 3 9" xfId="16470"/>
    <cellStyle name="Note 19 2 3 9 2" xfId="27877"/>
    <cellStyle name="Note 19 2 4" xfId="7978"/>
    <cellStyle name="Note 19 2 4 2" xfId="12947"/>
    <cellStyle name="Note 19 2 4 2 2" xfId="24354"/>
    <cellStyle name="Note 19 2 4 3" xfId="10041"/>
    <cellStyle name="Note 19 2 4 3 2" xfId="21454"/>
    <cellStyle name="Note 19 2 4 4" xfId="12155"/>
    <cellStyle name="Note 19 2 4 4 2" xfId="23563"/>
    <cellStyle name="Note 19 2 4 5" xfId="10703"/>
    <cellStyle name="Note 19 2 4 5 2" xfId="22115"/>
    <cellStyle name="Note 19 2 4 6" xfId="12908"/>
    <cellStyle name="Note 19 2 4 6 2" xfId="24315"/>
    <cellStyle name="Note 19 2 4 7" xfId="10073"/>
    <cellStyle name="Note 19 2 4 7 2" xfId="21486"/>
    <cellStyle name="Note 19 2 4 8" xfId="12146"/>
    <cellStyle name="Note 19 2 4 8 2" xfId="23554"/>
    <cellStyle name="Note 19 2 4 9" xfId="20392"/>
    <cellStyle name="Note 19 2 5" xfId="9411"/>
    <cellStyle name="Note 19 2 5 2" xfId="13815"/>
    <cellStyle name="Note 19 2 5 2 2" xfId="25222"/>
    <cellStyle name="Note 19 2 5 3" xfId="14775"/>
    <cellStyle name="Note 19 2 5 3 2" xfId="26182"/>
    <cellStyle name="Note 19 2 5 4" xfId="15727"/>
    <cellStyle name="Note 19 2 5 4 2" xfId="27134"/>
    <cellStyle name="Note 19 2 5 5" xfId="16601"/>
    <cellStyle name="Note 19 2 5 5 2" xfId="28008"/>
    <cellStyle name="Note 19 2 5 6" xfId="17466"/>
    <cellStyle name="Note 19 2 5 6 2" xfId="28873"/>
    <cellStyle name="Note 19 2 5 7" xfId="18242"/>
    <cellStyle name="Note 19 2 5 7 2" xfId="29649"/>
    <cellStyle name="Note 19 2 5 8" xfId="18999"/>
    <cellStyle name="Note 19 2 5 8 2" xfId="30406"/>
    <cellStyle name="Note 19 2 5 9" xfId="20831"/>
    <cellStyle name="Note 19 2 6" xfId="11851"/>
    <cellStyle name="Note 19 2 6 2" xfId="23260"/>
    <cellStyle name="Note 19 2 7" xfId="10960"/>
    <cellStyle name="Note 19 2 7 2" xfId="22371"/>
    <cellStyle name="Note 19 2 8" xfId="11470"/>
    <cellStyle name="Note 19 2 8 2" xfId="22880"/>
    <cellStyle name="Note 19 2 9" xfId="11257"/>
    <cellStyle name="Note 19 2 9 2" xfId="22667"/>
    <cellStyle name="Note 19 3" xfId="6831"/>
    <cellStyle name="Note 19 3 10" xfId="14395"/>
    <cellStyle name="Note 19 3 10 2" xfId="25802"/>
    <cellStyle name="Note 19 3 11" xfId="15353"/>
    <cellStyle name="Note 19 3 11 2" xfId="26760"/>
    <cellStyle name="Note 19 3 12" xfId="19937"/>
    <cellStyle name="Note 19 3 2" xfId="7659"/>
    <cellStyle name="Note 19 3 2 10" xfId="14578"/>
    <cellStyle name="Note 19 3 2 10 2" xfId="25985"/>
    <cellStyle name="Note 19 3 2 11" xfId="20226"/>
    <cellStyle name="Note 19 3 2 2" xfId="9299"/>
    <cellStyle name="Note 19 3 2 2 2" xfId="13733"/>
    <cellStyle name="Note 19 3 2 2 2 2" xfId="25140"/>
    <cellStyle name="Note 19 3 2 2 3" xfId="14695"/>
    <cellStyle name="Note 19 3 2 2 3 2" xfId="26102"/>
    <cellStyle name="Note 19 3 2 2 4" xfId="15647"/>
    <cellStyle name="Note 19 3 2 2 4 2" xfId="27054"/>
    <cellStyle name="Note 19 3 2 2 5" xfId="16527"/>
    <cellStyle name="Note 19 3 2 2 5 2" xfId="27934"/>
    <cellStyle name="Note 19 3 2 2 6" xfId="17393"/>
    <cellStyle name="Note 19 3 2 2 6 2" xfId="28800"/>
    <cellStyle name="Note 19 3 2 2 7" xfId="18169"/>
    <cellStyle name="Note 19 3 2 2 7 2" xfId="29576"/>
    <cellStyle name="Note 19 3 2 2 8" xfId="18926"/>
    <cellStyle name="Note 19 3 2 2 8 2" xfId="30333"/>
    <cellStyle name="Note 19 3 2 2 9" xfId="20758"/>
    <cellStyle name="Note 19 3 2 3" xfId="9753"/>
    <cellStyle name="Note 19 3 2 3 2" xfId="14157"/>
    <cellStyle name="Note 19 3 2 3 2 2" xfId="25564"/>
    <cellStyle name="Note 19 3 2 3 3" xfId="15117"/>
    <cellStyle name="Note 19 3 2 3 3 2" xfId="26524"/>
    <cellStyle name="Note 19 3 2 3 4" xfId="16069"/>
    <cellStyle name="Note 19 3 2 3 4 2" xfId="27476"/>
    <cellStyle name="Note 19 3 2 3 5" xfId="16943"/>
    <cellStyle name="Note 19 3 2 3 5 2" xfId="28350"/>
    <cellStyle name="Note 19 3 2 3 6" xfId="17808"/>
    <cellStyle name="Note 19 3 2 3 6 2" xfId="29215"/>
    <cellStyle name="Note 19 3 2 3 7" xfId="18584"/>
    <cellStyle name="Note 19 3 2 3 7 2" xfId="29991"/>
    <cellStyle name="Note 19 3 2 3 8" xfId="19341"/>
    <cellStyle name="Note 19 3 2 3 8 2" xfId="30748"/>
    <cellStyle name="Note 19 3 2 3 9" xfId="21173"/>
    <cellStyle name="Note 19 3 2 4" xfId="12717"/>
    <cellStyle name="Note 19 3 2 4 2" xfId="24125"/>
    <cellStyle name="Note 19 3 2 5" xfId="12823"/>
    <cellStyle name="Note 19 3 2 5 2" xfId="24231"/>
    <cellStyle name="Note 19 3 2 6" xfId="10149"/>
    <cellStyle name="Note 19 3 2 6 2" xfId="21561"/>
    <cellStyle name="Note 19 3 2 7" xfId="11796"/>
    <cellStyle name="Note 19 3 2 7 2" xfId="23205"/>
    <cellStyle name="Note 19 3 2 8" xfId="11006"/>
    <cellStyle name="Note 19 3 2 8 2" xfId="22417"/>
    <cellStyle name="Note 19 3 2 9" xfId="13596"/>
    <cellStyle name="Note 19 3 2 9 2" xfId="25003"/>
    <cellStyle name="Note 19 3 3" xfId="8471"/>
    <cellStyle name="Note 19 3 3 2" xfId="13211"/>
    <cellStyle name="Note 19 3 3 2 2" xfId="24618"/>
    <cellStyle name="Note 19 3 3 3" xfId="14231"/>
    <cellStyle name="Note 19 3 3 3 2" xfId="25638"/>
    <cellStyle name="Note 19 3 3 4" xfId="15191"/>
    <cellStyle name="Note 19 3 3 4 2" xfId="26598"/>
    <cellStyle name="Note 19 3 3 5" xfId="16140"/>
    <cellStyle name="Note 19 3 3 5 2" xfId="27547"/>
    <cellStyle name="Note 19 3 3 6" xfId="17013"/>
    <cellStyle name="Note 19 3 3 6 2" xfId="28420"/>
    <cellStyle name="Note 19 3 3 7" xfId="17878"/>
    <cellStyle name="Note 19 3 3 7 2" xfId="29285"/>
    <cellStyle name="Note 19 3 3 8" xfId="18654"/>
    <cellStyle name="Note 19 3 3 8 2" xfId="30061"/>
    <cellStyle name="Note 19 3 3 9" xfId="20468"/>
    <cellStyle name="Note 19 3 4" xfId="9481"/>
    <cellStyle name="Note 19 3 4 2" xfId="13885"/>
    <cellStyle name="Note 19 3 4 2 2" xfId="25292"/>
    <cellStyle name="Note 19 3 4 3" xfId="14845"/>
    <cellStyle name="Note 19 3 4 3 2" xfId="26252"/>
    <cellStyle name="Note 19 3 4 4" xfId="15797"/>
    <cellStyle name="Note 19 3 4 4 2" xfId="27204"/>
    <cellStyle name="Note 19 3 4 5" xfId="16671"/>
    <cellStyle name="Note 19 3 4 5 2" xfId="28078"/>
    <cellStyle name="Note 19 3 4 6" xfId="17536"/>
    <cellStyle name="Note 19 3 4 6 2" xfId="28943"/>
    <cellStyle name="Note 19 3 4 7" xfId="18312"/>
    <cellStyle name="Note 19 3 4 7 2" xfId="29719"/>
    <cellStyle name="Note 19 3 4 8" xfId="19069"/>
    <cellStyle name="Note 19 3 4 8 2" xfId="30476"/>
    <cellStyle name="Note 19 3 4 9" xfId="20901"/>
    <cellStyle name="Note 19 3 5" xfId="12182"/>
    <cellStyle name="Note 19 3 5 2" xfId="23590"/>
    <cellStyle name="Note 19 3 6" xfId="10681"/>
    <cellStyle name="Note 19 3 6 2" xfId="22093"/>
    <cellStyle name="Note 19 3 7" xfId="11672"/>
    <cellStyle name="Note 19 3 7 2" xfId="23081"/>
    <cellStyle name="Note 19 3 8" xfId="11107"/>
    <cellStyle name="Note 19 3 8 2" xfId="22518"/>
    <cellStyle name="Note 19 3 9" xfId="13384"/>
    <cellStyle name="Note 19 3 9 2" xfId="24791"/>
    <cellStyle name="Note 19 4" xfId="7135"/>
    <cellStyle name="Note 19 4 10" xfId="12927"/>
    <cellStyle name="Note 19 4 10 2" xfId="24334"/>
    <cellStyle name="Note 19 4 11" xfId="20105"/>
    <cellStyle name="Note 19 4 2" xfId="8775"/>
    <cellStyle name="Note 19 4 2 2" xfId="13435"/>
    <cellStyle name="Note 19 4 2 2 2" xfId="24842"/>
    <cellStyle name="Note 19 4 2 3" xfId="14441"/>
    <cellStyle name="Note 19 4 2 3 2" xfId="25848"/>
    <cellStyle name="Note 19 4 2 4" xfId="15399"/>
    <cellStyle name="Note 19 4 2 4 2" xfId="26806"/>
    <cellStyle name="Note 19 4 2 5" xfId="16326"/>
    <cellStyle name="Note 19 4 2 5 2" xfId="27733"/>
    <cellStyle name="Note 19 4 2 6" xfId="17197"/>
    <cellStyle name="Note 19 4 2 6 2" xfId="28604"/>
    <cellStyle name="Note 19 4 2 7" xfId="18044"/>
    <cellStyle name="Note 19 4 2 7 2" xfId="29451"/>
    <cellStyle name="Note 19 4 2 8" xfId="18811"/>
    <cellStyle name="Note 19 4 2 8 2" xfId="30218"/>
    <cellStyle name="Note 19 4 2 9" xfId="20637"/>
    <cellStyle name="Note 19 4 3" xfId="9638"/>
    <cellStyle name="Note 19 4 3 2" xfId="14042"/>
    <cellStyle name="Note 19 4 3 2 2" xfId="25449"/>
    <cellStyle name="Note 19 4 3 3" xfId="15002"/>
    <cellStyle name="Note 19 4 3 3 2" xfId="26409"/>
    <cellStyle name="Note 19 4 3 4" xfId="15954"/>
    <cellStyle name="Note 19 4 3 4 2" xfId="27361"/>
    <cellStyle name="Note 19 4 3 5" xfId="16828"/>
    <cellStyle name="Note 19 4 3 5 2" xfId="28235"/>
    <cellStyle name="Note 19 4 3 6" xfId="17693"/>
    <cellStyle name="Note 19 4 3 6 2" xfId="29100"/>
    <cellStyle name="Note 19 4 3 7" xfId="18469"/>
    <cellStyle name="Note 19 4 3 7 2" xfId="29876"/>
    <cellStyle name="Note 19 4 3 8" xfId="19226"/>
    <cellStyle name="Note 19 4 3 8 2" xfId="30633"/>
    <cellStyle name="Note 19 4 3 9" xfId="21058"/>
    <cellStyle name="Note 19 4 4" xfId="12405"/>
    <cellStyle name="Note 19 4 4 2" xfId="23813"/>
    <cellStyle name="Note 19 4 5" xfId="10471"/>
    <cellStyle name="Note 19 4 5 2" xfId="21883"/>
    <cellStyle name="Note 19 4 6" xfId="12627"/>
    <cellStyle name="Note 19 4 6 2" xfId="24035"/>
    <cellStyle name="Note 19 4 7" xfId="10280"/>
    <cellStyle name="Note 19 4 7 2" xfId="21692"/>
    <cellStyle name="Note 19 4 8" xfId="12651"/>
    <cellStyle name="Note 19 4 8 2" xfId="24059"/>
    <cellStyle name="Note 19 4 9" xfId="10261"/>
    <cellStyle name="Note 19 4 9 2" xfId="21673"/>
    <cellStyle name="Note 19 5" xfId="7977"/>
    <cellStyle name="Note 19 5 2" xfId="12946"/>
    <cellStyle name="Note 19 5 2 2" xfId="24353"/>
    <cellStyle name="Note 19 5 3" xfId="10042"/>
    <cellStyle name="Note 19 5 3 2" xfId="21455"/>
    <cellStyle name="Note 19 5 4" xfId="13183"/>
    <cellStyle name="Note 19 5 4 2" xfId="24590"/>
    <cellStyle name="Note 19 5 5" xfId="9853"/>
    <cellStyle name="Note 19 5 5 2" xfId="21266"/>
    <cellStyle name="Note 19 5 6" xfId="13465"/>
    <cellStyle name="Note 19 5 6 2" xfId="24872"/>
    <cellStyle name="Note 19 5 7" xfId="14471"/>
    <cellStyle name="Note 19 5 7 2" xfId="25878"/>
    <cellStyle name="Note 19 5 8" xfId="15429"/>
    <cellStyle name="Note 19 5 8 2" xfId="26836"/>
    <cellStyle name="Note 19 5 9" xfId="20391"/>
    <cellStyle name="Note 19 6" xfId="9410"/>
    <cellStyle name="Note 19 6 2" xfId="13814"/>
    <cellStyle name="Note 19 6 2 2" xfId="25221"/>
    <cellStyle name="Note 19 6 3" xfId="14774"/>
    <cellStyle name="Note 19 6 3 2" xfId="26181"/>
    <cellStyle name="Note 19 6 4" xfId="15726"/>
    <cellStyle name="Note 19 6 4 2" xfId="27133"/>
    <cellStyle name="Note 19 6 5" xfId="16600"/>
    <cellStyle name="Note 19 6 5 2" xfId="28007"/>
    <cellStyle name="Note 19 6 6" xfId="17465"/>
    <cellStyle name="Note 19 6 6 2" xfId="28872"/>
    <cellStyle name="Note 19 6 7" xfId="18241"/>
    <cellStyle name="Note 19 6 7 2" xfId="29648"/>
    <cellStyle name="Note 19 6 8" xfId="18998"/>
    <cellStyle name="Note 19 6 8 2" xfId="30405"/>
    <cellStyle name="Note 19 6 9" xfId="20830"/>
    <cellStyle name="Note 19 7" xfId="11850"/>
    <cellStyle name="Note 19 7 2" xfId="23259"/>
    <cellStyle name="Note 19 8" xfId="10961"/>
    <cellStyle name="Note 19 8 2" xfId="22372"/>
    <cellStyle name="Note 19 9" xfId="11469"/>
    <cellStyle name="Note 19 9 2" xfId="22879"/>
    <cellStyle name="Note 2" xfId="6210"/>
    <cellStyle name="Note 2 10" xfId="11256"/>
    <cellStyle name="Note 2 10 2" xfId="22666"/>
    <cellStyle name="Note 2 11" xfId="12293"/>
    <cellStyle name="Note 2 11 2" xfId="23701"/>
    <cellStyle name="Note 2 12" xfId="10571"/>
    <cellStyle name="Note 2 12 2" xfId="21983"/>
    <cellStyle name="Note 2 13" xfId="13122"/>
    <cellStyle name="Note 2 13 2" xfId="24529"/>
    <cellStyle name="Note 2 14" xfId="19858"/>
    <cellStyle name="Note 2 2" xfId="6211"/>
    <cellStyle name="Note 2 3" xfId="6829"/>
    <cellStyle name="Note 2 3 10" xfId="9861"/>
    <cellStyle name="Note 2 3 10 2" xfId="21274"/>
    <cellStyle name="Note 2 3 11" xfId="11890"/>
    <cellStyle name="Note 2 3 11 2" xfId="23299"/>
    <cellStyle name="Note 2 3 12" xfId="19935"/>
    <cellStyle name="Note 2 3 2" xfId="7660"/>
    <cellStyle name="Note 2 3 2 10" xfId="18012"/>
    <cellStyle name="Note 2 3 2 10 2" xfId="29419"/>
    <cellStyle name="Note 2 3 2 11" xfId="20227"/>
    <cellStyle name="Note 2 3 2 2" xfId="9300"/>
    <cellStyle name="Note 2 3 2 2 2" xfId="13734"/>
    <cellStyle name="Note 2 3 2 2 2 2" xfId="25141"/>
    <cellStyle name="Note 2 3 2 2 3" xfId="14696"/>
    <cellStyle name="Note 2 3 2 2 3 2" xfId="26103"/>
    <cellStyle name="Note 2 3 2 2 4" xfId="15648"/>
    <cellStyle name="Note 2 3 2 2 4 2" xfId="27055"/>
    <cellStyle name="Note 2 3 2 2 5" xfId="16528"/>
    <cellStyle name="Note 2 3 2 2 5 2" xfId="27935"/>
    <cellStyle name="Note 2 3 2 2 6" xfId="17394"/>
    <cellStyle name="Note 2 3 2 2 6 2" xfId="28801"/>
    <cellStyle name="Note 2 3 2 2 7" xfId="18170"/>
    <cellStyle name="Note 2 3 2 2 7 2" xfId="29577"/>
    <cellStyle name="Note 2 3 2 2 8" xfId="18927"/>
    <cellStyle name="Note 2 3 2 2 8 2" xfId="30334"/>
    <cellStyle name="Note 2 3 2 2 9" xfId="20759"/>
    <cellStyle name="Note 2 3 2 3" xfId="9754"/>
    <cellStyle name="Note 2 3 2 3 2" xfId="14158"/>
    <cellStyle name="Note 2 3 2 3 2 2" xfId="25565"/>
    <cellStyle name="Note 2 3 2 3 3" xfId="15118"/>
    <cellStyle name="Note 2 3 2 3 3 2" xfId="26525"/>
    <cellStyle name="Note 2 3 2 3 4" xfId="16070"/>
    <cellStyle name="Note 2 3 2 3 4 2" xfId="27477"/>
    <cellStyle name="Note 2 3 2 3 5" xfId="16944"/>
    <cellStyle name="Note 2 3 2 3 5 2" xfId="28351"/>
    <cellStyle name="Note 2 3 2 3 6" xfId="17809"/>
    <cellStyle name="Note 2 3 2 3 6 2" xfId="29216"/>
    <cellStyle name="Note 2 3 2 3 7" xfId="18585"/>
    <cellStyle name="Note 2 3 2 3 7 2" xfId="29992"/>
    <cellStyle name="Note 2 3 2 3 8" xfId="19342"/>
    <cellStyle name="Note 2 3 2 3 8 2" xfId="30749"/>
    <cellStyle name="Note 2 3 2 3 9" xfId="21174"/>
    <cellStyle name="Note 2 3 2 4" xfId="12718"/>
    <cellStyle name="Note 2 3 2 4 2" xfId="24126"/>
    <cellStyle name="Note 2 3 2 5" xfId="13358"/>
    <cellStyle name="Note 2 3 2 5 2" xfId="24765"/>
    <cellStyle name="Note 2 3 2 6" xfId="14372"/>
    <cellStyle name="Note 2 3 2 6 2" xfId="25779"/>
    <cellStyle name="Note 2 3 2 7" xfId="15330"/>
    <cellStyle name="Note 2 3 2 7 2" xfId="26737"/>
    <cellStyle name="Note 2 3 2 8" xfId="16274"/>
    <cellStyle name="Note 2 3 2 8 2" xfId="27681"/>
    <cellStyle name="Note 2 3 2 9" xfId="17147"/>
    <cellStyle name="Note 2 3 2 9 2" xfId="28554"/>
    <cellStyle name="Note 2 3 3" xfId="8469"/>
    <cellStyle name="Note 2 3 3 2" xfId="13209"/>
    <cellStyle name="Note 2 3 3 2 2" xfId="24616"/>
    <cellStyle name="Note 2 3 3 3" xfId="14229"/>
    <cellStyle name="Note 2 3 3 3 2" xfId="25636"/>
    <cellStyle name="Note 2 3 3 4" xfId="15189"/>
    <cellStyle name="Note 2 3 3 4 2" xfId="26596"/>
    <cellStyle name="Note 2 3 3 5" xfId="16138"/>
    <cellStyle name="Note 2 3 3 5 2" xfId="27545"/>
    <cellStyle name="Note 2 3 3 6" xfId="17011"/>
    <cellStyle name="Note 2 3 3 6 2" xfId="28418"/>
    <cellStyle name="Note 2 3 3 7" xfId="17876"/>
    <cellStyle name="Note 2 3 3 7 2" xfId="29283"/>
    <cellStyle name="Note 2 3 3 8" xfId="18652"/>
    <cellStyle name="Note 2 3 3 8 2" xfId="30059"/>
    <cellStyle name="Note 2 3 3 9" xfId="20466"/>
    <cellStyle name="Note 2 3 4" xfId="9479"/>
    <cellStyle name="Note 2 3 4 2" xfId="13883"/>
    <cellStyle name="Note 2 3 4 2 2" xfId="25290"/>
    <cellStyle name="Note 2 3 4 3" xfId="14843"/>
    <cellStyle name="Note 2 3 4 3 2" xfId="26250"/>
    <cellStyle name="Note 2 3 4 4" xfId="15795"/>
    <cellStyle name="Note 2 3 4 4 2" xfId="27202"/>
    <cellStyle name="Note 2 3 4 5" xfId="16669"/>
    <cellStyle name="Note 2 3 4 5 2" xfId="28076"/>
    <cellStyle name="Note 2 3 4 6" xfId="17534"/>
    <cellStyle name="Note 2 3 4 6 2" xfId="28941"/>
    <cellStyle name="Note 2 3 4 7" xfId="18310"/>
    <cellStyle name="Note 2 3 4 7 2" xfId="29717"/>
    <cellStyle name="Note 2 3 4 8" xfId="19067"/>
    <cellStyle name="Note 2 3 4 8 2" xfId="30474"/>
    <cellStyle name="Note 2 3 4 9" xfId="20899"/>
    <cellStyle name="Note 2 3 5" xfId="12180"/>
    <cellStyle name="Note 2 3 5 2" xfId="23588"/>
    <cellStyle name="Note 2 3 6" xfId="10683"/>
    <cellStyle name="Note 2 3 6 2" xfId="22095"/>
    <cellStyle name="Note 2 3 7" xfId="12910"/>
    <cellStyle name="Note 2 3 7 2" xfId="24317"/>
    <cellStyle name="Note 2 3 8" xfId="10071"/>
    <cellStyle name="Note 2 3 8 2" xfId="21484"/>
    <cellStyle name="Note 2 3 9" xfId="13174"/>
    <cellStyle name="Note 2 3 9 2" xfId="24581"/>
    <cellStyle name="Note 2 4" xfId="7137"/>
    <cellStyle name="Note 2 4 10" xfId="11472"/>
    <cellStyle name="Note 2 4 10 2" xfId="22882"/>
    <cellStyle name="Note 2 4 11" xfId="20107"/>
    <cellStyle name="Note 2 4 2" xfId="8777"/>
    <cellStyle name="Note 2 4 2 2" xfId="13437"/>
    <cellStyle name="Note 2 4 2 2 2" xfId="24844"/>
    <cellStyle name="Note 2 4 2 3" xfId="14443"/>
    <cellStyle name="Note 2 4 2 3 2" xfId="25850"/>
    <cellStyle name="Note 2 4 2 4" xfId="15401"/>
    <cellStyle name="Note 2 4 2 4 2" xfId="26808"/>
    <cellStyle name="Note 2 4 2 5" xfId="16328"/>
    <cellStyle name="Note 2 4 2 5 2" xfId="27735"/>
    <cellStyle name="Note 2 4 2 6" xfId="17199"/>
    <cellStyle name="Note 2 4 2 6 2" xfId="28606"/>
    <cellStyle name="Note 2 4 2 7" xfId="18046"/>
    <cellStyle name="Note 2 4 2 7 2" xfId="29453"/>
    <cellStyle name="Note 2 4 2 8" xfId="18813"/>
    <cellStyle name="Note 2 4 2 8 2" xfId="30220"/>
    <cellStyle name="Note 2 4 2 9" xfId="20639"/>
    <cellStyle name="Note 2 4 3" xfId="9640"/>
    <cellStyle name="Note 2 4 3 2" xfId="14044"/>
    <cellStyle name="Note 2 4 3 2 2" xfId="25451"/>
    <cellStyle name="Note 2 4 3 3" xfId="15004"/>
    <cellStyle name="Note 2 4 3 3 2" xfId="26411"/>
    <cellStyle name="Note 2 4 3 4" xfId="15956"/>
    <cellStyle name="Note 2 4 3 4 2" xfId="27363"/>
    <cellStyle name="Note 2 4 3 5" xfId="16830"/>
    <cellStyle name="Note 2 4 3 5 2" xfId="28237"/>
    <cellStyle name="Note 2 4 3 6" xfId="17695"/>
    <cellStyle name="Note 2 4 3 6 2" xfId="29102"/>
    <cellStyle name="Note 2 4 3 7" xfId="18471"/>
    <cellStyle name="Note 2 4 3 7 2" xfId="29878"/>
    <cellStyle name="Note 2 4 3 8" xfId="19228"/>
    <cellStyle name="Note 2 4 3 8 2" xfId="30635"/>
    <cellStyle name="Note 2 4 3 9" xfId="21060"/>
    <cellStyle name="Note 2 4 4" xfId="12407"/>
    <cellStyle name="Note 2 4 4 2" xfId="23815"/>
    <cellStyle name="Note 2 4 5" xfId="10469"/>
    <cellStyle name="Note 2 4 5 2" xfId="21881"/>
    <cellStyle name="Note 2 4 6" xfId="13140"/>
    <cellStyle name="Note 2 4 6 2" xfId="24547"/>
    <cellStyle name="Note 2 4 7" xfId="9888"/>
    <cellStyle name="Note 2 4 7 2" xfId="21301"/>
    <cellStyle name="Note 2 4 8" xfId="11853"/>
    <cellStyle name="Note 2 4 8 2" xfId="23262"/>
    <cellStyle name="Note 2 4 9" xfId="10958"/>
    <cellStyle name="Note 2 4 9 2" xfId="22369"/>
    <cellStyle name="Note 2 5" xfId="7979"/>
    <cellStyle name="Note 2 5 2" xfId="12948"/>
    <cellStyle name="Note 2 5 2 2" xfId="24355"/>
    <cellStyle name="Note 2 5 3" xfId="10040"/>
    <cellStyle name="Note 2 5 3 2" xfId="21453"/>
    <cellStyle name="Note 2 5 4" xfId="12688"/>
    <cellStyle name="Note 2 5 4 2" xfId="24096"/>
    <cellStyle name="Note 2 5 5" xfId="10231"/>
    <cellStyle name="Note 2 5 5 2" xfId="21643"/>
    <cellStyle name="Note 2 5 6" xfId="13052"/>
    <cellStyle name="Note 2 5 6 2" xfId="24459"/>
    <cellStyle name="Note 2 5 7" xfId="9949"/>
    <cellStyle name="Note 2 5 7 2" xfId="21362"/>
    <cellStyle name="Note 2 5 8" xfId="13716"/>
    <cellStyle name="Note 2 5 8 2" xfId="25123"/>
    <cellStyle name="Note 2 5 9" xfId="20393"/>
    <cellStyle name="Note 2 6" xfId="9412"/>
    <cellStyle name="Note 2 6 2" xfId="13816"/>
    <cellStyle name="Note 2 6 2 2" xfId="25223"/>
    <cellStyle name="Note 2 6 3" xfId="14776"/>
    <cellStyle name="Note 2 6 3 2" xfId="26183"/>
    <cellStyle name="Note 2 6 4" xfId="15728"/>
    <cellStyle name="Note 2 6 4 2" xfId="27135"/>
    <cellStyle name="Note 2 6 5" xfId="16602"/>
    <cellStyle name="Note 2 6 5 2" xfId="28009"/>
    <cellStyle name="Note 2 6 6" xfId="17467"/>
    <cellStyle name="Note 2 6 6 2" xfId="28874"/>
    <cellStyle name="Note 2 6 7" xfId="18243"/>
    <cellStyle name="Note 2 6 7 2" xfId="29650"/>
    <cellStyle name="Note 2 6 8" xfId="19000"/>
    <cellStyle name="Note 2 6 8 2" xfId="30407"/>
    <cellStyle name="Note 2 6 9" xfId="20832"/>
    <cellStyle name="Note 2 7" xfId="11852"/>
    <cellStyle name="Note 2 7 2" xfId="23261"/>
    <cellStyle name="Note 2 8" xfId="10959"/>
    <cellStyle name="Note 2 8 2" xfId="22370"/>
    <cellStyle name="Note 2 9" xfId="11471"/>
    <cellStyle name="Note 2 9 2" xfId="22881"/>
    <cellStyle name="Note 3" xfId="6212"/>
    <cellStyle name="Note 3 10" xfId="13803"/>
    <cellStyle name="Note 3 10 2" xfId="25210"/>
    <cellStyle name="Note 3 11" xfId="14763"/>
    <cellStyle name="Note 3 11 2" xfId="26170"/>
    <cellStyle name="Note 3 12" xfId="15715"/>
    <cellStyle name="Note 3 12 2" xfId="27122"/>
    <cellStyle name="Note 3 13" xfId="19859"/>
    <cellStyle name="Note 3 2" xfId="6828"/>
    <cellStyle name="Note 3 2 10" xfId="16298"/>
    <cellStyle name="Note 3 2 10 2" xfId="27705"/>
    <cellStyle name="Note 3 2 11" xfId="17170"/>
    <cellStyle name="Note 3 2 11 2" xfId="28577"/>
    <cellStyle name="Note 3 2 12" xfId="19934"/>
    <cellStyle name="Note 3 2 2" xfId="7661"/>
    <cellStyle name="Note 3 2 2 10" xfId="10491"/>
    <cellStyle name="Note 3 2 2 10 2" xfId="21903"/>
    <cellStyle name="Note 3 2 2 11" xfId="20228"/>
    <cellStyle name="Note 3 2 2 2" xfId="9301"/>
    <cellStyle name="Note 3 2 2 2 2" xfId="13735"/>
    <cellStyle name="Note 3 2 2 2 2 2" xfId="25142"/>
    <cellStyle name="Note 3 2 2 2 3" xfId="14697"/>
    <cellStyle name="Note 3 2 2 2 3 2" xfId="26104"/>
    <cellStyle name="Note 3 2 2 2 4" xfId="15649"/>
    <cellStyle name="Note 3 2 2 2 4 2" xfId="27056"/>
    <cellStyle name="Note 3 2 2 2 5" xfId="16529"/>
    <cellStyle name="Note 3 2 2 2 5 2" xfId="27936"/>
    <cellStyle name="Note 3 2 2 2 6" xfId="17395"/>
    <cellStyle name="Note 3 2 2 2 6 2" xfId="28802"/>
    <cellStyle name="Note 3 2 2 2 7" xfId="18171"/>
    <cellStyle name="Note 3 2 2 2 7 2" xfId="29578"/>
    <cellStyle name="Note 3 2 2 2 8" xfId="18928"/>
    <cellStyle name="Note 3 2 2 2 8 2" xfId="30335"/>
    <cellStyle name="Note 3 2 2 2 9" xfId="20760"/>
    <cellStyle name="Note 3 2 2 3" xfId="9755"/>
    <cellStyle name="Note 3 2 2 3 2" xfId="14159"/>
    <cellStyle name="Note 3 2 2 3 2 2" xfId="25566"/>
    <cellStyle name="Note 3 2 2 3 3" xfId="15119"/>
    <cellStyle name="Note 3 2 2 3 3 2" xfId="26526"/>
    <cellStyle name="Note 3 2 2 3 4" xfId="16071"/>
    <cellStyle name="Note 3 2 2 3 4 2" xfId="27478"/>
    <cellStyle name="Note 3 2 2 3 5" xfId="16945"/>
    <cellStyle name="Note 3 2 2 3 5 2" xfId="28352"/>
    <cellStyle name="Note 3 2 2 3 6" xfId="17810"/>
    <cellStyle name="Note 3 2 2 3 6 2" xfId="29217"/>
    <cellStyle name="Note 3 2 2 3 7" xfId="18586"/>
    <cellStyle name="Note 3 2 2 3 7 2" xfId="29993"/>
    <cellStyle name="Note 3 2 2 3 8" xfId="19343"/>
    <cellStyle name="Note 3 2 2 3 8 2" xfId="30750"/>
    <cellStyle name="Note 3 2 2 3 9" xfId="21175"/>
    <cellStyle name="Note 3 2 2 4" xfId="12719"/>
    <cellStyle name="Note 3 2 2 4 2" xfId="24127"/>
    <cellStyle name="Note 3 2 2 5" xfId="12329"/>
    <cellStyle name="Note 3 2 2 5 2" xfId="23737"/>
    <cellStyle name="Note 3 2 2 6" xfId="10539"/>
    <cellStyle name="Note 3 2 2 6 2" xfId="21951"/>
    <cellStyle name="Note 3 2 2 7" xfId="12614"/>
    <cellStyle name="Note 3 2 2 7 2" xfId="24022"/>
    <cellStyle name="Note 3 2 2 8" xfId="10289"/>
    <cellStyle name="Note 3 2 2 8 2" xfId="21701"/>
    <cellStyle name="Note 3 2 2 9" xfId="12382"/>
    <cellStyle name="Note 3 2 2 9 2" xfId="23790"/>
    <cellStyle name="Note 3 2 3" xfId="8468"/>
    <cellStyle name="Note 3 2 3 2" xfId="13208"/>
    <cellStyle name="Note 3 2 3 2 2" xfId="24615"/>
    <cellStyle name="Note 3 2 3 3" xfId="14228"/>
    <cellStyle name="Note 3 2 3 3 2" xfId="25635"/>
    <cellStyle name="Note 3 2 3 4" xfId="15188"/>
    <cellStyle name="Note 3 2 3 4 2" xfId="26595"/>
    <cellStyle name="Note 3 2 3 5" xfId="16137"/>
    <cellStyle name="Note 3 2 3 5 2" xfId="27544"/>
    <cellStyle name="Note 3 2 3 6" xfId="17010"/>
    <cellStyle name="Note 3 2 3 6 2" xfId="28417"/>
    <cellStyle name="Note 3 2 3 7" xfId="17875"/>
    <cellStyle name="Note 3 2 3 7 2" xfId="29282"/>
    <cellStyle name="Note 3 2 3 8" xfId="18651"/>
    <cellStyle name="Note 3 2 3 8 2" xfId="30058"/>
    <cellStyle name="Note 3 2 3 9" xfId="20465"/>
    <cellStyle name="Note 3 2 4" xfId="9478"/>
    <cellStyle name="Note 3 2 4 2" xfId="13882"/>
    <cellStyle name="Note 3 2 4 2 2" xfId="25289"/>
    <cellStyle name="Note 3 2 4 3" xfId="14842"/>
    <cellStyle name="Note 3 2 4 3 2" xfId="26249"/>
    <cellStyle name="Note 3 2 4 4" xfId="15794"/>
    <cellStyle name="Note 3 2 4 4 2" xfId="27201"/>
    <cellStyle name="Note 3 2 4 5" xfId="16668"/>
    <cellStyle name="Note 3 2 4 5 2" xfId="28075"/>
    <cellStyle name="Note 3 2 4 6" xfId="17533"/>
    <cellStyle name="Note 3 2 4 6 2" xfId="28940"/>
    <cellStyle name="Note 3 2 4 7" xfId="18309"/>
    <cellStyle name="Note 3 2 4 7 2" xfId="29716"/>
    <cellStyle name="Note 3 2 4 8" xfId="19066"/>
    <cellStyle name="Note 3 2 4 8 2" xfId="30473"/>
    <cellStyle name="Note 3 2 4 9" xfId="20898"/>
    <cellStyle name="Note 3 2 5" xfId="12179"/>
    <cellStyle name="Note 3 2 5 2" xfId="23587"/>
    <cellStyle name="Note 3 2 6" xfId="10684"/>
    <cellStyle name="Note 3 2 6 2" xfId="22096"/>
    <cellStyle name="Note 3 2 7" xfId="13400"/>
    <cellStyle name="Note 3 2 7 2" xfId="24807"/>
    <cellStyle name="Note 3 2 8" xfId="14409"/>
    <cellStyle name="Note 3 2 8 2" xfId="25816"/>
    <cellStyle name="Note 3 2 9" xfId="15367"/>
    <cellStyle name="Note 3 2 9 2" xfId="26774"/>
    <cellStyle name="Note 3 3" xfId="7138"/>
    <cellStyle name="Note 3 3 10" xfId="12540"/>
    <cellStyle name="Note 3 3 10 2" xfId="23948"/>
    <cellStyle name="Note 3 3 11" xfId="20108"/>
    <cellStyle name="Note 3 3 2" xfId="8778"/>
    <cellStyle name="Note 3 3 2 2" xfId="13438"/>
    <cellStyle name="Note 3 3 2 2 2" xfId="24845"/>
    <cellStyle name="Note 3 3 2 3" xfId="14444"/>
    <cellStyle name="Note 3 3 2 3 2" xfId="25851"/>
    <cellStyle name="Note 3 3 2 4" xfId="15402"/>
    <cellStyle name="Note 3 3 2 4 2" xfId="26809"/>
    <cellStyle name="Note 3 3 2 5" xfId="16329"/>
    <cellStyle name="Note 3 3 2 5 2" xfId="27736"/>
    <cellStyle name="Note 3 3 2 6" xfId="17200"/>
    <cellStyle name="Note 3 3 2 6 2" xfId="28607"/>
    <cellStyle name="Note 3 3 2 7" xfId="18047"/>
    <cellStyle name="Note 3 3 2 7 2" xfId="29454"/>
    <cellStyle name="Note 3 3 2 8" xfId="18814"/>
    <cellStyle name="Note 3 3 2 8 2" xfId="30221"/>
    <cellStyle name="Note 3 3 2 9" xfId="20640"/>
    <cellStyle name="Note 3 3 3" xfId="9641"/>
    <cellStyle name="Note 3 3 3 2" xfId="14045"/>
    <cellStyle name="Note 3 3 3 2 2" xfId="25452"/>
    <cellStyle name="Note 3 3 3 3" xfId="15005"/>
    <cellStyle name="Note 3 3 3 3 2" xfId="26412"/>
    <cellStyle name="Note 3 3 3 4" xfId="15957"/>
    <cellStyle name="Note 3 3 3 4 2" xfId="27364"/>
    <cellStyle name="Note 3 3 3 5" xfId="16831"/>
    <cellStyle name="Note 3 3 3 5 2" xfId="28238"/>
    <cellStyle name="Note 3 3 3 6" xfId="17696"/>
    <cellStyle name="Note 3 3 3 6 2" xfId="29103"/>
    <cellStyle name="Note 3 3 3 7" xfId="18472"/>
    <cellStyle name="Note 3 3 3 7 2" xfId="29879"/>
    <cellStyle name="Note 3 3 3 8" xfId="19229"/>
    <cellStyle name="Note 3 3 3 8 2" xfId="30636"/>
    <cellStyle name="Note 3 3 3 9" xfId="21061"/>
    <cellStyle name="Note 3 3 4" xfId="12408"/>
    <cellStyle name="Note 3 3 4 2" xfId="23816"/>
    <cellStyle name="Note 3 3 5" xfId="10468"/>
    <cellStyle name="Note 3 3 5 2" xfId="21880"/>
    <cellStyle name="Note 3 3 6" xfId="11983"/>
    <cellStyle name="Note 3 3 6 2" xfId="23391"/>
    <cellStyle name="Note 3 3 7" xfId="10844"/>
    <cellStyle name="Note 3 3 7 2" xfId="22256"/>
    <cellStyle name="Note 3 3 8" xfId="11576"/>
    <cellStyle name="Note 3 3 8 2" xfId="22985"/>
    <cellStyle name="Note 3 3 9" xfId="11176"/>
    <cellStyle name="Note 3 3 9 2" xfId="22587"/>
    <cellStyle name="Note 3 4" xfId="7980"/>
    <cellStyle name="Note 3 4 2" xfId="12949"/>
    <cellStyle name="Note 3 4 2 2" xfId="24356"/>
    <cellStyle name="Note 3 4 3" xfId="10039"/>
    <cellStyle name="Note 3 4 3 2" xfId="21452"/>
    <cellStyle name="Note 3 4 4" xfId="13709"/>
    <cellStyle name="Note 3 4 4 2" xfId="25116"/>
    <cellStyle name="Note 3 4 5" xfId="14673"/>
    <cellStyle name="Note 3 4 5 2" xfId="26080"/>
    <cellStyle name="Note 3 4 6" xfId="15625"/>
    <cellStyle name="Note 3 4 6 2" xfId="27032"/>
    <cellStyle name="Note 3 4 7" xfId="16507"/>
    <cellStyle name="Note 3 4 7 2" xfId="27914"/>
    <cellStyle name="Note 3 4 8" xfId="17375"/>
    <cellStyle name="Note 3 4 8 2" xfId="28782"/>
    <cellStyle name="Note 3 4 9" xfId="20394"/>
    <cellStyle name="Note 3 5" xfId="9413"/>
    <cellStyle name="Note 3 5 2" xfId="13817"/>
    <cellStyle name="Note 3 5 2 2" xfId="25224"/>
    <cellStyle name="Note 3 5 3" xfId="14777"/>
    <cellStyle name="Note 3 5 3 2" xfId="26184"/>
    <cellStyle name="Note 3 5 4" xfId="15729"/>
    <cellStyle name="Note 3 5 4 2" xfId="27136"/>
    <cellStyle name="Note 3 5 5" xfId="16603"/>
    <cellStyle name="Note 3 5 5 2" xfId="28010"/>
    <cellStyle name="Note 3 5 6" xfId="17468"/>
    <cellStyle name="Note 3 5 6 2" xfId="28875"/>
    <cellStyle name="Note 3 5 7" xfId="18244"/>
    <cellStyle name="Note 3 5 7 2" xfId="29651"/>
    <cellStyle name="Note 3 5 8" xfId="19001"/>
    <cellStyle name="Note 3 5 8 2" xfId="30408"/>
    <cellStyle name="Note 3 5 9" xfId="20833"/>
    <cellStyle name="Note 3 6" xfId="11854"/>
    <cellStyle name="Note 3 6 2" xfId="23263"/>
    <cellStyle name="Note 3 7" xfId="10957"/>
    <cellStyle name="Note 3 7 2" xfId="22368"/>
    <cellStyle name="Note 3 8" xfId="11473"/>
    <cellStyle name="Note 3 8 2" xfId="22883"/>
    <cellStyle name="Note 3 9" xfId="11255"/>
    <cellStyle name="Note 3 9 2" xfId="22665"/>
    <cellStyle name="Note 4" xfId="6213"/>
    <cellStyle name="Note 4 10" xfId="13324"/>
    <cellStyle name="Note 4 10 2" xfId="24731"/>
    <cellStyle name="Note 4 11" xfId="14340"/>
    <cellStyle name="Note 4 11 2" xfId="25747"/>
    <cellStyle name="Note 4 12" xfId="15300"/>
    <cellStyle name="Note 4 12 2" xfId="26707"/>
    <cellStyle name="Note 4 13" xfId="19860"/>
    <cellStyle name="Note 4 2" xfId="6827"/>
    <cellStyle name="Note 4 2 10" xfId="14618"/>
    <cellStyle name="Note 4 2 10 2" xfId="26025"/>
    <cellStyle name="Note 4 2 11" xfId="15571"/>
    <cellStyle name="Note 4 2 11 2" xfId="26978"/>
    <cellStyle name="Note 4 2 12" xfId="19933"/>
    <cellStyle name="Note 4 2 2" xfId="7662"/>
    <cellStyle name="Note 4 2 2 10" xfId="17354"/>
    <cellStyle name="Note 4 2 2 10 2" xfId="28761"/>
    <cellStyle name="Note 4 2 2 11" xfId="20229"/>
    <cellStyle name="Note 4 2 2 2" xfId="9302"/>
    <cellStyle name="Note 4 2 2 2 2" xfId="13736"/>
    <cellStyle name="Note 4 2 2 2 2 2" xfId="25143"/>
    <cellStyle name="Note 4 2 2 2 3" xfId="14698"/>
    <cellStyle name="Note 4 2 2 2 3 2" xfId="26105"/>
    <cellStyle name="Note 4 2 2 2 4" xfId="15650"/>
    <cellStyle name="Note 4 2 2 2 4 2" xfId="27057"/>
    <cellStyle name="Note 4 2 2 2 5" xfId="16530"/>
    <cellStyle name="Note 4 2 2 2 5 2" xfId="27937"/>
    <cellStyle name="Note 4 2 2 2 6" xfId="17396"/>
    <cellStyle name="Note 4 2 2 2 6 2" xfId="28803"/>
    <cellStyle name="Note 4 2 2 2 7" xfId="18172"/>
    <cellStyle name="Note 4 2 2 2 7 2" xfId="29579"/>
    <cellStyle name="Note 4 2 2 2 8" xfId="18929"/>
    <cellStyle name="Note 4 2 2 2 8 2" xfId="30336"/>
    <cellStyle name="Note 4 2 2 2 9" xfId="20761"/>
    <cellStyle name="Note 4 2 2 3" xfId="9756"/>
    <cellStyle name="Note 4 2 2 3 2" xfId="14160"/>
    <cellStyle name="Note 4 2 2 3 2 2" xfId="25567"/>
    <cellStyle name="Note 4 2 2 3 3" xfId="15120"/>
    <cellStyle name="Note 4 2 2 3 3 2" xfId="26527"/>
    <cellStyle name="Note 4 2 2 3 4" xfId="16072"/>
    <cellStyle name="Note 4 2 2 3 4 2" xfId="27479"/>
    <cellStyle name="Note 4 2 2 3 5" xfId="16946"/>
    <cellStyle name="Note 4 2 2 3 5 2" xfId="28353"/>
    <cellStyle name="Note 4 2 2 3 6" xfId="17811"/>
    <cellStyle name="Note 4 2 2 3 6 2" xfId="29218"/>
    <cellStyle name="Note 4 2 2 3 7" xfId="18587"/>
    <cellStyle name="Note 4 2 2 3 7 2" xfId="29994"/>
    <cellStyle name="Note 4 2 2 3 8" xfId="19344"/>
    <cellStyle name="Note 4 2 2 3 8 2" xfId="30751"/>
    <cellStyle name="Note 4 2 2 3 9" xfId="21176"/>
    <cellStyle name="Note 4 2 2 4" xfId="12720"/>
    <cellStyle name="Note 4 2 2 4 2" xfId="24128"/>
    <cellStyle name="Note 4 2 2 5" xfId="10219"/>
    <cellStyle name="Note 4 2 2 5 2" xfId="21631"/>
    <cellStyle name="Note 4 2 2 6" xfId="13681"/>
    <cellStyle name="Note 4 2 2 6 2" xfId="25088"/>
    <cellStyle name="Note 4 2 2 7" xfId="14649"/>
    <cellStyle name="Note 4 2 2 7 2" xfId="26056"/>
    <cellStyle name="Note 4 2 2 8" xfId="15601"/>
    <cellStyle name="Note 4 2 2 8 2" xfId="27008"/>
    <cellStyle name="Note 4 2 2 9" xfId="16486"/>
    <cellStyle name="Note 4 2 2 9 2" xfId="27893"/>
    <cellStyle name="Note 4 2 3" xfId="8467"/>
    <cellStyle name="Note 4 2 3 2" xfId="13207"/>
    <cellStyle name="Note 4 2 3 2 2" xfId="24614"/>
    <cellStyle name="Note 4 2 3 3" xfId="14227"/>
    <cellStyle name="Note 4 2 3 3 2" xfId="25634"/>
    <cellStyle name="Note 4 2 3 4" xfId="15187"/>
    <cellStyle name="Note 4 2 3 4 2" xfId="26594"/>
    <cellStyle name="Note 4 2 3 5" xfId="16136"/>
    <cellStyle name="Note 4 2 3 5 2" xfId="27543"/>
    <cellStyle name="Note 4 2 3 6" xfId="17009"/>
    <cellStyle name="Note 4 2 3 6 2" xfId="28416"/>
    <cellStyle name="Note 4 2 3 7" xfId="17874"/>
    <cellStyle name="Note 4 2 3 7 2" xfId="29281"/>
    <cellStyle name="Note 4 2 3 8" xfId="18650"/>
    <cellStyle name="Note 4 2 3 8 2" xfId="30057"/>
    <cellStyle name="Note 4 2 3 9" xfId="20464"/>
    <cellStyle name="Note 4 2 4" xfId="9477"/>
    <cellStyle name="Note 4 2 4 2" xfId="13881"/>
    <cellStyle name="Note 4 2 4 2 2" xfId="25288"/>
    <cellStyle name="Note 4 2 4 3" xfId="14841"/>
    <cellStyle name="Note 4 2 4 3 2" xfId="26248"/>
    <cellStyle name="Note 4 2 4 4" xfId="15793"/>
    <cellStyle name="Note 4 2 4 4 2" xfId="27200"/>
    <cellStyle name="Note 4 2 4 5" xfId="16667"/>
    <cellStyle name="Note 4 2 4 5 2" xfId="28074"/>
    <cellStyle name="Note 4 2 4 6" xfId="17532"/>
    <cellStyle name="Note 4 2 4 6 2" xfId="28939"/>
    <cellStyle name="Note 4 2 4 7" xfId="18308"/>
    <cellStyle name="Note 4 2 4 7 2" xfId="29715"/>
    <cellStyle name="Note 4 2 4 8" xfId="19065"/>
    <cellStyle name="Note 4 2 4 8 2" xfId="30472"/>
    <cellStyle name="Note 4 2 4 9" xfId="20897"/>
    <cellStyle name="Note 4 2 5" xfId="12178"/>
    <cellStyle name="Note 4 2 5 2" xfId="23586"/>
    <cellStyle name="Note 4 2 6" xfId="10685"/>
    <cellStyle name="Note 4 2 6 2" xfId="22097"/>
    <cellStyle name="Note 4 2 7" xfId="12367"/>
    <cellStyle name="Note 4 2 7 2" xfId="23775"/>
    <cellStyle name="Note 4 2 8" xfId="10505"/>
    <cellStyle name="Note 4 2 8 2" xfId="21917"/>
    <cellStyle name="Note 4 2 9" xfId="13641"/>
    <cellStyle name="Note 4 2 9 2" xfId="25048"/>
    <cellStyle name="Note 4 3" xfId="7139"/>
    <cellStyle name="Note 4 3 10" xfId="15592"/>
    <cellStyle name="Note 4 3 10 2" xfId="26999"/>
    <cellStyle name="Note 4 3 11" xfId="20109"/>
    <cellStyle name="Note 4 3 2" xfId="8779"/>
    <cellStyle name="Note 4 3 2 2" xfId="13439"/>
    <cellStyle name="Note 4 3 2 2 2" xfId="24846"/>
    <cellStyle name="Note 4 3 2 3" xfId="14445"/>
    <cellStyle name="Note 4 3 2 3 2" xfId="25852"/>
    <cellStyle name="Note 4 3 2 4" xfId="15403"/>
    <cellStyle name="Note 4 3 2 4 2" xfId="26810"/>
    <cellStyle name="Note 4 3 2 5" xfId="16330"/>
    <cellStyle name="Note 4 3 2 5 2" xfId="27737"/>
    <cellStyle name="Note 4 3 2 6" xfId="17201"/>
    <cellStyle name="Note 4 3 2 6 2" xfId="28608"/>
    <cellStyle name="Note 4 3 2 7" xfId="18048"/>
    <cellStyle name="Note 4 3 2 7 2" xfId="29455"/>
    <cellStyle name="Note 4 3 2 8" xfId="18815"/>
    <cellStyle name="Note 4 3 2 8 2" xfId="30222"/>
    <cellStyle name="Note 4 3 2 9" xfId="20641"/>
    <cellStyle name="Note 4 3 3" xfId="9642"/>
    <cellStyle name="Note 4 3 3 2" xfId="14046"/>
    <cellStyle name="Note 4 3 3 2 2" xfId="25453"/>
    <cellStyle name="Note 4 3 3 3" xfId="15006"/>
    <cellStyle name="Note 4 3 3 3 2" xfId="26413"/>
    <cellStyle name="Note 4 3 3 4" xfId="15958"/>
    <cellStyle name="Note 4 3 3 4 2" xfId="27365"/>
    <cellStyle name="Note 4 3 3 5" xfId="16832"/>
    <cellStyle name="Note 4 3 3 5 2" xfId="28239"/>
    <cellStyle name="Note 4 3 3 6" xfId="17697"/>
    <cellStyle name="Note 4 3 3 6 2" xfId="29104"/>
    <cellStyle name="Note 4 3 3 7" xfId="18473"/>
    <cellStyle name="Note 4 3 3 7 2" xfId="29880"/>
    <cellStyle name="Note 4 3 3 8" xfId="19230"/>
    <cellStyle name="Note 4 3 3 8 2" xfId="30637"/>
    <cellStyle name="Note 4 3 3 9" xfId="21062"/>
    <cellStyle name="Note 4 3 4" xfId="12409"/>
    <cellStyle name="Note 4 3 4 2" xfId="23817"/>
    <cellStyle name="Note 4 3 5" xfId="10467"/>
    <cellStyle name="Note 4 3 5 2" xfId="21879"/>
    <cellStyle name="Note 4 3 6" xfId="12628"/>
    <cellStyle name="Note 4 3 6 2" xfId="24036"/>
    <cellStyle name="Note 4 3 7" xfId="10279"/>
    <cellStyle name="Note 4 3 7 2" xfId="21691"/>
    <cellStyle name="Note 4 3 8" xfId="13669"/>
    <cellStyle name="Note 4 3 8 2" xfId="25076"/>
    <cellStyle name="Note 4 3 9" xfId="14640"/>
    <cellStyle name="Note 4 3 9 2" xfId="26047"/>
    <cellStyle name="Note 4 4" xfId="7981"/>
    <cellStyle name="Note 4 4 2" xfId="12950"/>
    <cellStyle name="Note 4 4 2 2" xfId="24357"/>
    <cellStyle name="Note 4 4 3" xfId="10038"/>
    <cellStyle name="Note 4 4 3 2" xfId="21451"/>
    <cellStyle name="Note 4 4 4" xfId="13184"/>
    <cellStyle name="Note 4 4 4 2" xfId="24591"/>
    <cellStyle name="Note 4 4 5" xfId="9852"/>
    <cellStyle name="Note 4 4 5 2" xfId="21265"/>
    <cellStyle name="Note 4 4 6" xfId="12976"/>
    <cellStyle name="Note 4 4 6 2" xfId="24383"/>
    <cellStyle name="Note 4 4 7" xfId="10013"/>
    <cellStyle name="Note 4 4 7 2" xfId="21426"/>
    <cellStyle name="Note 4 4 8" xfId="11807"/>
    <cellStyle name="Note 4 4 8 2" xfId="23216"/>
    <cellStyle name="Note 4 4 9" xfId="20395"/>
    <cellStyle name="Note 4 5" xfId="9414"/>
    <cellStyle name="Note 4 5 2" xfId="13818"/>
    <cellStyle name="Note 4 5 2 2" xfId="25225"/>
    <cellStyle name="Note 4 5 3" xfId="14778"/>
    <cellStyle name="Note 4 5 3 2" xfId="26185"/>
    <cellStyle name="Note 4 5 4" xfId="15730"/>
    <cellStyle name="Note 4 5 4 2" xfId="27137"/>
    <cellStyle name="Note 4 5 5" xfId="16604"/>
    <cellStyle name="Note 4 5 5 2" xfId="28011"/>
    <cellStyle name="Note 4 5 6" xfId="17469"/>
    <cellStyle name="Note 4 5 6 2" xfId="28876"/>
    <cellStyle name="Note 4 5 7" xfId="18245"/>
    <cellStyle name="Note 4 5 7 2" xfId="29652"/>
    <cellStyle name="Note 4 5 8" xfId="19002"/>
    <cellStyle name="Note 4 5 8 2" xfId="30409"/>
    <cellStyle name="Note 4 5 9" xfId="20834"/>
    <cellStyle name="Note 4 6" xfId="11855"/>
    <cellStyle name="Note 4 6 2" xfId="23264"/>
    <cellStyle name="Note 4 7" xfId="10956"/>
    <cellStyle name="Note 4 7 2" xfId="22367"/>
    <cellStyle name="Note 4 8" xfId="11474"/>
    <cellStyle name="Note 4 8 2" xfId="22884"/>
    <cellStyle name="Note 4 9" xfId="11254"/>
    <cellStyle name="Note 4 9 2" xfId="22664"/>
    <cellStyle name="Note 5" xfId="6214"/>
    <cellStyle name="Note 5 10" xfId="12786"/>
    <cellStyle name="Note 5 10 2" xfId="24194"/>
    <cellStyle name="Note 5 11" xfId="10179"/>
    <cellStyle name="Note 5 11 2" xfId="21591"/>
    <cellStyle name="Note 5 12" xfId="11778"/>
    <cellStyle name="Note 5 12 2" xfId="23187"/>
    <cellStyle name="Note 5 13" xfId="19861"/>
    <cellStyle name="Note 5 2" xfId="6826"/>
    <cellStyle name="Note 5 2 10" xfId="9846"/>
    <cellStyle name="Note 5 2 10 2" xfId="21259"/>
    <cellStyle name="Note 5 2 11" xfId="11999"/>
    <cellStyle name="Note 5 2 11 2" xfId="23407"/>
    <cellStyle name="Note 5 2 12" xfId="19932"/>
    <cellStyle name="Note 5 2 2" xfId="7663"/>
    <cellStyle name="Note 5 2 2 10" xfId="13062"/>
    <cellStyle name="Note 5 2 2 10 2" xfId="24469"/>
    <cellStyle name="Note 5 2 2 11" xfId="20230"/>
    <cellStyle name="Note 5 2 2 2" xfId="9303"/>
    <cellStyle name="Note 5 2 2 2 2" xfId="13737"/>
    <cellStyle name="Note 5 2 2 2 2 2" xfId="25144"/>
    <cellStyle name="Note 5 2 2 2 3" xfId="14699"/>
    <cellStyle name="Note 5 2 2 2 3 2" xfId="26106"/>
    <cellStyle name="Note 5 2 2 2 4" xfId="15651"/>
    <cellStyle name="Note 5 2 2 2 4 2" xfId="27058"/>
    <cellStyle name="Note 5 2 2 2 5" xfId="16531"/>
    <cellStyle name="Note 5 2 2 2 5 2" xfId="27938"/>
    <cellStyle name="Note 5 2 2 2 6" xfId="17397"/>
    <cellStyle name="Note 5 2 2 2 6 2" xfId="28804"/>
    <cellStyle name="Note 5 2 2 2 7" xfId="18173"/>
    <cellStyle name="Note 5 2 2 2 7 2" xfId="29580"/>
    <cellStyle name="Note 5 2 2 2 8" xfId="18930"/>
    <cellStyle name="Note 5 2 2 2 8 2" xfId="30337"/>
    <cellStyle name="Note 5 2 2 2 9" xfId="20762"/>
    <cellStyle name="Note 5 2 2 3" xfId="9757"/>
    <cellStyle name="Note 5 2 2 3 2" xfId="14161"/>
    <cellStyle name="Note 5 2 2 3 2 2" xfId="25568"/>
    <cellStyle name="Note 5 2 2 3 3" xfId="15121"/>
    <cellStyle name="Note 5 2 2 3 3 2" xfId="26528"/>
    <cellStyle name="Note 5 2 2 3 4" xfId="16073"/>
    <cellStyle name="Note 5 2 2 3 4 2" xfId="27480"/>
    <cellStyle name="Note 5 2 2 3 5" xfId="16947"/>
    <cellStyle name="Note 5 2 2 3 5 2" xfId="28354"/>
    <cellStyle name="Note 5 2 2 3 6" xfId="17812"/>
    <cellStyle name="Note 5 2 2 3 6 2" xfId="29219"/>
    <cellStyle name="Note 5 2 2 3 7" xfId="18588"/>
    <cellStyle name="Note 5 2 2 3 7 2" xfId="29995"/>
    <cellStyle name="Note 5 2 2 3 8" xfId="19345"/>
    <cellStyle name="Note 5 2 2 3 8 2" xfId="30752"/>
    <cellStyle name="Note 5 2 2 3 9" xfId="21177"/>
    <cellStyle name="Note 5 2 2 4" xfId="12721"/>
    <cellStyle name="Note 5 2 2 4 2" xfId="24129"/>
    <cellStyle name="Note 5 2 2 5" xfId="10218"/>
    <cellStyle name="Note 5 2 2 5 2" xfId="21630"/>
    <cellStyle name="Note 5 2 2 6" xfId="13053"/>
    <cellStyle name="Note 5 2 2 6 2" xfId="24460"/>
    <cellStyle name="Note 5 2 2 7" xfId="9948"/>
    <cellStyle name="Note 5 2 2 7 2" xfId="21361"/>
    <cellStyle name="Note 5 2 2 8" xfId="13194"/>
    <cellStyle name="Note 5 2 2 8 2" xfId="24601"/>
    <cellStyle name="Note 5 2 2 9" xfId="9845"/>
    <cellStyle name="Note 5 2 2 9 2" xfId="21258"/>
    <cellStyle name="Note 5 2 3" xfId="8466"/>
    <cellStyle name="Note 5 2 3 2" xfId="13206"/>
    <cellStyle name="Note 5 2 3 2 2" xfId="24613"/>
    <cellStyle name="Note 5 2 3 3" xfId="14226"/>
    <cellStyle name="Note 5 2 3 3 2" xfId="25633"/>
    <cellStyle name="Note 5 2 3 4" xfId="15186"/>
    <cellStyle name="Note 5 2 3 4 2" xfId="26593"/>
    <cellStyle name="Note 5 2 3 5" xfId="16135"/>
    <cellStyle name="Note 5 2 3 5 2" xfId="27542"/>
    <cellStyle name="Note 5 2 3 6" xfId="17008"/>
    <cellStyle name="Note 5 2 3 6 2" xfId="28415"/>
    <cellStyle name="Note 5 2 3 7" xfId="17873"/>
    <cellStyle name="Note 5 2 3 7 2" xfId="29280"/>
    <cellStyle name="Note 5 2 3 8" xfId="18649"/>
    <cellStyle name="Note 5 2 3 8 2" xfId="30056"/>
    <cellStyle name="Note 5 2 3 9" xfId="20463"/>
    <cellStyle name="Note 5 2 4" xfId="9476"/>
    <cellStyle name="Note 5 2 4 2" xfId="13880"/>
    <cellStyle name="Note 5 2 4 2 2" xfId="25287"/>
    <cellStyle name="Note 5 2 4 3" xfId="14840"/>
    <cellStyle name="Note 5 2 4 3 2" xfId="26247"/>
    <cellStyle name="Note 5 2 4 4" xfId="15792"/>
    <cellStyle name="Note 5 2 4 4 2" xfId="27199"/>
    <cellStyle name="Note 5 2 4 5" xfId="16666"/>
    <cellStyle name="Note 5 2 4 5 2" xfId="28073"/>
    <cellStyle name="Note 5 2 4 6" xfId="17531"/>
    <cellStyle name="Note 5 2 4 6 2" xfId="28938"/>
    <cellStyle name="Note 5 2 4 7" xfId="18307"/>
    <cellStyle name="Note 5 2 4 7 2" xfId="29714"/>
    <cellStyle name="Note 5 2 4 8" xfId="19064"/>
    <cellStyle name="Note 5 2 4 8 2" xfId="30471"/>
    <cellStyle name="Note 5 2 4 9" xfId="20896"/>
    <cellStyle name="Note 5 2 5" xfId="12177"/>
    <cellStyle name="Note 5 2 5 2" xfId="23585"/>
    <cellStyle name="Note 5 2 6" xfId="10686"/>
    <cellStyle name="Note 5 2 6 2" xfId="22098"/>
    <cellStyle name="Note 5 2 7" xfId="13032"/>
    <cellStyle name="Note 5 2 7 2" xfId="24439"/>
    <cellStyle name="Note 5 2 8" xfId="9966"/>
    <cellStyle name="Note 5 2 8 2" xfId="21379"/>
    <cellStyle name="Note 5 2 9" xfId="13191"/>
    <cellStyle name="Note 5 2 9 2" xfId="24598"/>
    <cellStyle name="Note 5 3" xfId="7140"/>
    <cellStyle name="Note 5 3 10" xfId="17340"/>
    <cellStyle name="Note 5 3 10 2" xfId="28747"/>
    <cellStyle name="Note 5 3 11" xfId="20110"/>
    <cellStyle name="Note 5 3 2" xfId="8780"/>
    <cellStyle name="Note 5 3 2 2" xfId="13440"/>
    <cellStyle name="Note 5 3 2 2 2" xfId="24847"/>
    <cellStyle name="Note 5 3 2 3" xfId="14446"/>
    <cellStyle name="Note 5 3 2 3 2" xfId="25853"/>
    <cellStyle name="Note 5 3 2 4" xfId="15404"/>
    <cellStyle name="Note 5 3 2 4 2" xfId="26811"/>
    <cellStyle name="Note 5 3 2 5" xfId="16331"/>
    <cellStyle name="Note 5 3 2 5 2" xfId="27738"/>
    <cellStyle name="Note 5 3 2 6" xfId="17202"/>
    <cellStyle name="Note 5 3 2 6 2" xfId="28609"/>
    <cellStyle name="Note 5 3 2 7" xfId="18049"/>
    <cellStyle name="Note 5 3 2 7 2" xfId="29456"/>
    <cellStyle name="Note 5 3 2 8" xfId="18816"/>
    <cellStyle name="Note 5 3 2 8 2" xfId="30223"/>
    <cellStyle name="Note 5 3 2 9" xfId="20642"/>
    <cellStyle name="Note 5 3 3" xfId="9643"/>
    <cellStyle name="Note 5 3 3 2" xfId="14047"/>
    <cellStyle name="Note 5 3 3 2 2" xfId="25454"/>
    <cellStyle name="Note 5 3 3 3" xfId="15007"/>
    <cellStyle name="Note 5 3 3 3 2" xfId="26414"/>
    <cellStyle name="Note 5 3 3 4" xfId="15959"/>
    <cellStyle name="Note 5 3 3 4 2" xfId="27366"/>
    <cellStyle name="Note 5 3 3 5" xfId="16833"/>
    <cellStyle name="Note 5 3 3 5 2" xfId="28240"/>
    <cellStyle name="Note 5 3 3 6" xfId="17698"/>
    <cellStyle name="Note 5 3 3 6 2" xfId="29105"/>
    <cellStyle name="Note 5 3 3 7" xfId="18474"/>
    <cellStyle name="Note 5 3 3 7 2" xfId="29881"/>
    <cellStyle name="Note 5 3 3 8" xfId="19231"/>
    <cellStyle name="Note 5 3 3 8 2" xfId="30638"/>
    <cellStyle name="Note 5 3 3 9" xfId="21063"/>
    <cellStyle name="Note 5 3 4" xfId="12410"/>
    <cellStyle name="Note 5 3 4 2" xfId="23818"/>
    <cellStyle name="Note 5 3 5" xfId="10466"/>
    <cellStyle name="Note 5 3 5 2" xfId="21878"/>
    <cellStyle name="Note 5 3 6" xfId="13648"/>
    <cellStyle name="Note 5 3 6 2" xfId="25055"/>
    <cellStyle name="Note 5 3 7" xfId="14624"/>
    <cellStyle name="Note 5 3 7 2" xfId="26031"/>
    <cellStyle name="Note 5 3 8" xfId="15576"/>
    <cellStyle name="Note 5 3 8 2" xfId="26983"/>
    <cellStyle name="Note 5 3 9" xfId="16471"/>
    <cellStyle name="Note 5 3 9 2" xfId="27878"/>
    <cellStyle name="Note 5 4" xfId="7982"/>
    <cellStyle name="Note 5 4 2" xfId="12951"/>
    <cellStyle name="Note 5 4 2 2" xfId="24358"/>
    <cellStyle name="Note 5 4 3" xfId="10037"/>
    <cellStyle name="Note 5 4 3 2" xfId="21450"/>
    <cellStyle name="Note 5 4 4" xfId="12685"/>
    <cellStyle name="Note 5 4 4 2" xfId="24093"/>
    <cellStyle name="Note 5 4 5" xfId="10234"/>
    <cellStyle name="Note 5 4 5 2" xfId="21646"/>
    <cellStyle name="Note 5 4 6" xfId="13161"/>
    <cellStyle name="Note 5 4 6 2" xfId="24568"/>
    <cellStyle name="Note 5 4 7" xfId="9872"/>
    <cellStyle name="Note 5 4 7 2" xfId="21285"/>
    <cellStyle name="Note 5 4 8" xfId="12005"/>
    <cellStyle name="Note 5 4 8 2" xfId="23413"/>
    <cellStyle name="Note 5 4 9" xfId="20396"/>
    <cellStyle name="Note 5 5" xfId="9415"/>
    <cellStyle name="Note 5 5 2" xfId="13819"/>
    <cellStyle name="Note 5 5 2 2" xfId="25226"/>
    <cellStyle name="Note 5 5 3" xfId="14779"/>
    <cellStyle name="Note 5 5 3 2" xfId="26186"/>
    <cellStyle name="Note 5 5 4" xfId="15731"/>
    <cellStyle name="Note 5 5 4 2" xfId="27138"/>
    <cellStyle name="Note 5 5 5" xfId="16605"/>
    <cellStyle name="Note 5 5 5 2" xfId="28012"/>
    <cellStyle name="Note 5 5 6" xfId="17470"/>
    <cellStyle name="Note 5 5 6 2" xfId="28877"/>
    <cellStyle name="Note 5 5 7" xfId="18246"/>
    <cellStyle name="Note 5 5 7 2" xfId="29653"/>
    <cellStyle name="Note 5 5 8" xfId="19003"/>
    <cellStyle name="Note 5 5 8 2" xfId="30410"/>
    <cellStyle name="Note 5 5 9" xfId="20835"/>
    <cellStyle name="Note 5 6" xfId="11856"/>
    <cellStyle name="Note 5 6 2" xfId="23265"/>
    <cellStyle name="Note 5 7" xfId="10955"/>
    <cellStyle name="Note 5 7 2" xfId="22366"/>
    <cellStyle name="Note 5 8" xfId="11475"/>
    <cellStyle name="Note 5 8 2" xfId="22885"/>
    <cellStyle name="Note 5 9" xfId="11253"/>
    <cellStyle name="Note 5 9 2" xfId="22663"/>
    <cellStyle name="Note 6" xfId="6215"/>
    <cellStyle name="Note 6 10" xfId="13800"/>
    <cellStyle name="Note 6 10 2" xfId="25207"/>
    <cellStyle name="Note 6 11" xfId="14762"/>
    <cellStyle name="Note 6 11 2" xfId="26169"/>
    <cellStyle name="Note 6 12" xfId="15714"/>
    <cellStyle name="Note 6 12 2" xfId="27121"/>
    <cellStyle name="Note 6 13" xfId="19862"/>
    <cellStyle name="Note 6 2" xfId="6825"/>
    <cellStyle name="Note 6 2 10" xfId="16439"/>
    <cellStyle name="Note 6 2 10 2" xfId="27846"/>
    <cellStyle name="Note 6 2 11" xfId="17310"/>
    <cellStyle name="Note 6 2 11 2" xfId="28717"/>
    <cellStyle name="Note 6 2 12" xfId="19931"/>
    <cellStyle name="Note 6 2 2" xfId="7664"/>
    <cellStyle name="Note 6 2 2 10" xfId="10781"/>
    <cellStyle name="Note 6 2 2 10 2" xfId="22193"/>
    <cellStyle name="Note 6 2 2 11" xfId="20231"/>
    <cellStyle name="Note 6 2 2 2" xfId="9304"/>
    <cellStyle name="Note 6 2 2 2 2" xfId="13738"/>
    <cellStyle name="Note 6 2 2 2 2 2" xfId="25145"/>
    <cellStyle name="Note 6 2 2 2 3" xfId="14700"/>
    <cellStyle name="Note 6 2 2 2 3 2" xfId="26107"/>
    <cellStyle name="Note 6 2 2 2 4" xfId="15652"/>
    <cellStyle name="Note 6 2 2 2 4 2" xfId="27059"/>
    <cellStyle name="Note 6 2 2 2 5" xfId="16532"/>
    <cellStyle name="Note 6 2 2 2 5 2" xfId="27939"/>
    <cellStyle name="Note 6 2 2 2 6" xfId="17398"/>
    <cellStyle name="Note 6 2 2 2 6 2" xfId="28805"/>
    <cellStyle name="Note 6 2 2 2 7" xfId="18174"/>
    <cellStyle name="Note 6 2 2 2 7 2" xfId="29581"/>
    <cellStyle name="Note 6 2 2 2 8" xfId="18931"/>
    <cellStyle name="Note 6 2 2 2 8 2" xfId="30338"/>
    <cellStyle name="Note 6 2 2 2 9" xfId="20763"/>
    <cellStyle name="Note 6 2 2 3" xfId="9758"/>
    <cellStyle name="Note 6 2 2 3 2" xfId="14162"/>
    <cellStyle name="Note 6 2 2 3 2 2" xfId="25569"/>
    <cellStyle name="Note 6 2 2 3 3" xfId="15122"/>
    <cellStyle name="Note 6 2 2 3 3 2" xfId="26529"/>
    <cellStyle name="Note 6 2 2 3 4" xfId="16074"/>
    <cellStyle name="Note 6 2 2 3 4 2" xfId="27481"/>
    <cellStyle name="Note 6 2 2 3 5" xfId="16948"/>
    <cellStyle name="Note 6 2 2 3 5 2" xfId="28355"/>
    <cellStyle name="Note 6 2 2 3 6" xfId="17813"/>
    <cellStyle name="Note 6 2 2 3 6 2" xfId="29220"/>
    <cellStyle name="Note 6 2 2 3 7" xfId="18589"/>
    <cellStyle name="Note 6 2 2 3 7 2" xfId="29996"/>
    <cellStyle name="Note 6 2 2 3 8" xfId="19346"/>
    <cellStyle name="Note 6 2 2 3 8 2" xfId="30753"/>
    <cellStyle name="Note 6 2 2 3 9" xfId="21178"/>
    <cellStyle name="Note 6 2 2 4" xfId="12722"/>
    <cellStyle name="Note 6 2 2 4 2" xfId="24130"/>
    <cellStyle name="Note 6 2 2 5" xfId="12821"/>
    <cellStyle name="Note 6 2 2 5 2" xfId="24229"/>
    <cellStyle name="Note 6 2 2 6" xfId="10151"/>
    <cellStyle name="Note 6 2 2 6 2" xfId="21563"/>
    <cellStyle name="Note 6 2 2 7" xfId="11794"/>
    <cellStyle name="Note 6 2 2 7 2" xfId="23203"/>
    <cellStyle name="Note 6 2 2 8" xfId="11008"/>
    <cellStyle name="Note 6 2 2 8 2" xfId="22419"/>
    <cellStyle name="Note 6 2 2 9" xfId="12063"/>
    <cellStyle name="Note 6 2 2 9 2" xfId="23471"/>
    <cellStyle name="Note 6 2 3" xfId="8465"/>
    <cellStyle name="Note 6 2 3 2" xfId="13205"/>
    <cellStyle name="Note 6 2 3 2 2" xfId="24612"/>
    <cellStyle name="Note 6 2 3 3" xfId="14225"/>
    <cellStyle name="Note 6 2 3 3 2" xfId="25632"/>
    <cellStyle name="Note 6 2 3 4" xfId="15185"/>
    <cellStyle name="Note 6 2 3 4 2" xfId="26592"/>
    <cellStyle name="Note 6 2 3 5" xfId="16134"/>
    <cellStyle name="Note 6 2 3 5 2" xfId="27541"/>
    <cellStyle name="Note 6 2 3 6" xfId="17007"/>
    <cellStyle name="Note 6 2 3 6 2" xfId="28414"/>
    <cellStyle name="Note 6 2 3 7" xfId="17872"/>
    <cellStyle name="Note 6 2 3 7 2" xfId="29279"/>
    <cellStyle name="Note 6 2 3 8" xfId="18648"/>
    <cellStyle name="Note 6 2 3 8 2" xfId="30055"/>
    <cellStyle name="Note 6 2 3 9" xfId="20462"/>
    <cellStyle name="Note 6 2 4" xfId="9475"/>
    <cellStyle name="Note 6 2 4 2" xfId="13879"/>
    <cellStyle name="Note 6 2 4 2 2" xfId="25286"/>
    <cellStyle name="Note 6 2 4 3" xfId="14839"/>
    <cellStyle name="Note 6 2 4 3 2" xfId="26246"/>
    <cellStyle name="Note 6 2 4 4" xfId="15791"/>
    <cellStyle name="Note 6 2 4 4 2" xfId="27198"/>
    <cellStyle name="Note 6 2 4 5" xfId="16665"/>
    <cellStyle name="Note 6 2 4 5 2" xfId="28072"/>
    <cellStyle name="Note 6 2 4 6" xfId="17530"/>
    <cellStyle name="Note 6 2 4 6 2" xfId="28937"/>
    <cellStyle name="Note 6 2 4 7" xfId="18306"/>
    <cellStyle name="Note 6 2 4 7 2" xfId="29713"/>
    <cellStyle name="Note 6 2 4 8" xfId="19063"/>
    <cellStyle name="Note 6 2 4 8 2" xfId="30470"/>
    <cellStyle name="Note 6 2 4 9" xfId="20895"/>
    <cellStyle name="Note 6 2 5" xfId="12176"/>
    <cellStyle name="Note 6 2 5 2" xfId="23584"/>
    <cellStyle name="Note 6 2 6" xfId="10687"/>
    <cellStyle name="Note 6 2 6 2" xfId="22099"/>
    <cellStyle name="Note 6 2 7" xfId="13609"/>
    <cellStyle name="Note 6 2 7 2" xfId="25016"/>
    <cellStyle name="Note 6 2 8" xfId="14587"/>
    <cellStyle name="Note 6 2 8 2" xfId="25994"/>
    <cellStyle name="Note 6 2 9" xfId="15540"/>
    <cellStyle name="Note 6 2 9 2" xfId="26947"/>
    <cellStyle name="Note 6 3" xfId="7141"/>
    <cellStyle name="Note 6 3 10" xfId="12881"/>
    <cellStyle name="Note 6 3 10 2" xfId="24288"/>
    <cellStyle name="Note 6 3 11" xfId="20111"/>
    <cellStyle name="Note 6 3 2" xfId="8781"/>
    <cellStyle name="Note 6 3 2 2" xfId="13441"/>
    <cellStyle name="Note 6 3 2 2 2" xfId="24848"/>
    <cellStyle name="Note 6 3 2 3" xfId="14447"/>
    <cellStyle name="Note 6 3 2 3 2" xfId="25854"/>
    <cellStyle name="Note 6 3 2 4" xfId="15405"/>
    <cellStyle name="Note 6 3 2 4 2" xfId="26812"/>
    <cellStyle name="Note 6 3 2 5" xfId="16332"/>
    <cellStyle name="Note 6 3 2 5 2" xfId="27739"/>
    <cellStyle name="Note 6 3 2 6" xfId="17203"/>
    <cellStyle name="Note 6 3 2 6 2" xfId="28610"/>
    <cellStyle name="Note 6 3 2 7" xfId="18050"/>
    <cellStyle name="Note 6 3 2 7 2" xfId="29457"/>
    <cellStyle name="Note 6 3 2 8" xfId="18817"/>
    <cellStyle name="Note 6 3 2 8 2" xfId="30224"/>
    <cellStyle name="Note 6 3 2 9" xfId="20643"/>
    <cellStyle name="Note 6 3 3" xfId="9644"/>
    <cellStyle name="Note 6 3 3 2" xfId="14048"/>
    <cellStyle name="Note 6 3 3 2 2" xfId="25455"/>
    <cellStyle name="Note 6 3 3 3" xfId="15008"/>
    <cellStyle name="Note 6 3 3 3 2" xfId="26415"/>
    <cellStyle name="Note 6 3 3 4" xfId="15960"/>
    <cellStyle name="Note 6 3 3 4 2" xfId="27367"/>
    <cellStyle name="Note 6 3 3 5" xfId="16834"/>
    <cellStyle name="Note 6 3 3 5 2" xfId="28241"/>
    <cellStyle name="Note 6 3 3 6" xfId="17699"/>
    <cellStyle name="Note 6 3 3 6 2" xfId="29106"/>
    <cellStyle name="Note 6 3 3 7" xfId="18475"/>
    <cellStyle name="Note 6 3 3 7 2" xfId="29882"/>
    <cellStyle name="Note 6 3 3 8" xfId="19232"/>
    <cellStyle name="Note 6 3 3 8 2" xfId="30639"/>
    <cellStyle name="Note 6 3 3 9" xfId="21064"/>
    <cellStyle name="Note 6 3 4" xfId="12411"/>
    <cellStyle name="Note 6 3 4 2" xfId="23819"/>
    <cellStyle name="Note 6 3 5" xfId="10465"/>
    <cellStyle name="Note 6 3 5 2" xfId="21877"/>
    <cellStyle name="Note 6 3 6" xfId="13040"/>
    <cellStyle name="Note 6 3 6 2" xfId="24447"/>
    <cellStyle name="Note 6 3 7" xfId="9960"/>
    <cellStyle name="Note 6 3 7 2" xfId="21373"/>
    <cellStyle name="Note 6 3 8" xfId="11831"/>
    <cellStyle name="Note 6 3 8 2" xfId="23240"/>
    <cellStyle name="Note 6 3 9" xfId="10977"/>
    <cellStyle name="Note 6 3 9 2" xfId="22388"/>
    <cellStyle name="Note 6 4" xfId="7983"/>
    <cellStyle name="Note 6 4 2" xfId="12952"/>
    <cellStyle name="Note 6 4 2 2" xfId="24359"/>
    <cellStyle name="Note 6 4 3" xfId="10036"/>
    <cellStyle name="Note 6 4 3 2" xfId="21449"/>
    <cellStyle name="Note 6 4 4" xfId="13705"/>
    <cellStyle name="Note 6 4 4 2" xfId="25112"/>
    <cellStyle name="Note 6 4 5" xfId="14669"/>
    <cellStyle name="Note 6 4 5 2" xfId="26076"/>
    <cellStyle name="Note 6 4 6" xfId="15621"/>
    <cellStyle name="Note 6 4 6 2" xfId="27028"/>
    <cellStyle name="Note 6 4 7" xfId="16503"/>
    <cellStyle name="Note 6 4 7 2" xfId="27910"/>
    <cellStyle name="Note 6 4 8" xfId="17371"/>
    <cellStyle name="Note 6 4 8 2" xfId="28778"/>
    <cellStyle name="Note 6 4 9" xfId="20397"/>
    <cellStyle name="Note 6 5" xfId="9416"/>
    <cellStyle name="Note 6 5 2" xfId="13820"/>
    <cellStyle name="Note 6 5 2 2" xfId="25227"/>
    <cellStyle name="Note 6 5 3" xfId="14780"/>
    <cellStyle name="Note 6 5 3 2" xfId="26187"/>
    <cellStyle name="Note 6 5 4" xfId="15732"/>
    <cellStyle name="Note 6 5 4 2" xfId="27139"/>
    <cellStyle name="Note 6 5 5" xfId="16606"/>
    <cellStyle name="Note 6 5 5 2" xfId="28013"/>
    <cellStyle name="Note 6 5 6" xfId="17471"/>
    <cellStyle name="Note 6 5 6 2" xfId="28878"/>
    <cellStyle name="Note 6 5 7" xfId="18247"/>
    <cellStyle name="Note 6 5 7 2" xfId="29654"/>
    <cellStyle name="Note 6 5 8" xfId="19004"/>
    <cellStyle name="Note 6 5 8 2" xfId="30411"/>
    <cellStyle name="Note 6 5 9" xfId="20836"/>
    <cellStyle name="Note 6 6" xfId="11857"/>
    <cellStyle name="Note 6 6 2" xfId="23266"/>
    <cellStyle name="Note 6 7" xfId="10954"/>
    <cellStyle name="Note 6 7 2" xfId="22365"/>
    <cellStyle name="Note 6 8" xfId="11476"/>
    <cellStyle name="Note 6 8 2" xfId="22886"/>
    <cellStyle name="Note 6 9" xfId="11252"/>
    <cellStyle name="Note 6 9 2" xfId="22662"/>
    <cellStyle name="Note 7" xfId="6216"/>
    <cellStyle name="Note 7 10" xfId="13323"/>
    <cellStyle name="Note 7 10 2" xfId="24730"/>
    <cellStyle name="Note 7 11" xfId="14339"/>
    <cellStyle name="Note 7 11 2" xfId="25746"/>
    <cellStyle name="Note 7 12" xfId="15299"/>
    <cellStyle name="Note 7 12 2" xfId="26706"/>
    <cellStyle name="Note 7 13" xfId="19863"/>
    <cellStyle name="Note 7 2" xfId="6936"/>
    <cellStyle name="Note 7 2 10" xfId="11122"/>
    <cellStyle name="Note 7 2 10 2" xfId="22533"/>
    <cellStyle name="Note 7 2 11" xfId="12871"/>
    <cellStyle name="Note 7 2 11 2" xfId="24278"/>
    <cellStyle name="Note 7 2 12" xfId="20042"/>
    <cellStyle name="Note 7 2 2" xfId="7665"/>
    <cellStyle name="Note 7 2 2 10" xfId="18010"/>
    <cellStyle name="Note 7 2 2 10 2" xfId="29417"/>
    <cellStyle name="Note 7 2 2 11" xfId="20232"/>
    <cellStyle name="Note 7 2 2 2" xfId="9305"/>
    <cellStyle name="Note 7 2 2 2 2" xfId="13739"/>
    <cellStyle name="Note 7 2 2 2 2 2" xfId="25146"/>
    <cellStyle name="Note 7 2 2 2 3" xfId="14701"/>
    <cellStyle name="Note 7 2 2 2 3 2" xfId="26108"/>
    <cellStyle name="Note 7 2 2 2 4" xfId="15653"/>
    <cellStyle name="Note 7 2 2 2 4 2" xfId="27060"/>
    <cellStyle name="Note 7 2 2 2 5" xfId="16533"/>
    <cellStyle name="Note 7 2 2 2 5 2" xfId="27940"/>
    <cellStyle name="Note 7 2 2 2 6" xfId="17399"/>
    <cellStyle name="Note 7 2 2 2 6 2" xfId="28806"/>
    <cellStyle name="Note 7 2 2 2 7" xfId="18175"/>
    <cellStyle name="Note 7 2 2 2 7 2" xfId="29582"/>
    <cellStyle name="Note 7 2 2 2 8" xfId="18932"/>
    <cellStyle name="Note 7 2 2 2 8 2" xfId="30339"/>
    <cellStyle name="Note 7 2 2 2 9" xfId="20764"/>
    <cellStyle name="Note 7 2 2 3" xfId="9759"/>
    <cellStyle name="Note 7 2 2 3 2" xfId="14163"/>
    <cellStyle name="Note 7 2 2 3 2 2" xfId="25570"/>
    <cellStyle name="Note 7 2 2 3 3" xfId="15123"/>
    <cellStyle name="Note 7 2 2 3 3 2" xfId="26530"/>
    <cellStyle name="Note 7 2 2 3 4" xfId="16075"/>
    <cellStyle name="Note 7 2 2 3 4 2" xfId="27482"/>
    <cellStyle name="Note 7 2 2 3 5" xfId="16949"/>
    <cellStyle name="Note 7 2 2 3 5 2" xfId="28356"/>
    <cellStyle name="Note 7 2 2 3 6" xfId="17814"/>
    <cellStyle name="Note 7 2 2 3 6 2" xfId="29221"/>
    <cellStyle name="Note 7 2 2 3 7" xfId="18590"/>
    <cellStyle name="Note 7 2 2 3 7 2" xfId="29997"/>
    <cellStyle name="Note 7 2 2 3 8" xfId="19347"/>
    <cellStyle name="Note 7 2 2 3 8 2" xfId="30754"/>
    <cellStyle name="Note 7 2 2 3 9" xfId="21179"/>
    <cellStyle name="Note 7 2 2 4" xfId="12723"/>
    <cellStyle name="Note 7 2 2 4 2" xfId="24131"/>
    <cellStyle name="Note 7 2 2 5" xfId="13356"/>
    <cellStyle name="Note 7 2 2 5 2" xfId="24763"/>
    <cellStyle name="Note 7 2 2 6" xfId="14370"/>
    <cellStyle name="Note 7 2 2 6 2" xfId="25777"/>
    <cellStyle name="Note 7 2 2 7" xfId="15328"/>
    <cellStyle name="Note 7 2 2 7 2" xfId="26735"/>
    <cellStyle name="Note 7 2 2 8" xfId="16272"/>
    <cellStyle name="Note 7 2 2 8 2" xfId="27679"/>
    <cellStyle name="Note 7 2 2 9" xfId="17145"/>
    <cellStyle name="Note 7 2 2 9 2" xfId="28552"/>
    <cellStyle name="Note 7 2 3" xfId="8576"/>
    <cellStyle name="Note 7 2 3 2" xfId="13316"/>
    <cellStyle name="Note 7 2 3 2 2" xfId="24723"/>
    <cellStyle name="Note 7 2 3 3" xfId="14336"/>
    <cellStyle name="Note 7 2 3 3 2" xfId="25743"/>
    <cellStyle name="Note 7 2 3 4" xfId="15296"/>
    <cellStyle name="Note 7 2 3 4 2" xfId="26703"/>
    <cellStyle name="Note 7 2 3 5" xfId="16245"/>
    <cellStyle name="Note 7 2 3 5 2" xfId="27652"/>
    <cellStyle name="Note 7 2 3 6" xfId="17118"/>
    <cellStyle name="Note 7 2 3 6 2" xfId="28525"/>
    <cellStyle name="Note 7 2 3 7" xfId="17983"/>
    <cellStyle name="Note 7 2 3 7 2" xfId="29390"/>
    <cellStyle name="Note 7 2 3 8" xfId="18759"/>
    <cellStyle name="Note 7 2 3 8 2" xfId="30166"/>
    <cellStyle name="Note 7 2 3 9" xfId="20573"/>
    <cellStyle name="Note 7 2 4" xfId="9586"/>
    <cellStyle name="Note 7 2 4 2" xfId="13990"/>
    <cellStyle name="Note 7 2 4 2 2" xfId="25397"/>
    <cellStyle name="Note 7 2 4 3" xfId="14950"/>
    <cellStyle name="Note 7 2 4 3 2" xfId="26357"/>
    <cellStyle name="Note 7 2 4 4" xfId="15902"/>
    <cellStyle name="Note 7 2 4 4 2" xfId="27309"/>
    <cellStyle name="Note 7 2 4 5" xfId="16776"/>
    <cellStyle name="Note 7 2 4 5 2" xfId="28183"/>
    <cellStyle name="Note 7 2 4 6" xfId="17641"/>
    <cellStyle name="Note 7 2 4 6 2" xfId="29048"/>
    <cellStyle name="Note 7 2 4 7" xfId="18417"/>
    <cellStyle name="Note 7 2 4 7 2" xfId="29824"/>
    <cellStyle name="Note 7 2 4 8" xfId="19174"/>
    <cellStyle name="Note 7 2 4 8 2" xfId="30581"/>
    <cellStyle name="Note 7 2 4 9" xfId="21006"/>
    <cellStyle name="Note 7 2 5" xfId="12287"/>
    <cellStyle name="Note 7 2 5 2" xfId="23695"/>
    <cellStyle name="Note 7 2 6" xfId="10576"/>
    <cellStyle name="Note 7 2 6 2" xfId="21988"/>
    <cellStyle name="Note 7 2 7" xfId="12089"/>
    <cellStyle name="Note 7 2 7 2" xfId="23497"/>
    <cellStyle name="Note 7 2 8" xfId="10759"/>
    <cellStyle name="Note 7 2 8 2" xfId="22171"/>
    <cellStyle name="Note 7 2 9" xfId="11653"/>
    <cellStyle name="Note 7 2 9 2" xfId="23062"/>
    <cellStyle name="Note 7 3" xfId="7142"/>
    <cellStyle name="Note 7 3 10" xfId="13579"/>
    <cellStyle name="Note 7 3 10 2" xfId="24986"/>
    <cellStyle name="Note 7 3 11" xfId="20112"/>
    <cellStyle name="Note 7 3 2" xfId="8782"/>
    <cellStyle name="Note 7 3 2 2" xfId="13442"/>
    <cellStyle name="Note 7 3 2 2 2" xfId="24849"/>
    <cellStyle name="Note 7 3 2 3" xfId="14448"/>
    <cellStyle name="Note 7 3 2 3 2" xfId="25855"/>
    <cellStyle name="Note 7 3 2 4" xfId="15406"/>
    <cellStyle name="Note 7 3 2 4 2" xfId="26813"/>
    <cellStyle name="Note 7 3 2 5" xfId="16333"/>
    <cellStyle name="Note 7 3 2 5 2" xfId="27740"/>
    <cellStyle name="Note 7 3 2 6" xfId="17204"/>
    <cellStyle name="Note 7 3 2 6 2" xfId="28611"/>
    <cellStyle name="Note 7 3 2 7" xfId="18051"/>
    <cellStyle name="Note 7 3 2 7 2" xfId="29458"/>
    <cellStyle name="Note 7 3 2 8" xfId="18818"/>
    <cellStyle name="Note 7 3 2 8 2" xfId="30225"/>
    <cellStyle name="Note 7 3 2 9" xfId="20644"/>
    <cellStyle name="Note 7 3 3" xfId="9645"/>
    <cellStyle name="Note 7 3 3 2" xfId="14049"/>
    <cellStyle name="Note 7 3 3 2 2" xfId="25456"/>
    <cellStyle name="Note 7 3 3 3" xfId="15009"/>
    <cellStyle name="Note 7 3 3 3 2" xfId="26416"/>
    <cellStyle name="Note 7 3 3 4" xfId="15961"/>
    <cellStyle name="Note 7 3 3 4 2" xfId="27368"/>
    <cellStyle name="Note 7 3 3 5" xfId="16835"/>
    <cellStyle name="Note 7 3 3 5 2" xfId="28242"/>
    <cellStyle name="Note 7 3 3 6" xfId="17700"/>
    <cellStyle name="Note 7 3 3 6 2" xfId="29107"/>
    <cellStyle name="Note 7 3 3 7" xfId="18476"/>
    <cellStyle name="Note 7 3 3 7 2" xfId="29883"/>
    <cellStyle name="Note 7 3 3 8" xfId="19233"/>
    <cellStyle name="Note 7 3 3 8 2" xfId="30640"/>
    <cellStyle name="Note 7 3 3 9" xfId="21065"/>
    <cellStyle name="Note 7 3 4" xfId="12412"/>
    <cellStyle name="Note 7 3 4 2" xfId="23820"/>
    <cellStyle name="Note 7 3 5" xfId="10464"/>
    <cellStyle name="Note 7 3 5 2" xfId="21876"/>
    <cellStyle name="Note 7 3 6" xfId="12376"/>
    <cellStyle name="Note 7 3 6 2" xfId="23784"/>
    <cellStyle name="Note 7 3 7" xfId="10497"/>
    <cellStyle name="Note 7 3 7 2" xfId="21909"/>
    <cellStyle name="Note 7 3 8" xfId="11693"/>
    <cellStyle name="Note 7 3 8 2" xfId="23102"/>
    <cellStyle name="Note 7 3 9" xfId="11090"/>
    <cellStyle name="Note 7 3 9 2" xfId="22501"/>
    <cellStyle name="Note 7 4" xfId="7984"/>
    <cellStyle name="Note 7 4 2" xfId="12953"/>
    <cellStyle name="Note 7 4 2 2" xfId="24360"/>
    <cellStyle name="Note 7 4 3" xfId="10035"/>
    <cellStyle name="Note 7 4 3 2" xfId="21448"/>
    <cellStyle name="Note 7 4 4" xfId="13180"/>
    <cellStyle name="Note 7 4 4 2" xfId="24587"/>
    <cellStyle name="Note 7 4 5" xfId="9856"/>
    <cellStyle name="Note 7 4 5 2" xfId="21269"/>
    <cellStyle name="Note 7 4 6" xfId="13763"/>
    <cellStyle name="Note 7 4 6 2" xfId="25170"/>
    <cellStyle name="Note 7 4 7" xfId="14725"/>
    <cellStyle name="Note 7 4 7 2" xfId="26132"/>
    <cellStyle name="Note 7 4 8" xfId="15677"/>
    <cellStyle name="Note 7 4 8 2" xfId="27084"/>
    <cellStyle name="Note 7 4 9" xfId="20398"/>
    <cellStyle name="Note 7 5" xfId="9417"/>
    <cellStyle name="Note 7 5 2" xfId="13821"/>
    <cellStyle name="Note 7 5 2 2" xfId="25228"/>
    <cellStyle name="Note 7 5 3" xfId="14781"/>
    <cellStyle name="Note 7 5 3 2" xfId="26188"/>
    <cellStyle name="Note 7 5 4" xfId="15733"/>
    <cellStyle name="Note 7 5 4 2" xfId="27140"/>
    <cellStyle name="Note 7 5 5" xfId="16607"/>
    <cellStyle name="Note 7 5 5 2" xfId="28014"/>
    <cellStyle name="Note 7 5 6" xfId="17472"/>
    <cellStyle name="Note 7 5 6 2" xfId="28879"/>
    <cellStyle name="Note 7 5 7" xfId="18248"/>
    <cellStyle name="Note 7 5 7 2" xfId="29655"/>
    <cellStyle name="Note 7 5 8" xfId="19005"/>
    <cellStyle name="Note 7 5 8 2" xfId="30412"/>
    <cellStyle name="Note 7 5 9" xfId="20837"/>
    <cellStyle name="Note 7 6" xfId="11858"/>
    <cellStyle name="Note 7 6 2" xfId="23267"/>
    <cellStyle name="Note 7 7" xfId="10953"/>
    <cellStyle name="Note 7 7 2" xfId="22364"/>
    <cellStyle name="Note 7 8" xfId="11477"/>
    <cellStyle name="Note 7 8 2" xfId="22887"/>
    <cellStyle name="Note 7 9" xfId="11251"/>
    <cellStyle name="Note 7 9 2" xfId="22661"/>
    <cellStyle name="Note 8" xfId="6217"/>
    <cellStyle name="Note 8 10" xfId="12350"/>
    <cellStyle name="Note 8 10 2" xfId="23758"/>
    <cellStyle name="Note 8 11" xfId="10518"/>
    <cellStyle name="Note 8 11 2" xfId="21930"/>
    <cellStyle name="Note 8 12" xfId="13639"/>
    <cellStyle name="Note 8 12 2" xfId="25046"/>
    <cellStyle name="Note 8 13" xfId="19864"/>
    <cellStyle name="Note 8 2" xfId="6824"/>
    <cellStyle name="Note 8 2 10" xfId="11050"/>
    <cellStyle name="Note 8 2 10 2" xfId="22461"/>
    <cellStyle name="Note 8 2 11" xfId="12561"/>
    <cellStyle name="Note 8 2 11 2" xfId="23969"/>
    <cellStyle name="Note 8 2 12" xfId="19930"/>
    <cellStyle name="Note 8 2 2" xfId="7666"/>
    <cellStyle name="Note 8 2 2 10" xfId="9936"/>
    <cellStyle name="Note 8 2 2 10 2" xfId="21349"/>
    <cellStyle name="Note 8 2 2 11" xfId="20233"/>
    <cellStyle name="Note 8 2 2 2" xfId="9306"/>
    <cellStyle name="Note 8 2 2 2 2" xfId="13740"/>
    <cellStyle name="Note 8 2 2 2 2 2" xfId="25147"/>
    <cellStyle name="Note 8 2 2 2 3" xfId="14702"/>
    <cellStyle name="Note 8 2 2 2 3 2" xfId="26109"/>
    <cellStyle name="Note 8 2 2 2 4" xfId="15654"/>
    <cellStyle name="Note 8 2 2 2 4 2" xfId="27061"/>
    <cellStyle name="Note 8 2 2 2 5" xfId="16534"/>
    <cellStyle name="Note 8 2 2 2 5 2" xfId="27941"/>
    <cellStyle name="Note 8 2 2 2 6" xfId="17400"/>
    <cellStyle name="Note 8 2 2 2 6 2" xfId="28807"/>
    <cellStyle name="Note 8 2 2 2 7" xfId="18176"/>
    <cellStyle name="Note 8 2 2 2 7 2" xfId="29583"/>
    <cellStyle name="Note 8 2 2 2 8" xfId="18933"/>
    <cellStyle name="Note 8 2 2 2 8 2" xfId="30340"/>
    <cellStyle name="Note 8 2 2 2 9" xfId="20765"/>
    <cellStyle name="Note 8 2 2 3" xfId="9760"/>
    <cellStyle name="Note 8 2 2 3 2" xfId="14164"/>
    <cellStyle name="Note 8 2 2 3 2 2" xfId="25571"/>
    <cellStyle name="Note 8 2 2 3 3" xfId="15124"/>
    <cellStyle name="Note 8 2 2 3 3 2" xfId="26531"/>
    <cellStyle name="Note 8 2 2 3 4" xfId="16076"/>
    <cellStyle name="Note 8 2 2 3 4 2" xfId="27483"/>
    <cellStyle name="Note 8 2 2 3 5" xfId="16950"/>
    <cellStyle name="Note 8 2 2 3 5 2" xfId="28357"/>
    <cellStyle name="Note 8 2 2 3 6" xfId="17815"/>
    <cellStyle name="Note 8 2 2 3 6 2" xfId="29222"/>
    <cellStyle name="Note 8 2 2 3 7" xfId="18591"/>
    <cellStyle name="Note 8 2 2 3 7 2" xfId="29998"/>
    <cellStyle name="Note 8 2 2 3 8" xfId="19348"/>
    <cellStyle name="Note 8 2 2 3 8 2" xfId="30755"/>
    <cellStyle name="Note 8 2 2 3 9" xfId="21180"/>
    <cellStyle name="Note 8 2 2 4" xfId="12724"/>
    <cellStyle name="Note 8 2 2 4 2" xfId="24132"/>
    <cellStyle name="Note 8 2 2 5" xfId="12327"/>
    <cellStyle name="Note 8 2 2 5 2" xfId="23735"/>
    <cellStyle name="Note 8 2 2 6" xfId="10541"/>
    <cellStyle name="Note 8 2 2 6 2" xfId="21953"/>
    <cellStyle name="Note 8 2 2 7" xfId="13130"/>
    <cellStyle name="Note 8 2 2 7 2" xfId="24537"/>
    <cellStyle name="Note 8 2 2 8" xfId="9895"/>
    <cellStyle name="Note 8 2 2 8 2" xfId="21308"/>
    <cellStyle name="Note 8 2 2 9" xfId="13068"/>
    <cellStyle name="Note 8 2 2 9 2" xfId="24475"/>
    <cellStyle name="Note 8 2 3" xfId="8464"/>
    <cellStyle name="Note 8 2 3 2" xfId="13204"/>
    <cellStyle name="Note 8 2 3 2 2" xfId="24611"/>
    <cellStyle name="Note 8 2 3 3" xfId="14224"/>
    <cellStyle name="Note 8 2 3 3 2" xfId="25631"/>
    <cellStyle name="Note 8 2 3 4" xfId="15184"/>
    <cellStyle name="Note 8 2 3 4 2" xfId="26591"/>
    <cellStyle name="Note 8 2 3 5" xfId="16133"/>
    <cellStyle name="Note 8 2 3 5 2" xfId="27540"/>
    <cellStyle name="Note 8 2 3 6" xfId="17006"/>
    <cellStyle name="Note 8 2 3 6 2" xfId="28413"/>
    <cellStyle name="Note 8 2 3 7" xfId="17871"/>
    <cellStyle name="Note 8 2 3 7 2" xfId="29278"/>
    <cellStyle name="Note 8 2 3 8" xfId="18647"/>
    <cellStyle name="Note 8 2 3 8 2" xfId="30054"/>
    <cellStyle name="Note 8 2 3 9" xfId="20461"/>
    <cellStyle name="Note 8 2 4" xfId="9474"/>
    <cellStyle name="Note 8 2 4 2" xfId="13878"/>
    <cellStyle name="Note 8 2 4 2 2" xfId="25285"/>
    <cellStyle name="Note 8 2 4 3" xfId="14838"/>
    <cellStyle name="Note 8 2 4 3 2" xfId="26245"/>
    <cellStyle name="Note 8 2 4 4" xfId="15790"/>
    <cellStyle name="Note 8 2 4 4 2" xfId="27197"/>
    <cellStyle name="Note 8 2 4 5" xfId="16664"/>
    <cellStyle name="Note 8 2 4 5 2" xfId="28071"/>
    <cellStyle name="Note 8 2 4 6" xfId="17529"/>
    <cellStyle name="Note 8 2 4 6 2" xfId="28936"/>
    <cellStyle name="Note 8 2 4 7" xfId="18305"/>
    <cellStyle name="Note 8 2 4 7 2" xfId="29712"/>
    <cellStyle name="Note 8 2 4 8" xfId="19062"/>
    <cellStyle name="Note 8 2 4 8 2" xfId="30469"/>
    <cellStyle name="Note 8 2 4 9" xfId="20894"/>
    <cellStyle name="Note 8 2 5" xfId="12175"/>
    <cellStyle name="Note 8 2 5 2" xfId="23583"/>
    <cellStyle name="Note 8 2 6" xfId="10688"/>
    <cellStyle name="Note 8 2 6 2" xfId="22100"/>
    <cellStyle name="Note 8 2 7" xfId="12587"/>
    <cellStyle name="Note 8 2 7 2" xfId="23995"/>
    <cellStyle name="Note 8 2 8" xfId="10315"/>
    <cellStyle name="Note 8 2 8 2" xfId="21727"/>
    <cellStyle name="Note 8 2 9" xfId="11745"/>
    <cellStyle name="Note 8 2 9 2" xfId="23154"/>
    <cellStyle name="Note 8 3" xfId="7143"/>
    <cellStyle name="Note 8 3 10" xfId="17177"/>
    <cellStyle name="Note 8 3 10 2" xfId="28584"/>
    <cellStyle name="Note 8 3 11" xfId="20113"/>
    <cellStyle name="Note 8 3 2" xfId="8783"/>
    <cellStyle name="Note 8 3 2 2" xfId="13443"/>
    <cellStyle name="Note 8 3 2 2 2" xfId="24850"/>
    <cellStyle name="Note 8 3 2 3" xfId="14449"/>
    <cellStyle name="Note 8 3 2 3 2" xfId="25856"/>
    <cellStyle name="Note 8 3 2 4" xfId="15407"/>
    <cellStyle name="Note 8 3 2 4 2" xfId="26814"/>
    <cellStyle name="Note 8 3 2 5" xfId="16334"/>
    <cellStyle name="Note 8 3 2 5 2" xfId="27741"/>
    <cellStyle name="Note 8 3 2 6" xfId="17205"/>
    <cellStyle name="Note 8 3 2 6 2" xfId="28612"/>
    <cellStyle name="Note 8 3 2 7" xfId="18052"/>
    <cellStyle name="Note 8 3 2 7 2" xfId="29459"/>
    <cellStyle name="Note 8 3 2 8" xfId="18819"/>
    <cellStyle name="Note 8 3 2 8 2" xfId="30226"/>
    <cellStyle name="Note 8 3 2 9" xfId="20645"/>
    <cellStyle name="Note 8 3 3" xfId="9646"/>
    <cellStyle name="Note 8 3 3 2" xfId="14050"/>
    <cellStyle name="Note 8 3 3 2 2" xfId="25457"/>
    <cellStyle name="Note 8 3 3 3" xfId="15010"/>
    <cellStyle name="Note 8 3 3 3 2" xfId="26417"/>
    <cellStyle name="Note 8 3 3 4" xfId="15962"/>
    <cellStyle name="Note 8 3 3 4 2" xfId="27369"/>
    <cellStyle name="Note 8 3 3 5" xfId="16836"/>
    <cellStyle name="Note 8 3 3 5 2" xfId="28243"/>
    <cellStyle name="Note 8 3 3 6" xfId="17701"/>
    <cellStyle name="Note 8 3 3 6 2" xfId="29108"/>
    <cellStyle name="Note 8 3 3 7" xfId="18477"/>
    <cellStyle name="Note 8 3 3 7 2" xfId="29884"/>
    <cellStyle name="Note 8 3 3 8" xfId="19234"/>
    <cellStyle name="Note 8 3 3 8 2" xfId="30641"/>
    <cellStyle name="Note 8 3 3 9" xfId="21066"/>
    <cellStyle name="Note 8 3 4" xfId="12413"/>
    <cellStyle name="Note 8 3 4 2" xfId="23821"/>
    <cellStyle name="Note 8 3 5" xfId="10463"/>
    <cellStyle name="Note 8 3 5 2" xfId="21875"/>
    <cellStyle name="Note 8 3 6" xfId="13407"/>
    <cellStyle name="Note 8 3 6 2" xfId="24814"/>
    <cellStyle name="Note 8 3 7" xfId="14416"/>
    <cellStyle name="Note 8 3 7 2" xfId="25823"/>
    <cellStyle name="Note 8 3 8" xfId="15374"/>
    <cellStyle name="Note 8 3 8 2" xfId="26781"/>
    <cellStyle name="Note 8 3 9" xfId="16305"/>
    <cellStyle name="Note 8 3 9 2" xfId="27712"/>
    <cellStyle name="Note 8 4" xfId="7985"/>
    <cellStyle name="Note 8 4 2" xfId="12954"/>
    <cellStyle name="Note 8 4 2 2" xfId="24361"/>
    <cellStyle name="Note 8 4 3" xfId="10034"/>
    <cellStyle name="Note 8 4 3 2" xfId="21447"/>
    <cellStyle name="Note 8 4 4" xfId="12156"/>
    <cellStyle name="Note 8 4 4 2" xfId="23564"/>
    <cellStyle name="Note 8 4 5" xfId="10702"/>
    <cellStyle name="Note 8 4 5 2" xfId="22114"/>
    <cellStyle name="Note 8 4 6" xfId="11666"/>
    <cellStyle name="Note 8 4 6 2" xfId="23075"/>
    <cellStyle name="Note 8 4 7" xfId="11112"/>
    <cellStyle name="Note 8 4 7 2" xfId="22523"/>
    <cellStyle name="Note 8 4 8" xfId="12052"/>
    <cellStyle name="Note 8 4 8 2" xfId="23460"/>
    <cellStyle name="Note 8 4 9" xfId="20399"/>
    <cellStyle name="Note 8 5" xfId="9418"/>
    <cellStyle name="Note 8 5 2" xfId="13822"/>
    <cellStyle name="Note 8 5 2 2" xfId="25229"/>
    <cellStyle name="Note 8 5 3" xfId="14782"/>
    <cellStyle name="Note 8 5 3 2" xfId="26189"/>
    <cellStyle name="Note 8 5 4" xfId="15734"/>
    <cellStyle name="Note 8 5 4 2" xfId="27141"/>
    <cellStyle name="Note 8 5 5" xfId="16608"/>
    <cellStyle name="Note 8 5 5 2" xfId="28015"/>
    <cellStyle name="Note 8 5 6" xfId="17473"/>
    <cellStyle name="Note 8 5 6 2" xfId="28880"/>
    <cellStyle name="Note 8 5 7" xfId="18249"/>
    <cellStyle name="Note 8 5 7 2" xfId="29656"/>
    <cellStyle name="Note 8 5 8" xfId="19006"/>
    <cellStyle name="Note 8 5 8 2" xfId="30413"/>
    <cellStyle name="Note 8 5 9" xfId="20838"/>
    <cellStyle name="Note 8 6" xfId="11859"/>
    <cellStyle name="Note 8 6 2" xfId="23268"/>
    <cellStyle name="Note 8 7" xfId="10952"/>
    <cellStyle name="Note 8 7 2" xfId="22363"/>
    <cellStyle name="Note 8 8" xfId="11478"/>
    <cellStyle name="Note 8 8 2" xfId="22888"/>
    <cellStyle name="Note 8 9" xfId="11250"/>
    <cellStyle name="Note 8 9 2" xfId="22660"/>
    <cellStyle name="Note 9" xfId="6218"/>
    <cellStyle name="Note 9 10" xfId="13379"/>
    <cellStyle name="Note 9 10 2" xfId="24786"/>
    <cellStyle name="Note 9 11" xfId="14393"/>
    <cellStyle name="Note 9 11 2" xfId="25800"/>
    <cellStyle name="Note 9 12" xfId="15351"/>
    <cellStyle name="Note 9 12 2" xfId="26758"/>
    <cellStyle name="Note 9 13" xfId="19865"/>
    <cellStyle name="Note 9 2" xfId="6823"/>
    <cellStyle name="Note 9 2 10" xfId="11182"/>
    <cellStyle name="Note 9 2 10 2" xfId="22593"/>
    <cellStyle name="Note 9 2 11" xfId="12045"/>
    <cellStyle name="Note 9 2 11 2" xfId="23453"/>
    <cellStyle name="Note 9 2 12" xfId="19929"/>
    <cellStyle name="Note 9 2 2" xfId="7667"/>
    <cellStyle name="Note 9 2 2 10" xfId="11185"/>
    <cellStyle name="Note 9 2 2 10 2" xfId="22596"/>
    <cellStyle name="Note 9 2 2 11" xfId="20234"/>
    <cellStyle name="Note 9 2 2 2" xfId="9307"/>
    <cellStyle name="Note 9 2 2 2 2" xfId="13741"/>
    <cellStyle name="Note 9 2 2 2 2 2" xfId="25148"/>
    <cellStyle name="Note 9 2 2 2 3" xfId="14703"/>
    <cellStyle name="Note 9 2 2 2 3 2" xfId="26110"/>
    <cellStyle name="Note 9 2 2 2 4" xfId="15655"/>
    <cellStyle name="Note 9 2 2 2 4 2" xfId="27062"/>
    <cellStyle name="Note 9 2 2 2 5" xfId="16535"/>
    <cellStyle name="Note 9 2 2 2 5 2" xfId="27942"/>
    <cellStyle name="Note 9 2 2 2 6" xfId="17401"/>
    <cellStyle name="Note 9 2 2 2 6 2" xfId="28808"/>
    <cellStyle name="Note 9 2 2 2 7" xfId="18177"/>
    <cellStyle name="Note 9 2 2 2 7 2" xfId="29584"/>
    <cellStyle name="Note 9 2 2 2 8" xfId="18934"/>
    <cellStyle name="Note 9 2 2 2 8 2" xfId="30341"/>
    <cellStyle name="Note 9 2 2 2 9" xfId="20766"/>
    <cellStyle name="Note 9 2 2 3" xfId="9761"/>
    <cellStyle name="Note 9 2 2 3 2" xfId="14165"/>
    <cellStyle name="Note 9 2 2 3 2 2" xfId="25572"/>
    <cellStyle name="Note 9 2 2 3 3" xfId="15125"/>
    <cellStyle name="Note 9 2 2 3 3 2" xfId="26532"/>
    <cellStyle name="Note 9 2 2 3 4" xfId="16077"/>
    <cellStyle name="Note 9 2 2 3 4 2" xfId="27484"/>
    <cellStyle name="Note 9 2 2 3 5" xfId="16951"/>
    <cellStyle name="Note 9 2 2 3 5 2" xfId="28358"/>
    <cellStyle name="Note 9 2 2 3 6" xfId="17816"/>
    <cellStyle name="Note 9 2 2 3 6 2" xfId="29223"/>
    <cellStyle name="Note 9 2 2 3 7" xfId="18592"/>
    <cellStyle name="Note 9 2 2 3 7 2" xfId="29999"/>
    <cellStyle name="Note 9 2 2 3 8" xfId="19349"/>
    <cellStyle name="Note 9 2 2 3 8 2" xfId="30756"/>
    <cellStyle name="Note 9 2 2 3 9" xfId="21181"/>
    <cellStyle name="Note 9 2 2 4" xfId="12725"/>
    <cellStyle name="Note 9 2 2 4 2" xfId="24133"/>
    <cellStyle name="Note 9 2 2 5" xfId="13066"/>
    <cellStyle name="Note 9 2 2 5 2" xfId="24473"/>
    <cellStyle name="Note 9 2 2 6" xfId="9938"/>
    <cellStyle name="Note 9 2 2 6 2" xfId="21351"/>
    <cellStyle name="Note 9 2 2 7" xfId="11949"/>
    <cellStyle name="Note 9 2 2 7 2" xfId="23357"/>
    <cellStyle name="Note 9 2 2 8" xfId="10868"/>
    <cellStyle name="Note 9 2 2 8 2" xfId="22280"/>
    <cellStyle name="Note 9 2 2 9" xfId="11552"/>
    <cellStyle name="Note 9 2 2 9 2" xfId="22961"/>
    <cellStyle name="Note 9 2 3" xfId="8463"/>
    <cellStyle name="Note 9 2 3 2" xfId="13203"/>
    <cellStyle name="Note 9 2 3 2 2" xfId="24610"/>
    <cellStyle name="Note 9 2 3 3" xfId="14223"/>
    <cellStyle name="Note 9 2 3 3 2" xfId="25630"/>
    <cellStyle name="Note 9 2 3 4" xfId="15183"/>
    <cellStyle name="Note 9 2 3 4 2" xfId="26590"/>
    <cellStyle name="Note 9 2 3 5" xfId="16132"/>
    <cellStyle name="Note 9 2 3 5 2" xfId="27539"/>
    <cellStyle name="Note 9 2 3 6" xfId="17005"/>
    <cellStyle name="Note 9 2 3 6 2" xfId="28412"/>
    <cellStyle name="Note 9 2 3 7" xfId="17870"/>
    <cellStyle name="Note 9 2 3 7 2" xfId="29277"/>
    <cellStyle name="Note 9 2 3 8" xfId="18646"/>
    <cellStyle name="Note 9 2 3 8 2" xfId="30053"/>
    <cellStyle name="Note 9 2 3 9" xfId="20460"/>
    <cellStyle name="Note 9 2 4" xfId="9473"/>
    <cellStyle name="Note 9 2 4 2" xfId="13877"/>
    <cellStyle name="Note 9 2 4 2 2" xfId="25284"/>
    <cellStyle name="Note 9 2 4 3" xfId="14837"/>
    <cellStyle name="Note 9 2 4 3 2" xfId="26244"/>
    <cellStyle name="Note 9 2 4 4" xfId="15789"/>
    <cellStyle name="Note 9 2 4 4 2" xfId="27196"/>
    <cellStyle name="Note 9 2 4 5" xfId="16663"/>
    <cellStyle name="Note 9 2 4 5 2" xfId="28070"/>
    <cellStyle name="Note 9 2 4 6" xfId="17528"/>
    <cellStyle name="Note 9 2 4 6 2" xfId="28935"/>
    <cellStyle name="Note 9 2 4 7" xfId="18304"/>
    <cellStyle name="Note 9 2 4 7 2" xfId="29711"/>
    <cellStyle name="Note 9 2 4 8" xfId="19061"/>
    <cellStyle name="Note 9 2 4 8 2" xfId="30468"/>
    <cellStyle name="Note 9 2 4 9" xfId="20893"/>
    <cellStyle name="Note 9 2 5" xfId="12174"/>
    <cellStyle name="Note 9 2 5 2" xfId="23582"/>
    <cellStyle name="Note 9 2 6" xfId="10689"/>
    <cellStyle name="Note 9 2 6 2" xfId="22101"/>
    <cellStyle name="Note 9 2 7" xfId="11974"/>
    <cellStyle name="Note 9 2 7 2" xfId="23382"/>
    <cellStyle name="Note 9 2 8" xfId="10852"/>
    <cellStyle name="Note 9 2 8 2" xfId="22264"/>
    <cellStyle name="Note 9 2 9" xfId="11568"/>
    <cellStyle name="Note 9 2 9 2" xfId="22977"/>
    <cellStyle name="Note 9 3" xfId="7144"/>
    <cellStyle name="Note 9 3 10" xfId="12658"/>
    <cellStyle name="Note 9 3 10 2" xfId="24066"/>
    <cellStyle name="Note 9 3 11" xfId="20114"/>
    <cellStyle name="Note 9 3 2" xfId="8784"/>
    <cellStyle name="Note 9 3 2 2" xfId="13444"/>
    <cellStyle name="Note 9 3 2 2 2" xfId="24851"/>
    <cellStyle name="Note 9 3 2 3" xfId="14450"/>
    <cellStyle name="Note 9 3 2 3 2" xfId="25857"/>
    <cellStyle name="Note 9 3 2 4" xfId="15408"/>
    <cellStyle name="Note 9 3 2 4 2" xfId="26815"/>
    <cellStyle name="Note 9 3 2 5" xfId="16335"/>
    <cellStyle name="Note 9 3 2 5 2" xfId="27742"/>
    <cellStyle name="Note 9 3 2 6" xfId="17206"/>
    <cellStyle name="Note 9 3 2 6 2" xfId="28613"/>
    <cellStyle name="Note 9 3 2 7" xfId="18053"/>
    <cellStyle name="Note 9 3 2 7 2" xfId="29460"/>
    <cellStyle name="Note 9 3 2 8" xfId="18820"/>
    <cellStyle name="Note 9 3 2 8 2" xfId="30227"/>
    <cellStyle name="Note 9 3 2 9" xfId="20646"/>
    <cellStyle name="Note 9 3 3" xfId="9647"/>
    <cellStyle name="Note 9 3 3 2" xfId="14051"/>
    <cellStyle name="Note 9 3 3 2 2" xfId="25458"/>
    <cellStyle name="Note 9 3 3 3" xfId="15011"/>
    <cellStyle name="Note 9 3 3 3 2" xfId="26418"/>
    <cellStyle name="Note 9 3 3 4" xfId="15963"/>
    <cellStyle name="Note 9 3 3 4 2" xfId="27370"/>
    <cellStyle name="Note 9 3 3 5" xfId="16837"/>
    <cellStyle name="Note 9 3 3 5 2" xfId="28244"/>
    <cellStyle name="Note 9 3 3 6" xfId="17702"/>
    <cellStyle name="Note 9 3 3 6 2" xfId="29109"/>
    <cellStyle name="Note 9 3 3 7" xfId="18478"/>
    <cellStyle name="Note 9 3 3 7 2" xfId="29885"/>
    <cellStyle name="Note 9 3 3 8" xfId="19235"/>
    <cellStyle name="Note 9 3 3 8 2" xfId="30642"/>
    <cellStyle name="Note 9 3 3 9" xfId="21067"/>
    <cellStyle name="Note 9 3 4" xfId="12414"/>
    <cellStyle name="Note 9 3 4 2" xfId="23822"/>
    <cellStyle name="Note 9 3 5" xfId="10462"/>
    <cellStyle name="Note 9 3 5 2" xfId="21874"/>
    <cellStyle name="Note 9 3 6" xfId="12918"/>
    <cellStyle name="Note 9 3 6 2" xfId="24325"/>
    <cellStyle name="Note 9 3 7" xfId="10064"/>
    <cellStyle name="Note 9 3 7 2" xfId="21477"/>
    <cellStyle name="Note 9 3 8" xfId="12684"/>
    <cellStyle name="Note 9 3 8 2" xfId="24092"/>
    <cellStyle name="Note 9 3 9" xfId="10235"/>
    <cellStyle name="Note 9 3 9 2" xfId="21647"/>
    <cellStyle name="Note 9 4" xfId="7986"/>
    <cellStyle name="Note 9 4 2" xfId="12955"/>
    <cellStyle name="Note 9 4 2 2" xfId="24362"/>
    <cellStyle name="Note 9 4 3" xfId="10033"/>
    <cellStyle name="Note 9 4 3 2" xfId="21446"/>
    <cellStyle name="Note 9 4 4" xfId="12157"/>
    <cellStyle name="Note 9 4 4 2" xfId="23565"/>
    <cellStyle name="Note 9 4 5" xfId="10701"/>
    <cellStyle name="Note 9 4 5 2" xfId="22113"/>
    <cellStyle name="Note 9 4 6" xfId="11667"/>
    <cellStyle name="Note 9 4 6 2" xfId="23076"/>
    <cellStyle name="Note 9 4 7" xfId="11111"/>
    <cellStyle name="Note 9 4 7 2" xfId="22522"/>
    <cellStyle name="Note 9 4 8" xfId="12554"/>
    <cellStyle name="Note 9 4 8 2" xfId="23962"/>
    <cellStyle name="Note 9 4 9" xfId="20400"/>
    <cellStyle name="Note 9 5" xfId="9419"/>
    <cellStyle name="Note 9 5 2" xfId="13823"/>
    <cellStyle name="Note 9 5 2 2" xfId="25230"/>
    <cellStyle name="Note 9 5 3" xfId="14783"/>
    <cellStyle name="Note 9 5 3 2" xfId="26190"/>
    <cellStyle name="Note 9 5 4" xfId="15735"/>
    <cellStyle name="Note 9 5 4 2" xfId="27142"/>
    <cellStyle name="Note 9 5 5" xfId="16609"/>
    <cellStyle name="Note 9 5 5 2" xfId="28016"/>
    <cellStyle name="Note 9 5 6" xfId="17474"/>
    <cellStyle name="Note 9 5 6 2" xfId="28881"/>
    <cellStyle name="Note 9 5 7" xfId="18250"/>
    <cellStyle name="Note 9 5 7 2" xfId="29657"/>
    <cellStyle name="Note 9 5 8" xfId="19007"/>
    <cellStyle name="Note 9 5 8 2" xfId="30414"/>
    <cellStyle name="Note 9 5 9" xfId="20839"/>
    <cellStyle name="Note 9 6" xfId="11860"/>
    <cellStyle name="Note 9 6 2" xfId="23269"/>
    <cellStyle name="Note 9 7" xfId="10951"/>
    <cellStyle name="Note 9 7 2" xfId="22362"/>
    <cellStyle name="Note 9 8" xfId="11479"/>
    <cellStyle name="Note 9 8 2" xfId="22889"/>
    <cellStyle name="Note 9 9" xfId="11249"/>
    <cellStyle name="Note 9 9 2" xfId="22659"/>
    <cellStyle name="Output 10" xfId="6219"/>
    <cellStyle name="Output 10 10" xfId="12864"/>
    <cellStyle name="Output 10 10 2" xfId="24272"/>
    <cellStyle name="Output 10 11" xfId="10109"/>
    <cellStyle name="Output 10 11 2" xfId="21521"/>
    <cellStyle name="Output 10 12" xfId="12138"/>
    <cellStyle name="Output 10 12 2" xfId="23546"/>
    <cellStyle name="Output 10 13" xfId="19866"/>
    <cellStyle name="Output 10 2" xfId="6883"/>
    <cellStyle name="Output 10 2 10" xfId="11283"/>
    <cellStyle name="Output 10 2 10 2" xfId="22693"/>
    <cellStyle name="Output 10 2 11" xfId="12288"/>
    <cellStyle name="Output 10 2 11 2" xfId="23696"/>
    <cellStyle name="Output 10 2 12" xfId="19989"/>
    <cellStyle name="Output 10 2 2" xfId="7668"/>
    <cellStyle name="Output 10 2 2 10" xfId="18109"/>
    <cellStyle name="Output 10 2 2 10 2" xfId="29516"/>
    <cellStyle name="Output 10 2 2 11" xfId="20235"/>
    <cellStyle name="Output 10 2 2 2" xfId="9308"/>
    <cellStyle name="Output 10 2 2 2 2" xfId="13742"/>
    <cellStyle name="Output 10 2 2 2 2 2" xfId="25149"/>
    <cellStyle name="Output 10 2 2 2 3" xfId="14704"/>
    <cellStyle name="Output 10 2 2 2 3 2" xfId="26111"/>
    <cellStyle name="Output 10 2 2 2 4" xfId="15656"/>
    <cellStyle name="Output 10 2 2 2 4 2" xfId="27063"/>
    <cellStyle name="Output 10 2 2 2 5" xfId="16536"/>
    <cellStyle name="Output 10 2 2 2 5 2" xfId="27943"/>
    <cellStyle name="Output 10 2 2 2 6" xfId="17402"/>
    <cellStyle name="Output 10 2 2 2 6 2" xfId="28809"/>
    <cellStyle name="Output 10 2 2 2 7" xfId="18178"/>
    <cellStyle name="Output 10 2 2 2 7 2" xfId="29585"/>
    <cellStyle name="Output 10 2 2 2 8" xfId="18935"/>
    <cellStyle name="Output 10 2 2 2 8 2" xfId="30342"/>
    <cellStyle name="Output 10 2 2 2 9" xfId="20767"/>
    <cellStyle name="Output 10 2 2 3" xfId="9762"/>
    <cellStyle name="Output 10 2 2 3 2" xfId="14166"/>
    <cellStyle name="Output 10 2 2 3 2 2" xfId="25573"/>
    <cellStyle name="Output 10 2 2 3 3" xfId="15126"/>
    <cellStyle name="Output 10 2 2 3 3 2" xfId="26533"/>
    <cellStyle name="Output 10 2 2 3 4" xfId="16078"/>
    <cellStyle name="Output 10 2 2 3 4 2" xfId="27485"/>
    <cellStyle name="Output 10 2 2 3 5" xfId="16952"/>
    <cellStyle name="Output 10 2 2 3 5 2" xfId="28359"/>
    <cellStyle name="Output 10 2 2 3 6" xfId="17817"/>
    <cellStyle name="Output 10 2 2 3 6 2" xfId="29224"/>
    <cellStyle name="Output 10 2 2 3 7" xfId="18593"/>
    <cellStyle name="Output 10 2 2 3 7 2" xfId="30000"/>
    <cellStyle name="Output 10 2 2 3 8" xfId="19350"/>
    <cellStyle name="Output 10 2 2 3 8 2" xfId="30757"/>
    <cellStyle name="Output 10 2 2 3 9" xfId="21182"/>
    <cellStyle name="Output 10 2 2 4" xfId="12726"/>
    <cellStyle name="Output 10 2 2 4 2" xfId="24134"/>
    <cellStyle name="Output 10 2 2 5" xfId="13501"/>
    <cellStyle name="Output 10 2 2 5 2" xfId="24908"/>
    <cellStyle name="Output 10 2 2 6" xfId="14507"/>
    <cellStyle name="Output 10 2 2 6 2" xfId="25914"/>
    <cellStyle name="Output 10 2 2 7" xfId="15465"/>
    <cellStyle name="Output 10 2 2 7 2" xfId="26872"/>
    <cellStyle name="Output 10 2 2 8" xfId="16391"/>
    <cellStyle name="Output 10 2 2 8 2" xfId="27798"/>
    <cellStyle name="Output 10 2 2 9" xfId="17262"/>
    <cellStyle name="Output 10 2 2 9 2" xfId="28669"/>
    <cellStyle name="Output 10 2 3" xfId="8523"/>
    <cellStyle name="Output 10 2 3 2" xfId="13263"/>
    <cellStyle name="Output 10 2 3 2 2" xfId="24670"/>
    <cellStyle name="Output 10 2 3 3" xfId="14283"/>
    <cellStyle name="Output 10 2 3 3 2" xfId="25690"/>
    <cellStyle name="Output 10 2 3 4" xfId="15243"/>
    <cellStyle name="Output 10 2 3 4 2" xfId="26650"/>
    <cellStyle name="Output 10 2 3 5" xfId="16192"/>
    <cellStyle name="Output 10 2 3 5 2" xfId="27599"/>
    <cellStyle name="Output 10 2 3 6" xfId="17065"/>
    <cellStyle name="Output 10 2 3 6 2" xfId="28472"/>
    <cellStyle name="Output 10 2 3 7" xfId="17930"/>
    <cellStyle name="Output 10 2 3 7 2" xfId="29337"/>
    <cellStyle name="Output 10 2 3 8" xfId="18706"/>
    <cellStyle name="Output 10 2 3 8 2" xfId="30113"/>
    <cellStyle name="Output 10 2 3 9" xfId="20520"/>
    <cellStyle name="Output 10 2 4" xfId="9533"/>
    <cellStyle name="Output 10 2 4 2" xfId="13937"/>
    <cellStyle name="Output 10 2 4 2 2" xfId="25344"/>
    <cellStyle name="Output 10 2 4 3" xfId="14897"/>
    <cellStyle name="Output 10 2 4 3 2" xfId="26304"/>
    <cellStyle name="Output 10 2 4 4" xfId="15849"/>
    <cellStyle name="Output 10 2 4 4 2" xfId="27256"/>
    <cellStyle name="Output 10 2 4 5" xfId="16723"/>
    <cellStyle name="Output 10 2 4 5 2" xfId="28130"/>
    <cellStyle name="Output 10 2 4 6" xfId="17588"/>
    <cellStyle name="Output 10 2 4 6 2" xfId="28995"/>
    <cellStyle name="Output 10 2 4 7" xfId="18364"/>
    <cellStyle name="Output 10 2 4 7 2" xfId="29771"/>
    <cellStyle name="Output 10 2 4 8" xfId="19121"/>
    <cellStyle name="Output 10 2 4 8 2" xfId="30528"/>
    <cellStyle name="Output 10 2 4 9" xfId="20953"/>
    <cellStyle name="Output 10 2 5" xfId="12234"/>
    <cellStyle name="Output 10 2 5 2" xfId="23642"/>
    <cellStyle name="Output 10 2 6" xfId="10629"/>
    <cellStyle name="Output 10 2 6 2" xfId="22041"/>
    <cellStyle name="Output 10 2 7" xfId="11680"/>
    <cellStyle name="Output 10 2 7 2" xfId="23089"/>
    <cellStyle name="Output 10 2 8" xfId="11099"/>
    <cellStyle name="Output 10 2 8 2" xfId="22510"/>
    <cellStyle name="Output 10 2 9" xfId="11443"/>
    <cellStyle name="Output 10 2 9 2" xfId="22853"/>
    <cellStyle name="Output 10 3" xfId="7145"/>
    <cellStyle name="Output 10 3 10" xfId="13135"/>
    <cellStyle name="Output 10 3 10 2" xfId="24542"/>
    <cellStyle name="Output 10 3 11" xfId="20115"/>
    <cellStyle name="Output 10 3 2" xfId="8785"/>
    <cellStyle name="Output 10 3 2 2" xfId="13445"/>
    <cellStyle name="Output 10 3 2 2 2" xfId="24852"/>
    <cellStyle name="Output 10 3 2 3" xfId="14451"/>
    <cellStyle name="Output 10 3 2 3 2" xfId="25858"/>
    <cellStyle name="Output 10 3 2 4" xfId="15409"/>
    <cellStyle name="Output 10 3 2 4 2" xfId="26816"/>
    <cellStyle name="Output 10 3 2 5" xfId="16336"/>
    <cellStyle name="Output 10 3 2 5 2" xfId="27743"/>
    <cellStyle name="Output 10 3 2 6" xfId="17207"/>
    <cellStyle name="Output 10 3 2 6 2" xfId="28614"/>
    <cellStyle name="Output 10 3 2 7" xfId="18054"/>
    <cellStyle name="Output 10 3 2 7 2" xfId="29461"/>
    <cellStyle name="Output 10 3 2 8" xfId="18821"/>
    <cellStyle name="Output 10 3 2 8 2" xfId="30228"/>
    <cellStyle name="Output 10 3 2 9" xfId="20647"/>
    <cellStyle name="Output 10 3 3" xfId="9648"/>
    <cellStyle name="Output 10 3 3 2" xfId="14052"/>
    <cellStyle name="Output 10 3 3 2 2" xfId="25459"/>
    <cellStyle name="Output 10 3 3 3" xfId="15012"/>
    <cellStyle name="Output 10 3 3 3 2" xfId="26419"/>
    <cellStyle name="Output 10 3 3 4" xfId="15964"/>
    <cellStyle name="Output 10 3 3 4 2" xfId="27371"/>
    <cellStyle name="Output 10 3 3 5" xfId="16838"/>
    <cellStyle name="Output 10 3 3 5 2" xfId="28245"/>
    <cellStyle name="Output 10 3 3 6" xfId="17703"/>
    <cellStyle name="Output 10 3 3 6 2" xfId="29110"/>
    <cellStyle name="Output 10 3 3 7" xfId="18479"/>
    <cellStyle name="Output 10 3 3 7 2" xfId="29886"/>
    <cellStyle name="Output 10 3 3 8" xfId="19236"/>
    <cellStyle name="Output 10 3 3 8 2" xfId="30643"/>
    <cellStyle name="Output 10 3 3 9" xfId="21068"/>
    <cellStyle name="Output 10 3 4" xfId="12415"/>
    <cellStyle name="Output 10 3 4 2" xfId="23823"/>
    <cellStyle name="Output 10 3 5" xfId="10461"/>
    <cellStyle name="Output 10 3 5 2" xfId="21873"/>
    <cellStyle name="Output 10 3 6" xfId="11701"/>
    <cellStyle name="Output 10 3 6 2" xfId="23110"/>
    <cellStyle name="Output 10 3 7" xfId="11083"/>
    <cellStyle name="Output 10 3 7 2" xfId="22494"/>
    <cellStyle name="Output 10 3 8" xfId="12355"/>
    <cellStyle name="Output 10 3 8 2" xfId="23763"/>
    <cellStyle name="Output 10 3 9" xfId="10515"/>
    <cellStyle name="Output 10 3 9 2" xfId="21927"/>
    <cellStyle name="Output 10 4" xfId="7987"/>
    <cellStyle name="Output 10 4 2" xfId="12956"/>
    <cellStyle name="Output 10 4 2 2" xfId="24363"/>
    <cellStyle name="Output 10 4 3" xfId="10032"/>
    <cellStyle name="Output 10 4 3 2" xfId="21445"/>
    <cellStyle name="Output 10 4 4" xfId="12690"/>
    <cellStyle name="Output 10 4 4 2" xfId="24098"/>
    <cellStyle name="Output 10 4 5" xfId="10229"/>
    <cellStyle name="Output 10 4 5 2" xfId="21641"/>
    <cellStyle name="Output 10 4 6" xfId="13418"/>
    <cellStyle name="Output 10 4 6 2" xfId="24825"/>
    <cellStyle name="Output 10 4 7" xfId="14425"/>
    <cellStyle name="Output 10 4 7 2" xfId="25832"/>
    <cellStyle name="Output 10 4 8" xfId="15383"/>
    <cellStyle name="Output 10 4 8 2" xfId="26790"/>
    <cellStyle name="Output 10 4 9" xfId="20401"/>
    <cellStyle name="Output 10 5" xfId="9420"/>
    <cellStyle name="Output 10 5 2" xfId="13824"/>
    <cellStyle name="Output 10 5 2 2" xfId="25231"/>
    <cellStyle name="Output 10 5 3" xfId="14784"/>
    <cellStyle name="Output 10 5 3 2" xfId="26191"/>
    <cellStyle name="Output 10 5 4" xfId="15736"/>
    <cellStyle name="Output 10 5 4 2" xfId="27143"/>
    <cellStyle name="Output 10 5 5" xfId="16610"/>
    <cellStyle name="Output 10 5 5 2" xfId="28017"/>
    <cellStyle name="Output 10 5 6" xfId="17475"/>
    <cellStyle name="Output 10 5 6 2" xfId="28882"/>
    <cellStyle name="Output 10 5 7" xfId="18251"/>
    <cellStyle name="Output 10 5 7 2" xfId="29658"/>
    <cellStyle name="Output 10 5 8" xfId="19008"/>
    <cellStyle name="Output 10 5 8 2" xfId="30415"/>
    <cellStyle name="Output 10 5 9" xfId="20840"/>
    <cellStyle name="Output 10 6" xfId="11861"/>
    <cellStyle name="Output 10 6 2" xfId="23270"/>
    <cellStyle name="Output 10 7" xfId="10950"/>
    <cellStyle name="Output 10 7 2" xfId="22361"/>
    <cellStyle name="Output 10 8" xfId="11480"/>
    <cellStyle name="Output 10 8 2" xfId="22890"/>
    <cellStyle name="Output 10 9" xfId="11248"/>
    <cellStyle name="Output 10 9 2" xfId="22658"/>
    <cellStyle name="Output 11" xfId="6220"/>
    <cellStyle name="Output 11 10" xfId="11424"/>
    <cellStyle name="Output 11 10 2" xfId="22834"/>
    <cellStyle name="Output 11 11" xfId="11296"/>
    <cellStyle name="Output 11 11 2" xfId="22706"/>
    <cellStyle name="Output 11 12" xfId="12473"/>
    <cellStyle name="Output 11 12 2" xfId="23881"/>
    <cellStyle name="Output 11 13" xfId="19867"/>
    <cellStyle name="Output 11 2" xfId="6884"/>
    <cellStyle name="Output 11 2 10" xfId="11184"/>
    <cellStyle name="Output 11 2 10 2" xfId="22595"/>
    <cellStyle name="Output 11 2 11" xfId="11428"/>
    <cellStyle name="Output 11 2 11 2" xfId="22838"/>
    <cellStyle name="Output 11 2 12" xfId="19990"/>
    <cellStyle name="Output 11 2 2" xfId="7669"/>
    <cellStyle name="Output 11 2 2 10" xfId="14573"/>
    <cellStyle name="Output 11 2 2 10 2" xfId="25980"/>
    <cellStyle name="Output 11 2 2 11" xfId="20236"/>
    <cellStyle name="Output 11 2 2 2" xfId="9309"/>
    <cellStyle name="Output 11 2 2 2 2" xfId="13743"/>
    <cellStyle name="Output 11 2 2 2 2 2" xfId="25150"/>
    <cellStyle name="Output 11 2 2 2 3" xfId="14705"/>
    <cellStyle name="Output 11 2 2 2 3 2" xfId="26112"/>
    <cellStyle name="Output 11 2 2 2 4" xfId="15657"/>
    <cellStyle name="Output 11 2 2 2 4 2" xfId="27064"/>
    <cellStyle name="Output 11 2 2 2 5" xfId="16537"/>
    <cellStyle name="Output 11 2 2 2 5 2" xfId="27944"/>
    <cellStyle name="Output 11 2 2 2 6" xfId="17403"/>
    <cellStyle name="Output 11 2 2 2 6 2" xfId="28810"/>
    <cellStyle name="Output 11 2 2 2 7" xfId="18179"/>
    <cellStyle name="Output 11 2 2 2 7 2" xfId="29586"/>
    <cellStyle name="Output 11 2 2 2 8" xfId="18936"/>
    <cellStyle name="Output 11 2 2 2 8 2" xfId="30343"/>
    <cellStyle name="Output 11 2 2 2 9" xfId="20768"/>
    <cellStyle name="Output 11 2 2 3" xfId="9763"/>
    <cellStyle name="Output 11 2 2 3 2" xfId="14167"/>
    <cellStyle name="Output 11 2 2 3 2 2" xfId="25574"/>
    <cellStyle name="Output 11 2 2 3 3" xfId="15127"/>
    <cellStyle name="Output 11 2 2 3 3 2" xfId="26534"/>
    <cellStyle name="Output 11 2 2 3 4" xfId="16079"/>
    <cellStyle name="Output 11 2 2 3 4 2" xfId="27486"/>
    <cellStyle name="Output 11 2 2 3 5" xfId="16953"/>
    <cellStyle name="Output 11 2 2 3 5 2" xfId="28360"/>
    <cellStyle name="Output 11 2 2 3 6" xfId="17818"/>
    <cellStyle name="Output 11 2 2 3 6 2" xfId="29225"/>
    <cellStyle name="Output 11 2 2 3 7" xfId="18594"/>
    <cellStyle name="Output 11 2 2 3 7 2" xfId="30001"/>
    <cellStyle name="Output 11 2 2 3 8" xfId="19351"/>
    <cellStyle name="Output 11 2 2 3 8 2" xfId="30758"/>
    <cellStyle name="Output 11 2 2 3 9" xfId="21183"/>
    <cellStyle name="Output 11 2 2 4" xfId="12727"/>
    <cellStyle name="Output 11 2 2 4 2" xfId="24135"/>
    <cellStyle name="Output 11 2 2 5" xfId="12472"/>
    <cellStyle name="Output 11 2 2 5 2" xfId="23880"/>
    <cellStyle name="Output 11 2 2 6" xfId="10405"/>
    <cellStyle name="Output 11 2 2 6 2" xfId="21817"/>
    <cellStyle name="Output 11 2 2 7" xfId="11727"/>
    <cellStyle name="Output 11 2 2 7 2" xfId="23136"/>
    <cellStyle name="Output 11 2 2 8" xfId="11057"/>
    <cellStyle name="Output 11 2 2 8 2" xfId="22468"/>
    <cellStyle name="Output 11 2 2 9" xfId="13585"/>
    <cellStyle name="Output 11 2 2 9 2" xfId="24992"/>
    <cellStyle name="Output 11 2 3" xfId="8524"/>
    <cellStyle name="Output 11 2 3 2" xfId="13264"/>
    <cellStyle name="Output 11 2 3 2 2" xfId="24671"/>
    <cellStyle name="Output 11 2 3 3" xfId="14284"/>
    <cellStyle name="Output 11 2 3 3 2" xfId="25691"/>
    <cellStyle name="Output 11 2 3 4" xfId="15244"/>
    <cellStyle name="Output 11 2 3 4 2" xfId="26651"/>
    <cellStyle name="Output 11 2 3 5" xfId="16193"/>
    <cellStyle name="Output 11 2 3 5 2" xfId="27600"/>
    <cellStyle name="Output 11 2 3 6" xfId="17066"/>
    <cellStyle name="Output 11 2 3 6 2" xfId="28473"/>
    <cellStyle name="Output 11 2 3 7" xfId="17931"/>
    <cellStyle name="Output 11 2 3 7 2" xfId="29338"/>
    <cellStyle name="Output 11 2 3 8" xfId="18707"/>
    <cellStyle name="Output 11 2 3 8 2" xfId="30114"/>
    <cellStyle name="Output 11 2 3 9" xfId="20521"/>
    <cellStyle name="Output 11 2 4" xfId="9534"/>
    <cellStyle name="Output 11 2 4 2" xfId="13938"/>
    <cellStyle name="Output 11 2 4 2 2" xfId="25345"/>
    <cellStyle name="Output 11 2 4 3" xfId="14898"/>
    <cellStyle name="Output 11 2 4 3 2" xfId="26305"/>
    <cellStyle name="Output 11 2 4 4" xfId="15850"/>
    <cellStyle name="Output 11 2 4 4 2" xfId="27257"/>
    <cellStyle name="Output 11 2 4 5" xfId="16724"/>
    <cellStyle name="Output 11 2 4 5 2" xfId="28131"/>
    <cellStyle name="Output 11 2 4 6" xfId="17589"/>
    <cellStyle name="Output 11 2 4 6 2" xfId="28996"/>
    <cellStyle name="Output 11 2 4 7" xfId="18365"/>
    <cellStyle name="Output 11 2 4 7 2" xfId="29772"/>
    <cellStyle name="Output 11 2 4 8" xfId="19122"/>
    <cellStyle name="Output 11 2 4 8 2" xfId="30529"/>
    <cellStyle name="Output 11 2 4 9" xfId="20954"/>
    <cellStyle name="Output 11 2 5" xfId="12235"/>
    <cellStyle name="Output 11 2 5 2" xfId="23643"/>
    <cellStyle name="Output 11 2 6" xfId="10628"/>
    <cellStyle name="Output 11 2 6 2" xfId="22040"/>
    <cellStyle name="Output 11 2 7" xfId="11950"/>
    <cellStyle name="Output 11 2 7 2" xfId="23358"/>
    <cellStyle name="Output 11 2 8" xfId="10867"/>
    <cellStyle name="Output 11 2 8 2" xfId="22279"/>
    <cellStyle name="Output 11 2 9" xfId="11553"/>
    <cellStyle name="Output 11 2 9 2" xfId="22962"/>
    <cellStyle name="Output 11 3" xfId="7146"/>
    <cellStyle name="Output 11 3 10" xfId="15354"/>
    <cellStyle name="Output 11 3 10 2" xfId="26761"/>
    <cellStyle name="Output 11 3 11" xfId="20116"/>
    <cellStyle name="Output 11 3 2" xfId="8786"/>
    <cellStyle name="Output 11 3 2 2" xfId="13446"/>
    <cellStyle name="Output 11 3 2 2 2" xfId="24853"/>
    <cellStyle name="Output 11 3 2 3" xfId="14452"/>
    <cellStyle name="Output 11 3 2 3 2" xfId="25859"/>
    <cellStyle name="Output 11 3 2 4" xfId="15410"/>
    <cellStyle name="Output 11 3 2 4 2" xfId="26817"/>
    <cellStyle name="Output 11 3 2 5" xfId="16337"/>
    <cellStyle name="Output 11 3 2 5 2" xfId="27744"/>
    <cellStyle name="Output 11 3 2 6" xfId="17208"/>
    <cellStyle name="Output 11 3 2 6 2" xfId="28615"/>
    <cellStyle name="Output 11 3 2 7" xfId="18055"/>
    <cellStyle name="Output 11 3 2 7 2" xfId="29462"/>
    <cellStyle name="Output 11 3 2 8" xfId="18822"/>
    <cellStyle name="Output 11 3 2 8 2" xfId="30229"/>
    <cellStyle name="Output 11 3 2 9" xfId="20648"/>
    <cellStyle name="Output 11 3 3" xfId="9649"/>
    <cellStyle name="Output 11 3 3 2" xfId="14053"/>
    <cellStyle name="Output 11 3 3 2 2" xfId="25460"/>
    <cellStyle name="Output 11 3 3 3" xfId="15013"/>
    <cellStyle name="Output 11 3 3 3 2" xfId="26420"/>
    <cellStyle name="Output 11 3 3 4" xfId="15965"/>
    <cellStyle name="Output 11 3 3 4 2" xfId="27372"/>
    <cellStyle name="Output 11 3 3 5" xfId="16839"/>
    <cellStyle name="Output 11 3 3 5 2" xfId="28246"/>
    <cellStyle name="Output 11 3 3 6" xfId="17704"/>
    <cellStyle name="Output 11 3 3 6 2" xfId="29111"/>
    <cellStyle name="Output 11 3 3 7" xfId="18480"/>
    <cellStyle name="Output 11 3 3 7 2" xfId="29887"/>
    <cellStyle name="Output 11 3 3 8" xfId="19237"/>
    <cellStyle name="Output 11 3 3 8 2" xfId="30644"/>
    <cellStyle name="Output 11 3 3 9" xfId="21069"/>
    <cellStyle name="Output 11 3 4" xfId="12416"/>
    <cellStyle name="Output 11 3 4 2" xfId="23824"/>
    <cellStyle name="Output 11 3 5" xfId="10460"/>
    <cellStyle name="Output 11 3 5 2" xfId="21872"/>
    <cellStyle name="Output 11 3 6" xfId="11702"/>
    <cellStyle name="Output 11 3 6 2" xfId="23111"/>
    <cellStyle name="Output 11 3 7" xfId="11082"/>
    <cellStyle name="Output 11 3 7 2" xfId="22493"/>
    <cellStyle name="Output 11 3 8" xfId="13385"/>
    <cellStyle name="Output 11 3 8 2" xfId="24792"/>
    <cellStyle name="Output 11 3 9" xfId="14396"/>
    <cellStyle name="Output 11 3 9 2" xfId="25803"/>
    <cellStyle name="Output 11 4" xfId="7988"/>
    <cellStyle name="Output 11 4 2" xfId="12957"/>
    <cellStyle name="Output 11 4 2 2" xfId="24364"/>
    <cellStyle name="Output 11 4 3" xfId="10031"/>
    <cellStyle name="Output 11 4 3 2" xfId="21444"/>
    <cellStyle name="Output 11 4 4" xfId="13711"/>
    <cellStyle name="Output 11 4 4 2" xfId="25118"/>
    <cellStyle name="Output 11 4 5" xfId="14675"/>
    <cellStyle name="Output 11 4 5 2" xfId="26082"/>
    <cellStyle name="Output 11 4 6" xfId="15627"/>
    <cellStyle name="Output 11 4 6 2" xfId="27034"/>
    <cellStyle name="Output 11 4 7" xfId="16509"/>
    <cellStyle name="Output 11 4 7 2" xfId="27916"/>
    <cellStyle name="Output 11 4 8" xfId="17377"/>
    <cellStyle name="Output 11 4 8 2" xfId="28784"/>
    <cellStyle name="Output 11 4 9" xfId="20402"/>
    <cellStyle name="Output 11 5" xfId="9421"/>
    <cellStyle name="Output 11 5 2" xfId="13825"/>
    <cellStyle name="Output 11 5 2 2" xfId="25232"/>
    <cellStyle name="Output 11 5 3" xfId="14785"/>
    <cellStyle name="Output 11 5 3 2" xfId="26192"/>
    <cellStyle name="Output 11 5 4" xfId="15737"/>
    <cellStyle name="Output 11 5 4 2" xfId="27144"/>
    <cellStyle name="Output 11 5 5" xfId="16611"/>
    <cellStyle name="Output 11 5 5 2" xfId="28018"/>
    <cellStyle name="Output 11 5 6" xfId="17476"/>
    <cellStyle name="Output 11 5 6 2" xfId="28883"/>
    <cellStyle name="Output 11 5 7" xfId="18252"/>
    <cellStyle name="Output 11 5 7 2" xfId="29659"/>
    <cellStyle name="Output 11 5 8" xfId="19009"/>
    <cellStyle name="Output 11 5 8 2" xfId="30416"/>
    <cellStyle name="Output 11 5 9" xfId="20841"/>
    <cellStyle name="Output 11 6" xfId="11862"/>
    <cellStyle name="Output 11 6 2" xfId="23271"/>
    <cellStyle name="Output 11 7" xfId="10949"/>
    <cellStyle name="Output 11 7 2" xfId="22360"/>
    <cellStyle name="Output 11 8" xfId="11481"/>
    <cellStyle name="Output 11 8 2" xfId="22891"/>
    <cellStyle name="Output 11 9" xfId="11247"/>
    <cellStyle name="Output 11 9 2" xfId="22657"/>
    <cellStyle name="Output 12" xfId="6221"/>
    <cellStyle name="Output 12 10" xfId="12040"/>
    <cellStyle name="Output 12 10 2" xfId="23448"/>
    <cellStyle name="Output 12 11" xfId="10794"/>
    <cellStyle name="Output 12 11 2" xfId="22206"/>
    <cellStyle name="Output 12 12" xfId="11622"/>
    <cellStyle name="Output 12 12 2" xfId="23031"/>
    <cellStyle name="Output 12 13" xfId="19868"/>
    <cellStyle name="Output 12 2" xfId="6885"/>
    <cellStyle name="Output 12 2 10" xfId="11040"/>
    <cellStyle name="Output 12 2 10 2" xfId="22451"/>
    <cellStyle name="Output 12 2 11" xfId="11453"/>
    <cellStyle name="Output 12 2 11 2" xfId="22863"/>
    <cellStyle name="Output 12 2 12" xfId="19991"/>
    <cellStyle name="Output 12 2 2" xfId="7670"/>
    <cellStyle name="Output 12 2 2 10" xfId="10339"/>
    <cellStyle name="Output 12 2 2 10 2" xfId="21751"/>
    <cellStyle name="Output 12 2 2 11" xfId="20237"/>
    <cellStyle name="Output 12 2 2 2" xfId="9310"/>
    <cellStyle name="Output 12 2 2 2 2" xfId="13744"/>
    <cellStyle name="Output 12 2 2 2 2 2" xfId="25151"/>
    <cellStyle name="Output 12 2 2 2 3" xfId="14706"/>
    <cellStyle name="Output 12 2 2 2 3 2" xfId="26113"/>
    <cellStyle name="Output 12 2 2 2 4" xfId="15658"/>
    <cellStyle name="Output 12 2 2 2 4 2" xfId="27065"/>
    <cellStyle name="Output 12 2 2 2 5" xfId="16538"/>
    <cellStyle name="Output 12 2 2 2 5 2" xfId="27945"/>
    <cellStyle name="Output 12 2 2 2 6" xfId="17404"/>
    <cellStyle name="Output 12 2 2 2 6 2" xfId="28811"/>
    <cellStyle name="Output 12 2 2 2 7" xfId="18180"/>
    <cellStyle name="Output 12 2 2 2 7 2" xfId="29587"/>
    <cellStyle name="Output 12 2 2 2 8" xfId="18937"/>
    <cellStyle name="Output 12 2 2 2 8 2" xfId="30344"/>
    <cellStyle name="Output 12 2 2 2 9" xfId="20769"/>
    <cellStyle name="Output 12 2 2 3" xfId="9764"/>
    <cellStyle name="Output 12 2 2 3 2" xfId="14168"/>
    <cellStyle name="Output 12 2 2 3 2 2" xfId="25575"/>
    <cellStyle name="Output 12 2 2 3 3" xfId="15128"/>
    <cellStyle name="Output 12 2 2 3 3 2" xfId="26535"/>
    <cellStyle name="Output 12 2 2 3 4" xfId="16080"/>
    <cellStyle name="Output 12 2 2 3 4 2" xfId="27487"/>
    <cellStyle name="Output 12 2 2 3 5" xfId="16954"/>
    <cellStyle name="Output 12 2 2 3 5 2" xfId="28361"/>
    <cellStyle name="Output 12 2 2 3 6" xfId="17819"/>
    <cellStyle name="Output 12 2 2 3 6 2" xfId="29226"/>
    <cellStyle name="Output 12 2 2 3 7" xfId="18595"/>
    <cellStyle name="Output 12 2 2 3 7 2" xfId="30002"/>
    <cellStyle name="Output 12 2 2 3 8" xfId="19352"/>
    <cellStyle name="Output 12 2 2 3 8 2" xfId="30759"/>
    <cellStyle name="Output 12 2 2 3 9" xfId="21184"/>
    <cellStyle name="Output 12 2 2 4" xfId="12728"/>
    <cellStyle name="Output 12 2 2 4 2" xfId="24136"/>
    <cellStyle name="Output 12 2 2 5" xfId="12020"/>
    <cellStyle name="Output 12 2 2 5 2" xfId="23428"/>
    <cellStyle name="Output 12 2 2 6" xfId="10811"/>
    <cellStyle name="Output 12 2 2 6 2" xfId="22223"/>
    <cellStyle name="Output 12 2 2 7" xfId="11607"/>
    <cellStyle name="Output 12 2 2 7 2" xfId="23016"/>
    <cellStyle name="Output 12 2 2 8" xfId="11150"/>
    <cellStyle name="Output 12 2 2 8 2" xfId="22561"/>
    <cellStyle name="Output 12 2 2 9" xfId="12547"/>
    <cellStyle name="Output 12 2 2 9 2" xfId="23955"/>
    <cellStyle name="Output 12 2 3" xfId="8525"/>
    <cellStyle name="Output 12 2 3 2" xfId="13265"/>
    <cellStyle name="Output 12 2 3 2 2" xfId="24672"/>
    <cellStyle name="Output 12 2 3 3" xfId="14285"/>
    <cellStyle name="Output 12 2 3 3 2" xfId="25692"/>
    <cellStyle name="Output 12 2 3 4" xfId="15245"/>
    <cellStyle name="Output 12 2 3 4 2" xfId="26652"/>
    <cellStyle name="Output 12 2 3 5" xfId="16194"/>
    <cellStyle name="Output 12 2 3 5 2" xfId="27601"/>
    <cellStyle name="Output 12 2 3 6" xfId="17067"/>
    <cellStyle name="Output 12 2 3 6 2" xfId="28474"/>
    <cellStyle name="Output 12 2 3 7" xfId="17932"/>
    <cellStyle name="Output 12 2 3 7 2" xfId="29339"/>
    <cellStyle name="Output 12 2 3 8" xfId="18708"/>
    <cellStyle name="Output 12 2 3 8 2" xfId="30115"/>
    <cellStyle name="Output 12 2 3 9" xfId="20522"/>
    <cellStyle name="Output 12 2 4" xfId="9535"/>
    <cellStyle name="Output 12 2 4 2" xfId="13939"/>
    <cellStyle name="Output 12 2 4 2 2" xfId="25346"/>
    <cellStyle name="Output 12 2 4 3" xfId="14899"/>
    <cellStyle name="Output 12 2 4 3 2" xfId="26306"/>
    <cellStyle name="Output 12 2 4 4" xfId="15851"/>
    <cellStyle name="Output 12 2 4 4 2" xfId="27258"/>
    <cellStyle name="Output 12 2 4 5" xfId="16725"/>
    <cellStyle name="Output 12 2 4 5 2" xfId="28132"/>
    <cellStyle name="Output 12 2 4 6" xfId="17590"/>
    <cellStyle name="Output 12 2 4 6 2" xfId="28997"/>
    <cellStyle name="Output 12 2 4 7" xfId="18366"/>
    <cellStyle name="Output 12 2 4 7 2" xfId="29773"/>
    <cellStyle name="Output 12 2 4 8" xfId="19123"/>
    <cellStyle name="Output 12 2 4 8 2" xfId="30530"/>
    <cellStyle name="Output 12 2 4 9" xfId="20955"/>
    <cellStyle name="Output 12 2 5" xfId="12236"/>
    <cellStyle name="Output 12 2 5 2" xfId="23644"/>
    <cellStyle name="Output 12 2 6" xfId="10627"/>
    <cellStyle name="Output 12 2 6 2" xfId="22039"/>
    <cellStyle name="Output 12 2 7" xfId="12597"/>
    <cellStyle name="Output 12 2 7 2" xfId="24005"/>
    <cellStyle name="Output 12 2 8" xfId="10305"/>
    <cellStyle name="Output 12 2 8 2" xfId="21717"/>
    <cellStyle name="Output 12 2 9" xfId="11755"/>
    <cellStyle name="Output 12 2 9 2" xfId="23164"/>
    <cellStyle name="Output 12 3" xfId="7147"/>
    <cellStyle name="Output 12 3 10" xfId="13568"/>
    <cellStyle name="Output 12 3 10 2" xfId="24975"/>
    <cellStyle name="Output 12 3 11" xfId="20117"/>
    <cellStyle name="Output 12 3 2" xfId="8787"/>
    <cellStyle name="Output 12 3 2 2" xfId="13447"/>
    <cellStyle name="Output 12 3 2 2 2" xfId="24854"/>
    <cellStyle name="Output 12 3 2 3" xfId="14453"/>
    <cellStyle name="Output 12 3 2 3 2" xfId="25860"/>
    <cellStyle name="Output 12 3 2 4" xfId="15411"/>
    <cellStyle name="Output 12 3 2 4 2" xfId="26818"/>
    <cellStyle name="Output 12 3 2 5" xfId="16338"/>
    <cellStyle name="Output 12 3 2 5 2" xfId="27745"/>
    <cellStyle name="Output 12 3 2 6" xfId="17209"/>
    <cellStyle name="Output 12 3 2 6 2" xfId="28616"/>
    <cellStyle name="Output 12 3 2 7" xfId="18056"/>
    <cellStyle name="Output 12 3 2 7 2" xfId="29463"/>
    <cellStyle name="Output 12 3 2 8" xfId="18823"/>
    <cellStyle name="Output 12 3 2 8 2" xfId="30230"/>
    <cellStyle name="Output 12 3 2 9" xfId="20649"/>
    <cellStyle name="Output 12 3 3" xfId="9650"/>
    <cellStyle name="Output 12 3 3 2" xfId="14054"/>
    <cellStyle name="Output 12 3 3 2 2" xfId="25461"/>
    <cellStyle name="Output 12 3 3 3" xfId="15014"/>
    <cellStyle name="Output 12 3 3 3 2" xfId="26421"/>
    <cellStyle name="Output 12 3 3 4" xfId="15966"/>
    <cellStyle name="Output 12 3 3 4 2" xfId="27373"/>
    <cellStyle name="Output 12 3 3 5" xfId="16840"/>
    <cellStyle name="Output 12 3 3 5 2" xfId="28247"/>
    <cellStyle name="Output 12 3 3 6" xfId="17705"/>
    <cellStyle name="Output 12 3 3 6 2" xfId="29112"/>
    <cellStyle name="Output 12 3 3 7" xfId="18481"/>
    <cellStyle name="Output 12 3 3 7 2" xfId="29888"/>
    <cellStyle name="Output 12 3 3 8" xfId="19238"/>
    <cellStyle name="Output 12 3 3 8 2" xfId="30645"/>
    <cellStyle name="Output 12 3 3 9" xfId="21070"/>
    <cellStyle name="Output 12 3 4" xfId="12417"/>
    <cellStyle name="Output 12 3 4 2" xfId="23825"/>
    <cellStyle name="Output 12 3 5" xfId="10459"/>
    <cellStyle name="Output 12 3 5 2" xfId="21871"/>
    <cellStyle name="Output 12 3 6" xfId="11984"/>
    <cellStyle name="Output 12 3 6 2" xfId="23392"/>
    <cellStyle name="Output 12 3 7" xfId="10843"/>
    <cellStyle name="Output 12 3 7 2" xfId="22255"/>
    <cellStyle name="Output 12 3 8" xfId="11577"/>
    <cellStyle name="Output 12 3 8 2" xfId="22986"/>
    <cellStyle name="Output 12 3 9" xfId="11175"/>
    <cellStyle name="Output 12 3 9 2" xfId="22586"/>
    <cellStyle name="Output 12 4" xfId="7989"/>
    <cellStyle name="Output 12 4 2" xfId="12958"/>
    <cellStyle name="Output 12 4 2 2" xfId="24365"/>
    <cellStyle name="Output 12 4 3" xfId="10030"/>
    <cellStyle name="Output 12 4 3 2" xfId="21443"/>
    <cellStyle name="Output 12 4 4" xfId="13186"/>
    <cellStyle name="Output 12 4 4 2" xfId="24593"/>
    <cellStyle name="Output 12 4 5" xfId="9850"/>
    <cellStyle name="Output 12 4 5 2" xfId="21263"/>
    <cellStyle name="Output 12 4 6" xfId="11892"/>
    <cellStyle name="Output 12 4 6 2" xfId="23301"/>
    <cellStyle name="Output 12 4 7" xfId="10921"/>
    <cellStyle name="Output 12 4 7 2" xfId="22332"/>
    <cellStyle name="Output 12 4 8" xfId="11508"/>
    <cellStyle name="Output 12 4 8 2" xfId="22918"/>
    <cellStyle name="Output 12 4 9" xfId="20403"/>
    <cellStyle name="Output 12 5" xfId="9422"/>
    <cellStyle name="Output 12 5 2" xfId="13826"/>
    <cellStyle name="Output 12 5 2 2" xfId="25233"/>
    <cellStyle name="Output 12 5 3" xfId="14786"/>
    <cellStyle name="Output 12 5 3 2" xfId="26193"/>
    <cellStyle name="Output 12 5 4" xfId="15738"/>
    <cellStyle name="Output 12 5 4 2" xfId="27145"/>
    <cellStyle name="Output 12 5 5" xfId="16612"/>
    <cellStyle name="Output 12 5 5 2" xfId="28019"/>
    <cellStyle name="Output 12 5 6" xfId="17477"/>
    <cellStyle name="Output 12 5 6 2" xfId="28884"/>
    <cellStyle name="Output 12 5 7" xfId="18253"/>
    <cellStyle name="Output 12 5 7 2" xfId="29660"/>
    <cellStyle name="Output 12 5 8" xfId="19010"/>
    <cellStyle name="Output 12 5 8 2" xfId="30417"/>
    <cellStyle name="Output 12 5 9" xfId="20842"/>
    <cellStyle name="Output 12 6" xfId="11863"/>
    <cellStyle name="Output 12 6 2" xfId="23272"/>
    <cellStyle name="Output 12 7" xfId="10948"/>
    <cellStyle name="Output 12 7 2" xfId="22359"/>
    <cellStyle name="Output 12 8" xfId="11482"/>
    <cellStyle name="Output 12 8 2" xfId="22892"/>
    <cellStyle name="Output 12 9" xfId="11246"/>
    <cellStyle name="Output 12 9 2" xfId="22656"/>
    <cellStyle name="Output 13" xfId="6222"/>
    <cellStyle name="Output 13 10" xfId="12527"/>
    <cellStyle name="Output 13 10 2" xfId="23935"/>
    <cellStyle name="Output 13 11" xfId="10354"/>
    <cellStyle name="Output 13 11 2" xfId="21766"/>
    <cellStyle name="Output 13 12" xfId="12119"/>
    <cellStyle name="Output 13 12 2" xfId="23527"/>
    <cellStyle name="Output 13 13" xfId="19869"/>
    <cellStyle name="Output 13 2" xfId="6886"/>
    <cellStyle name="Output 13 2 10" xfId="16449"/>
    <cellStyle name="Output 13 2 10 2" xfId="27856"/>
    <cellStyle name="Output 13 2 11" xfId="17320"/>
    <cellStyle name="Output 13 2 11 2" xfId="28727"/>
    <cellStyle name="Output 13 2 12" xfId="19992"/>
    <cellStyle name="Output 13 2 2" xfId="7671"/>
    <cellStyle name="Output 13 2 2 10" xfId="15573"/>
    <cellStyle name="Output 13 2 2 10 2" xfId="26980"/>
    <cellStyle name="Output 13 2 2 11" xfId="20238"/>
    <cellStyle name="Output 13 2 2 2" xfId="9311"/>
    <cellStyle name="Output 13 2 2 2 2" xfId="13745"/>
    <cellStyle name="Output 13 2 2 2 2 2" xfId="25152"/>
    <cellStyle name="Output 13 2 2 2 3" xfId="14707"/>
    <cellStyle name="Output 13 2 2 2 3 2" xfId="26114"/>
    <cellStyle name="Output 13 2 2 2 4" xfId="15659"/>
    <cellStyle name="Output 13 2 2 2 4 2" xfId="27066"/>
    <cellStyle name="Output 13 2 2 2 5" xfId="16539"/>
    <cellStyle name="Output 13 2 2 2 5 2" xfId="27946"/>
    <cellStyle name="Output 13 2 2 2 6" xfId="17405"/>
    <cellStyle name="Output 13 2 2 2 6 2" xfId="28812"/>
    <cellStyle name="Output 13 2 2 2 7" xfId="18181"/>
    <cellStyle name="Output 13 2 2 2 7 2" xfId="29588"/>
    <cellStyle name="Output 13 2 2 2 8" xfId="18938"/>
    <cellStyle name="Output 13 2 2 2 8 2" xfId="30345"/>
    <cellStyle name="Output 13 2 2 2 9" xfId="20770"/>
    <cellStyle name="Output 13 2 2 3" xfId="9765"/>
    <cellStyle name="Output 13 2 2 3 2" xfId="14169"/>
    <cellStyle name="Output 13 2 2 3 2 2" xfId="25576"/>
    <cellStyle name="Output 13 2 2 3 3" xfId="15129"/>
    <cellStyle name="Output 13 2 2 3 3 2" xfId="26536"/>
    <cellStyle name="Output 13 2 2 3 4" xfId="16081"/>
    <cellStyle name="Output 13 2 2 3 4 2" xfId="27488"/>
    <cellStyle name="Output 13 2 2 3 5" xfId="16955"/>
    <cellStyle name="Output 13 2 2 3 5 2" xfId="28362"/>
    <cellStyle name="Output 13 2 2 3 6" xfId="17820"/>
    <cellStyle name="Output 13 2 2 3 6 2" xfId="29227"/>
    <cellStyle name="Output 13 2 2 3 7" xfId="18596"/>
    <cellStyle name="Output 13 2 2 3 7 2" xfId="30003"/>
    <cellStyle name="Output 13 2 2 3 8" xfId="19353"/>
    <cellStyle name="Output 13 2 2 3 8 2" xfId="30760"/>
    <cellStyle name="Output 13 2 2 3 9" xfId="21185"/>
    <cellStyle name="Output 13 2 2 4" xfId="12729"/>
    <cellStyle name="Output 13 2 2 4 2" xfId="24137"/>
    <cellStyle name="Output 13 2 2 5" xfId="10217"/>
    <cellStyle name="Output 13 2 2 5 2" xfId="21629"/>
    <cellStyle name="Output 13 2 2 6" xfId="12388"/>
    <cellStyle name="Output 13 2 2 6 2" xfId="23796"/>
    <cellStyle name="Output 13 2 2 7" xfId="10487"/>
    <cellStyle name="Output 13 2 2 7 2" xfId="21899"/>
    <cellStyle name="Output 13 2 2 8" xfId="13645"/>
    <cellStyle name="Output 13 2 2 8 2" xfId="25052"/>
    <cellStyle name="Output 13 2 2 9" xfId="14621"/>
    <cellStyle name="Output 13 2 2 9 2" xfId="26028"/>
    <cellStyle name="Output 13 2 3" xfId="8526"/>
    <cellStyle name="Output 13 2 3 2" xfId="13266"/>
    <cellStyle name="Output 13 2 3 2 2" xfId="24673"/>
    <cellStyle name="Output 13 2 3 3" xfId="14286"/>
    <cellStyle name="Output 13 2 3 3 2" xfId="25693"/>
    <cellStyle name="Output 13 2 3 4" xfId="15246"/>
    <cellStyle name="Output 13 2 3 4 2" xfId="26653"/>
    <cellStyle name="Output 13 2 3 5" xfId="16195"/>
    <cellStyle name="Output 13 2 3 5 2" xfId="27602"/>
    <cellStyle name="Output 13 2 3 6" xfId="17068"/>
    <cellStyle name="Output 13 2 3 6 2" xfId="28475"/>
    <cellStyle name="Output 13 2 3 7" xfId="17933"/>
    <cellStyle name="Output 13 2 3 7 2" xfId="29340"/>
    <cellStyle name="Output 13 2 3 8" xfId="18709"/>
    <cellStyle name="Output 13 2 3 8 2" xfId="30116"/>
    <cellStyle name="Output 13 2 3 9" xfId="20523"/>
    <cellStyle name="Output 13 2 4" xfId="9536"/>
    <cellStyle name="Output 13 2 4 2" xfId="13940"/>
    <cellStyle name="Output 13 2 4 2 2" xfId="25347"/>
    <cellStyle name="Output 13 2 4 3" xfId="14900"/>
    <cellStyle name="Output 13 2 4 3 2" xfId="26307"/>
    <cellStyle name="Output 13 2 4 4" xfId="15852"/>
    <cellStyle name="Output 13 2 4 4 2" xfId="27259"/>
    <cellStyle name="Output 13 2 4 5" xfId="16726"/>
    <cellStyle name="Output 13 2 4 5 2" xfId="28133"/>
    <cellStyle name="Output 13 2 4 6" xfId="17591"/>
    <cellStyle name="Output 13 2 4 6 2" xfId="28998"/>
    <cellStyle name="Output 13 2 4 7" xfId="18367"/>
    <cellStyle name="Output 13 2 4 7 2" xfId="29774"/>
    <cellStyle name="Output 13 2 4 8" xfId="19124"/>
    <cellStyle name="Output 13 2 4 8 2" xfId="30531"/>
    <cellStyle name="Output 13 2 4 9" xfId="20956"/>
    <cellStyle name="Output 13 2 5" xfId="12237"/>
    <cellStyle name="Output 13 2 5 2" xfId="23645"/>
    <cellStyle name="Output 13 2 6" xfId="10626"/>
    <cellStyle name="Output 13 2 6 2" xfId="22038"/>
    <cellStyle name="Output 13 2 7" xfId="13619"/>
    <cellStyle name="Output 13 2 7 2" xfId="25026"/>
    <cellStyle name="Output 13 2 8" xfId="14597"/>
    <cellStyle name="Output 13 2 8 2" xfId="26004"/>
    <cellStyle name="Output 13 2 9" xfId="15550"/>
    <cellStyle name="Output 13 2 9 2" xfId="26957"/>
    <cellStyle name="Output 13 3" xfId="7148"/>
    <cellStyle name="Output 13 3 10" xfId="12169"/>
    <cellStyle name="Output 13 3 10 2" xfId="23577"/>
    <cellStyle name="Output 13 3 11" xfId="20118"/>
    <cellStyle name="Output 13 3 2" xfId="8788"/>
    <cellStyle name="Output 13 3 2 2" xfId="13448"/>
    <cellStyle name="Output 13 3 2 2 2" xfId="24855"/>
    <cellStyle name="Output 13 3 2 3" xfId="14454"/>
    <cellStyle name="Output 13 3 2 3 2" xfId="25861"/>
    <cellStyle name="Output 13 3 2 4" xfId="15412"/>
    <cellStyle name="Output 13 3 2 4 2" xfId="26819"/>
    <cellStyle name="Output 13 3 2 5" xfId="16339"/>
    <cellStyle name="Output 13 3 2 5 2" xfId="27746"/>
    <cellStyle name="Output 13 3 2 6" xfId="17210"/>
    <cellStyle name="Output 13 3 2 6 2" xfId="28617"/>
    <cellStyle name="Output 13 3 2 7" xfId="18057"/>
    <cellStyle name="Output 13 3 2 7 2" xfId="29464"/>
    <cellStyle name="Output 13 3 2 8" xfId="18824"/>
    <cellStyle name="Output 13 3 2 8 2" xfId="30231"/>
    <cellStyle name="Output 13 3 2 9" xfId="20650"/>
    <cellStyle name="Output 13 3 3" xfId="9651"/>
    <cellStyle name="Output 13 3 3 2" xfId="14055"/>
    <cellStyle name="Output 13 3 3 2 2" xfId="25462"/>
    <cellStyle name="Output 13 3 3 3" xfId="15015"/>
    <cellStyle name="Output 13 3 3 3 2" xfId="26422"/>
    <cellStyle name="Output 13 3 3 4" xfId="15967"/>
    <cellStyle name="Output 13 3 3 4 2" xfId="27374"/>
    <cellStyle name="Output 13 3 3 5" xfId="16841"/>
    <cellStyle name="Output 13 3 3 5 2" xfId="28248"/>
    <cellStyle name="Output 13 3 3 6" xfId="17706"/>
    <cellStyle name="Output 13 3 3 6 2" xfId="29113"/>
    <cellStyle name="Output 13 3 3 7" xfId="18482"/>
    <cellStyle name="Output 13 3 3 7 2" xfId="29889"/>
    <cellStyle name="Output 13 3 3 8" xfId="19239"/>
    <cellStyle name="Output 13 3 3 8 2" xfId="30646"/>
    <cellStyle name="Output 13 3 3 9" xfId="21071"/>
    <cellStyle name="Output 13 3 4" xfId="12418"/>
    <cellStyle name="Output 13 3 4 2" xfId="23826"/>
    <cellStyle name="Output 13 3 5" xfId="10458"/>
    <cellStyle name="Output 13 3 5 2" xfId="21870"/>
    <cellStyle name="Output 13 3 6" xfId="12629"/>
    <cellStyle name="Output 13 3 6 2" xfId="24037"/>
    <cellStyle name="Output 13 3 7" xfId="10278"/>
    <cellStyle name="Output 13 3 7 2" xfId="21690"/>
    <cellStyle name="Output 13 3 8" xfId="13155"/>
    <cellStyle name="Output 13 3 8 2" xfId="24562"/>
    <cellStyle name="Output 13 3 9" xfId="9877"/>
    <cellStyle name="Output 13 3 9 2" xfId="21290"/>
    <cellStyle name="Output 13 4" xfId="7990"/>
    <cellStyle name="Output 13 4 2" xfId="12959"/>
    <cellStyle name="Output 13 4 2 2" xfId="24366"/>
    <cellStyle name="Output 13 4 3" xfId="10029"/>
    <cellStyle name="Output 13 4 3 2" xfId="21442"/>
    <cellStyle name="Output 13 4 4" xfId="12158"/>
    <cellStyle name="Output 13 4 4 2" xfId="23566"/>
    <cellStyle name="Output 13 4 5" xfId="10700"/>
    <cellStyle name="Output 13 4 5 2" xfId="22112"/>
    <cellStyle name="Output 13 4 6" xfId="12909"/>
    <cellStyle name="Output 13 4 6 2" xfId="24316"/>
    <cellStyle name="Output 13 4 7" xfId="10072"/>
    <cellStyle name="Output 13 4 7 2" xfId="21485"/>
    <cellStyle name="Output 13 4 8" xfId="12681"/>
    <cellStyle name="Output 13 4 8 2" xfId="24089"/>
    <cellStyle name="Output 13 4 9" xfId="20404"/>
    <cellStyle name="Output 13 5" xfId="9423"/>
    <cellStyle name="Output 13 5 2" xfId="13827"/>
    <cellStyle name="Output 13 5 2 2" xfId="25234"/>
    <cellStyle name="Output 13 5 3" xfId="14787"/>
    <cellStyle name="Output 13 5 3 2" xfId="26194"/>
    <cellStyle name="Output 13 5 4" xfId="15739"/>
    <cellStyle name="Output 13 5 4 2" xfId="27146"/>
    <cellStyle name="Output 13 5 5" xfId="16613"/>
    <cellStyle name="Output 13 5 5 2" xfId="28020"/>
    <cellStyle name="Output 13 5 6" xfId="17478"/>
    <cellStyle name="Output 13 5 6 2" xfId="28885"/>
    <cellStyle name="Output 13 5 7" xfId="18254"/>
    <cellStyle name="Output 13 5 7 2" xfId="29661"/>
    <cellStyle name="Output 13 5 8" xfId="19011"/>
    <cellStyle name="Output 13 5 8 2" xfId="30418"/>
    <cellStyle name="Output 13 5 9" xfId="20843"/>
    <cellStyle name="Output 13 6" xfId="11864"/>
    <cellStyle name="Output 13 6 2" xfId="23273"/>
    <cellStyle name="Output 13 7" xfId="10947"/>
    <cellStyle name="Output 13 7 2" xfId="22358"/>
    <cellStyle name="Output 13 8" xfId="11483"/>
    <cellStyle name="Output 13 8 2" xfId="22893"/>
    <cellStyle name="Output 13 9" xfId="11245"/>
    <cellStyle name="Output 13 9 2" xfId="22655"/>
    <cellStyle name="Output 14" xfId="6223"/>
    <cellStyle name="Output 14 10" xfId="13556"/>
    <cellStyle name="Output 14 10 2" xfId="24963"/>
    <cellStyle name="Output 14 11" xfId="14557"/>
    <cellStyle name="Output 14 11 2" xfId="25964"/>
    <cellStyle name="Output 14 12" xfId="15515"/>
    <cellStyle name="Output 14 12 2" xfId="26922"/>
    <cellStyle name="Output 14 13" xfId="19870"/>
    <cellStyle name="Output 14 2" xfId="6887"/>
    <cellStyle name="Output 14 2 10" xfId="10978"/>
    <cellStyle name="Output 14 2 10 2" xfId="22389"/>
    <cellStyle name="Output 14 2 11" xfId="12574"/>
    <cellStyle name="Output 14 2 11 2" xfId="23982"/>
    <cellStyle name="Output 14 2 12" xfId="19993"/>
    <cellStyle name="Output 14 2 2" xfId="7672"/>
    <cellStyle name="Output 14 2 2 10" xfId="14577"/>
    <cellStyle name="Output 14 2 2 10 2" xfId="25984"/>
    <cellStyle name="Output 14 2 2 11" xfId="20239"/>
    <cellStyle name="Output 14 2 2 2" xfId="9312"/>
    <cellStyle name="Output 14 2 2 2 2" xfId="13746"/>
    <cellStyle name="Output 14 2 2 2 2 2" xfId="25153"/>
    <cellStyle name="Output 14 2 2 2 3" xfId="14708"/>
    <cellStyle name="Output 14 2 2 2 3 2" xfId="26115"/>
    <cellStyle name="Output 14 2 2 2 4" xfId="15660"/>
    <cellStyle name="Output 14 2 2 2 4 2" xfId="27067"/>
    <cellStyle name="Output 14 2 2 2 5" xfId="16540"/>
    <cellStyle name="Output 14 2 2 2 5 2" xfId="27947"/>
    <cellStyle name="Output 14 2 2 2 6" xfId="17406"/>
    <cellStyle name="Output 14 2 2 2 6 2" xfId="28813"/>
    <cellStyle name="Output 14 2 2 2 7" xfId="18182"/>
    <cellStyle name="Output 14 2 2 2 7 2" xfId="29589"/>
    <cellStyle name="Output 14 2 2 2 8" xfId="18939"/>
    <cellStyle name="Output 14 2 2 2 8 2" xfId="30346"/>
    <cellStyle name="Output 14 2 2 2 9" xfId="20771"/>
    <cellStyle name="Output 14 2 2 3" xfId="9766"/>
    <cellStyle name="Output 14 2 2 3 2" xfId="14170"/>
    <cellStyle name="Output 14 2 2 3 2 2" xfId="25577"/>
    <cellStyle name="Output 14 2 2 3 3" xfId="15130"/>
    <cellStyle name="Output 14 2 2 3 3 2" xfId="26537"/>
    <cellStyle name="Output 14 2 2 3 4" xfId="16082"/>
    <cellStyle name="Output 14 2 2 3 4 2" xfId="27489"/>
    <cellStyle name="Output 14 2 2 3 5" xfId="16956"/>
    <cellStyle name="Output 14 2 2 3 5 2" xfId="28363"/>
    <cellStyle name="Output 14 2 2 3 6" xfId="17821"/>
    <cellStyle name="Output 14 2 2 3 6 2" xfId="29228"/>
    <cellStyle name="Output 14 2 2 3 7" xfId="18597"/>
    <cellStyle name="Output 14 2 2 3 7 2" xfId="30004"/>
    <cellStyle name="Output 14 2 2 3 8" xfId="19354"/>
    <cellStyle name="Output 14 2 2 3 8 2" xfId="30761"/>
    <cellStyle name="Output 14 2 2 3 9" xfId="21186"/>
    <cellStyle name="Output 14 2 2 4" xfId="12730"/>
    <cellStyle name="Output 14 2 2 4 2" xfId="24138"/>
    <cellStyle name="Output 14 2 2 5" xfId="12819"/>
    <cellStyle name="Output 14 2 2 5 2" xfId="24227"/>
    <cellStyle name="Output 14 2 2 6" xfId="10153"/>
    <cellStyle name="Output 14 2 2 6 2" xfId="21565"/>
    <cellStyle name="Output 14 2 2 7" xfId="11792"/>
    <cellStyle name="Output 14 2 2 7 2" xfId="23201"/>
    <cellStyle name="Output 14 2 2 8" xfId="11010"/>
    <cellStyle name="Output 14 2 2 8 2" xfId="22421"/>
    <cellStyle name="Output 14 2 2 9" xfId="13595"/>
    <cellStyle name="Output 14 2 2 9 2" xfId="25002"/>
    <cellStyle name="Output 14 2 3" xfId="8527"/>
    <cellStyle name="Output 14 2 3 2" xfId="13267"/>
    <cellStyle name="Output 14 2 3 2 2" xfId="24674"/>
    <cellStyle name="Output 14 2 3 3" xfId="14287"/>
    <cellStyle name="Output 14 2 3 3 2" xfId="25694"/>
    <cellStyle name="Output 14 2 3 4" xfId="15247"/>
    <cellStyle name="Output 14 2 3 4 2" xfId="26654"/>
    <cellStyle name="Output 14 2 3 5" xfId="16196"/>
    <cellStyle name="Output 14 2 3 5 2" xfId="27603"/>
    <cellStyle name="Output 14 2 3 6" xfId="17069"/>
    <cellStyle name="Output 14 2 3 6 2" xfId="28476"/>
    <cellStyle name="Output 14 2 3 7" xfId="17934"/>
    <cellStyle name="Output 14 2 3 7 2" xfId="29341"/>
    <cellStyle name="Output 14 2 3 8" xfId="18710"/>
    <cellStyle name="Output 14 2 3 8 2" xfId="30117"/>
    <cellStyle name="Output 14 2 3 9" xfId="20524"/>
    <cellStyle name="Output 14 2 4" xfId="9537"/>
    <cellStyle name="Output 14 2 4 2" xfId="13941"/>
    <cellStyle name="Output 14 2 4 2 2" xfId="25348"/>
    <cellStyle name="Output 14 2 4 3" xfId="14901"/>
    <cellStyle name="Output 14 2 4 3 2" xfId="26308"/>
    <cellStyle name="Output 14 2 4 4" xfId="15853"/>
    <cellStyle name="Output 14 2 4 4 2" xfId="27260"/>
    <cellStyle name="Output 14 2 4 5" xfId="16727"/>
    <cellStyle name="Output 14 2 4 5 2" xfId="28134"/>
    <cellStyle name="Output 14 2 4 6" xfId="17592"/>
    <cellStyle name="Output 14 2 4 6 2" xfId="28999"/>
    <cellStyle name="Output 14 2 4 7" xfId="18368"/>
    <cellStyle name="Output 14 2 4 7 2" xfId="29775"/>
    <cellStyle name="Output 14 2 4 8" xfId="19125"/>
    <cellStyle name="Output 14 2 4 8 2" xfId="30532"/>
    <cellStyle name="Output 14 2 4 9" xfId="20957"/>
    <cellStyle name="Output 14 2 5" xfId="12238"/>
    <cellStyle name="Output 14 2 5 2" xfId="23646"/>
    <cellStyle name="Output 14 2 6" xfId="10625"/>
    <cellStyle name="Output 14 2 6 2" xfId="22037"/>
    <cellStyle name="Output 14 2 7" xfId="13013"/>
    <cellStyle name="Output 14 2 7 2" xfId="24420"/>
    <cellStyle name="Output 14 2 8" xfId="9978"/>
    <cellStyle name="Output 14 2 8 2" xfId="21391"/>
    <cellStyle name="Output 14 2 9" xfId="11825"/>
    <cellStyle name="Output 14 2 9 2" xfId="23234"/>
    <cellStyle name="Output 14 3" xfId="7149"/>
    <cellStyle name="Output 14 3 10" xfId="17341"/>
    <cellStyle name="Output 14 3 10 2" xfId="28748"/>
    <cellStyle name="Output 14 3 11" xfId="20119"/>
    <cellStyle name="Output 14 3 2" xfId="8789"/>
    <cellStyle name="Output 14 3 2 2" xfId="13449"/>
    <cellStyle name="Output 14 3 2 2 2" xfId="24856"/>
    <cellStyle name="Output 14 3 2 3" xfId="14455"/>
    <cellStyle name="Output 14 3 2 3 2" xfId="25862"/>
    <cellStyle name="Output 14 3 2 4" xfId="15413"/>
    <cellStyle name="Output 14 3 2 4 2" xfId="26820"/>
    <cellStyle name="Output 14 3 2 5" xfId="16340"/>
    <cellStyle name="Output 14 3 2 5 2" xfId="27747"/>
    <cellStyle name="Output 14 3 2 6" xfId="17211"/>
    <cellStyle name="Output 14 3 2 6 2" xfId="28618"/>
    <cellStyle name="Output 14 3 2 7" xfId="18058"/>
    <cellStyle name="Output 14 3 2 7 2" xfId="29465"/>
    <cellStyle name="Output 14 3 2 8" xfId="18825"/>
    <cellStyle name="Output 14 3 2 8 2" xfId="30232"/>
    <cellStyle name="Output 14 3 2 9" xfId="20651"/>
    <cellStyle name="Output 14 3 3" xfId="9652"/>
    <cellStyle name="Output 14 3 3 2" xfId="14056"/>
    <cellStyle name="Output 14 3 3 2 2" xfId="25463"/>
    <cellStyle name="Output 14 3 3 3" xfId="15016"/>
    <cellStyle name="Output 14 3 3 3 2" xfId="26423"/>
    <cellStyle name="Output 14 3 3 4" xfId="15968"/>
    <cellStyle name="Output 14 3 3 4 2" xfId="27375"/>
    <cellStyle name="Output 14 3 3 5" xfId="16842"/>
    <cellStyle name="Output 14 3 3 5 2" xfId="28249"/>
    <cellStyle name="Output 14 3 3 6" xfId="17707"/>
    <cellStyle name="Output 14 3 3 6 2" xfId="29114"/>
    <cellStyle name="Output 14 3 3 7" xfId="18483"/>
    <cellStyle name="Output 14 3 3 7 2" xfId="29890"/>
    <cellStyle name="Output 14 3 3 8" xfId="19240"/>
    <cellStyle name="Output 14 3 3 8 2" xfId="30647"/>
    <cellStyle name="Output 14 3 3 9" xfId="21072"/>
    <cellStyle name="Output 14 3 4" xfId="12419"/>
    <cellStyle name="Output 14 3 4 2" xfId="23827"/>
    <cellStyle name="Output 14 3 5" xfId="10457"/>
    <cellStyle name="Output 14 3 5 2" xfId="21869"/>
    <cellStyle name="Output 14 3 6" xfId="13649"/>
    <cellStyle name="Output 14 3 6 2" xfId="25056"/>
    <cellStyle name="Output 14 3 7" xfId="14625"/>
    <cellStyle name="Output 14 3 7 2" xfId="26032"/>
    <cellStyle name="Output 14 3 8" xfId="15577"/>
    <cellStyle name="Output 14 3 8 2" xfId="26984"/>
    <cellStyle name="Output 14 3 9" xfId="16472"/>
    <cellStyle name="Output 14 3 9 2" xfId="27879"/>
    <cellStyle name="Output 14 4" xfId="7991"/>
    <cellStyle name="Output 14 4 2" xfId="12960"/>
    <cellStyle name="Output 14 4 2 2" xfId="24367"/>
    <cellStyle name="Output 14 4 3" xfId="10028"/>
    <cellStyle name="Output 14 4 3 2" xfId="21441"/>
    <cellStyle name="Output 14 4 4" xfId="12691"/>
    <cellStyle name="Output 14 4 4 2" xfId="24099"/>
    <cellStyle name="Output 14 4 5" xfId="10228"/>
    <cellStyle name="Output 14 4 5 2" xfId="21640"/>
    <cellStyle name="Output 14 4 6" xfId="12930"/>
    <cellStyle name="Output 14 4 6 2" xfId="24337"/>
    <cellStyle name="Output 14 4 7" xfId="12013"/>
    <cellStyle name="Output 14 4 7 2" xfId="23421"/>
    <cellStyle name="Output 14 4 8" xfId="10818"/>
    <cellStyle name="Output 14 4 8 2" xfId="22230"/>
    <cellStyle name="Output 14 4 9" xfId="20405"/>
    <cellStyle name="Output 14 5" xfId="9424"/>
    <cellStyle name="Output 14 5 2" xfId="13828"/>
    <cellStyle name="Output 14 5 2 2" xfId="25235"/>
    <cellStyle name="Output 14 5 3" xfId="14788"/>
    <cellStyle name="Output 14 5 3 2" xfId="26195"/>
    <cellStyle name="Output 14 5 4" xfId="15740"/>
    <cellStyle name="Output 14 5 4 2" xfId="27147"/>
    <cellStyle name="Output 14 5 5" xfId="16614"/>
    <cellStyle name="Output 14 5 5 2" xfId="28021"/>
    <cellStyle name="Output 14 5 6" xfId="17479"/>
    <cellStyle name="Output 14 5 6 2" xfId="28886"/>
    <cellStyle name="Output 14 5 7" xfId="18255"/>
    <cellStyle name="Output 14 5 7 2" xfId="29662"/>
    <cellStyle name="Output 14 5 8" xfId="19012"/>
    <cellStyle name="Output 14 5 8 2" xfId="30419"/>
    <cellStyle name="Output 14 5 9" xfId="20844"/>
    <cellStyle name="Output 14 6" xfId="11865"/>
    <cellStyle name="Output 14 6 2" xfId="23274"/>
    <cellStyle name="Output 14 7" xfId="10946"/>
    <cellStyle name="Output 14 7 2" xfId="22357"/>
    <cellStyle name="Output 14 8" xfId="11484"/>
    <cellStyle name="Output 14 8 2" xfId="22894"/>
    <cellStyle name="Output 14 9" xfId="11244"/>
    <cellStyle name="Output 14 9 2" xfId="22654"/>
    <cellStyle name="Output 15" xfId="6224"/>
    <cellStyle name="Output 15 10" xfId="13076"/>
    <cellStyle name="Output 15 10 2" xfId="24483"/>
    <cellStyle name="Output 15 11" xfId="9931"/>
    <cellStyle name="Output 15 11 2" xfId="21344"/>
    <cellStyle name="Output 15 12" xfId="11832"/>
    <cellStyle name="Output 15 12 2" xfId="23241"/>
    <cellStyle name="Output 15 13" xfId="19871"/>
    <cellStyle name="Output 15 2" xfId="6888"/>
    <cellStyle name="Output 15 2 10" xfId="10849"/>
    <cellStyle name="Output 15 2 10 2" xfId="22261"/>
    <cellStyle name="Output 15 2 11" xfId="11571"/>
    <cellStyle name="Output 15 2 11 2" xfId="22980"/>
    <cellStyle name="Output 15 2 12" xfId="19994"/>
    <cellStyle name="Output 15 2 2" xfId="7673"/>
    <cellStyle name="Output 15 2 2 10" xfId="18008"/>
    <cellStyle name="Output 15 2 2 10 2" xfId="29415"/>
    <cellStyle name="Output 15 2 2 11" xfId="20240"/>
    <cellStyle name="Output 15 2 2 2" xfId="9313"/>
    <cellStyle name="Output 15 2 2 2 2" xfId="13747"/>
    <cellStyle name="Output 15 2 2 2 2 2" xfId="25154"/>
    <cellStyle name="Output 15 2 2 2 3" xfId="14709"/>
    <cellStyle name="Output 15 2 2 2 3 2" xfId="26116"/>
    <cellStyle name="Output 15 2 2 2 4" xfId="15661"/>
    <cellStyle name="Output 15 2 2 2 4 2" xfId="27068"/>
    <cellStyle name="Output 15 2 2 2 5" xfId="16541"/>
    <cellStyle name="Output 15 2 2 2 5 2" xfId="27948"/>
    <cellStyle name="Output 15 2 2 2 6" xfId="17407"/>
    <cellStyle name="Output 15 2 2 2 6 2" xfId="28814"/>
    <cellStyle name="Output 15 2 2 2 7" xfId="18183"/>
    <cellStyle name="Output 15 2 2 2 7 2" xfId="29590"/>
    <cellStyle name="Output 15 2 2 2 8" xfId="18940"/>
    <cellStyle name="Output 15 2 2 2 8 2" xfId="30347"/>
    <cellStyle name="Output 15 2 2 2 9" xfId="20772"/>
    <cellStyle name="Output 15 2 2 3" xfId="9767"/>
    <cellStyle name="Output 15 2 2 3 2" xfId="14171"/>
    <cellStyle name="Output 15 2 2 3 2 2" xfId="25578"/>
    <cellStyle name="Output 15 2 2 3 3" xfId="15131"/>
    <cellStyle name="Output 15 2 2 3 3 2" xfId="26538"/>
    <cellStyle name="Output 15 2 2 3 4" xfId="16083"/>
    <cellStyle name="Output 15 2 2 3 4 2" xfId="27490"/>
    <cellStyle name="Output 15 2 2 3 5" xfId="16957"/>
    <cellStyle name="Output 15 2 2 3 5 2" xfId="28364"/>
    <cellStyle name="Output 15 2 2 3 6" xfId="17822"/>
    <cellStyle name="Output 15 2 2 3 6 2" xfId="29229"/>
    <cellStyle name="Output 15 2 2 3 7" xfId="18598"/>
    <cellStyle name="Output 15 2 2 3 7 2" xfId="30005"/>
    <cellStyle name="Output 15 2 2 3 8" xfId="19355"/>
    <cellStyle name="Output 15 2 2 3 8 2" xfId="30762"/>
    <cellStyle name="Output 15 2 2 3 9" xfId="21187"/>
    <cellStyle name="Output 15 2 2 4" xfId="12731"/>
    <cellStyle name="Output 15 2 2 4 2" xfId="24139"/>
    <cellStyle name="Output 15 2 2 5" xfId="13354"/>
    <cellStyle name="Output 15 2 2 5 2" xfId="24761"/>
    <cellStyle name="Output 15 2 2 6" xfId="14368"/>
    <cellStyle name="Output 15 2 2 6 2" xfId="25775"/>
    <cellStyle name="Output 15 2 2 7" xfId="15326"/>
    <cellStyle name="Output 15 2 2 7 2" xfId="26733"/>
    <cellStyle name="Output 15 2 2 8" xfId="16270"/>
    <cellStyle name="Output 15 2 2 8 2" xfId="27677"/>
    <cellStyle name="Output 15 2 2 9" xfId="17143"/>
    <cellStyle name="Output 15 2 2 9 2" xfId="28550"/>
    <cellStyle name="Output 15 2 3" xfId="8528"/>
    <cellStyle name="Output 15 2 3 2" xfId="13268"/>
    <cellStyle name="Output 15 2 3 2 2" xfId="24675"/>
    <cellStyle name="Output 15 2 3 3" xfId="14288"/>
    <cellStyle name="Output 15 2 3 3 2" xfId="25695"/>
    <cellStyle name="Output 15 2 3 4" xfId="15248"/>
    <cellStyle name="Output 15 2 3 4 2" xfId="26655"/>
    <cellStyle name="Output 15 2 3 5" xfId="16197"/>
    <cellStyle name="Output 15 2 3 5 2" xfId="27604"/>
    <cellStyle name="Output 15 2 3 6" xfId="17070"/>
    <cellStyle name="Output 15 2 3 6 2" xfId="28477"/>
    <cellStyle name="Output 15 2 3 7" xfId="17935"/>
    <cellStyle name="Output 15 2 3 7 2" xfId="29342"/>
    <cellStyle name="Output 15 2 3 8" xfId="18711"/>
    <cellStyle name="Output 15 2 3 8 2" xfId="30118"/>
    <cellStyle name="Output 15 2 3 9" xfId="20525"/>
    <cellStyle name="Output 15 2 4" xfId="9538"/>
    <cellStyle name="Output 15 2 4 2" xfId="13942"/>
    <cellStyle name="Output 15 2 4 2 2" xfId="25349"/>
    <cellStyle name="Output 15 2 4 3" xfId="14902"/>
    <cellStyle name="Output 15 2 4 3 2" xfId="26309"/>
    <cellStyle name="Output 15 2 4 4" xfId="15854"/>
    <cellStyle name="Output 15 2 4 4 2" xfId="27261"/>
    <cellStyle name="Output 15 2 4 5" xfId="16728"/>
    <cellStyle name="Output 15 2 4 5 2" xfId="28135"/>
    <cellStyle name="Output 15 2 4 6" xfId="17593"/>
    <cellStyle name="Output 15 2 4 6 2" xfId="29000"/>
    <cellStyle name="Output 15 2 4 7" xfId="18369"/>
    <cellStyle name="Output 15 2 4 7 2" xfId="29776"/>
    <cellStyle name="Output 15 2 4 8" xfId="19126"/>
    <cellStyle name="Output 15 2 4 8 2" xfId="30533"/>
    <cellStyle name="Output 15 2 4 9" xfId="20958"/>
    <cellStyle name="Output 15 2 5" xfId="12239"/>
    <cellStyle name="Output 15 2 5 2" xfId="23647"/>
    <cellStyle name="Output 15 2 6" xfId="10624"/>
    <cellStyle name="Output 15 2 6 2" xfId="22036"/>
    <cellStyle name="Output 15 2 7" xfId="12372"/>
    <cellStyle name="Output 15 2 7 2" xfId="23780"/>
    <cellStyle name="Output 15 2 8" xfId="10501"/>
    <cellStyle name="Output 15 2 8 2" xfId="21913"/>
    <cellStyle name="Output 15 2 9" xfId="11977"/>
    <cellStyle name="Output 15 2 9 2" xfId="23385"/>
    <cellStyle name="Output 15 3" xfId="7150"/>
    <cellStyle name="Output 15 3 10" xfId="11973"/>
    <cellStyle name="Output 15 3 10 2" xfId="23381"/>
    <cellStyle name="Output 15 3 11" xfId="20120"/>
    <cellStyle name="Output 15 3 2" xfId="8790"/>
    <cellStyle name="Output 15 3 2 2" xfId="13450"/>
    <cellStyle name="Output 15 3 2 2 2" xfId="24857"/>
    <cellStyle name="Output 15 3 2 3" xfId="14456"/>
    <cellStyle name="Output 15 3 2 3 2" xfId="25863"/>
    <cellStyle name="Output 15 3 2 4" xfId="15414"/>
    <cellStyle name="Output 15 3 2 4 2" xfId="26821"/>
    <cellStyle name="Output 15 3 2 5" xfId="16341"/>
    <cellStyle name="Output 15 3 2 5 2" xfId="27748"/>
    <cellStyle name="Output 15 3 2 6" xfId="17212"/>
    <cellStyle name="Output 15 3 2 6 2" xfId="28619"/>
    <cellStyle name="Output 15 3 2 7" xfId="18059"/>
    <cellStyle name="Output 15 3 2 7 2" xfId="29466"/>
    <cellStyle name="Output 15 3 2 8" xfId="18826"/>
    <cellStyle name="Output 15 3 2 8 2" xfId="30233"/>
    <cellStyle name="Output 15 3 2 9" xfId="20652"/>
    <cellStyle name="Output 15 3 3" xfId="9653"/>
    <cellStyle name="Output 15 3 3 2" xfId="14057"/>
    <cellStyle name="Output 15 3 3 2 2" xfId="25464"/>
    <cellStyle name="Output 15 3 3 3" xfId="15017"/>
    <cellStyle name="Output 15 3 3 3 2" xfId="26424"/>
    <cellStyle name="Output 15 3 3 4" xfId="15969"/>
    <cellStyle name="Output 15 3 3 4 2" xfId="27376"/>
    <cellStyle name="Output 15 3 3 5" xfId="16843"/>
    <cellStyle name="Output 15 3 3 5 2" xfId="28250"/>
    <cellStyle name="Output 15 3 3 6" xfId="17708"/>
    <cellStyle name="Output 15 3 3 6 2" xfId="29115"/>
    <cellStyle name="Output 15 3 3 7" xfId="18484"/>
    <cellStyle name="Output 15 3 3 7 2" xfId="29891"/>
    <cellStyle name="Output 15 3 3 8" xfId="19241"/>
    <cellStyle name="Output 15 3 3 8 2" xfId="30648"/>
    <cellStyle name="Output 15 3 3 9" xfId="21073"/>
    <cellStyle name="Output 15 3 4" xfId="12420"/>
    <cellStyle name="Output 15 3 4 2" xfId="23828"/>
    <cellStyle name="Output 15 3 5" xfId="10456"/>
    <cellStyle name="Output 15 3 5 2" xfId="21868"/>
    <cellStyle name="Output 15 3 6" xfId="13041"/>
    <cellStyle name="Output 15 3 6 2" xfId="24448"/>
    <cellStyle name="Output 15 3 7" xfId="9959"/>
    <cellStyle name="Output 15 3 7 2" xfId="21372"/>
    <cellStyle name="Output 15 3 8" xfId="12161"/>
    <cellStyle name="Output 15 3 8 2" xfId="23569"/>
    <cellStyle name="Output 15 3 9" xfId="10697"/>
    <cellStyle name="Output 15 3 9 2" xfId="22109"/>
    <cellStyle name="Output 15 4" xfId="7992"/>
    <cellStyle name="Output 15 4 2" xfId="12961"/>
    <cellStyle name="Output 15 4 2 2" xfId="24368"/>
    <cellStyle name="Output 15 4 3" xfId="10027"/>
    <cellStyle name="Output 15 4 3 2" xfId="21440"/>
    <cellStyle name="Output 15 4 4" xfId="13712"/>
    <cellStyle name="Output 15 4 4 2" xfId="25119"/>
    <cellStyle name="Output 15 4 5" xfId="14676"/>
    <cellStyle name="Output 15 4 5 2" xfId="26083"/>
    <cellStyle name="Output 15 4 6" xfId="15628"/>
    <cellStyle name="Output 15 4 6 2" xfId="27035"/>
    <cellStyle name="Output 15 4 7" xfId="16510"/>
    <cellStyle name="Output 15 4 7 2" xfId="27917"/>
    <cellStyle name="Output 15 4 8" xfId="17378"/>
    <cellStyle name="Output 15 4 8 2" xfId="28785"/>
    <cellStyle name="Output 15 4 9" xfId="20406"/>
    <cellStyle name="Output 15 5" xfId="9425"/>
    <cellStyle name="Output 15 5 2" xfId="13829"/>
    <cellStyle name="Output 15 5 2 2" xfId="25236"/>
    <cellStyle name="Output 15 5 3" xfId="14789"/>
    <cellStyle name="Output 15 5 3 2" xfId="26196"/>
    <cellStyle name="Output 15 5 4" xfId="15741"/>
    <cellStyle name="Output 15 5 4 2" xfId="27148"/>
    <cellStyle name="Output 15 5 5" xfId="16615"/>
    <cellStyle name="Output 15 5 5 2" xfId="28022"/>
    <cellStyle name="Output 15 5 6" xfId="17480"/>
    <cellStyle name="Output 15 5 6 2" xfId="28887"/>
    <cellStyle name="Output 15 5 7" xfId="18256"/>
    <cellStyle name="Output 15 5 7 2" xfId="29663"/>
    <cellStyle name="Output 15 5 8" xfId="19013"/>
    <cellStyle name="Output 15 5 8 2" xfId="30420"/>
    <cellStyle name="Output 15 5 9" xfId="20845"/>
    <cellStyle name="Output 15 6" xfId="11866"/>
    <cellStyle name="Output 15 6 2" xfId="23275"/>
    <cellStyle name="Output 15 7" xfId="10945"/>
    <cellStyle name="Output 15 7 2" xfId="22356"/>
    <cellStyle name="Output 15 8" xfId="11485"/>
    <cellStyle name="Output 15 8 2" xfId="22895"/>
    <cellStyle name="Output 15 9" xfId="11243"/>
    <cellStyle name="Output 15 9 2" xfId="22653"/>
    <cellStyle name="Output 16" xfId="6225"/>
    <cellStyle name="Output 16 10" xfId="11957"/>
    <cellStyle name="Output 16 10 2" xfId="23365"/>
    <cellStyle name="Output 16 11" xfId="10863"/>
    <cellStyle name="Output 16 11 2" xfId="22275"/>
    <cellStyle name="Output 16 12" xfId="11557"/>
    <cellStyle name="Output 16 12 2" xfId="22966"/>
    <cellStyle name="Output 16 13" xfId="19872"/>
    <cellStyle name="Output 16 2" xfId="6889"/>
    <cellStyle name="Output 16 2 10" xfId="16301"/>
    <cellStyle name="Output 16 2 10 2" xfId="27708"/>
    <cellStyle name="Output 16 2 11" xfId="17173"/>
    <cellStyle name="Output 16 2 11 2" xfId="28580"/>
    <cellStyle name="Output 16 2 12" xfId="19995"/>
    <cellStyle name="Output 16 2 2" xfId="7674"/>
    <cellStyle name="Output 16 2 2 10" xfId="9954"/>
    <cellStyle name="Output 16 2 2 10 2" xfId="21367"/>
    <cellStyle name="Output 16 2 2 11" xfId="20241"/>
    <cellStyle name="Output 16 2 2 2" xfId="9314"/>
    <cellStyle name="Output 16 2 2 2 2" xfId="13748"/>
    <cellStyle name="Output 16 2 2 2 2 2" xfId="25155"/>
    <cellStyle name="Output 16 2 2 2 3" xfId="14710"/>
    <cellStyle name="Output 16 2 2 2 3 2" xfId="26117"/>
    <cellStyle name="Output 16 2 2 2 4" xfId="15662"/>
    <cellStyle name="Output 16 2 2 2 4 2" xfId="27069"/>
    <cellStyle name="Output 16 2 2 2 5" xfId="16542"/>
    <cellStyle name="Output 16 2 2 2 5 2" xfId="27949"/>
    <cellStyle name="Output 16 2 2 2 6" xfId="17408"/>
    <cellStyle name="Output 16 2 2 2 6 2" xfId="28815"/>
    <cellStyle name="Output 16 2 2 2 7" xfId="18184"/>
    <cellStyle name="Output 16 2 2 2 7 2" xfId="29591"/>
    <cellStyle name="Output 16 2 2 2 8" xfId="18941"/>
    <cellStyle name="Output 16 2 2 2 8 2" xfId="30348"/>
    <cellStyle name="Output 16 2 2 2 9" xfId="20773"/>
    <cellStyle name="Output 16 2 2 3" xfId="9768"/>
    <cellStyle name="Output 16 2 2 3 2" xfId="14172"/>
    <cellStyle name="Output 16 2 2 3 2 2" xfId="25579"/>
    <cellStyle name="Output 16 2 2 3 3" xfId="15132"/>
    <cellStyle name="Output 16 2 2 3 3 2" xfId="26539"/>
    <cellStyle name="Output 16 2 2 3 4" xfId="16084"/>
    <cellStyle name="Output 16 2 2 3 4 2" xfId="27491"/>
    <cellStyle name="Output 16 2 2 3 5" xfId="16958"/>
    <cellStyle name="Output 16 2 2 3 5 2" xfId="28365"/>
    <cellStyle name="Output 16 2 2 3 6" xfId="17823"/>
    <cellStyle name="Output 16 2 2 3 6 2" xfId="29230"/>
    <cellStyle name="Output 16 2 2 3 7" xfId="18599"/>
    <cellStyle name="Output 16 2 2 3 7 2" xfId="30006"/>
    <cellStyle name="Output 16 2 2 3 8" xfId="19356"/>
    <cellStyle name="Output 16 2 2 3 8 2" xfId="30763"/>
    <cellStyle name="Output 16 2 2 3 9" xfId="21188"/>
    <cellStyle name="Output 16 2 2 4" xfId="12732"/>
    <cellStyle name="Output 16 2 2 4 2" xfId="24140"/>
    <cellStyle name="Output 16 2 2 5" xfId="12325"/>
    <cellStyle name="Output 16 2 2 5 2" xfId="23733"/>
    <cellStyle name="Output 16 2 2 6" xfId="10543"/>
    <cellStyle name="Output 16 2 2 6 2" xfId="21955"/>
    <cellStyle name="Output 16 2 2 7" xfId="12613"/>
    <cellStyle name="Output 16 2 2 7 2" xfId="24021"/>
    <cellStyle name="Output 16 2 2 8" xfId="10290"/>
    <cellStyle name="Output 16 2 2 8 2" xfId="21702"/>
    <cellStyle name="Output 16 2 2 9" xfId="13046"/>
    <cellStyle name="Output 16 2 2 9 2" xfId="24453"/>
    <cellStyle name="Output 16 2 3" xfId="8529"/>
    <cellStyle name="Output 16 2 3 2" xfId="13269"/>
    <cellStyle name="Output 16 2 3 2 2" xfId="24676"/>
    <cellStyle name="Output 16 2 3 3" xfId="14289"/>
    <cellStyle name="Output 16 2 3 3 2" xfId="25696"/>
    <cellStyle name="Output 16 2 3 4" xfId="15249"/>
    <cellStyle name="Output 16 2 3 4 2" xfId="26656"/>
    <cellStyle name="Output 16 2 3 5" xfId="16198"/>
    <cellStyle name="Output 16 2 3 5 2" xfId="27605"/>
    <cellStyle name="Output 16 2 3 6" xfId="17071"/>
    <cellStyle name="Output 16 2 3 6 2" xfId="28478"/>
    <cellStyle name="Output 16 2 3 7" xfId="17936"/>
    <cellStyle name="Output 16 2 3 7 2" xfId="29343"/>
    <cellStyle name="Output 16 2 3 8" xfId="18712"/>
    <cellStyle name="Output 16 2 3 8 2" xfId="30119"/>
    <cellStyle name="Output 16 2 3 9" xfId="20526"/>
    <cellStyle name="Output 16 2 4" xfId="9539"/>
    <cellStyle name="Output 16 2 4 2" xfId="13943"/>
    <cellStyle name="Output 16 2 4 2 2" xfId="25350"/>
    <cellStyle name="Output 16 2 4 3" xfId="14903"/>
    <cellStyle name="Output 16 2 4 3 2" xfId="26310"/>
    <cellStyle name="Output 16 2 4 4" xfId="15855"/>
    <cellStyle name="Output 16 2 4 4 2" xfId="27262"/>
    <cellStyle name="Output 16 2 4 5" xfId="16729"/>
    <cellStyle name="Output 16 2 4 5 2" xfId="28136"/>
    <cellStyle name="Output 16 2 4 6" xfId="17594"/>
    <cellStyle name="Output 16 2 4 6 2" xfId="29001"/>
    <cellStyle name="Output 16 2 4 7" xfId="18370"/>
    <cellStyle name="Output 16 2 4 7 2" xfId="29777"/>
    <cellStyle name="Output 16 2 4 8" xfId="19127"/>
    <cellStyle name="Output 16 2 4 8 2" xfId="30534"/>
    <cellStyle name="Output 16 2 4 9" xfId="20959"/>
    <cellStyle name="Output 16 2 5" xfId="12240"/>
    <cellStyle name="Output 16 2 5 2" xfId="23648"/>
    <cellStyle name="Output 16 2 6" xfId="10623"/>
    <cellStyle name="Output 16 2 6 2" xfId="22035"/>
    <cellStyle name="Output 16 2 7" xfId="13403"/>
    <cellStyle name="Output 16 2 7 2" xfId="24810"/>
    <cellStyle name="Output 16 2 8" xfId="14412"/>
    <cellStyle name="Output 16 2 8 2" xfId="25819"/>
    <cellStyle name="Output 16 2 9" xfId="15370"/>
    <cellStyle name="Output 16 2 9 2" xfId="26777"/>
    <cellStyle name="Output 16 3" xfId="7151"/>
    <cellStyle name="Output 16 3 10" xfId="13090"/>
    <cellStyle name="Output 16 3 10 2" xfId="24497"/>
    <cellStyle name="Output 16 3 11" xfId="20121"/>
    <cellStyle name="Output 16 3 2" xfId="8791"/>
    <cellStyle name="Output 16 3 2 2" xfId="13451"/>
    <cellStyle name="Output 16 3 2 2 2" xfId="24858"/>
    <cellStyle name="Output 16 3 2 3" xfId="14457"/>
    <cellStyle name="Output 16 3 2 3 2" xfId="25864"/>
    <cellStyle name="Output 16 3 2 4" xfId="15415"/>
    <cellStyle name="Output 16 3 2 4 2" xfId="26822"/>
    <cellStyle name="Output 16 3 2 5" xfId="16342"/>
    <cellStyle name="Output 16 3 2 5 2" xfId="27749"/>
    <cellStyle name="Output 16 3 2 6" xfId="17213"/>
    <cellStyle name="Output 16 3 2 6 2" xfId="28620"/>
    <cellStyle name="Output 16 3 2 7" xfId="18060"/>
    <cellStyle name="Output 16 3 2 7 2" xfId="29467"/>
    <cellStyle name="Output 16 3 2 8" xfId="18827"/>
    <cellStyle name="Output 16 3 2 8 2" xfId="30234"/>
    <cellStyle name="Output 16 3 2 9" xfId="20653"/>
    <cellStyle name="Output 16 3 3" xfId="9654"/>
    <cellStyle name="Output 16 3 3 2" xfId="14058"/>
    <cellStyle name="Output 16 3 3 2 2" xfId="25465"/>
    <cellStyle name="Output 16 3 3 3" xfId="15018"/>
    <cellStyle name="Output 16 3 3 3 2" xfId="26425"/>
    <cellStyle name="Output 16 3 3 4" xfId="15970"/>
    <cellStyle name="Output 16 3 3 4 2" xfId="27377"/>
    <cellStyle name="Output 16 3 3 5" xfId="16844"/>
    <cellStyle name="Output 16 3 3 5 2" xfId="28251"/>
    <cellStyle name="Output 16 3 3 6" xfId="17709"/>
    <cellStyle name="Output 16 3 3 6 2" xfId="29116"/>
    <cellStyle name="Output 16 3 3 7" xfId="18485"/>
    <cellStyle name="Output 16 3 3 7 2" xfId="29892"/>
    <cellStyle name="Output 16 3 3 8" xfId="19242"/>
    <cellStyle name="Output 16 3 3 8 2" xfId="30649"/>
    <cellStyle name="Output 16 3 3 9" xfId="21074"/>
    <cellStyle name="Output 16 3 4" xfId="12421"/>
    <cellStyle name="Output 16 3 4 2" xfId="23829"/>
    <cellStyle name="Output 16 3 5" xfId="10455"/>
    <cellStyle name="Output 16 3 5 2" xfId="21867"/>
    <cellStyle name="Output 16 3 6" xfId="12377"/>
    <cellStyle name="Output 16 3 6 2" xfId="23785"/>
    <cellStyle name="Output 16 3 7" xfId="10496"/>
    <cellStyle name="Output 16 3 7 2" xfId="21908"/>
    <cellStyle name="Output 16 3 8" xfId="11694"/>
    <cellStyle name="Output 16 3 8 2" xfId="23103"/>
    <cellStyle name="Output 16 3 9" xfId="11089"/>
    <cellStyle name="Output 16 3 9 2" xfId="22500"/>
    <cellStyle name="Output 16 4" xfId="7993"/>
    <cellStyle name="Output 16 4 2" xfId="12962"/>
    <cellStyle name="Output 16 4 2 2" xfId="24369"/>
    <cellStyle name="Output 16 4 3" xfId="10026"/>
    <cellStyle name="Output 16 4 3 2" xfId="21439"/>
    <cellStyle name="Output 16 4 4" xfId="13187"/>
    <cellStyle name="Output 16 4 4 2" xfId="24594"/>
    <cellStyle name="Output 16 4 5" xfId="9849"/>
    <cellStyle name="Output 16 4 5 2" xfId="21262"/>
    <cellStyle name="Output 16 4 6" xfId="12173"/>
    <cellStyle name="Output 16 4 6 2" xfId="23581"/>
    <cellStyle name="Output 16 4 7" xfId="10690"/>
    <cellStyle name="Output 16 4 7 2" xfId="22102"/>
    <cellStyle name="Output 16 4 8" xfId="13109"/>
    <cellStyle name="Output 16 4 8 2" xfId="24516"/>
    <cellStyle name="Output 16 4 9" xfId="20407"/>
    <cellStyle name="Output 16 5" xfId="9426"/>
    <cellStyle name="Output 16 5 2" xfId="13830"/>
    <cellStyle name="Output 16 5 2 2" xfId="25237"/>
    <cellStyle name="Output 16 5 3" xfId="14790"/>
    <cellStyle name="Output 16 5 3 2" xfId="26197"/>
    <cellStyle name="Output 16 5 4" xfId="15742"/>
    <cellStyle name="Output 16 5 4 2" xfId="27149"/>
    <cellStyle name="Output 16 5 5" xfId="16616"/>
    <cellStyle name="Output 16 5 5 2" xfId="28023"/>
    <cellStyle name="Output 16 5 6" xfId="17481"/>
    <cellStyle name="Output 16 5 6 2" xfId="28888"/>
    <cellStyle name="Output 16 5 7" xfId="18257"/>
    <cellStyle name="Output 16 5 7 2" xfId="29664"/>
    <cellStyle name="Output 16 5 8" xfId="19014"/>
    <cellStyle name="Output 16 5 8 2" xfId="30421"/>
    <cellStyle name="Output 16 5 9" xfId="20846"/>
    <cellStyle name="Output 16 6" xfId="11867"/>
    <cellStyle name="Output 16 6 2" xfId="23276"/>
    <cellStyle name="Output 16 7" xfId="10944"/>
    <cellStyle name="Output 16 7 2" xfId="22355"/>
    <cellStyle name="Output 16 8" xfId="11486"/>
    <cellStyle name="Output 16 8 2" xfId="22896"/>
    <cellStyle name="Output 16 9" xfId="11242"/>
    <cellStyle name="Output 16 9 2" xfId="22652"/>
    <cellStyle name="Output 17" xfId="6226"/>
    <cellStyle name="Output 17 10" xfId="12528"/>
    <cellStyle name="Output 17 10 2" xfId="23936"/>
    <cellStyle name="Output 17 11" xfId="10353"/>
    <cellStyle name="Output 17 11 2" xfId="21765"/>
    <cellStyle name="Output 17 12" xfId="12644"/>
    <cellStyle name="Output 17 12 2" xfId="24052"/>
    <cellStyle name="Output 17 13" xfId="19873"/>
    <cellStyle name="Output 17 2" xfId="6890"/>
    <cellStyle name="Output 17 2 10" xfId="10236"/>
    <cellStyle name="Output 17 2 10 2" xfId="21648"/>
    <cellStyle name="Output 17 2 11" xfId="11769"/>
    <cellStyle name="Output 17 2 11 2" xfId="23178"/>
    <cellStyle name="Output 17 2 12" xfId="19996"/>
    <cellStyle name="Output 17 2 2" xfId="7675"/>
    <cellStyle name="Output 17 2 2 10" xfId="16515"/>
    <cellStyle name="Output 17 2 2 10 2" xfId="27922"/>
    <cellStyle name="Output 17 2 2 11" xfId="20242"/>
    <cellStyle name="Output 17 2 2 2" xfId="9315"/>
    <cellStyle name="Output 17 2 2 2 2" xfId="13749"/>
    <cellStyle name="Output 17 2 2 2 2 2" xfId="25156"/>
    <cellStyle name="Output 17 2 2 2 3" xfId="14711"/>
    <cellStyle name="Output 17 2 2 2 3 2" xfId="26118"/>
    <cellStyle name="Output 17 2 2 2 4" xfId="15663"/>
    <cellStyle name="Output 17 2 2 2 4 2" xfId="27070"/>
    <cellStyle name="Output 17 2 2 2 5" xfId="16543"/>
    <cellStyle name="Output 17 2 2 2 5 2" xfId="27950"/>
    <cellStyle name="Output 17 2 2 2 6" xfId="17409"/>
    <cellStyle name="Output 17 2 2 2 6 2" xfId="28816"/>
    <cellStyle name="Output 17 2 2 2 7" xfId="18185"/>
    <cellStyle name="Output 17 2 2 2 7 2" xfId="29592"/>
    <cellStyle name="Output 17 2 2 2 8" xfId="18942"/>
    <cellStyle name="Output 17 2 2 2 8 2" xfId="30349"/>
    <cellStyle name="Output 17 2 2 2 9" xfId="20774"/>
    <cellStyle name="Output 17 2 2 3" xfId="9769"/>
    <cellStyle name="Output 17 2 2 3 2" xfId="14173"/>
    <cellStyle name="Output 17 2 2 3 2 2" xfId="25580"/>
    <cellStyle name="Output 17 2 2 3 3" xfId="15133"/>
    <cellStyle name="Output 17 2 2 3 3 2" xfId="26540"/>
    <cellStyle name="Output 17 2 2 3 4" xfId="16085"/>
    <cellStyle name="Output 17 2 2 3 4 2" xfId="27492"/>
    <cellStyle name="Output 17 2 2 3 5" xfId="16959"/>
    <cellStyle name="Output 17 2 2 3 5 2" xfId="28366"/>
    <cellStyle name="Output 17 2 2 3 6" xfId="17824"/>
    <cellStyle name="Output 17 2 2 3 6 2" xfId="29231"/>
    <cellStyle name="Output 17 2 2 3 7" xfId="18600"/>
    <cellStyle name="Output 17 2 2 3 7 2" xfId="30007"/>
    <cellStyle name="Output 17 2 2 3 8" xfId="19357"/>
    <cellStyle name="Output 17 2 2 3 8 2" xfId="30764"/>
    <cellStyle name="Output 17 2 2 3 9" xfId="21189"/>
    <cellStyle name="Output 17 2 2 4" xfId="12733"/>
    <cellStyle name="Output 17 2 2 4 2" xfId="24141"/>
    <cellStyle name="Output 17 2 2 5" xfId="13070"/>
    <cellStyle name="Output 17 2 2 5 2" xfId="24477"/>
    <cellStyle name="Output 17 2 2 6" xfId="9935"/>
    <cellStyle name="Output 17 2 2 6 2" xfId="21348"/>
    <cellStyle name="Output 17 2 2 7" xfId="13720"/>
    <cellStyle name="Output 17 2 2 7 2" xfId="25127"/>
    <cellStyle name="Output 17 2 2 8" xfId="14683"/>
    <cellStyle name="Output 17 2 2 8 2" xfId="26090"/>
    <cellStyle name="Output 17 2 2 9" xfId="15635"/>
    <cellStyle name="Output 17 2 2 9 2" xfId="27042"/>
    <cellStyle name="Output 17 2 3" xfId="8530"/>
    <cellStyle name="Output 17 2 3 2" xfId="13270"/>
    <cellStyle name="Output 17 2 3 2 2" xfId="24677"/>
    <cellStyle name="Output 17 2 3 3" xfId="14290"/>
    <cellStyle name="Output 17 2 3 3 2" xfId="25697"/>
    <cellStyle name="Output 17 2 3 4" xfId="15250"/>
    <cellStyle name="Output 17 2 3 4 2" xfId="26657"/>
    <cellStyle name="Output 17 2 3 5" xfId="16199"/>
    <cellStyle name="Output 17 2 3 5 2" xfId="27606"/>
    <cellStyle name="Output 17 2 3 6" xfId="17072"/>
    <cellStyle name="Output 17 2 3 6 2" xfId="28479"/>
    <cellStyle name="Output 17 2 3 7" xfId="17937"/>
    <cellStyle name="Output 17 2 3 7 2" xfId="29344"/>
    <cellStyle name="Output 17 2 3 8" xfId="18713"/>
    <cellStyle name="Output 17 2 3 8 2" xfId="30120"/>
    <cellStyle name="Output 17 2 3 9" xfId="20527"/>
    <cellStyle name="Output 17 2 4" xfId="9540"/>
    <cellStyle name="Output 17 2 4 2" xfId="13944"/>
    <cellStyle name="Output 17 2 4 2 2" xfId="25351"/>
    <cellStyle name="Output 17 2 4 3" xfId="14904"/>
    <cellStyle name="Output 17 2 4 3 2" xfId="26311"/>
    <cellStyle name="Output 17 2 4 4" xfId="15856"/>
    <cellStyle name="Output 17 2 4 4 2" xfId="27263"/>
    <cellStyle name="Output 17 2 4 5" xfId="16730"/>
    <cellStyle name="Output 17 2 4 5 2" xfId="28137"/>
    <cellStyle name="Output 17 2 4 6" xfId="17595"/>
    <cellStyle name="Output 17 2 4 6 2" xfId="29002"/>
    <cellStyle name="Output 17 2 4 7" xfId="18371"/>
    <cellStyle name="Output 17 2 4 7 2" xfId="29778"/>
    <cellStyle name="Output 17 2 4 8" xfId="19128"/>
    <cellStyle name="Output 17 2 4 8 2" xfId="30535"/>
    <cellStyle name="Output 17 2 4 9" xfId="20960"/>
    <cellStyle name="Output 17 2 5" xfId="12241"/>
    <cellStyle name="Output 17 2 5 2" xfId="23649"/>
    <cellStyle name="Output 17 2 6" xfId="10622"/>
    <cellStyle name="Output 17 2 6 2" xfId="22034"/>
    <cellStyle name="Output 17 2 7" xfId="12914"/>
    <cellStyle name="Output 17 2 7 2" xfId="24321"/>
    <cellStyle name="Output 17 2 8" xfId="10068"/>
    <cellStyle name="Output 17 2 8 2" xfId="21481"/>
    <cellStyle name="Output 17 2 9" xfId="12683"/>
    <cellStyle name="Output 17 2 9 2" xfId="24091"/>
    <cellStyle name="Output 17 3" xfId="7152"/>
    <cellStyle name="Output 17 3 10" xfId="17178"/>
    <cellStyle name="Output 17 3 10 2" xfId="28585"/>
    <cellStyle name="Output 17 3 11" xfId="20122"/>
    <cellStyle name="Output 17 3 2" xfId="8792"/>
    <cellStyle name="Output 17 3 2 2" xfId="13452"/>
    <cellStyle name="Output 17 3 2 2 2" xfId="24859"/>
    <cellStyle name="Output 17 3 2 3" xfId="14458"/>
    <cellStyle name="Output 17 3 2 3 2" xfId="25865"/>
    <cellStyle name="Output 17 3 2 4" xfId="15416"/>
    <cellStyle name="Output 17 3 2 4 2" xfId="26823"/>
    <cellStyle name="Output 17 3 2 5" xfId="16343"/>
    <cellStyle name="Output 17 3 2 5 2" xfId="27750"/>
    <cellStyle name="Output 17 3 2 6" xfId="17214"/>
    <cellStyle name="Output 17 3 2 6 2" xfId="28621"/>
    <cellStyle name="Output 17 3 2 7" xfId="18061"/>
    <cellStyle name="Output 17 3 2 7 2" xfId="29468"/>
    <cellStyle name="Output 17 3 2 8" xfId="18828"/>
    <cellStyle name="Output 17 3 2 8 2" xfId="30235"/>
    <cellStyle name="Output 17 3 2 9" xfId="20654"/>
    <cellStyle name="Output 17 3 3" xfId="9655"/>
    <cellStyle name="Output 17 3 3 2" xfId="14059"/>
    <cellStyle name="Output 17 3 3 2 2" xfId="25466"/>
    <cellStyle name="Output 17 3 3 3" xfId="15019"/>
    <cellStyle name="Output 17 3 3 3 2" xfId="26426"/>
    <cellStyle name="Output 17 3 3 4" xfId="15971"/>
    <cellStyle name="Output 17 3 3 4 2" xfId="27378"/>
    <cellStyle name="Output 17 3 3 5" xfId="16845"/>
    <cellStyle name="Output 17 3 3 5 2" xfId="28252"/>
    <cellStyle name="Output 17 3 3 6" xfId="17710"/>
    <cellStyle name="Output 17 3 3 6 2" xfId="29117"/>
    <cellStyle name="Output 17 3 3 7" xfId="18486"/>
    <cellStyle name="Output 17 3 3 7 2" xfId="29893"/>
    <cellStyle name="Output 17 3 3 8" xfId="19243"/>
    <cellStyle name="Output 17 3 3 8 2" xfId="30650"/>
    <cellStyle name="Output 17 3 3 9" xfId="21075"/>
    <cellStyle name="Output 17 3 4" xfId="12422"/>
    <cellStyle name="Output 17 3 4 2" xfId="23830"/>
    <cellStyle name="Output 17 3 5" xfId="10454"/>
    <cellStyle name="Output 17 3 5 2" xfId="21866"/>
    <cellStyle name="Output 17 3 6" xfId="13408"/>
    <cellStyle name="Output 17 3 6 2" xfId="24815"/>
    <cellStyle name="Output 17 3 7" xfId="14417"/>
    <cellStyle name="Output 17 3 7 2" xfId="25824"/>
    <cellStyle name="Output 17 3 8" xfId="15375"/>
    <cellStyle name="Output 17 3 8 2" xfId="26782"/>
    <cellStyle name="Output 17 3 9" xfId="16306"/>
    <cellStyle name="Output 17 3 9 2" xfId="27713"/>
    <cellStyle name="Output 17 4" xfId="7994"/>
    <cellStyle name="Output 17 4 2" xfId="12963"/>
    <cellStyle name="Output 17 4 2 2" xfId="24370"/>
    <cellStyle name="Output 17 4 3" xfId="10025"/>
    <cellStyle name="Output 17 4 3 2" xfId="21438"/>
    <cellStyle name="Output 17 4 4" xfId="12689"/>
    <cellStyle name="Output 17 4 4 2" xfId="24097"/>
    <cellStyle name="Output 17 4 5" xfId="10230"/>
    <cellStyle name="Output 17 4 5 2" xfId="21642"/>
    <cellStyle name="Output 17 4 6" xfId="12387"/>
    <cellStyle name="Output 17 4 6 2" xfId="23795"/>
    <cellStyle name="Output 17 4 7" xfId="10488"/>
    <cellStyle name="Output 17 4 7 2" xfId="21900"/>
    <cellStyle name="Output 17 4 8" xfId="12623"/>
    <cellStyle name="Output 17 4 8 2" xfId="24031"/>
    <cellStyle name="Output 17 4 9" xfId="20408"/>
    <cellStyle name="Output 17 5" xfId="9427"/>
    <cellStyle name="Output 17 5 2" xfId="13831"/>
    <cellStyle name="Output 17 5 2 2" xfId="25238"/>
    <cellStyle name="Output 17 5 3" xfId="14791"/>
    <cellStyle name="Output 17 5 3 2" xfId="26198"/>
    <cellStyle name="Output 17 5 4" xfId="15743"/>
    <cellStyle name="Output 17 5 4 2" xfId="27150"/>
    <cellStyle name="Output 17 5 5" xfId="16617"/>
    <cellStyle name="Output 17 5 5 2" xfId="28024"/>
    <cellStyle name="Output 17 5 6" xfId="17482"/>
    <cellStyle name="Output 17 5 6 2" xfId="28889"/>
    <cellStyle name="Output 17 5 7" xfId="18258"/>
    <cellStyle name="Output 17 5 7 2" xfId="29665"/>
    <cellStyle name="Output 17 5 8" xfId="19015"/>
    <cellStyle name="Output 17 5 8 2" xfId="30422"/>
    <cellStyle name="Output 17 5 9" xfId="20847"/>
    <cellStyle name="Output 17 6" xfId="11868"/>
    <cellStyle name="Output 17 6 2" xfId="23277"/>
    <cellStyle name="Output 17 7" xfId="10943"/>
    <cellStyle name="Output 17 7 2" xfId="22354"/>
    <cellStyle name="Output 17 8" xfId="11487"/>
    <cellStyle name="Output 17 8 2" xfId="22897"/>
    <cellStyle name="Output 17 9" xfId="11241"/>
    <cellStyle name="Output 17 9 2" xfId="22651"/>
    <cellStyle name="Output 18" xfId="6227"/>
    <cellStyle name="Output 18 10" xfId="11240"/>
    <cellStyle name="Output 18 10 2" xfId="22650"/>
    <cellStyle name="Output 18 11" xfId="13557"/>
    <cellStyle name="Output 18 11 2" xfId="24964"/>
    <cellStyle name="Output 18 12" xfId="14558"/>
    <cellStyle name="Output 18 12 2" xfId="25965"/>
    <cellStyle name="Output 18 13" xfId="15516"/>
    <cellStyle name="Output 18 13 2" xfId="26923"/>
    <cellStyle name="Output 18 14" xfId="19874"/>
    <cellStyle name="Output 18 2" xfId="6228"/>
    <cellStyle name="Output 18 2 10" xfId="13018"/>
    <cellStyle name="Output 18 2 10 2" xfId="24425"/>
    <cellStyle name="Output 18 2 11" xfId="9974"/>
    <cellStyle name="Output 18 2 11 2" xfId="21387"/>
    <cellStyle name="Output 18 2 12" xfId="11829"/>
    <cellStyle name="Output 18 2 12 2" xfId="23238"/>
    <cellStyle name="Output 18 2 13" xfId="19875"/>
    <cellStyle name="Output 18 2 2" xfId="6892"/>
    <cellStyle name="Output 18 2 2 10" xfId="11281"/>
    <cellStyle name="Output 18 2 2 10 2" xfId="22691"/>
    <cellStyle name="Output 18 2 2 11" xfId="13317"/>
    <cellStyle name="Output 18 2 2 11 2" xfId="24724"/>
    <cellStyle name="Output 18 2 2 12" xfId="19998"/>
    <cellStyle name="Output 18 2 2 2" xfId="7676"/>
    <cellStyle name="Output 18 2 2 2 10" xfId="18132"/>
    <cellStyle name="Output 18 2 2 2 10 2" xfId="29539"/>
    <cellStyle name="Output 18 2 2 2 11" xfId="20243"/>
    <cellStyle name="Output 18 2 2 2 2" xfId="9316"/>
    <cellStyle name="Output 18 2 2 2 2 2" xfId="13750"/>
    <cellStyle name="Output 18 2 2 2 2 2 2" xfId="25157"/>
    <cellStyle name="Output 18 2 2 2 2 3" xfId="14712"/>
    <cellStyle name="Output 18 2 2 2 2 3 2" xfId="26119"/>
    <cellStyle name="Output 18 2 2 2 2 4" xfId="15664"/>
    <cellStyle name="Output 18 2 2 2 2 4 2" xfId="27071"/>
    <cellStyle name="Output 18 2 2 2 2 5" xfId="16544"/>
    <cellStyle name="Output 18 2 2 2 2 5 2" xfId="27951"/>
    <cellStyle name="Output 18 2 2 2 2 6" xfId="17410"/>
    <cellStyle name="Output 18 2 2 2 2 6 2" xfId="28817"/>
    <cellStyle name="Output 18 2 2 2 2 7" xfId="18186"/>
    <cellStyle name="Output 18 2 2 2 2 7 2" xfId="29593"/>
    <cellStyle name="Output 18 2 2 2 2 8" xfId="18943"/>
    <cellStyle name="Output 18 2 2 2 2 8 2" xfId="30350"/>
    <cellStyle name="Output 18 2 2 2 2 9" xfId="20775"/>
    <cellStyle name="Output 18 2 2 2 3" xfId="9770"/>
    <cellStyle name="Output 18 2 2 2 3 2" xfId="14174"/>
    <cellStyle name="Output 18 2 2 2 3 2 2" xfId="25581"/>
    <cellStyle name="Output 18 2 2 2 3 3" xfId="15134"/>
    <cellStyle name="Output 18 2 2 2 3 3 2" xfId="26541"/>
    <cellStyle name="Output 18 2 2 2 3 4" xfId="16086"/>
    <cellStyle name="Output 18 2 2 2 3 4 2" xfId="27493"/>
    <cellStyle name="Output 18 2 2 2 3 5" xfId="16960"/>
    <cellStyle name="Output 18 2 2 2 3 5 2" xfId="28367"/>
    <cellStyle name="Output 18 2 2 2 3 6" xfId="17825"/>
    <cellStyle name="Output 18 2 2 2 3 6 2" xfId="29232"/>
    <cellStyle name="Output 18 2 2 2 3 7" xfId="18601"/>
    <cellStyle name="Output 18 2 2 2 3 7 2" xfId="30008"/>
    <cellStyle name="Output 18 2 2 2 3 8" xfId="19358"/>
    <cellStyle name="Output 18 2 2 2 3 8 2" xfId="30765"/>
    <cellStyle name="Output 18 2 2 2 3 9" xfId="21190"/>
    <cellStyle name="Output 18 2 2 2 4" xfId="12734"/>
    <cellStyle name="Output 18 2 2 2 4 2" xfId="24142"/>
    <cellStyle name="Output 18 2 2 2 5" xfId="13528"/>
    <cellStyle name="Output 18 2 2 2 5 2" xfId="24935"/>
    <cellStyle name="Output 18 2 2 2 6" xfId="14532"/>
    <cellStyle name="Output 18 2 2 2 6 2" xfId="25939"/>
    <cellStyle name="Output 18 2 2 2 7" xfId="15490"/>
    <cellStyle name="Output 18 2 2 2 7 2" xfId="26897"/>
    <cellStyle name="Output 18 2 2 2 8" xfId="16415"/>
    <cellStyle name="Output 18 2 2 2 8 2" xfId="27822"/>
    <cellStyle name="Output 18 2 2 2 9" xfId="17286"/>
    <cellStyle name="Output 18 2 2 2 9 2" xfId="28693"/>
    <cellStyle name="Output 18 2 2 3" xfId="8532"/>
    <cellStyle name="Output 18 2 2 3 2" xfId="13272"/>
    <cellStyle name="Output 18 2 2 3 2 2" xfId="24679"/>
    <cellStyle name="Output 18 2 2 3 3" xfId="14292"/>
    <cellStyle name="Output 18 2 2 3 3 2" xfId="25699"/>
    <cellStyle name="Output 18 2 2 3 4" xfId="15252"/>
    <cellStyle name="Output 18 2 2 3 4 2" xfId="26659"/>
    <cellStyle name="Output 18 2 2 3 5" xfId="16201"/>
    <cellStyle name="Output 18 2 2 3 5 2" xfId="27608"/>
    <cellStyle name="Output 18 2 2 3 6" xfId="17074"/>
    <cellStyle name="Output 18 2 2 3 6 2" xfId="28481"/>
    <cellStyle name="Output 18 2 2 3 7" xfId="17939"/>
    <cellStyle name="Output 18 2 2 3 7 2" xfId="29346"/>
    <cellStyle name="Output 18 2 2 3 8" xfId="18715"/>
    <cellStyle name="Output 18 2 2 3 8 2" xfId="30122"/>
    <cellStyle name="Output 18 2 2 3 9" xfId="20529"/>
    <cellStyle name="Output 18 2 2 4" xfId="9542"/>
    <cellStyle name="Output 18 2 2 4 2" xfId="13946"/>
    <cellStyle name="Output 18 2 2 4 2 2" xfId="25353"/>
    <cellStyle name="Output 18 2 2 4 3" xfId="14906"/>
    <cellStyle name="Output 18 2 2 4 3 2" xfId="26313"/>
    <cellStyle name="Output 18 2 2 4 4" xfId="15858"/>
    <cellStyle name="Output 18 2 2 4 4 2" xfId="27265"/>
    <cellStyle name="Output 18 2 2 4 5" xfId="16732"/>
    <cellStyle name="Output 18 2 2 4 5 2" xfId="28139"/>
    <cellStyle name="Output 18 2 2 4 6" xfId="17597"/>
    <cellStyle name="Output 18 2 2 4 6 2" xfId="29004"/>
    <cellStyle name="Output 18 2 2 4 7" xfId="18373"/>
    <cellStyle name="Output 18 2 2 4 7 2" xfId="29780"/>
    <cellStyle name="Output 18 2 2 4 8" xfId="19130"/>
    <cellStyle name="Output 18 2 2 4 8 2" xfId="30537"/>
    <cellStyle name="Output 18 2 2 4 9" xfId="20962"/>
    <cellStyle name="Output 18 2 2 5" xfId="12243"/>
    <cellStyle name="Output 18 2 2 5 2" xfId="23651"/>
    <cellStyle name="Output 18 2 2 6" xfId="10620"/>
    <cellStyle name="Output 18 2 2 6 2" xfId="22032"/>
    <cellStyle name="Output 18 2 2 7" xfId="11682"/>
    <cellStyle name="Output 18 2 2 7 2" xfId="23091"/>
    <cellStyle name="Output 18 2 2 8" xfId="11097"/>
    <cellStyle name="Output 18 2 2 8 2" xfId="22508"/>
    <cellStyle name="Output 18 2 2 9" xfId="11445"/>
    <cellStyle name="Output 18 2 2 9 2" xfId="22855"/>
    <cellStyle name="Output 18 2 3" xfId="7154"/>
    <cellStyle name="Output 18 2 3 10" xfId="13694"/>
    <cellStyle name="Output 18 2 3 10 2" xfId="25101"/>
    <cellStyle name="Output 18 2 3 11" xfId="20124"/>
    <cellStyle name="Output 18 2 3 2" xfId="8794"/>
    <cellStyle name="Output 18 2 3 2 2" xfId="13454"/>
    <cellStyle name="Output 18 2 3 2 2 2" xfId="24861"/>
    <cellStyle name="Output 18 2 3 2 3" xfId="14460"/>
    <cellStyle name="Output 18 2 3 2 3 2" xfId="25867"/>
    <cellStyle name="Output 18 2 3 2 4" xfId="15418"/>
    <cellStyle name="Output 18 2 3 2 4 2" xfId="26825"/>
    <cellStyle name="Output 18 2 3 2 5" xfId="16345"/>
    <cellStyle name="Output 18 2 3 2 5 2" xfId="27752"/>
    <cellStyle name="Output 18 2 3 2 6" xfId="17216"/>
    <cellStyle name="Output 18 2 3 2 6 2" xfId="28623"/>
    <cellStyle name="Output 18 2 3 2 7" xfId="18063"/>
    <cellStyle name="Output 18 2 3 2 7 2" xfId="29470"/>
    <cellStyle name="Output 18 2 3 2 8" xfId="18830"/>
    <cellStyle name="Output 18 2 3 2 8 2" xfId="30237"/>
    <cellStyle name="Output 18 2 3 2 9" xfId="20656"/>
    <cellStyle name="Output 18 2 3 3" xfId="9657"/>
    <cellStyle name="Output 18 2 3 3 2" xfId="14061"/>
    <cellStyle name="Output 18 2 3 3 2 2" xfId="25468"/>
    <cellStyle name="Output 18 2 3 3 3" xfId="15021"/>
    <cellStyle name="Output 18 2 3 3 3 2" xfId="26428"/>
    <cellStyle name="Output 18 2 3 3 4" xfId="15973"/>
    <cellStyle name="Output 18 2 3 3 4 2" xfId="27380"/>
    <cellStyle name="Output 18 2 3 3 5" xfId="16847"/>
    <cellStyle name="Output 18 2 3 3 5 2" xfId="28254"/>
    <cellStyle name="Output 18 2 3 3 6" xfId="17712"/>
    <cellStyle name="Output 18 2 3 3 6 2" xfId="29119"/>
    <cellStyle name="Output 18 2 3 3 7" xfId="18488"/>
    <cellStyle name="Output 18 2 3 3 7 2" xfId="29895"/>
    <cellStyle name="Output 18 2 3 3 8" xfId="19245"/>
    <cellStyle name="Output 18 2 3 3 8 2" xfId="30652"/>
    <cellStyle name="Output 18 2 3 3 9" xfId="21077"/>
    <cellStyle name="Output 18 2 3 4" xfId="12424"/>
    <cellStyle name="Output 18 2 3 4 2" xfId="23832"/>
    <cellStyle name="Output 18 2 3 5" xfId="10452"/>
    <cellStyle name="Output 18 2 3 5 2" xfId="21864"/>
    <cellStyle name="Output 18 2 3 6" xfId="11703"/>
    <cellStyle name="Output 18 2 3 6 2" xfId="23112"/>
    <cellStyle name="Output 18 2 3 7" xfId="11081"/>
    <cellStyle name="Output 18 2 3 7 2" xfId="22492"/>
    <cellStyle name="Output 18 2 3 8" xfId="12873"/>
    <cellStyle name="Output 18 2 3 8 2" xfId="24280"/>
    <cellStyle name="Output 18 2 3 9" xfId="10104"/>
    <cellStyle name="Output 18 2 3 9 2" xfId="21517"/>
    <cellStyle name="Output 18 2 4" xfId="7996"/>
    <cellStyle name="Output 18 2 4 2" xfId="12965"/>
    <cellStyle name="Output 18 2 4 2 2" xfId="24372"/>
    <cellStyle name="Output 18 2 4 3" xfId="10023"/>
    <cellStyle name="Output 18 2 4 3 2" xfId="21436"/>
    <cellStyle name="Output 18 2 4 4" xfId="13185"/>
    <cellStyle name="Output 18 2 4 4 2" xfId="24592"/>
    <cellStyle name="Output 18 2 4 5" xfId="9851"/>
    <cellStyle name="Output 18 2 4 5 2" xfId="21264"/>
    <cellStyle name="Output 18 2 4 6" xfId="11891"/>
    <cellStyle name="Output 18 2 4 6 2" xfId="23300"/>
    <cellStyle name="Output 18 2 4 7" xfId="10922"/>
    <cellStyle name="Output 18 2 4 7 2" xfId="22333"/>
    <cellStyle name="Output 18 2 4 8" xfId="11507"/>
    <cellStyle name="Output 18 2 4 8 2" xfId="22917"/>
    <cellStyle name="Output 18 2 4 9" xfId="20410"/>
    <cellStyle name="Output 18 2 5" xfId="9429"/>
    <cellStyle name="Output 18 2 5 2" xfId="13833"/>
    <cellStyle name="Output 18 2 5 2 2" xfId="25240"/>
    <cellStyle name="Output 18 2 5 3" xfId="14793"/>
    <cellStyle name="Output 18 2 5 3 2" xfId="26200"/>
    <cellStyle name="Output 18 2 5 4" xfId="15745"/>
    <cellStyle name="Output 18 2 5 4 2" xfId="27152"/>
    <cellStyle name="Output 18 2 5 5" xfId="16619"/>
    <cellStyle name="Output 18 2 5 5 2" xfId="28026"/>
    <cellStyle name="Output 18 2 5 6" xfId="17484"/>
    <cellStyle name="Output 18 2 5 6 2" xfId="28891"/>
    <cellStyle name="Output 18 2 5 7" xfId="18260"/>
    <cellStyle name="Output 18 2 5 7 2" xfId="29667"/>
    <cellStyle name="Output 18 2 5 8" xfId="19017"/>
    <cellStyle name="Output 18 2 5 8 2" xfId="30424"/>
    <cellStyle name="Output 18 2 5 9" xfId="20849"/>
    <cellStyle name="Output 18 2 6" xfId="11870"/>
    <cellStyle name="Output 18 2 6 2" xfId="23279"/>
    <cellStyle name="Output 18 2 7" xfId="10941"/>
    <cellStyle name="Output 18 2 7 2" xfId="22352"/>
    <cellStyle name="Output 18 2 8" xfId="11489"/>
    <cellStyle name="Output 18 2 8 2" xfId="22899"/>
    <cellStyle name="Output 18 2 9" xfId="11239"/>
    <cellStyle name="Output 18 2 9 2" xfId="22649"/>
    <cellStyle name="Output 18 3" xfId="6891"/>
    <cellStyle name="Output 18 3 10" xfId="11282"/>
    <cellStyle name="Output 18 3 10 2" xfId="22692"/>
    <cellStyle name="Output 18 3 11" xfId="12294"/>
    <cellStyle name="Output 18 3 11 2" xfId="23702"/>
    <cellStyle name="Output 18 3 12" xfId="19997"/>
    <cellStyle name="Output 18 3 2" xfId="7677"/>
    <cellStyle name="Output 18 3 2 10" xfId="14620"/>
    <cellStyle name="Output 18 3 2 10 2" xfId="26027"/>
    <cellStyle name="Output 18 3 2 11" xfId="20244"/>
    <cellStyle name="Output 18 3 2 2" xfId="9317"/>
    <cellStyle name="Output 18 3 2 2 2" xfId="13751"/>
    <cellStyle name="Output 18 3 2 2 2 2" xfId="25158"/>
    <cellStyle name="Output 18 3 2 2 3" xfId="14713"/>
    <cellStyle name="Output 18 3 2 2 3 2" xfId="26120"/>
    <cellStyle name="Output 18 3 2 2 4" xfId="15665"/>
    <cellStyle name="Output 18 3 2 2 4 2" xfId="27072"/>
    <cellStyle name="Output 18 3 2 2 5" xfId="16545"/>
    <cellStyle name="Output 18 3 2 2 5 2" xfId="27952"/>
    <cellStyle name="Output 18 3 2 2 6" xfId="17411"/>
    <cellStyle name="Output 18 3 2 2 6 2" xfId="28818"/>
    <cellStyle name="Output 18 3 2 2 7" xfId="18187"/>
    <cellStyle name="Output 18 3 2 2 7 2" xfId="29594"/>
    <cellStyle name="Output 18 3 2 2 8" xfId="18944"/>
    <cellStyle name="Output 18 3 2 2 8 2" xfId="30351"/>
    <cellStyle name="Output 18 3 2 2 9" xfId="20776"/>
    <cellStyle name="Output 18 3 2 3" xfId="9771"/>
    <cellStyle name="Output 18 3 2 3 2" xfId="14175"/>
    <cellStyle name="Output 18 3 2 3 2 2" xfId="25582"/>
    <cellStyle name="Output 18 3 2 3 3" xfId="15135"/>
    <cellStyle name="Output 18 3 2 3 3 2" xfId="26542"/>
    <cellStyle name="Output 18 3 2 3 4" xfId="16087"/>
    <cellStyle name="Output 18 3 2 3 4 2" xfId="27494"/>
    <cellStyle name="Output 18 3 2 3 5" xfId="16961"/>
    <cellStyle name="Output 18 3 2 3 5 2" xfId="28368"/>
    <cellStyle name="Output 18 3 2 3 6" xfId="17826"/>
    <cellStyle name="Output 18 3 2 3 6 2" xfId="29233"/>
    <cellStyle name="Output 18 3 2 3 7" xfId="18602"/>
    <cellStyle name="Output 18 3 2 3 7 2" xfId="30009"/>
    <cellStyle name="Output 18 3 2 3 8" xfId="19359"/>
    <cellStyle name="Output 18 3 2 3 8 2" xfId="30766"/>
    <cellStyle name="Output 18 3 2 3 9" xfId="21191"/>
    <cellStyle name="Output 18 3 2 4" xfId="12735"/>
    <cellStyle name="Output 18 3 2 4 2" xfId="24143"/>
    <cellStyle name="Output 18 3 2 5" xfId="12500"/>
    <cellStyle name="Output 18 3 2 5 2" xfId="23908"/>
    <cellStyle name="Output 18 3 2 6" xfId="10379"/>
    <cellStyle name="Output 18 3 2 6 2" xfId="21791"/>
    <cellStyle name="Output 18 3 2 7" xfId="12380"/>
    <cellStyle name="Output 18 3 2 7 2" xfId="23788"/>
    <cellStyle name="Output 18 3 2 8" xfId="10493"/>
    <cellStyle name="Output 18 3 2 8 2" xfId="21905"/>
    <cellStyle name="Output 18 3 2 9" xfId="13644"/>
    <cellStyle name="Output 18 3 2 9 2" xfId="25051"/>
    <cellStyle name="Output 18 3 3" xfId="8531"/>
    <cellStyle name="Output 18 3 3 2" xfId="13271"/>
    <cellStyle name="Output 18 3 3 2 2" xfId="24678"/>
    <cellStyle name="Output 18 3 3 3" xfId="14291"/>
    <cellStyle name="Output 18 3 3 3 2" xfId="25698"/>
    <cellStyle name="Output 18 3 3 4" xfId="15251"/>
    <cellStyle name="Output 18 3 3 4 2" xfId="26658"/>
    <cellStyle name="Output 18 3 3 5" xfId="16200"/>
    <cellStyle name="Output 18 3 3 5 2" xfId="27607"/>
    <cellStyle name="Output 18 3 3 6" xfId="17073"/>
    <cellStyle name="Output 18 3 3 6 2" xfId="28480"/>
    <cellStyle name="Output 18 3 3 7" xfId="17938"/>
    <cellStyle name="Output 18 3 3 7 2" xfId="29345"/>
    <cellStyle name="Output 18 3 3 8" xfId="18714"/>
    <cellStyle name="Output 18 3 3 8 2" xfId="30121"/>
    <cellStyle name="Output 18 3 3 9" xfId="20528"/>
    <cellStyle name="Output 18 3 4" xfId="9541"/>
    <cellStyle name="Output 18 3 4 2" xfId="13945"/>
    <cellStyle name="Output 18 3 4 2 2" xfId="25352"/>
    <cellStyle name="Output 18 3 4 3" xfId="14905"/>
    <cellStyle name="Output 18 3 4 3 2" xfId="26312"/>
    <cellStyle name="Output 18 3 4 4" xfId="15857"/>
    <cellStyle name="Output 18 3 4 4 2" xfId="27264"/>
    <cellStyle name="Output 18 3 4 5" xfId="16731"/>
    <cellStyle name="Output 18 3 4 5 2" xfId="28138"/>
    <cellStyle name="Output 18 3 4 6" xfId="17596"/>
    <cellStyle name="Output 18 3 4 6 2" xfId="29003"/>
    <cellStyle name="Output 18 3 4 7" xfId="18372"/>
    <cellStyle name="Output 18 3 4 7 2" xfId="29779"/>
    <cellStyle name="Output 18 3 4 8" xfId="19129"/>
    <cellStyle name="Output 18 3 4 8 2" xfId="30536"/>
    <cellStyle name="Output 18 3 4 9" xfId="20961"/>
    <cellStyle name="Output 18 3 5" xfId="12242"/>
    <cellStyle name="Output 18 3 5 2" xfId="23650"/>
    <cellStyle name="Output 18 3 6" xfId="10621"/>
    <cellStyle name="Output 18 3 6 2" xfId="22033"/>
    <cellStyle name="Output 18 3 7" xfId="11681"/>
    <cellStyle name="Output 18 3 7 2" xfId="23090"/>
    <cellStyle name="Output 18 3 8" xfId="11098"/>
    <cellStyle name="Output 18 3 8 2" xfId="22509"/>
    <cellStyle name="Output 18 3 9" xfId="11444"/>
    <cellStyle name="Output 18 3 9 2" xfId="22854"/>
    <cellStyle name="Output 18 4" xfId="7153"/>
    <cellStyle name="Output 18 4 10" xfId="15619"/>
    <cellStyle name="Output 18 4 10 2" xfId="27026"/>
    <cellStyle name="Output 18 4 11" xfId="20123"/>
    <cellStyle name="Output 18 4 2" xfId="8793"/>
    <cellStyle name="Output 18 4 2 2" xfId="13453"/>
    <cellStyle name="Output 18 4 2 2 2" xfId="24860"/>
    <cellStyle name="Output 18 4 2 3" xfId="14459"/>
    <cellStyle name="Output 18 4 2 3 2" xfId="25866"/>
    <cellStyle name="Output 18 4 2 4" xfId="15417"/>
    <cellStyle name="Output 18 4 2 4 2" xfId="26824"/>
    <cellStyle name="Output 18 4 2 5" xfId="16344"/>
    <cellStyle name="Output 18 4 2 5 2" xfId="27751"/>
    <cellStyle name="Output 18 4 2 6" xfId="17215"/>
    <cellStyle name="Output 18 4 2 6 2" xfId="28622"/>
    <cellStyle name="Output 18 4 2 7" xfId="18062"/>
    <cellStyle name="Output 18 4 2 7 2" xfId="29469"/>
    <cellStyle name="Output 18 4 2 8" xfId="18829"/>
    <cellStyle name="Output 18 4 2 8 2" xfId="30236"/>
    <cellStyle name="Output 18 4 2 9" xfId="20655"/>
    <cellStyle name="Output 18 4 3" xfId="9656"/>
    <cellStyle name="Output 18 4 3 2" xfId="14060"/>
    <cellStyle name="Output 18 4 3 2 2" xfId="25467"/>
    <cellStyle name="Output 18 4 3 3" xfId="15020"/>
    <cellStyle name="Output 18 4 3 3 2" xfId="26427"/>
    <cellStyle name="Output 18 4 3 4" xfId="15972"/>
    <cellStyle name="Output 18 4 3 4 2" xfId="27379"/>
    <cellStyle name="Output 18 4 3 5" xfId="16846"/>
    <cellStyle name="Output 18 4 3 5 2" xfId="28253"/>
    <cellStyle name="Output 18 4 3 6" xfId="17711"/>
    <cellStyle name="Output 18 4 3 6 2" xfId="29118"/>
    <cellStyle name="Output 18 4 3 7" xfId="18487"/>
    <cellStyle name="Output 18 4 3 7 2" xfId="29894"/>
    <cellStyle name="Output 18 4 3 8" xfId="19244"/>
    <cellStyle name="Output 18 4 3 8 2" xfId="30651"/>
    <cellStyle name="Output 18 4 3 9" xfId="21076"/>
    <cellStyle name="Output 18 4 4" xfId="12423"/>
    <cellStyle name="Output 18 4 4 2" xfId="23831"/>
    <cellStyle name="Output 18 4 5" xfId="10453"/>
    <cellStyle name="Output 18 4 5 2" xfId="21865"/>
    <cellStyle name="Output 18 4 6" xfId="12919"/>
    <cellStyle name="Output 18 4 6 2" xfId="24326"/>
    <cellStyle name="Output 18 4 7" xfId="10063"/>
    <cellStyle name="Output 18 4 7 2" xfId="21476"/>
    <cellStyle name="Output 18 4 8" xfId="13702"/>
    <cellStyle name="Output 18 4 8 2" xfId="25109"/>
    <cellStyle name="Output 18 4 9" xfId="14667"/>
    <cellStyle name="Output 18 4 9 2" xfId="26074"/>
    <cellStyle name="Output 18 5" xfId="7995"/>
    <cellStyle name="Output 18 5 2" xfId="12964"/>
    <cellStyle name="Output 18 5 2 2" xfId="24371"/>
    <cellStyle name="Output 18 5 3" xfId="10024"/>
    <cellStyle name="Output 18 5 3 2" xfId="21437"/>
    <cellStyle name="Output 18 5 4" xfId="13710"/>
    <cellStyle name="Output 18 5 4 2" xfId="25117"/>
    <cellStyle name="Output 18 5 5" xfId="14674"/>
    <cellStyle name="Output 18 5 5 2" xfId="26081"/>
    <cellStyle name="Output 18 5 6" xfId="15626"/>
    <cellStyle name="Output 18 5 6 2" xfId="27033"/>
    <cellStyle name="Output 18 5 7" xfId="16508"/>
    <cellStyle name="Output 18 5 7 2" xfId="27915"/>
    <cellStyle name="Output 18 5 8" xfId="17376"/>
    <cellStyle name="Output 18 5 8 2" xfId="28783"/>
    <cellStyle name="Output 18 5 9" xfId="20409"/>
    <cellStyle name="Output 18 6" xfId="9428"/>
    <cellStyle name="Output 18 6 2" xfId="13832"/>
    <cellStyle name="Output 18 6 2 2" xfId="25239"/>
    <cellStyle name="Output 18 6 3" xfId="14792"/>
    <cellStyle name="Output 18 6 3 2" xfId="26199"/>
    <cellStyle name="Output 18 6 4" xfId="15744"/>
    <cellStyle name="Output 18 6 4 2" xfId="27151"/>
    <cellStyle name="Output 18 6 5" xfId="16618"/>
    <cellStyle name="Output 18 6 5 2" xfId="28025"/>
    <cellStyle name="Output 18 6 6" xfId="17483"/>
    <cellStyle name="Output 18 6 6 2" xfId="28890"/>
    <cellStyle name="Output 18 6 7" xfId="18259"/>
    <cellStyle name="Output 18 6 7 2" xfId="29666"/>
    <cellStyle name="Output 18 6 8" xfId="19016"/>
    <cellStyle name="Output 18 6 8 2" xfId="30423"/>
    <cellStyle name="Output 18 6 9" xfId="20848"/>
    <cellStyle name="Output 18 7" xfId="11869"/>
    <cellStyle name="Output 18 7 2" xfId="23278"/>
    <cellStyle name="Output 18 8" xfId="10942"/>
    <cellStyle name="Output 18 8 2" xfId="22353"/>
    <cellStyle name="Output 18 9" xfId="11488"/>
    <cellStyle name="Output 18 9 2" xfId="22898"/>
    <cellStyle name="Output 19" xfId="6229"/>
    <cellStyle name="Output 19 10" xfId="11238"/>
    <cellStyle name="Output 19 10 2" xfId="22648"/>
    <cellStyle name="Output 19 11" xfId="12351"/>
    <cellStyle name="Output 19 11 2" xfId="23759"/>
    <cellStyle name="Output 19 12" xfId="10517"/>
    <cellStyle name="Output 19 12 2" xfId="21929"/>
    <cellStyle name="Output 19 13" xfId="13134"/>
    <cellStyle name="Output 19 13 2" xfId="24541"/>
    <cellStyle name="Output 19 14" xfId="19876"/>
    <cellStyle name="Output 19 2" xfId="6230"/>
    <cellStyle name="Output 19 2 10" xfId="13380"/>
    <cellStyle name="Output 19 2 10 2" xfId="24787"/>
    <cellStyle name="Output 19 2 11" xfId="14394"/>
    <cellStyle name="Output 19 2 11 2" xfId="25801"/>
    <cellStyle name="Output 19 2 12" xfId="15352"/>
    <cellStyle name="Output 19 2 12 2" xfId="26759"/>
    <cellStyle name="Output 19 2 13" xfId="19877"/>
    <cellStyle name="Output 19 2 2" xfId="6894"/>
    <cellStyle name="Output 19 2 2 10" xfId="11279"/>
    <cellStyle name="Output 19 2 2 10 2" xfId="22689"/>
    <cellStyle name="Output 19 2 2 11" xfId="13504"/>
    <cellStyle name="Output 19 2 2 11 2" xfId="24911"/>
    <cellStyle name="Output 19 2 2 12" xfId="20000"/>
    <cellStyle name="Output 19 2 2 2" xfId="7678"/>
    <cellStyle name="Output 19 2 2 2 10" xfId="11896"/>
    <cellStyle name="Output 19 2 2 2 10 2" xfId="23305"/>
    <cellStyle name="Output 19 2 2 2 11" xfId="20245"/>
    <cellStyle name="Output 19 2 2 2 2" xfId="9318"/>
    <cellStyle name="Output 19 2 2 2 2 2" xfId="13752"/>
    <cellStyle name="Output 19 2 2 2 2 2 2" xfId="25159"/>
    <cellStyle name="Output 19 2 2 2 2 3" xfId="14714"/>
    <cellStyle name="Output 19 2 2 2 2 3 2" xfId="26121"/>
    <cellStyle name="Output 19 2 2 2 2 4" xfId="15666"/>
    <cellStyle name="Output 19 2 2 2 2 4 2" xfId="27073"/>
    <cellStyle name="Output 19 2 2 2 2 5" xfId="16546"/>
    <cellStyle name="Output 19 2 2 2 2 5 2" xfId="27953"/>
    <cellStyle name="Output 19 2 2 2 2 6" xfId="17412"/>
    <cellStyle name="Output 19 2 2 2 2 6 2" xfId="28819"/>
    <cellStyle name="Output 19 2 2 2 2 7" xfId="18188"/>
    <cellStyle name="Output 19 2 2 2 2 7 2" xfId="29595"/>
    <cellStyle name="Output 19 2 2 2 2 8" xfId="18945"/>
    <cellStyle name="Output 19 2 2 2 2 8 2" xfId="30352"/>
    <cellStyle name="Output 19 2 2 2 2 9" xfId="20777"/>
    <cellStyle name="Output 19 2 2 2 3" xfId="9772"/>
    <cellStyle name="Output 19 2 2 2 3 2" xfId="14176"/>
    <cellStyle name="Output 19 2 2 2 3 2 2" xfId="25583"/>
    <cellStyle name="Output 19 2 2 2 3 3" xfId="15136"/>
    <cellStyle name="Output 19 2 2 2 3 3 2" xfId="26543"/>
    <cellStyle name="Output 19 2 2 2 3 4" xfId="16088"/>
    <cellStyle name="Output 19 2 2 2 3 4 2" xfId="27495"/>
    <cellStyle name="Output 19 2 2 2 3 5" xfId="16962"/>
    <cellStyle name="Output 19 2 2 2 3 5 2" xfId="28369"/>
    <cellStyle name="Output 19 2 2 2 3 6" xfId="17827"/>
    <cellStyle name="Output 19 2 2 2 3 6 2" xfId="29234"/>
    <cellStyle name="Output 19 2 2 2 3 7" xfId="18603"/>
    <cellStyle name="Output 19 2 2 2 3 7 2" xfId="30010"/>
    <cellStyle name="Output 19 2 2 2 3 8" xfId="19360"/>
    <cellStyle name="Output 19 2 2 2 3 8 2" xfId="30767"/>
    <cellStyle name="Output 19 2 2 2 3 9" xfId="21192"/>
    <cellStyle name="Output 19 2 2 2 4" xfId="12736"/>
    <cellStyle name="Output 19 2 2 2 4 2" xfId="24144"/>
    <cellStyle name="Output 19 2 2 2 5" xfId="12033"/>
    <cellStyle name="Output 19 2 2 2 5 2" xfId="23441"/>
    <cellStyle name="Output 19 2 2 2 6" xfId="10799"/>
    <cellStyle name="Output 19 2 2 2 6 2" xfId="22211"/>
    <cellStyle name="Output 19 2 2 2 7" xfId="11617"/>
    <cellStyle name="Output 19 2 2 2 7 2" xfId="23026"/>
    <cellStyle name="Output 19 2 2 2 8" xfId="11140"/>
    <cellStyle name="Output 19 2 2 2 8 2" xfId="22551"/>
    <cellStyle name="Output 19 2 2 2 9" xfId="9839"/>
    <cellStyle name="Output 19 2 2 2 9 2" xfId="21252"/>
    <cellStyle name="Output 19 2 2 3" xfId="8534"/>
    <cellStyle name="Output 19 2 2 3 2" xfId="13274"/>
    <cellStyle name="Output 19 2 2 3 2 2" xfId="24681"/>
    <cellStyle name="Output 19 2 2 3 3" xfId="14294"/>
    <cellStyle name="Output 19 2 2 3 3 2" xfId="25701"/>
    <cellStyle name="Output 19 2 2 3 4" xfId="15254"/>
    <cellStyle name="Output 19 2 2 3 4 2" xfId="26661"/>
    <cellStyle name="Output 19 2 2 3 5" xfId="16203"/>
    <cellStyle name="Output 19 2 2 3 5 2" xfId="27610"/>
    <cellStyle name="Output 19 2 2 3 6" xfId="17076"/>
    <cellStyle name="Output 19 2 2 3 6 2" xfId="28483"/>
    <cellStyle name="Output 19 2 2 3 7" xfId="17941"/>
    <cellStyle name="Output 19 2 2 3 7 2" xfId="29348"/>
    <cellStyle name="Output 19 2 2 3 8" xfId="18717"/>
    <cellStyle name="Output 19 2 2 3 8 2" xfId="30124"/>
    <cellStyle name="Output 19 2 2 3 9" xfId="20531"/>
    <cellStyle name="Output 19 2 2 4" xfId="9544"/>
    <cellStyle name="Output 19 2 2 4 2" xfId="13948"/>
    <cellStyle name="Output 19 2 2 4 2 2" xfId="25355"/>
    <cellStyle name="Output 19 2 2 4 3" xfId="14908"/>
    <cellStyle name="Output 19 2 2 4 3 2" xfId="26315"/>
    <cellStyle name="Output 19 2 2 4 4" xfId="15860"/>
    <cellStyle name="Output 19 2 2 4 4 2" xfId="27267"/>
    <cellStyle name="Output 19 2 2 4 5" xfId="16734"/>
    <cellStyle name="Output 19 2 2 4 5 2" xfId="28141"/>
    <cellStyle name="Output 19 2 2 4 6" xfId="17599"/>
    <cellStyle name="Output 19 2 2 4 6 2" xfId="29006"/>
    <cellStyle name="Output 19 2 2 4 7" xfId="18375"/>
    <cellStyle name="Output 19 2 2 4 7 2" xfId="29782"/>
    <cellStyle name="Output 19 2 2 4 8" xfId="19132"/>
    <cellStyle name="Output 19 2 2 4 8 2" xfId="30539"/>
    <cellStyle name="Output 19 2 2 4 9" xfId="20964"/>
    <cellStyle name="Output 19 2 2 5" xfId="12245"/>
    <cellStyle name="Output 19 2 2 5 2" xfId="23653"/>
    <cellStyle name="Output 19 2 2 6" xfId="10618"/>
    <cellStyle name="Output 19 2 2 6 2" xfId="22030"/>
    <cellStyle name="Output 19 2 2 7" xfId="11684"/>
    <cellStyle name="Output 19 2 2 7 2" xfId="23093"/>
    <cellStyle name="Output 19 2 2 8" xfId="11095"/>
    <cellStyle name="Output 19 2 2 8 2" xfId="22506"/>
    <cellStyle name="Output 19 2 2 9" xfId="11447"/>
    <cellStyle name="Output 19 2 2 9 2" xfId="22857"/>
    <cellStyle name="Output 19 2 3" xfId="7156"/>
    <cellStyle name="Output 19 2 3 10" xfId="11628"/>
    <cellStyle name="Output 19 2 3 10 2" xfId="23037"/>
    <cellStyle name="Output 19 2 3 11" xfId="20126"/>
    <cellStyle name="Output 19 2 3 2" xfId="8796"/>
    <cellStyle name="Output 19 2 3 2 2" xfId="13456"/>
    <cellStyle name="Output 19 2 3 2 2 2" xfId="24863"/>
    <cellStyle name="Output 19 2 3 2 3" xfId="14462"/>
    <cellStyle name="Output 19 2 3 2 3 2" xfId="25869"/>
    <cellStyle name="Output 19 2 3 2 4" xfId="15420"/>
    <cellStyle name="Output 19 2 3 2 4 2" xfId="26827"/>
    <cellStyle name="Output 19 2 3 2 5" xfId="16347"/>
    <cellStyle name="Output 19 2 3 2 5 2" xfId="27754"/>
    <cellStyle name="Output 19 2 3 2 6" xfId="17218"/>
    <cellStyle name="Output 19 2 3 2 6 2" xfId="28625"/>
    <cellStyle name="Output 19 2 3 2 7" xfId="18065"/>
    <cellStyle name="Output 19 2 3 2 7 2" xfId="29472"/>
    <cellStyle name="Output 19 2 3 2 8" xfId="18832"/>
    <cellStyle name="Output 19 2 3 2 8 2" xfId="30239"/>
    <cellStyle name="Output 19 2 3 2 9" xfId="20658"/>
    <cellStyle name="Output 19 2 3 3" xfId="9659"/>
    <cellStyle name="Output 19 2 3 3 2" xfId="14063"/>
    <cellStyle name="Output 19 2 3 3 2 2" xfId="25470"/>
    <cellStyle name="Output 19 2 3 3 3" xfId="15023"/>
    <cellStyle name="Output 19 2 3 3 3 2" xfId="26430"/>
    <cellStyle name="Output 19 2 3 3 4" xfId="15975"/>
    <cellStyle name="Output 19 2 3 3 4 2" xfId="27382"/>
    <cellStyle name="Output 19 2 3 3 5" xfId="16849"/>
    <cellStyle name="Output 19 2 3 3 5 2" xfId="28256"/>
    <cellStyle name="Output 19 2 3 3 6" xfId="17714"/>
    <cellStyle name="Output 19 2 3 3 6 2" xfId="29121"/>
    <cellStyle name="Output 19 2 3 3 7" xfId="18490"/>
    <cellStyle name="Output 19 2 3 3 7 2" xfId="29897"/>
    <cellStyle name="Output 19 2 3 3 8" xfId="19247"/>
    <cellStyle name="Output 19 2 3 3 8 2" xfId="30654"/>
    <cellStyle name="Output 19 2 3 3 9" xfId="21079"/>
    <cellStyle name="Output 19 2 3 4" xfId="12426"/>
    <cellStyle name="Output 19 2 3 4 2" xfId="23834"/>
    <cellStyle name="Output 19 2 3 5" xfId="10450"/>
    <cellStyle name="Output 19 2 3 5 2" xfId="21862"/>
    <cellStyle name="Output 19 2 3 6" xfId="11705"/>
    <cellStyle name="Output 19 2 3 6 2" xfId="23114"/>
    <cellStyle name="Output 19 2 3 7" xfId="11079"/>
    <cellStyle name="Output 19 2 3 7 2" xfId="22490"/>
    <cellStyle name="Output 19 2 3 8" xfId="12055"/>
    <cellStyle name="Output 19 2 3 8 2" xfId="23463"/>
    <cellStyle name="Output 19 2 3 9" xfId="10786"/>
    <cellStyle name="Output 19 2 3 9 2" xfId="22198"/>
    <cellStyle name="Output 19 2 4" xfId="7998"/>
    <cellStyle name="Output 19 2 4 2" xfId="12967"/>
    <cellStyle name="Output 19 2 4 2 2" xfId="24374"/>
    <cellStyle name="Output 19 2 4 3" xfId="12011"/>
    <cellStyle name="Output 19 2 4 3 2" xfId="23419"/>
    <cellStyle name="Output 19 2 4 4" xfId="10820"/>
    <cellStyle name="Output 19 2 4 4 2" xfId="22232"/>
    <cellStyle name="Output 19 2 4 5" xfId="11599"/>
    <cellStyle name="Output 19 2 4 5 2" xfId="23008"/>
    <cellStyle name="Output 19 2 4 6" xfId="11158"/>
    <cellStyle name="Output 19 2 4 6 2" xfId="22569"/>
    <cellStyle name="Output 19 2 4 7" xfId="12544"/>
    <cellStyle name="Output 19 2 4 7 2" xfId="23952"/>
    <cellStyle name="Output 19 2 4 8" xfId="10342"/>
    <cellStyle name="Output 19 2 4 8 2" xfId="21754"/>
    <cellStyle name="Output 19 2 4 9" xfId="20412"/>
    <cellStyle name="Output 19 2 5" xfId="9431"/>
    <cellStyle name="Output 19 2 5 2" xfId="13835"/>
    <cellStyle name="Output 19 2 5 2 2" xfId="25242"/>
    <cellStyle name="Output 19 2 5 3" xfId="14795"/>
    <cellStyle name="Output 19 2 5 3 2" xfId="26202"/>
    <cellStyle name="Output 19 2 5 4" xfId="15747"/>
    <cellStyle name="Output 19 2 5 4 2" xfId="27154"/>
    <cellStyle name="Output 19 2 5 5" xfId="16621"/>
    <cellStyle name="Output 19 2 5 5 2" xfId="28028"/>
    <cellStyle name="Output 19 2 5 6" xfId="17486"/>
    <cellStyle name="Output 19 2 5 6 2" xfId="28893"/>
    <cellStyle name="Output 19 2 5 7" xfId="18262"/>
    <cellStyle name="Output 19 2 5 7 2" xfId="29669"/>
    <cellStyle name="Output 19 2 5 8" xfId="19019"/>
    <cellStyle name="Output 19 2 5 8 2" xfId="30426"/>
    <cellStyle name="Output 19 2 5 9" xfId="20851"/>
    <cellStyle name="Output 19 2 6" xfId="11872"/>
    <cellStyle name="Output 19 2 6 2" xfId="23281"/>
    <cellStyle name="Output 19 2 7" xfId="10939"/>
    <cellStyle name="Output 19 2 7 2" xfId="22350"/>
    <cellStyle name="Output 19 2 8" xfId="11491"/>
    <cellStyle name="Output 19 2 8 2" xfId="22901"/>
    <cellStyle name="Output 19 2 9" xfId="11237"/>
    <cellStyle name="Output 19 2 9 2" xfId="22647"/>
    <cellStyle name="Output 19 3" xfId="6893"/>
    <cellStyle name="Output 19 3 10" xfId="11280"/>
    <cellStyle name="Output 19 3 10 2" xfId="22690"/>
    <cellStyle name="Output 19 3 11" xfId="12477"/>
    <cellStyle name="Output 19 3 11 2" xfId="23885"/>
    <cellStyle name="Output 19 3 12" xfId="19999"/>
    <cellStyle name="Output 19 3 2" xfId="7679"/>
    <cellStyle name="Output 19 3 2 10" xfId="9921"/>
    <cellStyle name="Output 19 3 2 10 2" xfId="21334"/>
    <cellStyle name="Output 19 3 2 11" xfId="20246"/>
    <cellStyle name="Output 19 3 2 2" xfId="9319"/>
    <cellStyle name="Output 19 3 2 2 2" xfId="13753"/>
    <cellStyle name="Output 19 3 2 2 2 2" xfId="25160"/>
    <cellStyle name="Output 19 3 2 2 3" xfId="14715"/>
    <cellStyle name="Output 19 3 2 2 3 2" xfId="26122"/>
    <cellStyle name="Output 19 3 2 2 4" xfId="15667"/>
    <cellStyle name="Output 19 3 2 2 4 2" xfId="27074"/>
    <cellStyle name="Output 19 3 2 2 5" xfId="16547"/>
    <cellStyle name="Output 19 3 2 2 5 2" xfId="27954"/>
    <cellStyle name="Output 19 3 2 2 6" xfId="17413"/>
    <cellStyle name="Output 19 3 2 2 6 2" xfId="28820"/>
    <cellStyle name="Output 19 3 2 2 7" xfId="18189"/>
    <cellStyle name="Output 19 3 2 2 7 2" xfId="29596"/>
    <cellStyle name="Output 19 3 2 2 8" xfId="18946"/>
    <cellStyle name="Output 19 3 2 2 8 2" xfId="30353"/>
    <cellStyle name="Output 19 3 2 2 9" xfId="20778"/>
    <cellStyle name="Output 19 3 2 3" xfId="9773"/>
    <cellStyle name="Output 19 3 2 3 2" xfId="14177"/>
    <cellStyle name="Output 19 3 2 3 2 2" xfId="25584"/>
    <cellStyle name="Output 19 3 2 3 3" xfId="15137"/>
    <cellStyle name="Output 19 3 2 3 3 2" xfId="26544"/>
    <cellStyle name="Output 19 3 2 3 4" xfId="16089"/>
    <cellStyle name="Output 19 3 2 3 4 2" xfId="27496"/>
    <cellStyle name="Output 19 3 2 3 5" xfId="16963"/>
    <cellStyle name="Output 19 3 2 3 5 2" xfId="28370"/>
    <cellStyle name="Output 19 3 2 3 6" xfId="17828"/>
    <cellStyle name="Output 19 3 2 3 6 2" xfId="29235"/>
    <cellStyle name="Output 19 3 2 3 7" xfId="18604"/>
    <cellStyle name="Output 19 3 2 3 7 2" xfId="30011"/>
    <cellStyle name="Output 19 3 2 3 8" xfId="19361"/>
    <cellStyle name="Output 19 3 2 3 8 2" xfId="30768"/>
    <cellStyle name="Output 19 3 2 3 9" xfId="21193"/>
    <cellStyle name="Output 19 3 2 4" xfId="12737"/>
    <cellStyle name="Output 19 3 2 4 2" xfId="24145"/>
    <cellStyle name="Output 19 3 2 5" xfId="12820"/>
    <cellStyle name="Output 19 3 2 5 2" xfId="24228"/>
    <cellStyle name="Output 19 3 2 6" xfId="10152"/>
    <cellStyle name="Output 19 3 2 6 2" xfId="21564"/>
    <cellStyle name="Output 19 3 2 7" xfId="11793"/>
    <cellStyle name="Output 19 3 2 7 2" xfId="23202"/>
    <cellStyle name="Output 19 3 2 8" xfId="11009"/>
    <cellStyle name="Output 19 3 2 8 2" xfId="22420"/>
    <cellStyle name="Output 19 3 2 9" xfId="13098"/>
    <cellStyle name="Output 19 3 2 9 2" xfId="24505"/>
    <cellStyle name="Output 19 3 3" xfId="8533"/>
    <cellStyle name="Output 19 3 3 2" xfId="13273"/>
    <cellStyle name="Output 19 3 3 2 2" xfId="24680"/>
    <cellStyle name="Output 19 3 3 3" xfId="14293"/>
    <cellStyle name="Output 19 3 3 3 2" xfId="25700"/>
    <cellStyle name="Output 19 3 3 4" xfId="15253"/>
    <cellStyle name="Output 19 3 3 4 2" xfId="26660"/>
    <cellStyle name="Output 19 3 3 5" xfId="16202"/>
    <cellStyle name="Output 19 3 3 5 2" xfId="27609"/>
    <cellStyle name="Output 19 3 3 6" xfId="17075"/>
    <cellStyle name="Output 19 3 3 6 2" xfId="28482"/>
    <cellStyle name="Output 19 3 3 7" xfId="17940"/>
    <cellStyle name="Output 19 3 3 7 2" xfId="29347"/>
    <cellStyle name="Output 19 3 3 8" xfId="18716"/>
    <cellStyle name="Output 19 3 3 8 2" xfId="30123"/>
    <cellStyle name="Output 19 3 3 9" xfId="20530"/>
    <cellStyle name="Output 19 3 4" xfId="9543"/>
    <cellStyle name="Output 19 3 4 2" xfId="13947"/>
    <cellStyle name="Output 19 3 4 2 2" xfId="25354"/>
    <cellStyle name="Output 19 3 4 3" xfId="14907"/>
    <cellStyle name="Output 19 3 4 3 2" xfId="26314"/>
    <cellStyle name="Output 19 3 4 4" xfId="15859"/>
    <cellStyle name="Output 19 3 4 4 2" xfId="27266"/>
    <cellStyle name="Output 19 3 4 5" xfId="16733"/>
    <cellStyle name="Output 19 3 4 5 2" xfId="28140"/>
    <cellStyle name="Output 19 3 4 6" xfId="17598"/>
    <cellStyle name="Output 19 3 4 6 2" xfId="29005"/>
    <cellStyle name="Output 19 3 4 7" xfId="18374"/>
    <cellStyle name="Output 19 3 4 7 2" xfId="29781"/>
    <cellStyle name="Output 19 3 4 8" xfId="19131"/>
    <cellStyle name="Output 19 3 4 8 2" xfId="30538"/>
    <cellStyle name="Output 19 3 4 9" xfId="20963"/>
    <cellStyle name="Output 19 3 5" xfId="12244"/>
    <cellStyle name="Output 19 3 5 2" xfId="23652"/>
    <cellStyle name="Output 19 3 6" xfId="10619"/>
    <cellStyle name="Output 19 3 6 2" xfId="22031"/>
    <cellStyle name="Output 19 3 7" xfId="11683"/>
    <cellStyle name="Output 19 3 7 2" xfId="23092"/>
    <cellStyle name="Output 19 3 8" xfId="11096"/>
    <cellStyle name="Output 19 3 8 2" xfId="22507"/>
    <cellStyle name="Output 19 3 9" xfId="11446"/>
    <cellStyle name="Output 19 3 9 2" xfId="22856"/>
    <cellStyle name="Output 19 4" xfId="7155"/>
    <cellStyle name="Output 19 4 10" xfId="13011"/>
    <cellStyle name="Output 19 4 10 2" xfId="24418"/>
    <cellStyle name="Output 19 4 11" xfId="20125"/>
    <cellStyle name="Output 19 4 2" xfId="8795"/>
    <cellStyle name="Output 19 4 2 2" xfId="13455"/>
    <cellStyle name="Output 19 4 2 2 2" xfId="24862"/>
    <cellStyle name="Output 19 4 2 3" xfId="14461"/>
    <cellStyle name="Output 19 4 2 3 2" xfId="25868"/>
    <cellStyle name="Output 19 4 2 4" xfId="15419"/>
    <cellStyle name="Output 19 4 2 4 2" xfId="26826"/>
    <cellStyle name="Output 19 4 2 5" xfId="16346"/>
    <cellStyle name="Output 19 4 2 5 2" xfId="27753"/>
    <cellStyle name="Output 19 4 2 6" xfId="17217"/>
    <cellStyle name="Output 19 4 2 6 2" xfId="28624"/>
    <cellStyle name="Output 19 4 2 7" xfId="18064"/>
    <cellStyle name="Output 19 4 2 7 2" xfId="29471"/>
    <cellStyle name="Output 19 4 2 8" xfId="18831"/>
    <cellStyle name="Output 19 4 2 8 2" xfId="30238"/>
    <cellStyle name="Output 19 4 2 9" xfId="20657"/>
    <cellStyle name="Output 19 4 3" xfId="9658"/>
    <cellStyle name="Output 19 4 3 2" xfId="14062"/>
    <cellStyle name="Output 19 4 3 2 2" xfId="25469"/>
    <cellStyle name="Output 19 4 3 3" xfId="15022"/>
    <cellStyle name="Output 19 4 3 3 2" xfId="26429"/>
    <cellStyle name="Output 19 4 3 4" xfId="15974"/>
    <cellStyle name="Output 19 4 3 4 2" xfId="27381"/>
    <cellStyle name="Output 19 4 3 5" xfId="16848"/>
    <cellStyle name="Output 19 4 3 5 2" xfId="28255"/>
    <cellStyle name="Output 19 4 3 6" xfId="17713"/>
    <cellStyle name="Output 19 4 3 6 2" xfId="29120"/>
    <cellStyle name="Output 19 4 3 7" xfId="18489"/>
    <cellStyle name="Output 19 4 3 7 2" xfId="29896"/>
    <cellStyle name="Output 19 4 3 8" xfId="19246"/>
    <cellStyle name="Output 19 4 3 8 2" xfId="30653"/>
    <cellStyle name="Output 19 4 3 9" xfId="21078"/>
    <cellStyle name="Output 19 4 4" xfId="12425"/>
    <cellStyle name="Output 19 4 4 2" xfId="23833"/>
    <cellStyle name="Output 19 4 5" xfId="10451"/>
    <cellStyle name="Output 19 4 5 2" xfId="21863"/>
    <cellStyle name="Output 19 4 6" xfId="11704"/>
    <cellStyle name="Output 19 4 6 2" xfId="23113"/>
    <cellStyle name="Output 19 4 7" xfId="11080"/>
    <cellStyle name="Output 19 4 7 2" xfId="22491"/>
    <cellStyle name="Output 19 4 8" xfId="11450"/>
    <cellStyle name="Output 19 4 8 2" xfId="22860"/>
    <cellStyle name="Output 19 4 9" xfId="11276"/>
    <cellStyle name="Output 19 4 9 2" xfId="22686"/>
    <cellStyle name="Output 19 5" xfId="7997"/>
    <cellStyle name="Output 19 5 2" xfId="12966"/>
    <cellStyle name="Output 19 5 2 2" xfId="24373"/>
    <cellStyle name="Output 19 5 3" xfId="10022"/>
    <cellStyle name="Output 19 5 3 2" xfId="21435"/>
    <cellStyle name="Output 19 5 4" xfId="9824"/>
    <cellStyle name="Output 19 5 4 2" xfId="21237"/>
    <cellStyle name="Output 19 5 5" xfId="11941"/>
    <cellStyle name="Output 19 5 5 2" xfId="23350"/>
    <cellStyle name="Output 19 5 6" xfId="10874"/>
    <cellStyle name="Output 19 5 6 2" xfId="22285"/>
    <cellStyle name="Output 19 5 7" xfId="11547"/>
    <cellStyle name="Output 19 5 7 2" xfId="22957"/>
    <cellStyle name="Output 19 5 8" xfId="11190"/>
    <cellStyle name="Output 19 5 8 2" xfId="22600"/>
    <cellStyle name="Output 19 5 9" xfId="20411"/>
    <cellStyle name="Output 19 6" xfId="9430"/>
    <cellStyle name="Output 19 6 2" xfId="13834"/>
    <cellStyle name="Output 19 6 2 2" xfId="25241"/>
    <cellStyle name="Output 19 6 3" xfId="14794"/>
    <cellStyle name="Output 19 6 3 2" xfId="26201"/>
    <cellStyle name="Output 19 6 4" xfId="15746"/>
    <cellStyle name="Output 19 6 4 2" xfId="27153"/>
    <cellStyle name="Output 19 6 5" xfId="16620"/>
    <cellStyle name="Output 19 6 5 2" xfId="28027"/>
    <cellStyle name="Output 19 6 6" xfId="17485"/>
    <cellStyle name="Output 19 6 6 2" xfId="28892"/>
    <cellStyle name="Output 19 6 7" xfId="18261"/>
    <cellStyle name="Output 19 6 7 2" xfId="29668"/>
    <cellStyle name="Output 19 6 8" xfId="19018"/>
    <cellStyle name="Output 19 6 8 2" xfId="30425"/>
    <cellStyle name="Output 19 6 9" xfId="20850"/>
    <cellStyle name="Output 19 7" xfId="11871"/>
    <cellStyle name="Output 19 7 2" xfId="23280"/>
    <cellStyle name="Output 19 8" xfId="10940"/>
    <cellStyle name="Output 19 8 2" xfId="22351"/>
    <cellStyle name="Output 19 9" xfId="11490"/>
    <cellStyle name="Output 19 9 2" xfId="22900"/>
    <cellStyle name="Output 2" xfId="6231"/>
    <cellStyle name="Output 2 10" xfId="11236"/>
    <cellStyle name="Output 2 10 2" xfId="22646"/>
    <cellStyle name="Output 2 11" xfId="12865"/>
    <cellStyle name="Output 2 11 2" xfId="24273"/>
    <cellStyle name="Output 2 12" xfId="10108"/>
    <cellStyle name="Output 2 12 2" xfId="21520"/>
    <cellStyle name="Output 2 13" xfId="12674"/>
    <cellStyle name="Output 2 13 2" xfId="24082"/>
    <cellStyle name="Output 2 14" xfId="19878"/>
    <cellStyle name="Output 2 2" xfId="6232"/>
    <cellStyle name="Output 2 3" xfId="6895"/>
    <cellStyle name="Output 2 3 10" xfId="11278"/>
    <cellStyle name="Output 2 3 10 2" xfId="22688"/>
    <cellStyle name="Output 2 3 11" xfId="11954"/>
    <cellStyle name="Output 2 3 11 2" xfId="23362"/>
    <cellStyle name="Output 2 3 12" xfId="20001"/>
    <cellStyle name="Output 2 3 2" xfId="7680"/>
    <cellStyle name="Output 2 3 2 10" xfId="18009"/>
    <cellStyle name="Output 2 3 2 10 2" xfId="29416"/>
    <cellStyle name="Output 2 3 2 11" xfId="20247"/>
    <cellStyle name="Output 2 3 2 2" xfId="9320"/>
    <cellStyle name="Output 2 3 2 2 2" xfId="13754"/>
    <cellStyle name="Output 2 3 2 2 2 2" xfId="25161"/>
    <cellStyle name="Output 2 3 2 2 3" xfId="14716"/>
    <cellStyle name="Output 2 3 2 2 3 2" xfId="26123"/>
    <cellStyle name="Output 2 3 2 2 4" xfId="15668"/>
    <cellStyle name="Output 2 3 2 2 4 2" xfId="27075"/>
    <cellStyle name="Output 2 3 2 2 5" xfId="16548"/>
    <cellStyle name="Output 2 3 2 2 5 2" xfId="27955"/>
    <cellStyle name="Output 2 3 2 2 6" xfId="17414"/>
    <cellStyle name="Output 2 3 2 2 6 2" xfId="28821"/>
    <cellStyle name="Output 2 3 2 2 7" xfId="18190"/>
    <cellStyle name="Output 2 3 2 2 7 2" xfId="29597"/>
    <cellStyle name="Output 2 3 2 2 8" xfId="18947"/>
    <cellStyle name="Output 2 3 2 2 8 2" xfId="30354"/>
    <cellStyle name="Output 2 3 2 2 9" xfId="20779"/>
    <cellStyle name="Output 2 3 2 3" xfId="9774"/>
    <cellStyle name="Output 2 3 2 3 2" xfId="14178"/>
    <cellStyle name="Output 2 3 2 3 2 2" xfId="25585"/>
    <cellStyle name="Output 2 3 2 3 3" xfId="15138"/>
    <cellStyle name="Output 2 3 2 3 3 2" xfId="26545"/>
    <cellStyle name="Output 2 3 2 3 4" xfId="16090"/>
    <cellStyle name="Output 2 3 2 3 4 2" xfId="27497"/>
    <cellStyle name="Output 2 3 2 3 5" xfId="16964"/>
    <cellStyle name="Output 2 3 2 3 5 2" xfId="28371"/>
    <cellStyle name="Output 2 3 2 3 6" xfId="17829"/>
    <cellStyle name="Output 2 3 2 3 6 2" xfId="29236"/>
    <cellStyle name="Output 2 3 2 3 7" xfId="18605"/>
    <cellStyle name="Output 2 3 2 3 7 2" xfId="30012"/>
    <cellStyle name="Output 2 3 2 3 8" xfId="19362"/>
    <cellStyle name="Output 2 3 2 3 8 2" xfId="30769"/>
    <cellStyle name="Output 2 3 2 3 9" xfId="21194"/>
    <cellStyle name="Output 2 3 2 4" xfId="12738"/>
    <cellStyle name="Output 2 3 2 4 2" xfId="24146"/>
    <cellStyle name="Output 2 3 2 5" xfId="13355"/>
    <cellStyle name="Output 2 3 2 5 2" xfId="24762"/>
    <cellStyle name="Output 2 3 2 6" xfId="14369"/>
    <cellStyle name="Output 2 3 2 6 2" xfId="25776"/>
    <cellStyle name="Output 2 3 2 7" xfId="15327"/>
    <cellStyle name="Output 2 3 2 7 2" xfId="26734"/>
    <cellStyle name="Output 2 3 2 8" xfId="16271"/>
    <cellStyle name="Output 2 3 2 8 2" xfId="27678"/>
    <cellStyle name="Output 2 3 2 9" xfId="17144"/>
    <cellStyle name="Output 2 3 2 9 2" xfId="28551"/>
    <cellStyle name="Output 2 3 3" xfId="8535"/>
    <cellStyle name="Output 2 3 3 2" xfId="13275"/>
    <cellStyle name="Output 2 3 3 2 2" xfId="24682"/>
    <cellStyle name="Output 2 3 3 3" xfId="14295"/>
    <cellStyle name="Output 2 3 3 3 2" xfId="25702"/>
    <cellStyle name="Output 2 3 3 4" xfId="15255"/>
    <cellStyle name="Output 2 3 3 4 2" xfId="26662"/>
    <cellStyle name="Output 2 3 3 5" xfId="16204"/>
    <cellStyle name="Output 2 3 3 5 2" xfId="27611"/>
    <cellStyle name="Output 2 3 3 6" xfId="17077"/>
    <cellStyle name="Output 2 3 3 6 2" xfId="28484"/>
    <cellStyle name="Output 2 3 3 7" xfId="17942"/>
    <cellStyle name="Output 2 3 3 7 2" xfId="29349"/>
    <cellStyle name="Output 2 3 3 8" xfId="18718"/>
    <cellStyle name="Output 2 3 3 8 2" xfId="30125"/>
    <cellStyle name="Output 2 3 3 9" xfId="20532"/>
    <cellStyle name="Output 2 3 4" xfId="9545"/>
    <cellStyle name="Output 2 3 4 2" xfId="13949"/>
    <cellStyle name="Output 2 3 4 2 2" xfId="25356"/>
    <cellStyle name="Output 2 3 4 3" xfId="14909"/>
    <cellStyle name="Output 2 3 4 3 2" xfId="26316"/>
    <cellStyle name="Output 2 3 4 4" xfId="15861"/>
    <cellStyle name="Output 2 3 4 4 2" xfId="27268"/>
    <cellStyle name="Output 2 3 4 5" xfId="16735"/>
    <cellStyle name="Output 2 3 4 5 2" xfId="28142"/>
    <cellStyle name="Output 2 3 4 6" xfId="17600"/>
    <cellStyle name="Output 2 3 4 6 2" xfId="29007"/>
    <cellStyle name="Output 2 3 4 7" xfId="18376"/>
    <cellStyle name="Output 2 3 4 7 2" xfId="29783"/>
    <cellStyle name="Output 2 3 4 8" xfId="19133"/>
    <cellStyle name="Output 2 3 4 8 2" xfId="30540"/>
    <cellStyle name="Output 2 3 4 9" xfId="20965"/>
    <cellStyle name="Output 2 3 5" xfId="12246"/>
    <cellStyle name="Output 2 3 5 2" xfId="23654"/>
    <cellStyle name="Output 2 3 6" xfId="10617"/>
    <cellStyle name="Output 2 3 6 2" xfId="22029"/>
    <cellStyle name="Output 2 3 7" xfId="11685"/>
    <cellStyle name="Output 2 3 7 2" xfId="23094"/>
    <cellStyle name="Output 2 3 8" xfId="11094"/>
    <cellStyle name="Output 2 3 8 2" xfId="22505"/>
    <cellStyle name="Output 2 3 9" xfId="11448"/>
    <cellStyle name="Output 2 3 9 2" xfId="22858"/>
    <cellStyle name="Output 2 4" xfId="7157"/>
    <cellStyle name="Output 2 4 10" xfId="13153"/>
    <cellStyle name="Output 2 4 10 2" xfId="24560"/>
    <cellStyle name="Output 2 4 11" xfId="20127"/>
    <cellStyle name="Output 2 4 2" xfId="8797"/>
    <cellStyle name="Output 2 4 2 2" xfId="13457"/>
    <cellStyle name="Output 2 4 2 2 2" xfId="24864"/>
    <cellStyle name="Output 2 4 2 3" xfId="14463"/>
    <cellStyle name="Output 2 4 2 3 2" xfId="25870"/>
    <cellStyle name="Output 2 4 2 4" xfId="15421"/>
    <cellStyle name="Output 2 4 2 4 2" xfId="26828"/>
    <cellStyle name="Output 2 4 2 5" xfId="16348"/>
    <cellStyle name="Output 2 4 2 5 2" xfId="27755"/>
    <cellStyle name="Output 2 4 2 6" xfId="17219"/>
    <cellStyle name="Output 2 4 2 6 2" xfId="28626"/>
    <cellStyle name="Output 2 4 2 7" xfId="18066"/>
    <cellStyle name="Output 2 4 2 7 2" xfId="29473"/>
    <cellStyle name="Output 2 4 2 8" xfId="18833"/>
    <cellStyle name="Output 2 4 2 8 2" xfId="30240"/>
    <cellStyle name="Output 2 4 2 9" xfId="20659"/>
    <cellStyle name="Output 2 4 3" xfId="9660"/>
    <cellStyle name="Output 2 4 3 2" xfId="14064"/>
    <cellStyle name="Output 2 4 3 2 2" xfId="25471"/>
    <cellStyle name="Output 2 4 3 3" xfId="15024"/>
    <cellStyle name="Output 2 4 3 3 2" xfId="26431"/>
    <cellStyle name="Output 2 4 3 4" xfId="15976"/>
    <cellStyle name="Output 2 4 3 4 2" xfId="27383"/>
    <cellStyle name="Output 2 4 3 5" xfId="16850"/>
    <cellStyle name="Output 2 4 3 5 2" xfId="28257"/>
    <cellStyle name="Output 2 4 3 6" xfId="17715"/>
    <cellStyle name="Output 2 4 3 6 2" xfId="29122"/>
    <cellStyle name="Output 2 4 3 7" xfId="18491"/>
    <cellStyle name="Output 2 4 3 7 2" xfId="29898"/>
    <cellStyle name="Output 2 4 3 8" xfId="19248"/>
    <cellStyle name="Output 2 4 3 8 2" xfId="30655"/>
    <cellStyle name="Output 2 4 3 9" xfId="21080"/>
    <cellStyle name="Output 2 4 4" xfId="12427"/>
    <cellStyle name="Output 2 4 4 2" xfId="23835"/>
    <cellStyle name="Output 2 4 5" xfId="10449"/>
    <cellStyle name="Output 2 4 5 2" xfId="21861"/>
    <cellStyle name="Output 2 4 6" xfId="11706"/>
    <cellStyle name="Output 2 4 6 2" xfId="23115"/>
    <cellStyle name="Output 2 4 7" xfId="11078"/>
    <cellStyle name="Output 2 4 7 2" xfId="22489"/>
    <cellStyle name="Output 2 4 8" xfId="12556"/>
    <cellStyle name="Output 2 4 8 2" xfId="23964"/>
    <cellStyle name="Output 2 4 9" xfId="10337"/>
    <cellStyle name="Output 2 4 9 2" xfId="21749"/>
    <cellStyle name="Output 2 5" xfId="7999"/>
    <cellStyle name="Output 2 5 2" xfId="12968"/>
    <cellStyle name="Output 2 5 2 2" xfId="24375"/>
    <cellStyle name="Output 2 5 3" xfId="10021"/>
    <cellStyle name="Output 2 5 3 2" xfId="21434"/>
    <cellStyle name="Output 2 5 4" xfId="11799"/>
    <cellStyle name="Output 2 5 4 2" xfId="23208"/>
    <cellStyle name="Output 2 5 5" xfId="11003"/>
    <cellStyle name="Output 2 5 5 2" xfId="22414"/>
    <cellStyle name="Output 2 5 6" xfId="13392"/>
    <cellStyle name="Output 2 5 6 2" xfId="24799"/>
    <cellStyle name="Output 2 5 7" xfId="14401"/>
    <cellStyle name="Output 2 5 7 2" xfId="25808"/>
    <cellStyle name="Output 2 5 8" xfId="15359"/>
    <cellStyle name="Output 2 5 8 2" xfId="26766"/>
    <cellStyle name="Output 2 5 9" xfId="20413"/>
    <cellStyle name="Output 2 6" xfId="9432"/>
    <cellStyle name="Output 2 6 2" xfId="13836"/>
    <cellStyle name="Output 2 6 2 2" xfId="25243"/>
    <cellStyle name="Output 2 6 3" xfId="14796"/>
    <cellStyle name="Output 2 6 3 2" xfId="26203"/>
    <cellStyle name="Output 2 6 4" xfId="15748"/>
    <cellStyle name="Output 2 6 4 2" xfId="27155"/>
    <cellStyle name="Output 2 6 5" xfId="16622"/>
    <cellStyle name="Output 2 6 5 2" xfId="28029"/>
    <cellStyle name="Output 2 6 6" xfId="17487"/>
    <cellStyle name="Output 2 6 6 2" xfId="28894"/>
    <cellStyle name="Output 2 6 7" xfId="18263"/>
    <cellStyle name="Output 2 6 7 2" xfId="29670"/>
    <cellStyle name="Output 2 6 8" xfId="19020"/>
    <cellStyle name="Output 2 6 8 2" xfId="30427"/>
    <cellStyle name="Output 2 6 9" xfId="20852"/>
    <cellStyle name="Output 2 7" xfId="11873"/>
    <cellStyle name="Output 2 7 2" xfId="23282"/>
    <cellStyle name="Output 2 8" xfId="10938"/>
    <cellStyle name="Output 2 8 2" xfId="22349"/>
    <cellStyle name="Output 2 9" xfId="11492"/>
    <cellStyle name="Output 2 9 2" xfId="22902"/>
    <cellStyle name="Output 3" xfId="6233"/>
    <cellStyle name="Output 3 10" xfId="12041"/>
    <cellStyle name="Output 3 10 2" xfId="23449"/>
    <cellStyle name="Output 3 11" xfId="10793"/>
    <cellStyle name="Output 3 11 2" xfId="22205"/>
    <cellStyle name="Output 3 12" xfId="11623"/>
    <cellStyle name="Output 3 12 2" xfId="23032"/>
    <cellStyle name="Output 3 13" xfId="19879"/>
    <cellStyle name="Output 3 2" xfId="6896"/>
    <cellStyle name="Output 3 2 10" xfId="11128"/>
    <cellStyle name="Output 3 2 10 2" xfId="22539"/>
    <cellStyle name="Output 3 2 11" xfId="11962"/>
    <cellStyle name="Output 3 2 11 2" xfId="23370"/>
    <cellStyle name="Output 3 2 12" xfId="20002"/>
    <cellStyle name="Output 3 2 2" xfId="7681"/>
    <cellStyle name="Output 3 2 2 10" xfId="16464"/>
    <cellStyle name="Output 3 2 2 10 2" xfId="27871"/>
    <cellStyle name="Output 3 2 2 11" xfId="20248"/>
    <cellStyle name="Output 3 2 2 2" xfId="9321"/>
    <cellStyle name="Output 3 2 2 2 2" xfId="13755"/>
    <cellStyle name="Output 3 2 2 2 2 2" xfId="25162"/>
    <cellStyle name="Output 3 2 2 2 3" xfId="14717"/>
    <cellStyle name="Output 3 2 2 2 3 2" xfId="26124"/>
    <cellStyle name="Output 3 2 2 2 4" xfId="15669"/>
    <cellStyle name="Output 3 2 2 2 4 2" xfId="27076"/>
    <cellStyle name="Output 3 2 2 2 5" xfId="16549"/>
    <cellStyle name="Output 3 2 2 2 5 2" xfId="27956"/>
    <cellStyle name="Output 3 2 2 2 6" xfId="17415"/>
    <cellStyle name="Output 3 2 2 2 6 2" xfId="28822"/>
    <cellStyle name="Output 3 2 2 2 7" xfId="18191"/>
    <cellStyle name="Output 3 2 2 2 7 2" xfId="29598"/>
    <cellStyle name="Output 3 2 2 2 8" xfId="18948"/>
    <cellStyle name="Output 3 2 2 2 8 2" xfId="30355"/>
    <cellStyle name="Output 3 2 2 2 9" xfId="20780"/>
    <cellStyle name="Output 3 2 2 3" xfId="9775"/>
    <cellStyle name="Output 3 2 2 3 2" xfId="14179"/>
    <cellStyle name="Output 3 2 2 3 2 2" xfId="25586"/>
    <cellStyle name="Output 3 2 2 3 3" xfId="15139"/>
    <cellStyle name="Output 3 2 2 3 3 2" xfId="26546"/>
    <cellStyle name="Output 3 2 2 3 4" xfId="16091"/>
    <cellStyle name="Output 3 2 2 3 4 2" xfId="27498"/>
    <cellStyle name="Output 3 2 2 3 5" xfId="16965"/>
    <cellStyle name="Output 3 2 2 3 5 2" xfId="28372"/>
    <cellStyle name="Output 3 2 2 3 6" xfId="17830"/>
    <cellStyle name="Output 3 2 2 3 6 2" xfId="29237"/>
    <cellStyle name="Output 3 2 2 3 7" xfId="18606"/>
    <cellStyle name="Output 3 2 2 3 7 2" xfId="30013"/>
    <cellStyle name="Output 3 2 2 3 8" xfId="19363"/>
    <cellStyle name="Output 3 2 2 3 8 2" xfId="30770"/>
    <cellStyle name="Output 3 2 2 3 9" xfId="21195"/>
    <cellStyle name="Output 3 2 2 4" xfId="12739"/>
    <cellStyle name="Output 3 2 2 4 2" xfId="24147"/>
    <cellStyle name="Output 3 2 2 5" xfId="12326"/>
    <cellStyle name="Output 3 2 2 5 2" xfId="23734"/>
    <cellStyle name="Output 3 2 2 6" xfId="10542"/>
    <cellStyle name="Output 3 2 2 6 2" xfId="21954"/>
    <cellStyle name="Output 3 2 2 7" xfId="13634"/>
    <cellStyle name="Output 3 2 2 7 2" xfId="25041"/>
    <cellStyle name="Output 3 2 2 8" xfId="14612"/>
    <cellStyle name="Output 3 2 2 8 2" xfId="26019"/>
    <cellStyle name="Output 3 2 2 9" xfId="15565"/>
    <cellStyle name="Output 3 2 2 9 2" xfId="26972"/>
    <cellStyle name="Output 3 2 3" xfId="8536"/>
    <cellStyle name="Output 3 2 3 2" xfId="13276"/>
    <cellStyle name="Output 3 2 3 2 2" xfId="24683"/>
    <cellStyle name="Output 3 2 3 3" xfId="14296"/>
    <cellStyle name="Output 3 2 3 3 2" xfId="25703"/>
    <cellStyle name="Output 3 2 3 4" xfId="15256"/>
    <cellStyle name="Output 3 2 3 4 2" xfId="26663"/>
    <cellStyle name="Output 3 2 3 5" xfId="16205"/>
    <cellStyle name="Output 3 2 3 5 2" xfId="27612"/>
    <cellStyle name="Output 3 2 3 6" xfId="17078"/>
    <cellStyle name="Output 3 2 3 6 2" xfId="28485"/>
    <cellStyle name="Output 3 2 3 7" xfId="17943"/>
    <cellStyle name="Output 3 2 3 7 2" xfId="29350"/>
    <cellStyle name="Output 3 2 3 8" xfId="18719"/>
    <cellStyle name="Output 3 2 3 8 2" xfId="30126"/>
    <cellStyle name="Output 3 2 3 9" xfId="20533"/>
    <cellStyle name="Output 3 2 4" xfId="9546"/>
    <cellStyle name="Output 3 2 4 2" xfId="13950"/>
    <cellStyle name="Output 3 2 4 2 2" xfId="25357"/>
    <cellStyle name="Output 3 2 4 3" xfId="14910"/>
    <cellStyle name="Output 3 2 4 3 2" xfId="26317"/>
    <cellStyle name="Output 3 2 4 4" xfId="15862"/>
    <cellStyle name="Output 3 2 4 4 2" xfId="27269"/>
    <cellStyle name="Output 3 2 4 5" xfId="16736"/>
    <cellStyle name="Output 3 2 4 5 2" xfId="28143"/>
    <cellStyle name="Output 3 2 4 6" xfId="17601"/>
    <cellStyle name="Output 3 2 4 6 2" xfId="29008"/>
    <cellStyle name="Output 3 2 4 7" xfId="18377"/>
    <cellStyle name="Output 3 2 4 7 2" xfId="29784"/>
    <cellStyle name="Output 3 2 4 8" xfId="19134"/>
    <cellStyle name="Output 3 2 4 8 2" xfId="30541"/>
    <cellStyle name="Output 3 2 4 9" xfId="20966"/>
    <cellStyle name="Output 3 2 5" xfId="12247"/>
    <cellStyle name="Output 3 2 5 2" xfId="23655"/>
    <cellStyle name="Output 3 2 6" xfId="10616"/>
    <cellStyle name="Output 3 2 6 2" xfId="22028"/>
    <cellStyle name="Output 3 2 7" xfId="12083"/>
    <cellStyle name="Output 3 2 7 2" xfId="23491"/>
    <cellStyle name="Output 3 2 8" xfId="10765"/>
    <cellStyle name="Output 3 2 8 2" xfId="22177"/>
    <cellStyle name="Output 3 2 9" xfId="11647"/>
    <cellStyle name="Output 3 2 9 2" xfId="23056"/>
    <cellStyle name="Output 3 3" xfId="7158"/>
    <cellStyle name="Output 3 3 10" xfId="15526"/>
    <cellStyle name="Output 3 3 10 2" xfId="26933"/>
    <cellStyle name="Output 3 3 11" xfId="20128"/>
    <cellStyle name="Output 3 3 2" xfId="8798"/>
    <cellStyle name="Output 3 3 2 2" xfId="13458"/>
    <cellStyle name="Output 3 3 2 2 2" xfId="24865"/>
    <cellStyle name="Output 3 3 2 3" xfId="14464"/>
    <cellStyle name="Output 3 3 2 3 2" xfId="25871"/>
    <cellStyle name="Output 3 3 2 4" xfId="15422"/>
    <cellStyle name="Output 3 3 2 4 2" xfId="26829"/>
    <cellStyle name="Output 3 3 2 5" xfId="16349"/>
    <cellStyle name="Output 3 3 2 5 2" xfId="27756"/>
    <cellStyle name="Output 3 3 2 6" xfId="17220"/>
    <cellStyle name="Output 3 3 2 6 2" xfId="28627"/>
    <cellStyle name="Output 3 3 2 7" xfId="18067"/>
    <cellStyle name="Output 3 3 2 7 2" xfId="29474"/>
    <cellStyle name="Output 3 3 2 8" xfId="18834"/>
    <cellStyle name="Output 3 3 2 8 2" xfId="30241"/>
    <cellStyle name="Output 3 3 2 9" xfId="20660"/>
    <cellStyle name="Output 3 3 3" xfId="9661"/>
    <cellStyle name="Output 3 3 3 2" xfId="14065"/>
    <cellStyle name="Output 3 3 3 2 2" xfId="25472"/>
    <cellStyle name="Output 3 3 3 3" xfId="15025"/>
    <cellStyle name="Output 3 3 3 3 2" xfId="26432"/>
    <cellStyle name="Output 3 3 3 4" xfId="15977"/>
    <cellStyle name="Output 3 3 3 4 2" xfId="27384"/>
    <cellStyle name="Output 3 3 3 5" xfId="16851"/>
    <cellStyle name="Output 3 3 3 5 2" xfId="28258"/>
    <cellStyle name="Output 3 3 3 6" xfId="17716"/>
    <cellStyle name="Output 3 3 3 6 2" xfId="29123"/>
    <cellStyle name="Output 3 3 3 7" xfId="18492"/>
    <cellStyle name="Output 3 3 3 7 2" xfId="29899"/>
    <cellStyle name="Output 3 3 3 8" xfId="19249"/>
    <cellStyle name="Output 3 3 3 8 2" xfId="30656"/>
    <cellStyle name="Output 3 3 3 9" xfId="21081"/>
    <cellStyle name="Output 3 3 4" xfId="12428"/>
    <cellStyle name="Output 3 3 4 2" xfId="23836"/>
    <cellStyle name="Output 3 3 5" xfId="10448"/>
    <cellStyle name="Output 3 3 5 2" xfId="21860"/>
    <cellStyle name="Output 3 3 6" xfId="11707"/>
    <cellStyle name="Output 3 3 6 2" xfId="23116"/>
    <cellStyle name="Output 3 3 7" xfId="11077"/>
    <cellStyle name="Output 3 3 7 2" xfId="22488"/>
    <cellStyle name="Output 3 3 8" xfId="13581"/>
    <cellStyle name="Output 3 3 8 2" xfId="24988"/>
    <cellStyle name="Output 3 3 9" xfId="14569"/>
    <cellStyle name="Output 3 3 9 2" xfId="25976"/>
    <cellStyle name="Output 3 4" xfId="8000"/>
    <cellStyle name="Output 3 4 2" xfId="12969"/>
    <cellStyle name="Output 3 4 2 2" xfId="24376"/>
    <cellStyle name="Output 3 4 3" xfId="10020"/>
    <cellStyle name="Output 3 4 3 2" xfId="21433"/>
    <cellStyle name="Output 3 4 4" xfId="11800"/>
    <cellStyle name="Output 3 4 4 2" xfId="23209"/>
    <cellStyle name="Output 3 4 5" xfId="11002"/>
    <cellStyle name="Output 3 4 5 2" xfId="22413"/>
    <cellStyle name="Output 3 4 6" xfId="12879"/>
    <cellStyle name="Output 3 4 6 2" xfId="24286"/>
    <cellStyle name="Output 3 4 7" xfId="10099"/>
    <cellStyle name="Output 3 4 7 2" xfId="21512"/>
    <cellStyle name="Output 3 4 8" xfId="12675"/>
    <cellStyle name="Output 3 4 8 2" xfId="24083"/>
    <cellStyle name="Output 3 4 9" xfId="20414"/>
    <cellStyle name="Output 3 5" xfId="9433"/>
    <cellStyle name="Output 3 5 2" xfId="13837"/>
    <cellStyle name="Output 3 5 2 2" xfId="25244"/>
    <cellStyle name="Output 3 5 3" xfId="14797"/>
    <cellStyle name="Output 3 5 3 2" xfId="26204"/>
    <cellStyle name="Output 3 5 4" xfId="15749"/>
    <cellStyle name="Output 3 5 4 2" xfId="27156"/>
    <cellStyle name="Output 3 5 5" xfId="16623"/>
    <cellStyle name="Output 3 5 5 2" xfId="28030"/>
    <cellStyle name="Output 3 5 6" xfId="17488"/>
    <cellStyle name="Output 3 5 6 2" xfId="28895"/>
    <cellStyle name="Output 3 5 7" xfId="18264"/>
    <cellStyle name="Output 3 5 7 2" xfId="29671"/>
    <cellStyle name="Output 3 5 8" xfId="19021"/>
    <cellStyle name="Output 3 5 8 2" xfId="30428"/>
    <cellStyle name="Output 3 5 9" xfId="20853"/>
    <cellStyle name="Output 3 6" xfId="11875"/>
    <cellStyle name="Output 3 6 2" xfId="23284"/>
    <cellStyle name="Output 3 7" xfId="10936"/>
    <cellStyle name="Output 3 7 2" xfId="22347"/>
    <cellStyle name="Output 3 8" xfId="11494"/>
    <cellStyle name="Output 3 8 2" xfId="22904"/>
    <cellStyle name="Output 3 9" xfId="11235"/>
    <cellStyle name="Output 3 9 2" xfId="22645"/>
    <cellStyle name="Output 4" xfId="6234"/>
    <cellStyle name="Output 4 10" xfId="12529"/>
    <cellStyle name="Output 4 10 2" xfId="23937"/>
    <cellStyle name="Output 4 11" xfId="10352"/>
    <cellStyle name="Output 4 11 2" xfId="21764"/>
    <cellStyle name="Output 4 12" xfId="13663"/>
    <cellStyle name="Output 4 12 2" xfId="25070"/>
    <cellStyle name="Output 4 13" xfId="19880"/>
    <cellStyle name="Output 4 2" xfId="6897"/>
    <cellStyle name="Output 4 2 10" xfId="11127"/>
    <cellStyle name="Output 4 2 10 2" xfId="22538"/>
    <cellStyle name="Output 4 2 11" xfId="12550"/>
    <cellStyle name="Output 4 2 11 2" xfId="23958"/>
    <cellStyle name="Output 4 2 12" xfId="20003"/>
    <cellStyle name="Output 4 2 2" xfId="7682"/>
    <cellStyle name="Output 4 2 2 10" xfId="17182"/>
    <cellStyle name="Output 4 2 2 10 2" xfId="28589"/>
    <cellStyle name="Output 4 2 2 11" xfId="20249"/>
    <cellStyle name="Output 4 2 2 2" xfId="9322"/>
    <cellStyle name="Output 4 2 2 2 2" xfId="13756"/>
    <cellStyle name="Output 4 2 2 2 2 2" xfId="25163"/>
    <cellStyle name="Output 4 2 2 2 3" xfId="14718"/>
    <cellStyle name="Output 4 2 2 2 3 2" xfId="26125"/>
    <cellStyle name="Output 4 2 2 2 4" xfId="15670"/>
    <cellStyle name="Output 4 2 2 2 4 2" xfId="27077"/>
    <cellStyle name="Output 4 2 2 2 5" xfId="16550"/>
    <cellStyle name="Output 4 2 2 2 5 2" xfId="27957"/>
    <cellStyle name="Output 4 2 2 2 6" xfId="17416"/>
    <cellStyle name="Output 4 2 2 2 6 2" xfId="28823"/>
    <cellStyle name="Output 4 2 2 2 7" xfId="18192"/>
    <cellStyle name="Output 4 2 2 2 7 2" xfId="29599"/>
    <cellStyle name="Output 4 2 2 2 8" xfId="18949"/>
    <cellStyle name="Output 4 2 2 2 8 2" xfId="30356"/>
    <cellStyle name="Output 4 2 2 2 9" xfId="20781"/>
    <cellStyle name="Output 4 2 2 3" xfId="9776"/>
    <cellStyle name="Output 4 2 2 3 2" xfId="14180"/>
    <cellStyle name="Output 4 2 2 3 2 2" xfId="25587"/>
    <cellStyle name="Output 4 2 2 3 3" xfId="15140"/>
    <cellStyle name="Output 4 2 2 3 3 2" xfId="26547"/>
    <cellStyle name="Output 4 2 2 3 4" xfId="16092"/>
    <cellStyle name="Output 4 2 2 3 4 2" xfId="27499"/>
    <cellStyle name="Output 4 2 2 3 5" xfId="16966"/>
    <cellStyle name="Output 4 2 2 3 5 2" xfId="28373"/>
    <cellStyle name="Output 4 2 2 3 6" xfId="17831"/>
    <cellStyle name="Output 4 2 2 3 6 2" xfId="29238"/>
    <cellStyle name="Output 4 2 2 3 7" xfId="18607"/>
    <cellStyle name="Output 4 2 2 3 7 2" xfId="30014"/>
    <cellStyle name="Output 4 2 2 3 8" xfId="19364"/>
    <cellStyle name="Output 4 2 2 3 8 2" xfId="30771"/>
    <cellStyle name="Output 4 2 2 3 9" xfId="21196"/>
    <cellStyle name="Output 4 2 2 4" xfId="12740"/>
    <cellStyle name="Output 4 2 2 4 2" xfId="24148"/>
    <cellStyle name="Output 4 2 2 5" xfId="10216"/>
    <cellStyle name="Output 4 2 2 5 2" xfId="21628"/>
    <cellStyle name="Output 4 2 2 6" xfId="13419"/>
    <cellStyle name="Output 4 2 2 6 2" xfId="24826"/>
    <cellStyle name="Output 4 2 2 7" xfId="14426"/>
    <cellStyle name="Output 4 2 2 7 2" xfId="25833"/>
    <cellStyle name="Output 4 2 2 8" xfId="15384"/>
    <cellStyle name="Output 4 2 2 8 2" xfId="26791"/>
    <cellStyle name="Output 4 2 2 9" xfId="16311"/>
    <cellStyle name="Output 4 2 2 9 2" xfId="27718"/>
    <cellStyle name="Output 4 2 3" xfId="8537"/>
    <cellStyle name="Output 4 2 3 2" xfId="13277"/>
    <cellStyle name="Output 4 2 3 2 2" xfId="24684"/>
    <cellStyle name="Output 4 2 3 3" xfId="14297"/>
    <cellStyle name="Output 4 2 3 3 2" xfId="25704"/>
    <cellStyle name="Output 4 2 3 4" xfId="15257"/>
    <cellStyle name="Output 4 2 3 4 2" xfId="26664"/>
    <cellStyle name="Output 4 2 3 5" xfId="16206"/>
    <cellStyle name="Output 4 2 3 5 2" xfId="27613"/>
    <cellStyle name="Output 4 2 3 6" xfId="17079"/>
    <cellStyle name="Output 4 2 3 6 2" xfId="28486"/>
    <cellStyle name="Output 4 2 3 7" xfId="17944"/>
    <cellStyle name="Output 4 2 3 7 2" xfId="29351"/>
    <cellStyle name="Output 4 2 3 8" xfId="18720"/>
    <cellStyle name="Output 4 2 3 8 2" xfId="30127"/>
    <cellStyle name="Output 4 2 3 9" xfId="20534"/>
    <cellStyle name="Output 4 2 4" xfId="9547"/>
    <cellStyle name="Output 4 2 4 2" xfId="13951"/>
    <cellStyle name="Output 4 2 4 2 2" xfId="25358"/>
    <cellStyle name="Output 4 2 4 3" xfId="14911"/>
    <cellStyle name="Output 4 2 4 3 2" xfId="26318"/>
    <cellStyle name="Output 4 2 4 4" xfId="15863"/>
    <cellStyle name="Output 4 2 4 4 2" xfId="27270"/>
    <cellStyle name="Output 4 2 4 5" xfId="16737"/>
    <cellStyle name="Output 4 2 4 5 2" xfId="28144"/>
    <cellStyle name="Output 4 2 4 6" xfId="17602"/>
    <cellStyle name="Output 4 2 4 6 2" xfId="29009"/>
    <cellStyle name="Output 4 2 4 7" xfId="18378"/>
    <cellStyle name="Output 4 2 4 7 2" xfId="29785"/>
    <cellStyle name="Output 4 2 4 8" xfId="19135"/>
    <cellStyle name="Output 4 2 4 8 2" xfId="30542"/>
    <cellStyle name="Output 4 2 4 9" xfId="20967"/>
    <cellStyle name="Output 4 2 5" xfId="12248"/>
    <cellStyle name="Output 4 2 5 2" xfId="23656"/>
    <cellStyle name="Output 4 2 6" xfId="10615"/>
    <cellStyle name="Output 4 2 6 2" xfId="22027"/>
    <cellStyle name="Output 4 2 7" xfId="12084"/>
    <cellStyle name="Output 4 2 7 2" xfId="23492"/>
    <cellStyle name="Output 4 2 8" xfId="10764"/>
    <cellStyle name="Output 4 2 8 2" xfId="22176"/>
    <cellStyle name="Output 4 2 9" xfId="11648"/>
    <cellStyle name="Output 4 2 9 2" xfId="23057"/>
    <cellStyle name="Output 4 3" xfId="7159"/>
    <cellStyle name="Output 4 3 10" xfId="12296"/>
    <cellStyle name="Output 4 3 10 2" xfId="23704"/>
    <cellStyle name="Output 4 3 11" xfId="20129"/>
    <cellStyle name="Output 4 3 2" xfId="8799"/>
    <cellStyle name="Output 4 3 2 2" xfId="13459"/>
    <cellStyle name="Output 4 3 2 2 2" xfId="24866"/>
    <cellStyle name="Output 4 3 2 3" xfId="14465"/>
    <cellStyle name="Output 4 3 2 3 2" xfId="25872"/>
    <cellStyle name="Output 4 3 2 4" xfId="15423"/>
    <cellStyle name="Output 4 3 2 4 2" xfId="26830"/>
    <cellStyle name="Output 4 3 2 5" xfId="16350"/>
    <cellStyle name="Output 4 3 2 5 2" xfId="27757"/>
    <cellStyle name="Output 4 3 2 6" xfId="17221"/>
    <cellStyle name="Output 4 3 2 6 2" xfId="28628"/>
    <cellStyle name="Output 4 3 2 7" xfId="18068"/>
    <cellStyle name="Output 4 3 2 7 2" xfId="29475"/>
    <cellStyle name="Output 4 3 2 8" xfId="18835"/>
    <cellStyle name="Output 4 3 2 8 2" xfId="30242"/>
    <cellStyle name="Output 4 3 2 9" xfId="20661"/>
    <cellStyle name="Output 4 3 3" xfId="9662"/>
    <cellStyle name="Output 4 3 3 2" xfId="14066"/>
    <cellStyle name="Output 4 3 3 2 2" xfId="25473"/>
    <cellStyle name="Output 4 3 3 3" xfId="15026"/>
    <cellStyle name="Output 4 3 3 3 2" xfId="26433"/>
    <cellStyle name="Output 4 3 3 4" xfId="15978"/>
    <cellStyle name="Output 4 3 3 4 2" xfId="27385"/>
    <cellStyle name="Output 4 3 3 5" xfId="16852"/>
    <cellStyle name="Output 4 3 3 5 2" xfId="28259"/>
    <cellStyle name="Output 4 3 3 6" xfId="17717"/>
    <cellStyle name="Output 4 3 3 6 2" xfId="29124"/>
    <cellStyle name="Output 4 3 3 7" xfId="18493"/>
    <cellStyle name="Output 4 3 3 7 2" xfId="29900"/>
    <cellStyle name="Output 4 3 3 8" xfId="19250"/>
    <cellStyle name="Output 4 3 3 8 2" xfId="30657"/>
    <cellStyle name="Output 4 3 3 9" xfId="21082"/>
    <cellStyle name="Output 4 3 4" xfId="12429"/>
    <cellStyle name="Output 4 3 4 2" xfId="23837"/>
    <cellStyle name="Output 4 3 5" xfId="10447"/>
    <cellStyle name="Output 4 3 5 2" xfId="21859"/>
    <cellStyle name="Output 4 3 6" xfId="11708"/>
    <cellStyle name="Output 4 3 6 2" xfId="23117"/>
    <cellStyle name="Output 4 3 7" xfId="11076"/>
    <cellStyle name="Output 4 3 7 2" xfId="22487"/>
    <cellStyle name="Output 4 3 8" xfId="13091"/>
    <cellStyle name="Output 4 3 8 2" xfId="24498"/>
    <cellStyle name="Output 4 3 9" xfId="9925"/>
    <cellStyle name="Output 4 3 9 2" xfId="21338"/>
    <cellStyle name="Output 4 4" xfId="8001"/>
    <cellStyle name="Output 4 4 2" xfId="12970"/>
    <cellStyle name="Output 4 4 2 2" xfId="24377"/>
    <cellStyle name="Output 4 4 3" xfId="10019"/>
    <cellStyle name="Output 4 4 3 2" xfId="21432"/>
    <cellStyle name="Output 4 4 4" xfId="11801"/>
    <cellStyle name="Output 4 4 4 2" xfId="23210"/>
    <cellStyle name="Output 4 4 5" xfId="11001"/>
    <cellStyle name="Output 4 4 5 2" xfId="22412"/>
    <cellStyle name="Output 4 4 6" xfId="11455"/>
    <cellStyle name="Output 4 4 6 2" xfId="22865"/>
    <cellStyle name="Output 4 4 7" xfId="11272"/>
    <cellStyle name="Output 4 4 7 2" xfId="22682"/>
    <cellStyle name="Output 4 4 8" xfId="13552"/>
    <cellStyle name="Output 4 4 8 2" xfId="24959"/>
    <cellStyle name="Output 4 4 9" xfId="20415"/>
    <cellStyle name="Output 4 5" xfId="9434"/>
    <cellStyle name="Output 4 5 2" xfId="13838"/>
    <cellStyle name="Output 4 5 2 2" xfId="25245"/>
    <cellStyle name="Output 4 5 3" xfId="14798"/>
    <cellStyle name="Output 4 5 3 2" xfId="26205"/>
    <cellStyle name="Output 4 5 4" xfId="15750"/>
    <cellStyle name="Output 4 5 4 2" xfId="27157"/>
    <cellStyle name="Output 4 5 5" xfId="16624"/>
    <cellStyle name="Output 4 5 5 2" xfId="28031"/>
    <cellStyle name="Output 4 5 6" xfId="17489"/>
    <cellStyle name="Output 4 5 6 2" xfId="28896"/>
    <cellStyle name="Output 4 5 7" xfId="18265"/>
    <cellStyle name="Output 4 5 7 2" xfId="29672"/>
    <cellStyle name="Output 4 5 8" xfId="19022"/>
    <cellStyle name="Output 4 5 8 2" xfId="30429"/>
    <cellStyle name="Output 4 5 9" xfId="20854"/>
    <cellStyle name="Output 4 6" xfId="11876"/>
    <cellStyle name="Output 4 6 2" xfId="23285"/>
    <cellStyle name="Output 4 7" xfId="10935"/>
    <cellStyle name="Output 4 7 2" xfId="22346"/>
    <cellStyle name="Output 4 8" xfId="11495"/>
    <cellStyle name="Output 4 8 2" xfId="22905"/>
    <cellStyle name="Output 4 9" xfId="11234"/>
    <cellStyle name="Output 4 9 2" xfId="22644"/>
    <cellStyle name="Output 5" xfId="6235"/>
    <cellStyle name="Output 5 10" xfId="13558"/>
    <cellStyle name="Output 5 10 2" xfId="24965"/>
    <cellStyle name="Output 5 11" xfId="14559"/>
    <cellStyle name="Output 5 11 2" xfId="25966"/>
    <cellStyle name="Output 5 12" xfId="15517"/>
    <cellStyle name="Output 5 12 2" xfId="26924"/>
    <cellStyle name="Output 5 13" xfId="19881"/>
    <cellStyle name="Output 5 2" xfId="6898"/>
    <cellStyle name="Output 5 2 10" xfId="11038"/>
    <cellStyle name="Output 5 2 10 2" xfId="22449"/>
    <cellStyle name="Output 5 2 11" xfId="12563"/>
    <cellStyle name="Output 5 2 11 2" xfId="23971"/>
    <cellStyle name="Output 5 2 12" xfId="20004"/>
    <cellStyle name="Output 5 2 2" xfId="7683"/>
    <cellStyle name="Output 5 2 2 10" xfId="15620"/>
    <cellStyle name="Output 5 2 2 10 2" xfId="27027"/>
    <cellStyle name="Output 5 2 2 11" xfId="20250"/>
    <cellStyle name="Output 5 2 2 2" xfId="9323"/>
    <cellStyle name="Output 5 2 2 2 2" xfId="13757"/>
    <cellStyle name="Output 5 2 2 2 2 2" xfId="25164"/>
    <cellStyle name="Output 5 2 2 2 3" xfId="14719"/>
    <cellStyle name="Output 5 2 2 2 3 2" xfId="26126"/>
    <cellStyle name="Output 5 2 2 2 4" xfId="15671"/>
    <cellStyle name="Output 5 2 2 2 4 2" xfId="27078"/>
    <cellStyle name="Output 5 2 2 2 5" xfId="16551"/>
    <cellStyle name="Output 5 2 2 2 5 2" xfId="27958"/>
    <cellStyle name="Output 5 2 2 2 6" xfId="17417"/>
    <cellStyle name="Output 5 2 2 2 6 2" xfId="28824"/>
    <cellStyle name="Output 5 2 2 2 7" xfId="18193"/>
    <cellStyle name="Output 5 2 2 2 7 2" xfId="29600"/>
    <cellStyle name="Output 5 2 2 2 8" xfId="18950"/>
    <cellStyle name="Output 5 2 2 2 8 2" xfId="30357"/>
    <cellStyle name="Output 5 2 2 2 9" xfId="20782"/>
    <cellStyle name="Output 5 2 2 3" xfId="9777"/>
    <cellStyle name="Output 5 2 2 3 2" xfId="14181"/>
    <cellStyle name="Output 5 2 2 3 2 2" xfId="25588"/>
    <cellStyle name="Output 5 2 2 3 3" xfId="15141"/>
    <cellStyle name="Output 5 2 2 3 3 2" xfId="26548"/>
    <cellStyle name="Output 5 2 2 3 4" xfId="16093"/>
    <cellStyle name="Output 5 2 2 3 4 2" xfId="27500"/>
    <cellStyle name="Output 5 2 2 3 5" xfId="16967"/>
    <cellStyle name="Output 5 2 2 3 5 2" xfId="28374"/>
    <cellStyle name="Output 5 2 2 3 6" xfId="17832"/>
    <cellStyle name="Output 5 2 2 3 6 2" xfId="29239"/>
    <cellStyle name="Output 5 2 2 3 7" xfId="18608"/>
    <cellStyle name="Output 5 2 2 3 7 2" xfId="30015"/>
    <cellStyle name="Output 5 2 2 3 8" xfId="19365"/>
    <cellStyle name="Output 5 2 2 3 8 2" xfId="30772"/>
    <cellStyle name="Output 5 2 2 3 9" xfId="21197"/>
    <cellStyle name="Output 5 2 2 4" xfId="12741"/>
    <cellStyle name="Output 5 2 2 4 2" xfId="24149"/>
    <cellStyle name="Output 5 2 2 5" xfId="10215"/>
    <cellStyle name="Output 5 2 2 5 2" xfId="21627"/>
    <cellStyle name="Output 5 2 2 6" xfId="12931"/>
    <cellStyle name="Output 5 2 2 6 2" xfId="24338"/>
    <cellStyle name="Output 5 2 2 7" xfId="10055"/>
    <cellStyle name="Output 5 2 2 7 2" xfId="21468"/>
    <cellStyle name="Output 5 2 2 8" xfId="13704"/>
    <cellStyle name="Output 5 2 2 8 2" xfId="25111"/>
    <cellStyle name="Output 5 2 2 9" xfId="14668"/>
    <cellStyle name="Output 5 2 2 9 2" xfId="26075"/>
    <cellStyle name="Output 5 2 3" xfId="8538"/>
    <cellStyle name="Output 5 2 3 2" xfId="13278"/>
    <cellStyle name="Output 5 2 3 2 2" xfId="24685"/>
    <cellStyle name="Output 5 2 3 3" xfId="14298"/>
    <cellStyle name="Output 5 2 3 3 2" xfId="25705"/>
    <cellStyle name="Output 5 2 3 4" xfId="15258"/>
    <cellStyle name="Output 5 2 3 4 2" xfId="26665"/>
    <cellStyle name="Output 5 2 3 5" xfId="16207"/>
    <cellStyle name="Output 5 2 3 5 2" xfId="27614"/>
    <cellStyle name="Output 5 2 3 6" xfId="17080"/>
    <cellStyle name="Output 5 2 3 6 2" xfId="28487"/>
    <cellStyle name="Output 5 2 3 7" xfId="17945"/>
    <cellStyle name="Output 5 2 3 7 2" xfId="29352"/>
    <cellStyle name="Output 5 2 3 8" xfId="18721"/>
    <cellStyle name="Output 5 2 3 8 2" xfId="30128"/>
    <cellStyle name="Output 5 2 3 9" xfId="20535"/>
    <cellStyle name="Output 5 2 4" xfId="9548"/>
    <cellStyle name="Output 5 2 4 2" xfId="13952"/>
    <cellStyle name="Output 5 2 4 2 2" xfId="25359"/>
    <cellStyle name="Output 5 2 4 3" xfId="14912"/>
    <cellStyle name="Output 5 2 4 3 2" xfId="26319"/>
    <cellStyle name="Output 5 2 4 4" xfId="15864"/>
    <cellStyle name="Output 5 2 4 4 2" xfId="27271"/>
    <cellStyle name="Output 5 2 4 5" xfId="16738"/>
    <cellStyle name="Output 5 2 4 5 2" xfId="28145"/>
    <cellStyle name="Output 5 2 4 6" xfId="17603"/>
    <cellStyle name="Output 5 2 4 6 2" xfId="29010"/>
    <cellStyle name="Output 5 2 4 7" xfId="18379"/>
    <cellStyle name="Output 5 2 4 7 2" xfId="29786"/>
    <cellStyle name="Output 5 2 4 8" xfId="19136"/>
    <cellStyle name="Output 5 2 4 8 2" xfId="30543"/>
    <cellStyle name="Output 5 2 4 9" xfId="20968"/>
    <cellStyle name="Output 5 2 5" xfId="12249"/>
    <cellStyle name="Output 5 2 5 2" xfId="23657"/>
    <cellStyle name="Output 5 2 6" xfId="10614"/>
    <cellStyle name="Output 5 2 6 2" xfId="22026"/>
    <cellStyle name="Output 5 2 7" xfId="12599"/>
    <cellStyle name="Output 5 2 7 2" xfId="24007"/>
    <cellStyle name="Output 5 2 8" xfId="10303"/>
    <cellStyle name="Output 5 2 8 2" xfId="21715"/>
    <cellStyle name="Output 5 2 9" xfId="11757"/>
    <cellStyle name="Output 5 2 9 2" xfId="23166"/>
    <cellStyle name="Output 5 3" xfId="7160"/>
    <cellStyle name="Output 5 3 10" xfId="12789"/>
    <cellStyle name="Output 5 3 10 2" xfId="24197"/>
    <cellStyle name="Output 5 3 11" xfId="20130"/>
    <cellStyle name="Output 5 3 2" xfId="8800"/>
    <cellStyle name="Output 5 3 2 2" xfId="13460"/>
    <cellStyle name="Output 5 3 2 2 2" xfId="24867"/>
    <cellStyle name="Output 5 3 2 3" xfId="14466"/>
    <cellStyle name="Output 5 3 2 3 2" xfId="25873"/>
    <cellStyle name="Output 5 3 2 4" xfId="15424"/>
    <cellStyle name="Output 5 3 2 4 2" xfId="26831"/>
    <cellStyle name="Output 5 3 2 5" xfId="16351"/>
    <cellStyle name="Output 5 3 2 5 2" xfId="27758"/>
    <cellStyle name="Output 5 3 2 6" xfId="17222"/>
    <cellStyle name="Output 5 3 2 6 2" xfId="28629"/>
    <cellStyle name="Output 5 3 2 7" xfId="18069"/>
    <cellStyle name="Output 5 3 2 7 2" xfId="29476"/>
    <cellStyle name="Output 5 3 2 8" xfId="18836"/>
    <cellStyle name="Output 5 3 2 8 2" xfId="30243"/>
    <cellStyle name="Output 5 3 2 9" xfId="20662"/>
    <cellStyle name="Output 5 3 3" xfId="9663"/>
    <cellStyle name="Output 5 3 3 2" xfId="14067"/>
    <cellStyle name="Output 5 3 3 2 2" xfId="25474"/>
    <cellStyle name="Output 5 3 3 3" xfId="15027"/>
    <cellStyle name="Output 5 3 3 3 2" xfId="26434"/>
    <cellStyle name="Output 5 3 3 4" xfId="15979"/>
    <cellStyle name="Output 5 3 3 4 2" xfId="27386"/>
    <cellStyle name="Output 5 3 3 5" xfId="16853"/>
    <cellStyle name="Output 5 3 3 5 2" xfId="28260"/>
    <cellStyle name="Output 5 3 3 6" xfId="17718"/>
    <cellStyle name="Output 5 3 3 6 2" xfId="29125"/>
    <cellStyle name="Output 5 3 3 7" xfId="18494"/>
    <cellStyle name="Output 5 3 3 7 2" xfId="29901"/>
    <cellStyle name="Output 5 3 3 8" xfId="19251"/>
    <cellStyle name="Output 5 3 3 8 2" xfId="30658"/>
    <cellStyle name="Output 5 3 3 9" xfId="21083"/>
    <cellStyle name="Output 5 3 4" xfId="12430"/>
    <cellStyle name="Output 5 3 4 2" xfId="23838"/>
    <cellStyle name="Output 5 3 5" xfId="10446"/>
    <cellStyle name="Output 5 3 5 2" xfId="21858"/>
    <cellStyle name="Output 5 3 6" xfId="12110"/>
    <cellStyle name="Output 5 3 6 2" xfId="23518"/>
    <cellStyle name="Output 5 3 7" xfId="10740"/>
    <cellStyle name="Output 5 3 7 2" xfId="22152"/>
    <cellStyle name="Output 5 3 8" xfId="13106"/>
    <cellStyle name="Output 5 3 8 2" xfId="24513"/>
    <cellStyle name="Output 5 3 9" xfId="9915"/>
    <cellStyle name="Output 5 3 9 2" xfId="21328"/>
    <cellStyle name="Output 5 4" xfId="8002"/>
    <cellStyle name="Output 5 4 2" xfId="12971"/>
    <cellStyle name="Output 5 4 2 2" xfId="24378"/>
    <cellStyle name="Output 5 4 3" xfId="10018"/>
    <cellStyle name="Output 5 4 3 2" xfId="21431"/>
    <cellStyle name="Output 5 4 4" xfId="11802"/>
    <cellStyle name="Output 5 4 4 2" xfId="23211"/>
    <cellStyle name="Output 5 4 5" xfId="11000"/>
    <cellStyle name="Output 5 4 5 2" xfId="22411"/>
    <cellStyle name="Output 5 4 6" xfId="11456"/>
    <cellStyle name="Output 5 4 6 2" xfId="22866"/>
    <cellStyle name="Output 5 4 7" xfId="11271"/>
    <cellStyle name="Output 5 4 7 2" xfId="22681"/>
    <cellStyle name="Output 5 4 8" xfId="13016"/>
    <cellStyle name="Output 5 4 8 2" xfId="24423"/>
    <cellStyle name="Output 5 4 9" xfId="20416"/>
    <cellStyle name="Output 5 5" xfId="9435"/>
    <cellStyle name="Output 5 5 2" xfId="13839"/>
    <cellStyle name="Output 5 5 2 2" xfId="25246"/>
    <cellStyle name="Output 5 5 3" xfId="14799"/>
    <cellStyle name="Output 5 5 3 2" xfId="26206"/>
    <cellStyle name="Output 5 5 4" xfId="15751"/>
    <cellStyle name="Output 5 5 4 2" xfId="27158"/>
    <cellStyle name="Output 5 5 5" xfId="16625"/>
    <cellStyle name="Output 5 5 5 2" xfId="28032"/>
    <cellStyle name="Output 5 5 6" xfId="17490"/>
    <cellStyle name="Output 5 5 6 2" xfId="28897"/>
    <cellStyle name="Output 5 5 7" xfId="18266"/>
    <cellStyle name="Output 5 5 7 2" xfId="29673"/>
    <cellStyle name="Output 5 5 8" xfId="19023"/>
    <cellStyle name="Output 5 5 8 2" xfId="30430"/>
    <cellStyle name="Output 5 5 9" xfId="20855"/>
    <cellStyle name="Output 5 6" xfId="11877"/>
    <cellStyle name="Output 5 6 2" xfId="23286"/>
    <cellStyle name="Output 5 7" xfId="10934"/>
    <cellStyle name="Output 5 7 2" xfId="22345"/>
    <cellStyle name="Output 5 8" xfId="11496"/>
    <cellStyle name="Output 5 8 2" xfId="22906"/>
    <cellStyle name="Output 5 9" xfId="11233"/>
    <cellStyle name="Output 5 9 2" xfId="22643"/>
    <cellStyle name="Output 6" xfId="6236"/>
    <cellStyle name="Output 6 10" xfId="13077"/>
    <cellStyle name="Output 6 10 2" xfId="24484"/>
    <cellStyle name="Output 6 11" xfId="9930"/>
    <cellStyle name="Output 6 11 2" xfId="21343"/>
    <cellStyle name="Output 6 12" xfId="11833"/>
    <cellStyle name="Output 6 12 2" xfId="23242"/>
    <cellStyle name="Output 6 13" xfId="19882"/>
    <cellStyle name="Output 6 2" xfId="6899"/>
    <cellStyle name="Output 6 2 10" xfId="16451"/>
    <cellStyle name="Output 6 2 10 2" xfId="27858"/>
    <cellStyle name="Output 6 2 11" xfId="17322"/>
    <cellStyle name="Output 6 2 11 2" xfId="28729"/>
    <cellStyle name="Output 6 2 12" xfId="20005"/>
    <cellStyle name="Output 6 2 2" xfId="7684"/>
    <cellStyle name="Output 6 2 2 10" xfId="11164"/>
    <cellStyle name="Output 6 2 2 10 2" xfId="22575"/>
    <cellStyle name="Output 6 2 2 11" xfId="20251"/>
    <cellStyle name="Output 6 2 2 2" xfId="9324"/>
    <cellStyle name="Output 6 2 2 2 2" xfId="13758"/>
    <cellStyle name="Output 6 2 2 2 2 2" xfId="25165"/>
    <cellStyle name="Output 6 2 2 2 3" xfId="14720"/>
    <cellStyle name="Output 6 2 2 2 3 2" xfId="26127"/>
    <cellStyle name="Output 6 2 2 2 4" xfId="15672"/>
    <cellStyle name="Output 6 2 2 2 4 2" xfId="27079"/>
    <cellStyle name="Output 6 2 2 2 5" xfId="16552"/>
    <cellStyle name="Output 6 2 2 2 5 2" xfId="27959"/>
    <cellStyle name="Output 6 2 2 2 6" xfId="17418"/>
    <cellStyle name="Output 6 2 2 2 6 2" xfId="28825"/>
    <cellStyle name="Output 6 2 2 2 7" xfId="18194"/>
    <cellStyle name="Output 6 2 2 2 7 2" xfId="29601"/>
    <cellStyle name="Output 6 2 2 2 8" xfId="18951"/>
    <cellStyle name="Output 6 2 2 2 8 2" xfId="30358"/>
    <cellStyle name="Output 6 2 2 2 9" xfId="20783"/>
    <cellStyle name="Output 6 2 2 3" xfId="9778"/>
    <cellStyle name="Output 6 2 2 3 2" xfId="14182"/>
    <cellStyle name="Output 6 2 2 3 2 2" xfId="25589"/>
    <cellStyle name="Output 6 2 2 3 3" xfId="15142"/>
    <cellStyle name="Output 6 2 2 3 3 2" xfId="26549"/>
    <cellStyle name="Output 6 2 2 3 4" xfId="16094"/>
    <cellStyle name="Output 6 2 2 3 4 2" xfId="27501"/>
    <cellStyle name="Output 6 2 2 3 5" xfId="16968"/>
    <cellStyle name="Output 6 2 2 3 5 2" xfId="28375"/>
    <cellStyle name="Output 6 2 2 3 6" xfId="17833"/>
    <cellStyle name="Output 6 2 2 3 6 2" xfId="29240"/>
    <cellStyle name="Output 6 2 2 3 7" xfId="18609"/>
    <cellStyle name="Output 6 2 2 3 7 2" xfId="30016"/>
    <cellStyle name="Output 6 2 2 3 8" xfId="19366"/>
    <cellStyle name="Output 6 2 2 3 8 2" xfId="30773"/>
    <cellStyle name="Output 6 2 2 3 9" xfId="21198"/>
    <cellStyle name="Output 6 2 2 4" xfId="12742"/>
    <cellStyle name="Output 6 2 2 4 2" xfId="24150"/>
    <cellStyle name="Output 6 2 2 5" xfId="12817"/>
    <cellStyle name="Output 6 2 2 5 2" xfId="24225"/>
    <cellStyle name="Output 6 2 2 6" xfId="10155"/>
    <cellStyle name="Output 6 2 2 6 2" xfId="21567"/>
    <cellStyle name="Output 6 2 2 7" xfId="12002"/>
    <cellStyle name="Output 6 2 2 7 2" xfId="23410"/>
    <cellStyle name="Output 6 2 2 8" xfId="10828"/>
    <cellStyle name="Output 6 2 2 8 2" xfId="22240"/>
    <cellStyle name="Output 6 2 2 9" xfId="11592"/>
    <cellStyle name="Output 6 2 2 9 2" xfId="23001"/>
    <cellStyle name="Output 6 2 3" xfId="8539"/>
    <cellStyle name="Output 6 2 3 2" xfId="13279"/>
    <cellStyle name="Output 6 2 3 2 2" xfId="24686"/>
    <cellStyle name="Output 6 2 3 3" xfId="14299"/>
    <cellStyle name="Output 6 2 3 3 2" xfId="25706"/>
    <cellStyle name="Output 6 2 3 4" xfId="15259"/>
    <cellStyle name="Output 6 2 3 4 2" xfId="26666"/>
    <cellStyle name="Output 6 2 3 5" xfId="16208"/>
    <cellStyle name="Output 6 2 3 5 2" xfId="27615"/>
    <cellStyle name="Output 6 2 3 6" xfId="17081"/>
    <cellStyle name="Output 6 2 3 6 2" xfId="28488"/>
    <cellStyle name="Output 6 2 3 7" xfId="17946"/>
    <cellStyle name="Output 6 2 3 7 2" xfId="29353"/>
    <cellStyle name="Output 6 2 3 8" xfId="18722"/>
    <cellStyle name="Output 6 2 3 8 2" xfId="30129"/>
    <cellStyle name="Output 6 2 3 9" xfId="20536"/>
    <cellStyle name="Output 6 2 4" xfId="9549"/>
    <cellStyle name="Output 6 2 4 2" xfId="13953"/>
    <cellStyle name="Output 6 2 4 2 2" xfId="25360"/>
    <cellStyle name="Output 6 2 4 3" xfId="14913"/>
    <cellStyle name="Output 6 2 4 3 2" xfId="26320"/>
    <cellStyle name="Output 6 2 4 4" xfId="15865"/>
    <cellStyle name="Output 6 2 4 4 2" xfId="27272"/>
    <cellStyle name="Output 6 2 4 5" xfId="16739"/>
    <cellStyle name="Output 6 2 4 5 2" xfId="28146"/>
    <cellStyle name="Output 6 2 4 6" xfId="17604"/>
    <cellStyle name="Output 6 2 4 6 2" xfId="29011"/>
    <cellStyle name="Output 6 2 4 7" xfId="18380"/>
    <cellStyle name="Output 6 2 4 7 2" xfId="29787"/>
    <cellStyle name="Output 6 2 4 8" xfId="19137"/>
    <cellStyle name="Output 6 2 4 8 2" xfId="30544"/>
    <cellStyle name="Output 6 2 4 9" xfId="20969"/>
    <cellStyle name="Output 6 2 5" xfId="12250"/>
    <cellStyle name="Output 6 2 5 2" xfId="23658"/>
    <cellStyle name="Output 6 2 6" xfId="10613"/>
    <cellStyle name="Output 6 2 6 2" xfId="22025"/>
    <cellStyle name="Output 6 2 7" xfId="13621"/>
    <cellStyle name="Output 6 2 7 2" xfId="25028"/>
    <cellStyle name="Output 6 2 8" xfId="14599"/>
    <cellStyle name="Output 6 2 8 2" xfId="26006"/>
    <cellStyle name="Output 6 2 9" xfId="15552"/>
    <cellStyle name="Output 6 2 9 2" xfId="26959"/>
    <cellStyle name="Output 6 3" xfId="7161"/>
    <cellStyle name="Output 6 3 10" xfId="13029"/>
    <cellStyle name="Output 6 3 10 2" xfId="24436"/>
    <cellStyle name="Output 6 3 11" xfId="20131"/>
    <cellStyle name="Output 6 3 2" xfId="8801"/>
    <cellStyle name="Output 6 3 2 2" xfId="13461"/>
    <cellStyle name="Output 6 3 2 2 2" xfId="24868"/>
    <cellStyle name="Output 6 3 2 3" xfId="14467"/>
    <cellStyle name="Output 6 3 2 3 2" xfId="25874"/>
    <cellStyle name="Output 6 3 2 4" xfId="15425"/>
    <cellStyle name="Output 6 3 2 4 2" xfId="26832"/>
    <cellStyle name="Output 6 3 2 5" xfId="16352"/>
    <cellStyle name="Output 6 3 2 5 2" xfId="27759"/>
    <cellStyle name="Output 6 3 2 6" xfId="17223"/>
    <cellStyle name="Output 6 3 2 6 2" xfId="28630"/>
    <cellStyle name="Output 6 3 2 7" xfId="18070"/>
    <cellStyle name="Output 6 3 2 7 2" xfId="29477"/>
    <cellStyle name="Output 6 3 2 8" xfId="18837"/>
    <cellStyle name="Output 6 3 2 8 2" xfId="30244"/>
    <cellStyle name="Output 6 3 2 9" xfId="20663"/>
    <cellStyle name="Output 6 3 3" xfId="9664"/>
    <cellStyle name="Output 6 3 3 2" xfId="14068"/>
    <cellStyle name="Output 6 3 3 2 2" xfId="25475"/>
    <cellStyle name="Output 6 3 3 3" xfId="15028"/>
    <cellStyle name="Output 6 3 3 3 2" xfId="26435"/>
    <cellStyle name="Output 6 3 3 4" xfId="15980"/>
    <cellStyle name="Output 6 3 3 4 2" xfId="27387"/>
    <cellStyle name="Output 6 3 3 5" xfId="16854"/>
    <cellStyle name="Output 6 3 3 5 2" xfId="28261"/>
    <cellStyle name="Output 6 3 3 6" xfId="17719"/>
    <cellStyle name="Output 6 3 3 6 2" xfId="29126"/>
    <cellStyle name="Output 6 3 3 7" xfId="18495"/>
    <cellStyle name="Output 6 3 3 7 2" xfId="29902"/>
    <cellStyle name="Output 6 3 3 8" xfId="19252"/>
    <cellStyle name="Output 6 3 3 8 2" xfId="30659"/>
    <cellStyle name="Output 6 3 3 9" xfId="21084"/>
    <cellStyle name="Output 6 3 4" xfId="12431"/>
    <cellStyle name="Output 6 3 4 2" xfId="23839"/>
    <cellStyle name="Output 6 3 5" xfId="10445"/>
    <cellStyle name="Output 6 3 5 2" xfId="21857"/>
    <cellStyle name="Output 6 3 6" xfId="12630"/>
    <cellStyle name="Output 6 3 6 2" xfId="24038"/>
    <cellStyle name="Output 6 3 7" xfId="10277"/>
    <cellStyle name="Output 6 3 7 2" xfId="21689"/>
    <cellStyle name="Output 6 3 8" xfId="12125"/>
    <cellStyle name="Output 6 3 8 2" xfId="23533"/>
    <cellStyle name="Output 6 3 9" xfId="10728"/>
    <cellStyle name="Output 6 3 9 2" xfId="22140"/>
    <cellStyle name="Output 6 4" xfId="8003"/>
    <cellStyle name="Output 6 4 2" xfId="12972"/>
    <cellStyle name="Output 6 4 2 2" xfId="24379"/>
    <cellStyle name="Output 6 4 3" xfId="10017"/>
    <cellStyle name="Output 6 4 3 2" xfId="21430"/>
    <cellStyle name="Output 6 4 4" xfId="11803"/>
    <cellStyle name="Output 6 4 4 2" xfId="23212"/>
    <cellStyle name="Output 6 4 5" xfId="10999"/>
    <cellStyle name="Output 6 4 5 2" xfId="22410"/>
    <cellStyle name="Output 6 4 6" xfId="11457"/>
    <cellStyle name="Output 6 4 6 2" xfId="22867"/>
    <cellStyle name="Output 6 4 7" xfId="11270"/>
    <cellStyle name="Output 6 4 7 2" xfId="22680"/>
    <cellStyle name="Output 6 4 8" xfId="12300"/>
    <cellStyle name="Output 6 4 8 2" xfId="23708"/>
    <cellStyle name="Output 6 4 9" xfId="20417"/>
    <cellStyle name="Output 6 5" xfId="9436"/>
    <cellStyle name="Output 6 5 2" xfId="13840"/>
    <cellStyle name="Output 6 5 2 2" xfId="25247"/>
    <cellStyle name="Output 6 5 3" xfId="14800"/>
    <cellStyle name="Output 6 5 3 2" xfId="26207"/>
    <cellStyle name="Output 6 5 4" xfId="15752"/>
    <cellStyle name="Output 6 5 4 2" xfId="27159"/>
    <cellStyle name="Output 6 5 5" xfId="16626"/>
    <cellStyle name="Output 6 5 5 2" xfId="28033"/>
    <cellStyle name="Output 6 5 6" xfId="17491"/>
    <cellStyle name="Output 6 5 6 2" xfId="28898"/>
    <cellStyle name="Output 6 5 7" xfId="18267"/>
    <cellStyle name="Output 6 5 7 2" xfId="29674"/>
    <cellStyle name="Output 6 5 8" xfId="19024"/>
    <cellStyle name="Output 6 5 8 2" xfId="30431"/>
    <cellStyle name="Output 6 5 9" xfId="20856"/>
    <cellStyle name="Output 6 6" xfId="11878"/>
    <cellStyle name="Output 6 6 2" xfId="23287"/>
    <cellStyle name="Output 6 7" xfId="10933"/>
    <cellStyle name="Output 6 7 2" xfId="22344"/>
    <cellStyle name="Output 6 8" xfId="11497"/>
    <cellStyle name="Output 6 8 2" xfId="22907"/>
    <cellStyle name="Output 6 9" xfId="11232"/>
    <cellStyle name="Output 6 9 2" xfId="22642"/>
    <cellStyle name="Output 7" xfId="6237"/>
    <cellStyle name="Output 7 10" xfId="11958"/>
    <cellStyle name="Output 7 10 2" xfId="23366"/>
    <cellStyle name="Output 7 11" xfId="10862"/>
    <cellStyle name="Output 7 11 2" xfId="22274"/>
    <cellStyle name="Output 7 12" xfId="11558"/>
    <cellStyle name="Output 7 12 2" xfId="22967"/>
    <cellStyle name="Output 7 13" xfId="19883"/>
    <cellStyle name="Output 7 2" xfId="6900"/>
    <cellStyle name="Output 7 2 10" xfId="10180"/>
    <cellStyle name="Output 7 2 10 2" xfId="21592"/>
    <cellStyle name="Output 7 2 11" xfId="11777"/>
    <cellStyle name="Output 7 2 11 2" xfId="23186"/>
    <cellStyle name="Output 7 2 12" xfId="20006"/>
    <cellStyle name="Output 7 2 2" xfId="7685"/>
    <cellStyle name="Output 7 2 2 10" xfId="18007"/>
    <cellStyle name="Output 7 2 2 10 2" xfId="29414"/>
    <cellStyle name="Output 7 2 2 11" xfId="20252"/>
    <cellStyle name="Output 7 2 2 2" xfId="9325"/>
    <cellStyle name="Output 7 2 2 2 2" xfId="13759"/>
    <cellStyle name="Output 7 2 2 2 2 2" xfId="25166"/>
    <cellStyle name="Output 7 2 2 2 3" xfId="14721"/>
    <cellStyle name="Output 7 2 2 2 3 2" xfId="26128"/>
    <cellStyle name="Output 7 2 2 2 4" xfId="15673"/>
    <cellStyle name="Output 7 2 2 2 4 2" xfId="27080"/>
    <cellStyle name="Output 7 2 2 2 5" xfId="16553"/>
    <cellStyle name="Output 7 2 2 2 5 2" xfId="27960"/>
    <cellStyle name="Output 7 2 2 2 6" xfId="17419"/>
    <cellStyle name="Output 7 2 2 2 6 2" xfId="28826"/>
    <cellStyle name="Output 7 2 2 2 7" xfId="18195"/>
    <cellStyle name="Output 7 2 2 2 7 2" xfId="29602"/>
    <cellStyle name="Output 7 2 2 2 8" xfId="18952"/>
    <cellStyle name="Output 7 2 2 2 8 2" xfId="30359"/>
    <cellStyle name="Output 7 2 2 2 9" xfId="20784"/>
    <cellStyle name="Output 7 2 2 3" xfId="9779"/>
    <cellStyle name="Output 7 2 2 3 2" xfId="14183"/>
    <cellStyle name="Output 7 2 2 3 2 2" xfId="25590"/>
    <cellStyle name="Output 7 2 2 3 3" xfId="15143"/>
    <cellStyle name="Output 7 2 2 3 3 2" xfId="26550"/>
    <cellStyle name="Output 7 2 2 3 4" xfId="16095"/>
    <cellStyle name="Output 7 2 2 3 4 2" xfId="27502"/>
    <cellStyle name="Output 7 2 2 3 5" xfId="16969"/>
    <cellStyle name="Output 7 2 2 3 5 2" xfId="28376"/>
    <cellStyle name="Output 7 2 2 3 6" xfId="17834"/>
    <cellStyle name="Output 7 2 2 3 6 2" xfId="29241"/>
    <cellStyle name="Output 7 2 2 3 7" xfId="18610"/>
    <cellStyle name="Output 7 2 2 3 7 2" xfId="30017"/>
    <cellStyle name="Output 7 2 2 3 8" xfId="19367"/>
    <cellStyle name="Output 7 2 2 3 8 2" xfId="30774"/>
    <cellStyle name="Output 7 2 2 3 9" xfId="21199"/>
    <cellStyle name="Output 7 2 2 4" xfId="12743"/>
    <cellStyle name="Output 7 2 2 4 2" xfId="24151"/>
    <cellStyle name="Output 7 2 2 5" xfId="13352"/>
    <cellStyle name="Output 7 2 2 5 2" xfId="24759"/>
    <cellStyle name="Output 7 2 2 6" xfId="14366"/>
    <cellStyle name="Output 7 2 2 6 2" xfId="25773"/>
    <cellStyle name="Output 7 2 2 7" xfId="15325"/>
    <cellStyle name="Output 7 2 2 7 2" xfId="26732"/>
    <cellStyle name="Output 7 2 2 8" xfId="16269"/>
    <cellStyle name="Output 7 2 2 8 2" xfId="27676"/>
    <cellStyle name="Output 7 2 2 9" xfId="17142"/>
    <cellStyle name="Output 7 2 2 9 2" xfId="28549"/>
    <cellStyle name="Output 7 2 3" xfId="8540"/>
    <cellStyle name="Output 7 2 3 2" xfId="13280"/>
    <cellStyle name="Output 7 2 3 2 2" xfId="24687"/>
    <cellStyle name="Output 7 2 3 3" xfId="14300"/>
    <cellStyle name="Output 7 2 3 3 2" xfId="25707"/>
    <cellStyle name="Output 7 2 3 4" xfId="15260"/>
    <cellStyle name="Output 7 2 3 4 2" xfId="26667"/>
    <cellStyle name="Output 7 2 3 5" xfId="16209"/>
    <cellStyle name="Output 7 2 3 5 2" xfId="27616"/>
    <cellStyle name="Output 7 2 3 6" xfId="17082"/>
    <cellStyle name="Output 7 2 3 6 2" xfId="28489"/>
    <cellStyle name="Output 7 2 3 7" xfId="17947"/>
    <cellStyle name="Output 7 2 3 7 2" xfId="29354"/>
    <cellStyle name="Output 7 2 3 8" xfId="18723"/>
    <cellStyle name="Output 7 2 3 8 2" xfId="30130"/>
    <cellStyle name="Output 7 2 3 9" xfId="20537"/>
    <cellStyle name="Output 7 2 4" xfId="9550"/>
    <cellStyle name="Output 7 2 4 2" xfId="13954"/>
    <cellStyle name="Output 7 2 4 2 2" xfId="25361"/>
    <cellStyle name="Output 7 2 4 3" xfId="14914"/>
    <cellStyle name="Output 7 2 4 3 2" xfId="26321"/>
    <cellStyle name="Output 7 2 4 4" xfId="15866"/>
    <cellStyle name="Output 7 2 4 4 2" xfId="27273"/>
    <cellStyle name="Output 7 2 4 5" xfId="16740"/>
    <cellStyle name="Output 7 2 4 5 2" xfId="28147"/>
    <cellStyle name="Output 7 2 4 6" xfId="17605"/>
    <cellStyle name="Output 7 2 4 6 2" xfId="29012"/>
    <cellStyle name="Output 7 2 4 7" xfId="18381"/>
    <cellStyle name="Output 7 2 4 7 2" xfId="29788"/>
    <cellStyle name="Output 7 2 4 8" xfId="19138"/>
    <cellStyle name="Output 7 2 4 8 2" xfId="30545"/>
    <cellStyle name="Output 7 2 4 9" xfId="20970"/>
    <cellStyle name="Output 7 2 5" xfId="12251"/>
    <cellStyle name="Output 7 2 5 2" xfId="23659"/>
    <cellStyle name="Output 7 2 6" xfId="10612"/>
    <cellStyle name="Output 7 2 6 2" xfId="22024"/>
    <cellStyle name="Output 7 2 7" xfId="13117"/>
    <cellStyle name="Output 7 2 7 2" xfId="24524"/>
    <cellStyle name="Output 7 2 8" xfId="9907"/>
    <cellStyle name="Output 7 2 8 2" xfId="21320"/>
    <cellStyle name="Output 7 2 9" xfId="12785"/>
    <cellStyle name="Output 7 2 9 2" xfId="24193"/>
    <cellStyle name="Output 7 3" xfId="7162"/>
    <cellStyle name="Output 7 3 10" xfId="17342"/>
    <cellStyle name="Output 7 3 10 2" xfId="28749"/>
    <cellStyle name="Output 7 3 11" xfId="20132"/>
    <cellStyle name="Output 7 3 2" xfId="8802"/>
    <cellStyle name="Output 7 3 2 2" xfId="13462"/>
    <cellStyle name="Output 7 3 2 2 2" xfId="24869"/>
    <cellStyle name="Output 7 3 2 3" xfId="14468"/>
    <cellStyle name="Output 7 3 2 3 2" xfId="25875"/>
    <cellStyle name="Output 7 3 2 4" xfId="15426"/>
    <cellStyle name="Output 7 3 2 4 2" xfId="26833"/>
    <cellStyle name="Output 7 3 2 5" xfId="16353"/>
    <cellStyle name="Output 7 3 2 5 2" xfId="27760"/>
    <cellStyle name="Output 7 3 2 6" xfId="17224"/>
    <cellStyle name="Output 7 3 2 6 2" xfId="28631"/>
    <cellStyle name="Output 7 3 2 7" xfId="18071"/>
    <cellStyle name="Output 7 3 2 7 2" xfId="29478"/>
    <cellStyle name="Output 7 3 2 8" xfId="18838"/>
    <cellStyle name="Output 7 3 2 8 2" xfId="30245"/>
    <cellStyle name="Output 7 3 2 9" xfId="20664"/>
    <cellStyle name="Output 7 3 3" xfId="9665"/>
    <cellStyle name="Output 7 3 3 2" xfId="14069"/>
    <cellStyle name="Output 7 3 3 2 2" xfId="25476"/>
    <cellStyle name="Output 7 3 3 3" xfId="15029"/>
    <cellStyle name="Output 7 3 3 3 2" xfId="26436"/>
    <cellStyle name="Output 7 3 3 4" xfId="15981"/>
    <cellStyle name="Output 7 3 3 4 2" xfId="27388"/>
    <cellStyle name="Output 7 3 3 5" xfId="16855"/>
    <cellStyle name="Output 7 3 3 5 2" xfId="28262"/>
    <cellStyle name="Output 7 3 3 6" xfId="17720"/>
    <cellStyle name="Output 7 3 3 6 2" xfId="29127"/>
    <cellStyle name="Output 7 3 3 7" xfId="18496"/>
    <cellStyle name="Output 7 3 3 7 2" xfId="29903"/>
    <cellStyle name="Output 7 3 3 8" xfId="19253"/>
    <cellStyle name="Output 7 3 3 8 2" xfId="30660"/>
    <cellStyle name="Output 7 3 3 9" xfId="21085"/>
    <cellStyle name="Output 7 3 4" xfId="12432"/>
    <cellStyle name="Output 7 3 4 2" xfId="23840"/>
    <cellStyle name="Output 7 3 5" xfId="10444"/>
    <cellStyle name="Output 7 3 5 2" xfId="21856"/>
    <cellStyle name="Output 7 3 6" xfId="13650"/>
    <cellStyle name="Output 7 3 6 2" xfId="25057"/>
    <cellStyle name="Output 7 3 7" xfId="14626"/>
    <cellStyle name="Output 7 3 7 2" xfId="26033"/>
    <cellStyle name="Output 7 3 8" xfId="15578"/>
    <cellStyle name="Output 7 3 8 2" xfId="26985"/>
    <cellStyle name="Output 7 3 9" xfId="16473"/>
    <cellStyle name="Output 7 3 9 2" xfId="27880"/>
    <cellStyle name="Output 7 4" xfId="8004"/>
    <cellStyle name="Output 7 4 2" xfId="12973"/>
    <cellStyle name="Output 7 4 2 2" xfId="24380"/>
    <cellStyle name="Output 7 4 3" xfId="10016"/>
    <cellStyle name="Output 7 4 3 2" xfId="21429"/>
    <cellStyle name="Output 7 4 4" xfId="11804"/>
    <cellStyle name="Output 7 4 4 2" xfId="23213"/>
    <cellStyle name="Output 7 4 5" xfId="10998"/>
    <cellStyle name="Output 7 4 5 2" xfId="22409"/>
    <cellStyle name="Output 7 4 6" xfId="11458"/>
    <cellStyle name="Output 7 4 6 2" xfId="22868"/>
    <cellStyle name="Output 7 4 7" xfId="11269"/>
    <cellStyle name="Output 7 4 7 2" xfId="22679"/>
    <cellStyle name="Output 7 4 8" xfId="13328"/>
    <cellStyle name="Output 7 4 8 2" xfId="24735"/>
    <cellStyle name="Output 7 4 9" xfId="20418"/>
    <cellStyle name="Output 7 5" xfId="9437"/>
    <cellStyle name="Output 7 5 2" xfId="13841"/>
    <cellStyle name="Output 7 5 2 2" xfId="25248"/>
    <cellStyle name="Output 7 5 3" xfId="14801"/>
    <cellStyle name="Output 7 5 3 2" xfId="26208"/>
    <cellStyle name="Output 7 5 4" xfId="15753"/>
    <cellStyle name="Output 7 5 4 2" xfId="27160"/>
    <cellStyle name="Output 7 5 5" xfId="16627"/>
    <cellStyle name="Output 7 5 5 2" xfId="28034"/>
    <cellStyle name="Output 7 5 6" xfId="17492"/>
    <cellStyle name="Output 7 5 6 2" xfId="28899"/>
    <cellStyle name="Output 7 5 7" xfId="18268"/>
    <cellStyle name="Output 7 5 7 2" xfId="29675"/>
    <cellStyle name="Output 7 5 8" xfId="19025"/>
    <cellStyle name="Output 7 5 8 2" xfId="30432"/>
    <cellStyle name="Output 7 5 9" xfId="20857"/>
    <cellStyle name="Output 7 6" xfId="11879"/>
    <cellStyle name="Output 7 6 2" xfId="23288"/>
    <cellStyle name="Output 7 7" xfId="10932"/>
    <cellStyle name="Output 7 7 2" xfId="22343"/>
    <cellStyle name="Output 7 8" xfId="11498"/>
    <cellStyle name="Output 7 8 2" xfId="22908"/>
    <cellStyle name="Output 7 9" xfId="11231"/>
    <cellStyle name="Output 7 9 2" xfId="22641"/>
    <cellStyle name="Output 8" xfId="6238"/>
    <cellStyle name="Output 8 10" xfId="12530"/>
    <cellStyle name="Output 8 10 2" xfId="23938"/>
    <cellStyle name="Output 8 11" xfId="10351"/>
    <cellStyle name="Output 8 11 2" xfId="21763"/>
    <cellStyle name="Output 8 12" xfId="13151"/>
    <cellStyle name="Output 8 12 2" xfId="24558"/>
    <cellStyle name="Output 8 13" xfId="19884"/>
    <cellStyle name="Output 8 2" xfId="6901"/>
    <cellStyle name="Output 8 2 10" xfId="11039"/>
    <cellStyle name="Output 8 2 10 2" xfId="22450"/>
    <cellStyle name="Output 8 2 11" xfId="12059"/>
    <cellStyle name="Output 8 2 11 2" xfId="23467"/>
    <cellStyle name="Output 8 2 12" xfId="20007"/>
    <cellStyle name="Output 8 2 2" xfId="7686"/>
    <cellStyle name="Output 8 2 2 10" xfId="10802"/>
    <cellStyle name="Output 8 2 2 10 2" xfId="22214"/>
    <cellStyle name="Output 8 2 2 11" xfId="20253"/>
    <cellStyle name="Output 8 2 2 2" xfId="9326"/>
    <cellStyle name="Output 8 2 2 2 2" xfId="13760"/>
    <cellStyle name="Output 8 2 2 2 2 2" xfId="25167"/>
    <cellStyle name="Output 8 2 2 2 3" xfId="14722"/>
    <cellStyle name="Output 8 2 2 2 3 2" xfId="26129"/>
    <cellStyle name="Output 8 2 2 2 4" xfId="15674"/>
    <cellStyle name="Output 8 2 2 2 4 2" xfId="27081"/>
    <cellStyle name="Output 8 2 2 2 5" xfId="16554"/>
    <cellStyle name="Output 8 2 2 2 5 2" xfId="27961"/>
    <cellStyle name="Output 8 2 2 2 6" xfId="17420"/>
    <cellStyle name="Output 8 2 2 2 6 2" xfId="28827"/>
    <cellStyle name="Output 8 2 2 2 7" xfId="18196"/>
    <cellStyle name="Output 8 2 2 2 7 2" xfId="29603"/>
    <cellStyle name="Output 8 2 2 2 8" xfId="18953"/>
    <cellStyle name="Output 8 2 2 2 8 2" xfId="30360"/>
    <cellStyle name="Output 8 2 2 2 9" xfId="20785"/>
    <cellStyle name="Output 8 2 2 3" xfId="9780"/>
    <cellStyle name="Output 8 2 2 3 2" xfId="14184"/>
    <cellStyle name="Output 8 2 2 3 2 2" xfId="25591"/>
    <cellStyle name="Output 8 2 2 3 3" xfId="15144"/>
    <cellStyle name="Output 8 2 2 3 3 2" xfId="26551"/>
    <cellStyle name="Output 8 2 2 3 4" xfId="16096"/>
    <cellStyle name="Output 8 2 2 3 4 2" xfId="27503"/>
    <cellStyle name="Output 8 2 2 3 5" xfId="16970"/>
    <cellStyle name="Output 8 2 2 3 5 2" xfId="28377"/>
    <cellStyle name="Output 8 2 2 3 6" xfId="17835"/>
    <cellStyle name="Output 8 2 2 3 6 2" xfId="29242"/>
    <cellStyle name="Output 8 2 2 3 7" xfId="18611"/>
    <cellStyle name="Output 8 2 2 3 7 2" xfId="30018"/>
    <cellStyle name="Output 8 2 2 3 8" xfId="19368"/>
    <cellStyle name="Output 8 2 2 3 8 2" xfId="30775"/>
    <cellStyle name="Output 8 2 2 3 9" xfId="21200"/>
    <cellStyle name="Output 8 2 2 4" xfId="12744"/>
    <cellStyle name="Output 8 2 2 4 2" xfId="24152"/>
    <cellStyle name="Output 8 2 2 5" xfId="12324"/>
    <cellStyle name="Output 8 2 2 5 2" xfId="23732"/>
    <cellStyle name="Output 8 2 2 6" xfId="10544"/>
    <cellStyle name="Output 8 2 2 6 2" xfId="21956"/>
    <cellStyle name="Output 8 2 2 7" xfId="13128"/>
    <cellStyle name="Output 8 2 2 7 2" xfId="24535"/>
    <cellStyle name="Output 8 2 2 8" xfId="9897"/>
    <cellStyle name="Output 8 2 2 8 2" xfId="21310"/>
    <cellStyle name="Output 8 2 2 9" xfId="12030"/>
    <cellStyle name="Output 8 2 2 9 2" xfId="23438"/>
    <cellStyle name="Output 8 2 3" xfId="8541"/>
    <cellStyle name="Output 8 2 3 2" xfId="13281"/>
    <cellStyle name="Output 8 2 3 2 2" xfId="24688"/>
    <cellStyle name="Output 8 2 3 3" xfId="14301"/>
    <cellStyle name="Output 8 2 3 3 2" xfId="25708"/>
    <cellStyle name="Output 8 2 3 4" xfId="15261"/>
    <cellStyle name="Output 8 2 3 4 2" xfId="26668"/>
    <cellStyle name="Output 8 2 3 5" xfId="16210"/>
    <cellStyle name="Output 8 2 3 5 2" xfId="27617"/>
    <cellStyle name="Output 8 2 3 6" xfId="17083"/>
    <cellStyle name="Output 8 2 3 6 2" xfId="28490"/>
    <cellStyle name="Output 8 2 3 7" xfId="17948"/>
    <cellStyle name="Output 8 2 3 7 2" xfId="29355"/>
    <cellStyle name="Output 8 2 3 8" xfId="18724"/>
    <cellStyle name="Output 8 2 3 8 2" xfId="30131"/>
    <cellStyle name="Output 8 2 3 9" xfId="20538"/>
    <cellStyle name="Output 8 2 4" xfId="9551"/>
    <cellStyle name="Output 8 2 4 2" xfId="13955"/>
    <cellStyle name="Output 8 2 4 2 2" xfId="25362"/>
    <cellStyle name="Output 8 2 4 3" xfId="14915"/>
    <cellStyle name="Output 8 2 4 3 2" xfId="26322"/>
    <cellStyle name="Output 8 2 4 4" xfId="15867"/>
    <cellStyle name="Output 8 2 4 4 2" xfId="27274"/>
    <cellStyle name="Output 8 2 4 5" xfId="16741"/>
    <cellStyle name="Output 8 2 4 5 2" xfId="28148"/>
    <cellStyle name="Output 8 2 4 6" xfId="17606"/>
    <cellStyle name="Output 8 2 4 6 2" xfId="29013"/>
    <cellStyle name="Output 8 2 4 7" xfId="18382"/>
    <cellStyle name="Output 8 2 4 7 2" xfId="29789"/>
    <cellStyle name="Output 8 2 4 8" xfId="19139"/>
    <cellStyle name="Output 8 2 4 8 2" xfId="30546"/>
    <cellStyle name="Output 8 2 4 9" xfId="20971"/>
    <cellStyle name="Output 8 2 5" xfId="12252"/>
    <cellStyle name="Output 8 2 5 2" xfId="23660"/>
    <cellStyle name="Output 8 2 6" xfId="10611"/>
    <cellStyle name="Output 8 2 6 2" xfId="22023"/>
    <cellStyle name="Output 8 2 7" xfId="12598"/>
    <cellStyle name="Output 8 2 7 2" xfId="24006"/>
    <cellStyle name="Output 8 2 8" xfId="10304"/>
    <cellStyle name="Output 8 2 8 2" xfId="21716"/>
    <cellStyle name="Output 8 2 9" xfId="11756"/>
    <cellStyle name="Output 8 2 9 2" xfId="23165"/>
    <cellStyle name="Output 8 3" xfId="7163"/>
    <cellStyle name="Output 8 3 10" xfId="11493"/>
    <cellStyle name="Output 8 3 10 2" xfId="22903"/>
    <cellStyle name="Output 8 3 11" xfId="20133"/>
    <cellStyle name="Output 8 3 2" xfId="8803"/>
    <cellStyle name="Output 8 3 2 2" xfId="13463"/>
    <cellStyle name="Output 8 3 2 2 2" xfId="24870"/>
    <cellStyle name="Output 8 3 2 3" xfId="14469"/>
    <cellStyle name="Output 8 3 2 3 2" xfId="25876"/>
    <cellStyle name="Output 8 3 2 4" xfId="15427"/>
    <cellStyle name="Output 8 3 2 4 2" xfId="26834"/>
    <cellStyle name="Output 8 3 2 5" xfId="16354"/>
    <cellStyle name="Output 8 3 2 5 2" xfId="27761"/>
    <cellStyle name="Output 8 3 2 6" xfId="17225"/>
    <cellStyle name="Output 8 3 2 6 2" xfId="28632"/>
    <cellStyle name="Output 8 3 2 7" xfId="18072"/>
    <cellStyle name="Output 8 3 2 7 2" xfId="29479"/>
    <cellStyle name="Output 8 3 2 8" xfId="18839"/>
    <cellStyle name="Output 8 3 2 8 2" xfId="30246"/>
    <cellStyle name="Output 8 3 2 9" xfId="20665"/>
    <cellStyle name="Output 8 3 3" xfId="9666"/>
    <cellStyle name="Output 8 3 3 2" xfId="14070"/>
    <cellStyle name="Output 8 3 3 2 2" xfId="25477"/>
    <cellStyle name="Output 8 3 3 3" xfId="15030"/>
    <cellStyle name="Output 8 3 3 3 2" xfId="26437"/>
    <cellStyle name="Output 8 3 3 4" xfId="15982"/>
    <cellStyle name="Output 8 3 3 4 2" xfId="27389"/>
    <cellStyle name="Output 8 3 3 5" xfId="16856"/>
    <cellStyle name="Output 8 3 3 5 2" xfId="28263"/>
    <cellStyle name="Output 8 3 3 6" xfId="17721"/>
    <cellStyle name="Output 8 3 3 6 2" xfId="29128"/>
    <cellStyle name="Output 8 3 3 7" xfId="18497"/>
    <cellStyle name="Output 8 3 3 7 2" xfId="29904"/>
    <cellStyle name="Output 8 3 3 8" xfId="19254"/>
    <cellStyle name="Output 8 3 3 8 2" xfId="30661"/>
    <cellStyle name="Output 8 3 3 9" xfId="21086"/>
    <cellStyle name="Output 8 3 4" xfId="12433"/>
    <cellStyle name="Output 8 3 4 2" xfId="23841"/>
    <cellStyle name="Output 8 3 5" xfId="10443"/>
    <cellStyle name="Output 8 3 5 2" xfId="21855"/>
    <cellStyle name="Output 8 3 6" xfId="13141"/>
    <cellStyle name="Output 8 3 6 2" xfId="24548"/>
    <cellStyle name="Output 8 3 7" xfId="9887"/>
    <cellStyle name="Output 8 3 7 2" xfId="21300"/>
    <cellStyle name="Output 8 3 8" xfId="11874"/>
    <cellStyle name="Output 8 3 8 2" xfId="23283"/>
    <cellStyle name="Output 8 3 9" xfId="10937"/>
    <cellStyle name="Output 8 3 9 2" xfId="22348"/>
    <cellStyle name="Output 8 4" xfId="8005"/>
    <cellStyle name="Output 8 4 2" xfId="12974"/>
    <cellStyle name="Output 8 4 2 2" xfId="24381"/>
    <cellStyle name="Output 8 4 3" xfId="10015"/>
    <cellStyle name="Output 8 4 3 2" xfId="21428"/>
    <cellStyle name="Output 8 4 4" xfId="11805"/>
    <cellStyle name="Output 8 4 4 2" xfId="23214"/>
    <cellStyle name="Output 8 4 5" xfId="10997"/>
    <cellStyle name="Output 8 4 5 2" xfId="22408"/>
    <cellStyle name="Output 8 4 6" xfId="11459"/>
    <cellStyle name="Output 8 4 6 2" xfId="22869"/>
    <cellStyle name="Output 8 4 7" xfId="11268"/>
    <cellStyle name="Output 8 4 7 2" xfId="22678"/>
    <cellStyle name="Output 8 4 8" xfId="12795"/>
    <cellStyle name="Output 8 4 8 2" xfId="24203"/>
    <cellStyle name="Output 8 4 9" xfId="20419"/>
    <cellStyle name="Output 8 5" xfId="9438"/>
    <cellStyle name="Output 8 5 2" xfId="13842"/>
    <cellStyle name="Output 8 5 2 2" xfId="25249"/>
    <cellStyle name="Output 8 5 3" xfId="14802"/>
    <cellStyle name="Output 8 5 3 2" xfId="26209"/>
    <cellStyle name="Output 8 5 4" xfId="15754"/>
    <cellStyle name="Output 8 5 4 2" xfId="27161"/>
    <cellStyle name="Output 8 5 5" xfId="16628"/>
    <cellStyle name="Output 8 5 5 2" xfId="28035"/>
    <cellStyle name="Output 8 5 6" xfId="17493"/>
    <cellStyle name="Output 8 5 6 2" xfId="28900"/>
    <cellStyle name="Output 8 5 7" xfId="18269"/>
    <cellStyle name="Output 8 5 7 2" xfId="29676"/>
    <cellStyle name="Output 8 5 8" xfId="19026"/>
    <cellStyle name="Output 8 5 8 2" xfId="30433"/>
    <cellStyle name="Output 8 5 9" xfId="20858"/>
    <cellStyle name="Output 8 6" xfId="11880"/>
    <cellStyle name="Output 8 6 2" xfId="23289"/>
    <cellStyle name="Output 8 7" xfId="10931"/>
    <cellStyle name="Output 8 7 2" xfId="22342"/>
    <cellStyle name="Output 8 8" xfId="11499"/>
    <cellStyle name="Output 8 8 2" xfId="22909"/>
    <cellStyle name="Output 8 9" xfId="11230"/>
    <cellStyle name="Output 8 9 2" xfId="22640"/>
    <cellStyle name="Output 9" xfId="6239"/>
    <cellStyle name="Output 9 10" xfId="13559"/>
    <cellStyle name="Output 9 10 2" xfId="24966"/>
    <cellStyle name="Output 9 11" xfId="14560"/>
    <cellStyle name="Output 9 11 2" xfId="25967"/>
    <cellStyle name="Output 9 12" xfId="15518"/>
    <cellStyle name="Output 9 12 2" xfId="26925"/>
    <cellStyle name="Output 9 13" xfId="19885"/>
    <cellStyle name="Output 9 2" xfId="6902"/>
    <cellStyle name="Output 9 2 10" xfId="16450"/>
    <cellStyle name="Output 9 2 10 2" xfId="27857"/>
    <cellStyle name="Output 9 2 11" xfId="17321"/>
    <cellStyle name="Output 9 2 11 2" xfId="28728"/>
    <cellStyle name="Output 9 2 12" xfId="20008"/>
    <cellStyle name="Output 9 2 2" xfId="7687"/>
    <cellStyle name="Output 9 2 2 10" xfId="10329"/>
    <cellStyle name="Output 9 2 2 10 2" xfId="21741"/>
    <cellStyle name="Output 9 2 2 11" xfId="20254"/>
    <cellStyle name="Output 9 2 2 2" xfId="9327"/>
    <cellStyle name="Output 9 2 2 2 2" xfId="13761"/>
    <cellStyle name="Output 9 2 2 2 2 2" xfId="25168"/>
    <cellStyle name="Output 9 2 2 2 3" xfId="14723"/>
    <cellStyle name="Output 9 2 2 2 3 2" xfId="26130"/>
    <cellStyle name="Output 9 2 2 2 4" xfId="15675"/>
    <cellStyle name="Output 9 2 2 2 4 2" xfId="27082"/>
    <cellStyle name="Output 9 2 2 2 5" xfId="16555"/>
    <cellStyle name="Output 9 2 2 2 5 2" xfId="27962"/>
    <cellStyle name="Output 9 2 2 2 6" xfId="17421"/>
    <cellStyle name="Output 9 2 2 2 6 2" xfId="28828"/>
    <cellStyle name="Output 9 2 2 2 7" xfId="18197"/>
    <cellStyle name="Output 9 2 2 2 7 2" xfId="29604"/>
    <cellStyle name="Output 9 2 2 2 8" xfId="18954"/>
    <cellStyle name="Output 9 2 2 2 8 2" xfId="30361"/>
    <cellStyle name="Output 9 2 2 2 9" xfId="20786"/>
    <cellStyle name="Output 9 2 2 3" xfId="9781"/>
    <cellStyle name="Output 9 2 2 3 2" xfId="14185"/>
    <cellStyle name="Output 9 2 2 3 2 2" xfId="25592"/>
    <cellStyle name="Output 9 2 2 3 3" xfId="15145"/>
    <cellStyle name="Output 9 2 2 3 3 2" xfId="26552"/>
    <cellStyle name="Output 9 2 2 3 4" xfId="16097"/>
    <cellStyle name="Output 9 2 2 3 4 2" xfId="27504"/>
    <cellStyle name="Output 9 2 2 3 5" xfId="16971"/>
    <cellStyle name="Output 9 2 2 3 5 2" xfId="28378"/>
    <cellStyle name="Output 9 2 2 3 6" xfId="17836"/>
    <cellStyle name="Output 9 2 2 3 6 2" xfId="29243"/>
    <cellStyle name="Output 9 2 2 3 7" xfId="18612"/>
    <cellStyle name="Output 9 2 2 3 7 2" xfId="30019"/>
    <cellStyle name="Output 9 2 2 3 8" xfId="19369"/>
    <cellStyle name="Output 9 2 2 3 8 2" xfId="30776"/>
    <cellStyle name="Output 9 2 2 3 9" xfId="21201"/>
    <cellStyle name="Output 9 2 2 4" xfId="12745"/>
    <cellStyle name="Output 9 2 2 4 2" xfId="24153"/>
    <cellStyle name="Output 9 2 2 5" xfId="12818"/>
    <cellStyle name="Output 9 2 2 5 2" xfId="24226"/>
    <cellStyle name="Output 9 2 2 6" xfId="10154"/>
    <cellStyle name="Output 9 2 2 6 2" xfId="21566"/>
    <cellStyle name="Output 9 2 2 7" xfId="11791"/>
    <cellStyle name="Output 9 2 2 7 2" xfId="23200"/>
    <cellStyle name="Output 9 2 2 8" xfId="11011"/>
    <cellStyle name="Output 9 2 2 8 2" xfId="22422"/>
    <cellStyle name="Output 9 2 2 9" xfId="12568"/>
    <cellStyle name="Output 9 2 2 9 2" xfId="23976"/>
    <cellStyle name="Output 9 2 3" xfId="8542"/>
    <cellStyle name="Output 9 2 3 2" xfId="13282"/>
    <cellStyle name="Output 9 2 3 2 2" xfId="24689"/>
    <cellStyle name="Output 9 2 3 3" xfId="14302"/>
    <cellStyle name="Output 9 2 3 3 2" xfId="25709"/>
    <cellStyle name="Output 9 2 3 4" xfId="15262"/>
    <cellStyle name="Output 9 2 3 4 2" xfId="26669"/>
    <cellStyle name="Output 9 2 3 5" xfId="16211"/>
    <cellStyle name="Output 9 2 3 5 2" xfId="27618"/>
    <cellStyle name="Output 9 2 3 6" xfId="17084"/>
    <cellStyle name="Output 9 2 3 6 2" xfId="28491"/>
    <cellStyle name="Output 9 2 3 7" xfId="17949"/>
    <cellStyle name="Output 9 2 3 7 2" xfId="29356"/>
    <cellStyle name="Output 9 2 3 8" xfId="18725"/>
    <cellStyle name="Output 9 2 3 8 2" xfId="30132"/>
    <cellStyle name="Output 9 2 3 9" xfId="20539"/>
    <cellStyle name="Output 9 2 4" xfId="9552"/>
    <cellStyle name="Output 9 2 4 2" xfId="13956"/>
    <cellStyle name="Output 9 2 4 2 2" xfId="25363"/>
    <cellStyle name="Output 9 2 4 3" xfId="14916"/>
    <cellStyle name="Output 9 2 4 3 2" xfId="26323"/>
    <cellStyle name="Output 9 2 4 4" xfId="15868"/>
    <cellStyle name="Output 9 2 4 4 2" xfId="27275"/>
    <cellStyle name="Output 9 2 4 5" xfId="16742"/>
    <cellStyle name="Output 9 2 4 5 2" xfId="28149"/>
    <cellStyle name="Output 9 2 4 6" xfId="17607"/>
    <cellStyle name="Output 9 2 4 6 2" xfId="29014"/>
    <cellStyle name="Output 9 2 4 7" xfId="18383"/>
    <cellStyle name="Output 9 2 4 7 2" xfId="29790"/>
    <cellStyle name="Output 9 2 4 8" xfId="19140"/>
    <cellStyle name="Output 9 2 4 8 2" xfId="30547"/>
    <cellStyle name="Output 9 2 4 9" xfId="20972"/>
    <cellStyle name="Output 9 2 5" xfId="12253"/>
    <cellStyle name="Output 9 2 5 2" xfId="23661"/>
    <cellStyle name="Output 9 2 6" xfId="10610"/>
    <cellStyle name="Output 9 2 6 2" xfId="22022"/>
    <cellStyle name="Output 9 2 7" xfId="13620"/>
    <cellStyle name="Output 9 2 7 2" xfId="25027"/>
    <cellStyle name="Output 9 2 8" xfId="14598"/>
    <cellStyle name="Output 9 2 8 2" xfId="26005"/>
    <cellStyle name="Output 9 2 9" xfId="15551"/>
    <cellStyle name="Output 9 2 9 2" xfId="26958"/>
    <cellStyle name="Output 9 3" xfId="7164"/>
    <cellStyle name="Output 9 3 10" xfId="11566"/>
    <cellStyle name="Output 9 3 10 2" xfId="22975"/>
    <cellStyle name="Output 9 3 11" xfId="20134"/>
    <cellStyle name="Output 9 3 2" xfId="8804"/>
    <cellStyle name="Output 9 3 2 2" xfId="13464"/>
    <cellStyle name="Output 9 3 2 2 2" xfId="24871"/>
    <cellStyle name="Output 9 3 2 3" xfId="14470"/>
    <cellStyle name="Output 9 3 2 3 2" xfId="25877"/>
    <cellStyle name="Output 9 3 2 4" xfId="15428"/>
    <cellStyle name="Output 9 3 2 4 2" xfId="26835"/>
    <cellStyle name="Output 9 3 2 5" xfId="16355"/>
    <cellStyle name="Output 9 3 2 5 2" xfId="27762"/>
    <cellStyle name="Output 9 3 2 6" xfId="17226"/>
    <cellStyle name="Output 9 3 2 6 2" xfId="28633"/>
    <cellStyle name="Output 9 3 2 7" xfId="18073"/>
    <cellStyle name="Output 9 3 2 7 2" xfId="29480"/>
    <cellStyle name="Output 9 3 2 8" xfId="18840"/>
    <cellStyle name="Output 9 3 2 8 2" xfId="30247"/>
    <cellStyle name="Output 9 3 2 9" xfId="20666"/>
    <cellStyle name="Output 9 3 3" xfId="9667"/>
    <cellStyle name="Output 9 3 3 2" xfId="14071"/>
    <cellStyle name="Output 9 3 3 2 2" xfId="25478"/>
    <cellStyle name="Output 9 3 3 3" xfId="15031"/>
    <cellStyle name="Output 9 3 3 3 2" xfId="26438"/>
    <cellStyle name="Output 9 3 3 4" xfId="15983"/>
    <cellStyle name="Output 9 3 3 4 2" xfId="27390"/>
    <cellStyle name="Output 9 3 3 5" xfId="16857"/>
    <cellStyle name="Output 9 3 3 5 2" xfId="28264"/>
    <cellStyle name="Output 9 3 3 6" xfId="17722"/>
    <cellStyle name="Output 9 3 3 6 2" xfId="29129"/>
    <cellStyle name="Output 9 3 3 7" xfId="18498"/>
    <cellStyle name="Output 9 3 3 7 2" xfId="29905"/>
    <cellStyle name="Output 9 3 3 8" xfId="19255"/>
    <cellStyle name="Output 9 3 3 8 2" xfId="30662"/>
    <cellStyle name="Output 9 3 3 9" xfId="21087"/>
    <cellStyle name="Output 9 3 4" xfId="12434"/>
    <cellStyle name="Output 9 3 4 2" xfId="23842"/>
    <cellStyle name="Output 9 3 5" xfId="10442"/>
    <cellStyle name="Output 9 3 5 2" xfId="21854"/>
    <cellStyle name="Output 9 3 6" xfId="12111"/>
    <cellStyle name="Output 9 3 6 2" xfId="23519"/>
    <cellStyle name="Output 9 3 7" xfId="10739"/>
    <cellStyle name="Output 9 3 7 2" xfId="22151"/>
    <cellStyle name="Output 9 3 8" xfId="11970"/>
    <cellStyle name="Output 9 3 8 2" xfId="23378"/>
    <cellStyle name="Output 9 3 9" xfId="10854"/>
    <cellStyle name="Output 9 3 9 2" xfId="22266"/>
    <cellStyle name="Output 9 4" xfId="8006"/>
    <cellStyle name="Output 9 4 2" xfId="12975"/>
    <cellStyle name="Output 9 4 2 2" xfId="24382"/>
    <cellStyle name="Output 9 4 3" xfId="10014"/>
    <cellStyle name="Output 9 4 3 2" xfId="21427"/>
    <cellStyle name="Output 9 4 4" xfId="11806"/>
    <cellStyle name="Output 9 4 4 2" xfId="23215"/>
    <cellStyle name="Output 9 4 5" xfId="10996"/>
    <cellStyle name="Output 9 4 5 2" xfId="22407"/>
    <cellStyle name="Output 9 4 6" xfId="11460"/>
    <cellStyle name="Output 9 4 6 2" xfId="22870"/>
    <cellStyle name="Output 9 4 7" xfId="11267"/>
    <cellStyle name="Output 9 4 7 2" xfId="22677"/>
    <cellStyle name="Output 9 4 8" xfId="11423"/>
    <cellStyle name="Output 9 4 8 2" xfId="22833"/>
    <cellStyle name="Output 9 4 9" xfId="20420"/>
    <cellStyle name="Output 9 5" xfId="9439"/>
    <cellStyle name="Output 9 5 2" xfId="13843"/>
    <cellStyle name="Output 9 5 2 2" xfId="25250"/>
    <cellStyle name="Output 9 5 3" xfId="14803"/>
    <cellStyle name="Output 9 5 3 2" xfId="26210"/>
    <cellStyle name="Output 9 5 4" xfId="15755"/>
    <cellStyle name="Output 9 5 4 2" xfId="27162"/>
    <cellStyle name="Output 9 5 5" xfId="16629"/>
    <cellStyle name="Output 9 5 5 2" xfId="28036"/>
    <cellStyle name="Output 9 5 6" xfId="17494"/>
    <cellStyle name="Output 9 5 6 2" xfId="28901"/>
    <cellStyle name="Output 9 5 7" xfId="18270"/>
    <cellStyle name="Output 9 5 7 2" xfId="29677"/>
    <cellStyle name="Output 9 5 8" xfId="19027"/>
    <cellStyle name="Output 9 5 8 2" xfId="30434"/>
    <cellStyle name="Output 9 5 9" xfId="20859"/>
    <cellStyle name="Output 9 6" xfId="11881"/>
    <cellStyle name="Output 9 6 2" xfId="23290"/>
    <cellStyle name="Output 9 7" xfId="10930"/>
    <cellStyle name="Output 9 7 2" xfId="22341"/>
    <cellStyle name="Output 9 8" xfId="11500"/>
    <cellStyle name="Output 9 8 2" xfId="22910"/>
    <cellStyle name="Output 9 9" xfId="11229"/>
    <cellStyle name="Output 9 9 2" xfId="22639"/>
    <cellStyle name="Parastais 2" xfId="6240"/>
    <cellStyle name="Parastais 2 2" xfId="6241"/>
    <cellStyle name="Parastais 2 2 2" xfId="6242"/>
    <cellStyle name="Parastais 2 2 3" xfId="19886"/>
    <cellStyle name="Parastais 2 2_1_solis_MK Nr 595 " xfId="6243"/>
    <cellStyle name="Parastais 3" xfId="6244"/>
    <cellStyle name="Parastais_FMLikp01_p05_221205_pap_afp_makp" xfId="6805"/>
    <cellStyle name="Parasts 2" xfId="24"/>
    <cellStyle name="Parasts 3" xfId="25"/>
    <cellStyle name="Parasts 4" xfId="29"/>
    <cellStyle name="Parasts 5" xfId="42"/>
    <cellStyle name="Parasts 5 2" xfId="19492"/>
    <cellStyle name="Parasts 6" xfId="66"/>
    <cellStyle name="Parasts 6 2" xfId="19723"/>
    <cellStyle name="Percent 10" xfId="6465"/>
    <cellStyle name="Percent 10 2" xfId="6806"/>
    <cellStyle name="Percent 10 2 2" xfId="7688"/>
    <cellStyle name="Percent 10 2 2 2" xfId="9328"/>
    <cellStyle name="Percent 10 2 3" xfId="8449"/>
    <cellStyle name="Percent 10 3" xfId="6807"/>
    <cellStyle name="Percent 10 3 2" xfId="7689"/>
    <cellStyle name="Percent 10 3 2 2" xfId="9329"/>
    <cellStyle name="Percent 10 3 3" xfId="8450"/>
    <cellStyle name="Percent 10 4" xfId="7209"/>
    <cellStyle name="Percent 10 4 2" xfId="8849"/>
    <cellStyle name="Percent 10 5" xfId="8165"/>
    <cellStyle name="Percent 11" xfId="6808"/>
    <cellStyle name="Percent 11 2" xfId="6809"/>
    <cellStyle name="Percent 11 2 2" xfId="7691"/>
    <cellStyle name="Percent 11 2 2 2" xfId="9331"/>
    <cellStyle name="Percent 11 2 3" xfId="8452"/>
    <cellStyle name="Percent 11 3" xfId="7690"/>
    <cellStyle name="Percent 11 3 2" xfId="9330"/>
    <cellStyle name="Percent 11 4" xfId="8451"/>
    <cellStyle name="Percent 12" xfId="6810"/>
    <cellStyle name="Percent 12 2" xfId="6811"/>
    <cellStyle name="Percent 12 2 2" xfId="7693"/>
    <cellStyle name="Percent 12 2 2 2" xfId="9333"/>
    <cellStyle name="Percent 12 2 3" xfId="8454"/>
    <cellStyle name="Percent 12 3" xfId="7692"/>
    <cellStyle name="Percent 12 3 2" xfId="9332"/>
    <cellStyle name="Percent 12 4" xfId="8453"/>
    <cellStyle name="Percent 13" xfId="7742"/>
    <cellStyle name="Percent 14" xfId="19702"/>
    <cellStyle name="Percent 2" xfId="8"/>
    <cellStyle name="Percent 2 2" xfId="41"/>
    <cellStyle name="Percent 2 2 2" xfId="71"/>
    <cellStyle name="Percent 2 2 2 2" xfId="19728"/>
    <cellStyle name="Percent 2 3" xfId="6245"/>
    <cellStyle name="Percent 2 4" xfId="93"/>
    <cellStyle name="Percent 2 5" xfId="19709"/>
    <cellStyle name="Percent 3" xfId="45"/>
    <cellStyle name="Percent 3 2" xfId="73"/>
    <cellStyle name="Percent 3 2 2" xfId="6246"/>
    <cellStyle name="Percent 3 3" xfId="6466"/>
    <cellStyle name="Percent 3 3 2" xfId="6812"/>
    <cellStyle name="Percent 3 3 2 2" xfId="7694"/>
    <cellStyle name="Percent 3 3 2 2 2" xfId="9334"/>
    <cellStyle name="Percent 3 3 2 3" xfId="8455"/>
    <cellStyle name="Percent 3 3 3" xfId="6813"/>
    <cellStyle name="Percent 3 3 3 2" xfId="7695"/>
    <cellStyle name="Percent 3 3 3 2 2" xfId="9335"/>
    <cellStyle name="Percent 3 3 3 3" xfId="8456"/>
    <cellStyle name="Percent 3 3 4" xfId="7210"/>
    <cellStyle name="Percent 3 3 4 2" xfId="8850"/>
    <cellStyle name="Percent 3 3 5" xfId="8166"/>
    <cellStyle name="Percent 3 4" xfId="6814"/>
    <cellStyle name="Percent 3 4 2" xfId="7696"/>
    <cellStyle name="Percent 3 4 2 2" xfId="9336"/>
    <cellStyle name="Percent 3 4 3" xfId="8457"/>
    <cellStyle name="Percent 3 5" xfId="6815"/>
    <cellStyle name="Percent 3 5 2" xfId="7697"/>
    <cellStyle name="Percent 3 5 2 2" xfId="9337"/>
    <cellStyle name="Percent 3 5 3" xfId="8458"/>
    <cellStyle name="Percent 3 6" xfId="19715"/>
    <cellStyle name="Percent 4" xfId="6247"/>
    <cellStyle name="Percent 5" xfId="6248"/>
    <cellStyle name="Percent 5 2" xfId="6249"/>
    <cellStyle name="Percent 5 3" xfId="19887"/>
    <cellStyle name="Percent 6" xfId="6250"/>
    <cellStyle name="Percent 6 2" xfId="6251"/>
    <cellStyle name="Percent 6 3" xfId="6816"/>
    <cellStyle name="Percent 6 3 2" xfId="7698"/>
    <cellStyle name="Percent 6 3 2 2" xfId="9338"/>
    <cellStyle name="Percent 6 3 3" xfId="8459"/>
    <cellStyle name="Percent 6 4" xfId="6817"/>
    <cellStyle name="Percent 6 4 2" xfId="7699"/>
    <cellStyle name="Percent 6 4 2 2" xfId="9339"/>
    <cellStyle name="Percent 6 4 3" xfId="8460"/>
    <cellStyle name="Percent 6 5" xfId="6455"/>
    <cellStyle name="Percent 6 5 2" xfId="7700"/>
    <cellStyle name="Percent 6 5 2 2" xfId="9340"/>
    <cellStyle name="Percent 6 5 3" xfId="8162"/>
    <cellStyle name="Percent 6 6" xfId="7165"/>
    <cellStyle name="Percent 6 6 2" xfId="8805"/>
    <cellStyle name="Percent 6 7" xfId="8007"/>
    <cellStyle name="Percent 7" xfId="6252"/>
    <cellStyle name="Percent 7 2" xfId="6253"/>
    <cellStyle name="Percent 7 3" xfId="6818"/>
    <cellStyle name="Percent 7 3 2" xfId="7701"/>
    <cellStyle name="Percent 7 3 2 2" xfId="9341"/>
    <cellStyle name="Percent 7 3 3" xfId="8461"/>
    <cellStyle name="Percent 7 4" xfId="6819"/>
    <cellStyle name="Percent 7 4 2" xfId="7702"/>
    <cellStyle name="Percent 7 4 2 2" xfId="9342"/>
    <cellStyle name="Percent 7 4 3" xfId="8462"/>
    <cellStyle name="Percent 7 5" xfId="6456"/>
    <cellStyle name="Percent 7 5 2" xfId="7703"/>
    <cellStyle name="Percent 7 5 2 2" xfId="9343"/>
    <cellStyle name="Percent 7 5 3" xfId="8163"/>
    <cellStyle name="Percent 7 6" xfId="7166"/>
    <cellStyle name="Percent 7 6 2" xfId="8806"/>
    <cellStyle name="Percent 7 7" xfId="8008"/>
    <cellStyle name="Percent 8" xfId="6254"/>
    <cellStyle name="Percent 9" xfId="6255"/>
    <cellStyle name="Percent 9 2" xfId="6256"/>
    <cellStyle name="Pie??m." xfId="6820"/>
    <cellStyle name="Procenti 2" xfId="6257"/>
    <cellStyle name="SAPBEXstdItem" xfId="6258"/>
    <cellStyle name="Style 1" xfId="6821"/>
    <cellStyle name="Title 10" xfId="6259"/>
    <cellStyle name="Title 11" xfId="6260"/>
    <cellStyle name="Title 12" xfId="6261"/>
    <cellStyle name="Title 13" xfId="6262"/>
    <cellStyle name="Title 14" xfId="6263"/>
    <cellStyle name="Title 15" xfId="6264"/>
    <cellStyle name="Title 16" xfId="6265"/>
    <cellStyle name="Title 17" xfId="6266"/>
    <cellStyle name="Title 18" xfId="6267"/>
    <cellStyle name="Title 18 2" xfId="6268"/>
    <cellStyle name="Title 19" xfId="6269"/>
    <cellStyle name="Title 19 2" xfId="6270"/>
    <cellStyle name="Title 2" xfId="6271"/>
    <cellStyle name="Title 3" xfId="6272"/>
    <cellStyle name="Title 4" xfId="6273"/>
    <cellStyle name="Title 5" xfId="6274"/>
    <cellStyle name="Title 6" xfId="6275"/>
    <cellStyle name="Title 7" xfId="6276"/>
    <cellStyle name="Title 8" xfId="6277"/>
    <cellStyle name="Title 9" xfId="6278"/>
    <cellStyle name="Total 10" xfId="6279"/>
    <cellStyle name="Total 10 10" xfId="11223"/>
    <cellStyle name="Total 10 10 2" xfId="22633"/>
    <cellStyle name="Total 10 11" xfId="13078"/>
    <cellStyle name="Total 10 11 2" xfId="24485"/>
    <cellStyle name="Total 10 12" xfId="9929"/>
    <cellStyle name="Total 10 12 2" xfId="21342"/>
    <cellStyle name="Total 10 13" xfId="12704"/>
    <cellStyle name="Total 10 13 2" xfId="24112"/>
    <cellStyle name="Total 10 14" xfId="19888"/>
    <cellStyle name="Total 10 2" xfId="6280"/>
    <cellStyle name="Total 10 2 10" xfId="12042"/>
    <cellStyle name="Total 10 2 10 2" xfId="23450"/>
    <cellStyle name="Total 10 2 11" xfId="10792"/>
    <cellStyle name="Total 10 2 11 2" xfId="22204"/>
    <cellStyle name="Total 10 2 12" xfId="11624"/>
    <cellStyle name="Total 10 2 12 2" xfId="23033"/>
    <cellStyle name="Total 10 2 13" xfId="19889"/>
    <cellStyle name="Total 10 2 2" xfId="6904"/>
    <cellStyle name="Total 10 2 2 10" xfId="11126"/>
    <cellStyle name="Total 10 2 2 10 2" xfId="22537"/>
    <cellStyle name="Total 10 2 2 11" xfId="13576"/>
    <cellStyle name="Total 10 2 2 11 2" xfId="24983"/>
    <cellStyle name="Total 10 2 2 12" xfId="20010"/>
    <cellStyle name="Total 10 2 2 2" xfId="7704"/>
    <cellStyle name="Total 10 2 2 2 10" xfId="18131"/>
    <cellStyle name="Total 10 2 2 2 10 2" xfId="29538"/>
    <cellStyle name="Total 10 2 2 2 11" xfId="20255"/>
    <cellStyle name="Total 10 2 2 2 2" xfId="9344"/>
    <cellStyle name="Total 10 2 2 2 2 2" xfId="13765"/>
    <cellStyle name="Total 10 2 2 2 2 2 2" xfId="25172"/>
    <cellStyle name="Total 10 2 2 2 2 3" xfId="14727"/>
    <cellStyle name="Total 10 2 2 2 2 3 2" xfId="26134"/>
    <cellStyle name="Total 10 2 2 2 2 4" xfId="15679"/>
    <cellStyle name="Total 10 2 2 2 2 4 2" xfId="27086"/>
    <cellStyle name="Total 10 2 2 2 2 5" xfId="16557"/>
    <cellStyle name="Total 10 2 2 2 2 5 2" xfId="27964"/>
    <cellStyle name="Total 10 2 2 2 2 6" xfId="17422"/>
    <cellStyle name="Total 10 2 2 2 2 6 2" xfId="28829"/>
    <cellStyle name="Total 10 2 2 2 2 7" xfId="18198"/>
    <cellStyle name="Total 10 2 2 2 2 7 2" xfId="29605"/>
    <cellStyle name="Total 10 2 2 2 2 8" xfId="18955"/>
    <cellStyle name="Total 10 2 2 2 2 8 2" xfId="30362"/>
    <cellStyle name="Total 10 2 2 2 2 9" xfId="20787"/>
    <cellStyle name="Total 10 2 2 2 3" xfId="9782"/>
    <cellStyle name="Total 10 2 2 2 3 2" xfId="14186"/>
    <cellStyle name="Total 10 2 2 2 3 2 2" xfId="25593"/>
    <cellStyle name="Total 10 2 2 2 3 3" xfId="15146"/>
    <cellStyle name="Total 10 2 2 2 3 3 2" xfId="26553"/>
    <cellStyle name="Total 10 2 2 2 3 4" xfId="16098"/>
    <cellStyle name="Total 10 2 2 2 3 4 2" xfId="27505"/>
    <cellStyle name="Total 10 2 2 2 3 5" xfId="16972"/>
    <cellStyle name="Total 10 2 2 2 3 5 2" xfId="28379"/>
    <cellStyle name="Total 10 2 2 2 3 6" xfId="17837"/>
    <cellStyle name="Total 10 2 2 2 3 6 2" xfId="29244"/>
    <cellStyle name="Total 10 2 2 2 3 7" xfId="18613"/>
    <cellStyle name="Total 10 2 2 2 3 7 2" xfId="30020"/>
    <cellStyle name="Total 10 2 2 2 3 8" xfId="19370"/>
    <cellStyle name="Total 10 2 2 2 3 8 2" xfId="30777"/>
    <cellStyle name="Total 10 2 2 2 3 9" xfId="21202"/>
    <cellStyle name="Total 10 2 2 2 4" xfId="12751"/>
    <cellStyle name="Total 10 2 2 2 4 2" xfId="24159"/>
    <cellStyle name="Total 10 2 2 2 5" xfId="13527"/>
    <cellStyle name="Total 10 2 2 2 5 2" xfId="24934"/>
    <cellStyle name="Total 10 2 2 2 6" xfId="14531"/>
    <cellStyle name="Total 10 2 2 2 6 2" xfId="25938"/>
    <cellStyle name="Total 10 2 2 2 7" xfId="15489"/>
    <cellStyle name="Total 10 2 2 2 7 2" xfId="26896"/>
    <cellStyle name="Total 10 2 2 2 8" xfId="16414"/>
    <cellStyle name="Total 10 2 2 2 8 2" xfId="27821"/>
    <cellStyle name="Total 10 2 2 2 9" xfId="17285"/>
    <cellStyle name="Total 10 2 2 2 9 2" xfId="28692"/>
    <cellStyle name="Total 10 2 2 3" xfId="8544"/>
    <cellStyle name="Total 10 2 2 3 2" xfId="13284"/>
    <cellStyle name="Total 10 2 2 3 2 2" xfId="24691"/>
    <cellStyle name="Total 10 2 2 3 3" xfId="14304"/>
    <cellStyle name="Total 10 2 2 3 3 2" xfId="25711"/>
    <cellStyle name="Total 10 2 2 3 4" xfId="15264"/>
    <cellStyle name="Total 10 2 2 3 4 2" xfId="26671"/>
    <cellStyle name="Total 10 2 2 3 5" xfId="16213"/>
    <cellStyle name="Total 10 2 2 3 5 2" xfId="27620"/>
    <cellStyle name="Total 10 2 2 3 6" xfId="17086"/>
    <cellStyle name="Total 10 2 2 3 6 2" xfId="28493"/>
    <cellStyle name="Total 10 2 2 3 7" xfId="17951"/>
    <cellStyle name="Total 10 2 2 3 7 2" xfId="29358"/>
    <cellStyle name="Total 10 2 2 3 8" xfId="18727"/>
    <cellStyle name="Total 10 2 2 3 8 2" xfId="30134"/>
    <cellStyle name="Total 10 2 2 3 9" xfId="20541"/>
    <cellStyle name="Total 10 2 2 4" xfId="9554"/>
    <cellStyle name="Total 10 2 2 4 2" xfId="13958"/>
    <cellStyle name="Total 10 2 2 4 2 2" xfId="25365"/>
    <cellStyle name="Total 10 2 2 4 3" xfId="14918"/>
    <cellStyle name="Total 10 2 2 4 3 2" xfId="26325"/>
    <cellStyle name="Total 10 2 2 4 4" xfId="15870"/>
    <cellStyle name="Total 10 2 2 4 4 2" xfId="27277"/>
    <cellStyle name="Total 10 2 2 4 5" xfId="16744"/>
    <cellStyle name="Total 10 2 2 4 5 2" xfId="28151"/>
    <cellStyle name="Total 10 2 2 4 6" xfId="17609"/>
    <cellStyle name="Total 10 2 2 4 6 2" xfId="29016"/>
    <cellStyle name="Total 10 2 2 4 7" xfId="18385"/>
    <cellStyle name="Total 10 2 2 4 7 2" xfId="29792"/>
    <cellStyle name="Total 10 2 2 4 8" xfId="19142"/>
    <cellStyle name="Total 10 2 2 4 8 2" xfId="30549"/>
    <cellStyle name="Total 10 2 2 4 9" xfId="20974"/>
    <cellStyle name="Total 10 2 2 5" xfId="12255"/>
    <cellStyle name="Total 10 2 2 5 2" xfId="23663"/>
    <cellStyle name="Total 10 2 2 6" xfId="10608"/>
    <cellStyle name="Total 10 2 2 6 2" xfId="22020"/>
    <cellStyle name="Total 10 2 2 7" xfId="12085"/>
    <cellStyle name="Total 10 2 2 7 2" xfId="23493"/>
    <cellStyle name="Total 10 2 2 8" xfId="10763"/>
    <cellStyle name="Total 10 2 2 8 2" xfId="22175"/>
    <cellStyle name="Total 10 2 2 9" xfId="11649"/>
    <cellStyle name="Total 10 2 2 9 2" xfId="23058"/>
    <cellStyle name="Total 10 2 3" xfId="7168"/>
    <cellStyle name="Total 10 2 3 10" xfId="11629"/>
    <cellStyle name="Total 10 2 3 10 2" xfId="23038"/>
    <cellStyle name="Total 10 2 3 11" xfId="20136"/>
    <cellStyle name="Total 10 2 3 2" xfId="8808"/>
    <cellStyle name="Total 10 2 3 2 2" xfId="13467"/>
    <cellStyle name="Total 10 2 3 2 2 2" xfId="24874"/>
    <cellStyle name="Total 10 2 3 2 3" xfId="14473"/>
    <cellStyle name="Total 10 2 3 2 3 2" xfId="25880"/>
    <cellStyle name="Total 10 2 3 2 4" xfId="15431"/>
    <cellStyle name="Total 10 2 3 2 4 2" xfId="26838"/>
    <cellStyle name="Total 10 2 3 2 5" xfId="16357"/>
    <cellStyle name="Total 10 2 3 2 5 2" xfId="27764"/>
    <cellStyle name="Total 10 2 3 2 6" xfId="17228"/>
    <cellStyle name="Total 10 2 3 2 6 2" xfId="28635"/>
    <cellStyle name="Total 10 2 3 2 7" xfId="18075"/>
    <cellStyle name="Total 10 2 3 2 7 2" xfId="29482"/>
    <cellStyle name="Total 10 2 3 2 8" xfId="18842"/>
    <cellStyle name="Total 10 2 3 2 8 2" xfId="30249"/>
    <cellStyle name="Total 10 2 3 2 9" xfId="20668"/>
    <cellStyle name="Total 10 2 3 3" xfId="9669"/>
    <cellStyle name="Total 10 2 3 3 2" xfId="14073"/>
    <cellStyle name="Total 10 2 3 3 2 2" xfId="25480"/>
    <cellStyle name="Total 10 2 3 3 3" xfId="15033"/>
    <cellStyle name="Total 10 2 3 3 3 2" xfId="26440"/>
    <cellStyle name="Total 10 2 3 3 4" xfId="15985"/>
    <cellStyle name="Total 10 2 3 3 4 2" xfId="27392"/>
    <cellStyle name="Total 10 2 3 3 5" xfId="16859"/>
    <cellStyle name="Total 10 2 3 3 5 2" xfId="28266"/>
    <cellStyle name="Total 10 2 3 3 6" xfId="17724"/>
    <cellStyle name="Total 10 2 3 3 6 2" xfId="29131"/>
    <cellStyle name="Total 10 2 3 3 7" xfId="18500"/>
    <cellStyle name="Total 10 2 3 3 7 2" xfId="29907"/>
    <cellStyle name="Total 10 2 3 3 8" xfId="19257"/>
    <cellStyle name="Total 10 2 3 3 8 2" xfId="30664"/>
    <cellStyle name="Total 10 2 3 3 9" xfId="21089"/>
    <cellStyle name="Total 10 2 3 4" xfId="12438"/>
    <cellStyle name="Total 10 2 3 4 2" xfId="23846"/>
    <cellStyle name="Total 10 2 3 5" xfId="10439"/>
    <cellStyle name="Total 10 2 3 5 2" xfId="21851"/>
    <cellStyle name="Total 10 2 3 6" xfId="11709"/>
    <cellStyle name="Total 10 2 3 6 2" xfId="23118"/>
    <cellStyle name="Total 10 2 3 7" xfId="11075"/>
    <cellStyle name="Total 10 2 3 7 2" xfId="22486"/>
    <cellStyle name="Total 10 2 3 8" xfId="12056"/>
    <cellStyle name="Total 10 2 3 8 2" xfId="23464"/>
    <cellStyle name="Total 10 2 3 9" xfId="10785"/>
    <cellStyle name="Total 10 2 3 9 2" xfId="22197"/>
    <cellStyle name="Total 10 2 4" xfId="8010"/>
    <cellStyle name="Total 10 2 4 2" xfId="12978"/>
    <cellStyle name="Total 10 2 4 2 2" xfId="24385"/>
    <cellStyle name="Total 10 2 4 3" xfId="10011"/>
    <cellStyle name="Total 10 2 4 3 2" xfId="21424"/>
    <cellStyle name="Total 10 2 4 4" xfId="11808"/>
    <cellStyle name="Total 10 2 4 4 2" xfId="23217"/>
    <cellStyle name="Total 10 2 4 5" xfId="10995"/>
    <cellStyle name="Total 10 2 4 5 2" xfId="22406"/>
    <cellStyle name="Total 10 2 4 6" xfId="12064"/>
    <cellStyle name="Total 10 2 4 6 2" xfId="23472"/>
    <cellStyle name="Total 10 2 4 7" xfId="10780"/>
    <cellStyle name="Total 10 2 4 7 2" xfId="22192"/>
    <cellStyle name="Total 10 2 4 8" xfId="11632"/>
    <cellStyle name="Total 10 2 4 8 2" xfId="23041"/>
    <cellStyle name="Total 10 2 4 9" xfId="20422"/>
    <cellStyle name="Total 10 2 5" xfId="9441"/>
    <cellStyle name="Total 10 2 5 2" xfId="13845"/>
    <cellStyle name="Total 10 2 5 2 2" xfId="25252"/>
    <cellStyle name="Total 10 2 5 3" xfId="14805"/>
    <cellStyle name="Total 10 2 5 3 2" xfId="26212"/>
    <cellStyle name="Total 10 2 5 4" xfId="15757"/>
    <cellStyle name="Total 10 2 5 4 2" xfId="27164"/>
    <cellStyle name="Total 10 2 5 5" xfId="16631"/>
    <cellStyle name="Total 10 2 5 5 2" xfId="28038"/>
    <cellStyle name="Total 10 2 5 6" xfId="17496"/>
    <cellStyle name="Total 10 2 5 6 2" xfId="28903"/>
    <cellStyle name="Total 10 2 5 7" xfId="18272"/>
    <cellStyle name="Total 10 2 5 7 2" xfId="29679"/>
    <cellStyle name="Total 10 2 5 8" xfId="19029"/>
    <cellStyle name="Total 10 2 5 8 2" xfId="30436"/>
    <cellStyle name="Total 10 2 5 9" xfId="20861"/>
    <cellStyle name="Total 10 2 6" xfId="11904"/>
    <cellStyle name="Total 10 2 6 2" xfId="23313"/>
    <cellStyle name="Total 10 2 7" xfId="10911"/>
    <cellStyle name="Total 10 2 7 2" xfId="22322"/>
    <cellStyle name="Total 10 2 8" xfId="11515"/>
    <cellStyle name="Total 10 2 8 2" xfId="22925"/>
    <cellStyle name="Total 10 2 9" xfId="11222"/>
    <cellStyle name="Total 10 2 9 2" xfId="22632"/>
    <cellStyle name="Total 10 3" xfId="6903"/>
    <cellStyle name="Total 10 3 10" xfId="14341"/>
    <cellStyle name="Total 10 3 10 2" xfId="25748"/>
    <cellStyle name="Total 10 3 11" xfId="15301"/>
    <cellStyle name="Total 10 3 11 2" xfId="26708"/>
    <cellStyle name="Total 10 3 12" xfId="20009"/>
    <cellStyle name="Total 10 3 2" xfId="7705"/>
    <cellStyle name="Total 10 3 2 10" xfId="10696"/>
    <cellStyle name="Total 10 3 2 10 2" xfId="22108"/>
    <cellStyle name="Total 10 3 2 11" xfId="20256"/>
    <cellStyle name="Total 10 3 2 2" xfId="9345"/>
    <cellStyle name="Total 10 3 2 2 2" xfId="13766"/>
    <cellStyle name="Total 10 3 2 2 2 2" xfId="25173"/>
    <cellStyle name="Total 10 3 2 2 3" xfId="14728"/>
    <cellStyle name="Total 10 3 2 2 3 2" xfId="26135"/>
    <cellStyle name="Total 10 3 2 2 4" xfId="15680"/>
    <cellStyle name="Total 10 3 2 2 4 2" xfId="27087"/>
    <cellStyle name="Total 10 3 2 2 5" xfId="16558"/>
    <cellStyle name="Total 10 3 2 2 5 2" xfId="27965"/>
    <cellStyle name="Total 10 3 2 2 6" xfId="17423"/>
    <cellStyle name="Total 10 3 2 2 6 2" xfId="28830"/>
    <cellStyle name="Total 10 3 2 2 7" xfId="18199"/>
    <cellStyle name="Total 10 3 2 2 7 2" xfId="29606"/>
    <cellStyle name="Total 10 3 2 2 8" xfId="18956"/>
    <cellStyle name="Total 10 3 2 2 8 2" xfId="30363"/>
    <cellStyle name="Total 10 3 2 2 9" xfId="20788"/>
    <cellStyle name="Total 10 3 2 3" xfId="9783"/>
    <cellStyle name="Total 10 3 2 3 2" xfId="14187"/>
    <cellStyle name="Total 10 3 2 3 2 2" xfId="25594"/>
    <cellStyle name="Total 10 3 2 3 3" xfId="15147"/>
    <cellStyle name="Total 10 3 2 3 3 2" xfId="26554"/>
    <cellStyle name="Total 10 3 2 3 4" xfId="16099"/>
    <cellStyle name="Total 10 3 2 3 4 2" xfId="27506"/>
    <cellStyle name="Total 10 3 2 3 5" xfId="16973"/>
    <cellStyle name="Total 10 3 2 3 5 2" xfId="28380"/>
    <cellStyle name="Total 10 3 2 3 6" xfId="17838"/>
    <cellStyle name="Total 10 3 2 3 6 2" xfId="29245"/>
    <cellStyle name="Total 10 3 2 3 7" xfId="18614"/>
    <cellStyle name="Total 10 3 2 3 7 2" xfId="30021"/>
    <cellStyle name="Total 10 3 2 3 8" xfId="19371"/>
    <cellStyle name="Total 10 3 2 3 8 2" xfId="30778"/>
    <cellStyle name="Total 10 3 2 3 9" xfId="21203"/>
    <cellStyle name="Total 10 3 2 4" xfId="12752"/>
    <cellStyle name="Total 10 3 2 4 2" xfId="24160"/>
    <cellStyle name="Total 10 3 2 5" xfId="12499"/>
    <cellStyle name="Total 10 3 2 5 2" xfId="23907"/>
    <cellStyle name="Total 10 3 2 6" xfId="10380"/>
    <cellStyle name="Total 10 3 2 6 2" xfId="21792"/>
    <cellStyle name="Total 10 3 2 7" xfId="13044"/>
    <cellStyle name="Total 10 3 2 7 2" xfId="24451"/>
    <cellStyle name="Total 10 3 2 8" xfId="9956"/>
    <cellStyle name="Total 10 3 2 8 2" xfId="21369"/>
    <cellStyle name="Total 10 3 2 9" xfId="12162"/>
    <cellStyle name="Total 10 3 2 9 2" xfId="23570"/>
    <cellStyle name="Total 10 3 3" xfId="8543"/>
    <cellStyle name="Total 10 3 3 2" xfId="13283"/>
    <cellStyle name="Total 10 3 3 2 2" xfId="24690"/>
    <cellStyle name="Total 10 3 3 3" xfId="14303"/>
    <cellStyle name="Total 10 3 3 3 2" xfId="25710"/>
    <cellStyle name="Total 10 3 3 4" xfId="15263"/>
    <cellStyle name="Total 10 3 3 4 2" xfId="26670"/>
    <cellStyle name="Total 10 3 3 5" xfId="16212"/>
    <cellStyle name="Total 10 3 3 5 2" xfId="27619"/>
    <cellStyle name="Total 10 3 3 6" xfId="17085"/>
    <cellStyle name="Total 10 3 3 6 2" xfId="28492"/>
    <cellStyle name="Total 10 3 3 7" xfId="17950"/>
    <cellStyle name="Total 10 3 3 7 2" xfId="29357"/>
    <cellStyle name="Total 10 3 3 8" xfId="18726"/>
    <cellStyle name="Total 10 3 3 8 2" xfId="30133"/>
    <cellStyle name="Total 10 3 3 9" xfId="20540"/>
    <cellStyle name="Total 10 3 4" xfId="9553"/>
    <cellStyle name="Total 10 3 4 2" xfId="13957"/>
    <cellStyle name="Total 10 3 4 2 2" xfId="25364"/>
    <cellStyle name="Total 10 3 4 3" xfId="14917"/>
    <cellStyle name="Total 10 3 4 3 2" xfId="26324"/>
    <cellStyle name="Total 10 3 4 4" xfId="15869"/>
    <cellStyle name="Total 10 3 4 4 2" xfId="27276"/>
    <cellStyle name="Total 10 3 4 5" xfId="16743"/>
    <cellStyle name="Total 10 3 4 5 2" xfId="28150"/>
    <cellStyle name="Total 10 3 4 6" xfId="17608"/>
    <cellStyle name="Total 10 3 4 6 2" xfId="29015"/>
    <cellStyle name="Total 10 3 4 7" xfId="18384"/>
    <cellStyle name="Total 10 3 4 7 2" xfId="29791"/>
    <cellStyle name="Total 10 3 4 8" xfId="19141"/>
    <cellStyle name="Total 10 3 4 8 2" xfId="30548"/>
    <cellStyle name="Total 10 3 4 9" xfId="20973"/>
    <cellStyle name="Total 10 3 5" xfId="12254"/>
    <cellStyle name="Total 10 3 5 2" xfId="23662"/>
    <cellStyle name="Total 10 3 6" xfId="10609"/>
    <cellStyle name="Total 10 3 6 2" xfId="22021"/>
    <cellStyle name="Total 10 3 7" xfId="13116"/>
    <cellStyle name="Total 10 3 7 2" xfId="24523"/>
    <cellStyle name="Total 10 3 8" xfId="9908"/>
    <cellStyle name="Total 10 3 8 2" xfId="21321"/>
    <cellStyle name="Total 10 3 9" xfId="13325"/>
    <cellStyle name="Total 10 3 9 2" xfId="24732"/>
    <cellStyle name="Total 10 4" xfId="7167"/>
    <cellStyle name="Total 10 4 10" xfId="11501"/>
    <cellStyle name="Total 10 4 10 2" xfId="22911"/>
    <cellStyle name="Total 10 4 11" xfId="20135"/>
    <cellStyle name="Total 10 4 2" xfId="8807"/>
    <cellStyle name="Total 10 4 2 2" xfId="13466"/>
    <cellStyle name="Total 10 4 2 2 2" xfId="24873"/>
    <cellStyle name="Total 10 4 2 3" xfId="14472"/>
    <cellStyle name="Total 10 4 2 3 2" xfId="25879"/>
    <cellStyle name="Total 10 4 2 4" xfId="15430"/>
    <cellStyle name="Total 10 4 2 4 2" xfId="26837"/>
    <cellStyle name="Total 10 4 2 5" xfId="16356"/>
    <cellStyle name="Total 10 4 2 5 2" xfId="27763"/>
    <cellStyle name="Total 10 4 2 6" xfId="17227"/>
    <cellStyle name="Total 10 4 2 6 2" xfId="28634"/>
    <cellStyle name="Total 10 4 2 7" xfId="18074"/>
    <cellStyle name="Total 10 4 2 7 2" xfId="29481"/>
    <cellStyle name="Total 10 4 2 8" xfId="18841"/>
    <cellStyle name="Total 10 4 2 8 2" xfId="30248"/>
    <cellStyle name="Total 10 4 2 9" xfId="20667"/>
    <cellStyle name="Total 10 4 3" xfId="9668"/>
    <cellStyle name="Total 10 4 3 2" xfId="14072"/>
    <cellStyle name="Total 10 4 3 2 2" xfId="25479"/>
    <cellStyle name="Total 10 4 3 3" xfId="15032"/>
    <cellStyle name="Total 10 4 3 3 2" xfId="26439"/>
    <cellStyle name="Total 10 4 3 4" xfId="15984"/>
    <cellStyle name="Total 10 4 3 4 2" xfId="27391"/>
    <cellStyle name="Total 10 4 3 5" xfId="16858"/>
    <cellStyle name="Total 10 4 3 5 2" xfId="28265"/>
    <cellStyle name="Total 10 4 3 6" xfId="17723"/>
    <cellStyle name="Total 10 4 3 6 2" xfId="29130"/>
    <cellStyle name="Total 10 4 3 7" xfId="18499"/>
    <cellStyle name="Total 10 4 3 7 2" xfId="29906"/>
    <cellStyle name="Total 10 4 3 8" xfId="19256"/>
    <cellStyle name="Total 10 4 3 8 2" xfId="30663"/>
    <cellStyle name="Total 10 4 3 9" xfId="21088"/>
    <cellStyle name="Total 10 4 4" xfId="12437"/>
    <cellStyle name="Total 10 4 4 2" xfId="23845"/>
    <cellStyle name="Total 10 4 5" xfId="10440"/>
    <cellStyle name="Total 10 4 5 2" xfId="21852"/>
    <cellStyle name="Total 10 4 6" xfId="13142"/>
    <cellStyle name="Total 10 4 6 2" xfId="24549"/>
    <cellStyle name="Total 10 4 7" xfId="9886"/>
    <cellStyle name="Total 10 4 7 2" xfId="21299"/>
    <cellStyle name="Total 10 4 8" xfId="11882"/>
    <cellStyle name="Total 10 4 8 2" xfId="23291"/>
    <cellStyle name="Total 10 4 9" xfId="10929"/>
    <cellStyle name="Total 10 4 9 2" xfId="22340"/>
    <cellStyle name="Total 10 5" xfId="8009"/>
    <cellStyle name="Total 10 5 2" xfId="12977"/>
    <cellStyle name="Total 10 5 2 2" xfId="24384"/>
    <cellStyle name="Total 10 5 3" xfId="10012"/>
    <cellStyle name="Total 10 5 3 2" xfId="21425"/>
    <cellStyle name="Total 10 5 4" xfId="9825"/>
    <cellStyle name="Total 10 5 4 2" xfId="21238"/>
    <cellStyle name="Total 10 5 5" xfId="11940"/>
    <cellStyle name="Total 10 5 5 2" xfId="23349"/>
    <cellStyle name="Total 10 5 6" xfId="10875"/>
    <cellStyle name="Total 10 5 6 2" xfId="22286"/>
    <cellStyle name="Total 10 5 7" xfId="11546"/>
    <cellStyle name="Total 10 5 7 2" xfId="22956"/>
    <cellStyle name="Total 10 5 8" xfId="11191"/>
    <cellStyle name="Total 10 5 8 2" xfId="22601"/>
    <cellStyle name="Total 10 5 9" xfId="20421"/>
    <cellStyle name="Total 10 6" xfId="9440"/>
    <cellStyle name="Total 10 6 2" xfId="13844"/>
    <cellStyle name="Total 10 6 2 2" xfId="25251"/>
    <cellStyle name="Total 10 6 3" xfId="14804"/>
    <cellStyle name="Total 10 6 3 2" xfId="26211"/>
    <cellStyle name="Total 10 6 4" xfId="15756"/>
    <cellStyle name="Total 10 6 4 2" xfId="27163"/>
    <cellStyle name="Total 10 6 5" xfId="16630"/>
    <cellStyle name="Total 10 6 5 2" xfId="28037"/>
    <cellStyle name="Total 10 6 6" xfId="17495"/>
    <cellStyle name="Total 10 6 6 2" xfId="28902"/>
    <cellStyle name="Total 10 6 7" xfId="18271"/>
    <cellStyle name="Total 10 6 7 2" xfId="29678"/>
    <cellStyle name="Total 10 6 8" xfId="19028"/>
    <cellStyle name="Total 10 6 8 2" xfId="30435"/>
    <cellStyle name="Total 10 6 9" xfId="20860"/>
    <cellStyle name="Total 10 7" xfId="11903"/>
    <cellStyle name="Total 10 7 2" xfId="23312"/>
    <cellStyle name="Total 10 8" xfId="10912"/>
    <cellStyle name="Total 10 8 2" xfId="22323"/>
    <cellStyle name="Total 10 9" xfId="11514"/>
    <cellStyle name="Total 10 9 2" xfId="22924"/>
    <cellStyle name="Total 11" xfId="6281"/>
    <cellStyle name="Total 11 10" xfId="11221"/>
    <cellStyle name="Total 11 10 2" xfId="22631"/>
    <cellStyle name="Total 11 11" xfId="12531"/>
    <cellStyle name="Total 11 11 2" xfId="23939"/>
    <cellStyle name="Total 11 12" xfId="10350"/>
    <cellStyle name="Total 11 12 2" xfId="21762"/>
    <cellStyle name="Total 11 13" xfId="13413"/>
    <cellStyle name="Total 11 13 2" xfId="24820"/>
    <cellStyle name="Total 11 14" xfId="19890"/>
    <cellStyle name="Total 11 2" xfId="6282"/>
    <cellStyle name="Total 11 2 10" xfId="13560"/>
    <cellStyle name="Total 11 2 10 2" xfId="24967"/>
    <cellStyle name="Total 11 2 11" xfId="14561"/>
    <cellStyle name="Total 11 2 11 2" xfId="25968"/>
    <cellStyle name="Total 11 2 12" xfId="15519"/>
    <cellStyle name="Total 11 2 12 2" xfId="26926"/>
    <cellStyle name="Total 11 2 13" xfId="19891"/>
    <cellStyle name="Total 11 2 2" xfId="6906"/>
    <cellStyle name="Total 11 2 2 10" xfId="16452"/>
    <cellStyle name="Total 11 2 2 10 2" xfId="27859"/>
    <cellStyle name="Total 11 2 2 11" xfId="17323"/>
    <cellStyle name="Total 11 2 2 11 2" xfId="28730"/>
    <cellStyle name="Total 11 2 2 12" xfId="20012"/>
    <cellStyle name="Total 11 2 2 2" xfId="7706"/>
    <cellStyle name="Total 11 2 2 2 10" xfId="11293"/>
    <cellStyle name="Total 11 2 2 2 10 2" xfId="22703"/>
    <cellStyle name="Total 11 2 2 2 11" xfId="20257"/>
    <cellStyle name="Total 11 2 2 2 2" xfId="9346"/>
    <cellStyle name="Total 11 2 2 2 2 2" xfId="13767"/>
    <cellStyle name="Total 11 2 2 2 2 2 2" xfId="25174"/>
    <cellStyle name="Total 11 2 2 2 2 3" xfId="14729"/>
    <cellStyle name="Total 11 2 2 2 2 3 2" xfId="26136"/>
    <cellStyle name="Total 11 2 2 2 2 4" xfId="15681"/>
    <cellStyle name="Total 11 2 2 2 2 4 2" xfId="27088"/>
    <cellStyle name="Total 11 2 2 2 2 5" xfId="16559"/>
    <cellStyle name="Total 11 2 2 2 2 5 2" xfId="27966"/>
    <cellStyle name="Total 11 2 2 2 2 6" xfId="17424"/>
    <cellStyle name="Total 11 2 2 2 2 6 2" xfId="28831"/>
    <cellStyle name="Total 11 2 2 2 2 7" xfId="18200"/>
    <cellStyle name="Total 11 2 2 2 2 7 2" xfId="29607"/>
    <cellStyle name="Total 11 2 2 2 2 8" xfId="18957"/>
    <cellStyle name="Total 11 2 2 2 2 8 2" xfId="30364"/>
    <cellStyle name="Total 11 2 2 2 2 9" xfId="20789"/>
    <cellStyle name="Total 11 2 2 2 3" xfId="9784"/>
    <cellStyle name="Total 11 2 2 2 3 2" xfId="14188"/>
    <cellStyle name="Total 11 2 2 2 3 2 2" xfId="25595"/>
    <cellStyle name="Total 11 2 2 2 3 3" xfId="15148"/>
    <cellStyle name="Total 11 2 2 2 3 3 2" xfId="26555"/>
    <cellStyle name="Total 11 2 2 2 3 4" xfId="16100"/>
    <cellStyle name="Total 11 2 2 2 3 4 2" xfId="27507"/>
    <cellStyle name="Total 11 2 2 2 3 5" xfId="16974"/>
    <cellStyle name="Total 11 2 2 2 3 5 2" xfId="28381"/>
    <cellStyle name="Total 11 2 2 2 3 6" xfId="17839"/>
    <cellStyle name="Total 11 2 2 2 3 6 2" xfId="29246"/>
    <cellStyle name="Total 11 2 2 2 3 7" xfId="18615"/>
    <cellStyle name="Total 11 2 2 2 3 7 2" xfId="30022"/>
    <cellStyle name="Total 11 2 2 2 3 8" xfId="19372"/>
    <cellStyle name="Total 11 2 2 2 3 8 2" xfId="30779"/>
    <cellStyle name="Total 11 2 2 2 3 9" xfId="21204"/>
    <cellStyle name="Total 11 2 2 2 4" xfId="12753"/>
    <cellStyle name="Total 11 2 2 2 4 2" xfId="24161"/>
    <cellStyle name="Total 11 2 2 2 5" xfId="12032"/>
    <cellStyle name="Total 11 2 2 2 5 2" xfId="23440"/>
    <cellStyle name="Total 11 2 2 2 6" xfId="10800"/>
    <cellStyle name="Total 11 2 2 2 6 2" xfId="22212"/>
    <cellStyle name="Total 11 2 2 2 7" xfId="11616"/>
    <cellStyle name="Total 11 2 2 2 7 2" xfId="23025"/>
    <cellStyle name="Total 11 2 2 2 8" xfId="11141"/>
    <cellStyle name="Total 11 2 2 2 8 2" xfId="22552"/>
    <cellStyle name="Total 11 2 2 2 9" xfId="11432"/>
    <cellStyle name="Total 11 2 2 2 9 2" xfId="22842"/>
    <cellStyle name="Total 11 2 2 3" xfId="8546"/>
    <cellStyle name="Total 11 2 2 3 2" xfId="13286"/>
    <cellStyle name="Total 11 2 2 3 2 2" xfId="24693"/>
    <cellStyle name="Total 11 2 2 3 3" xfId="14306"/>
    <cellStyle name="Total 11 2 2 3 3 2" xfId="25713"/>
    <cellStyle name="Total 11 2 2 3 4" xfId="15266"/>
    <cellStyle name="Total 11 2 2 3 4 2" xfId="26673"/>
    <cellStyle name="Total 11 2 2 3 5" xfId="16215"/>
    <cellStyle name="Total 11 2 2 3 5 2" xfId="27622"/>
    <cellStyle name="Total 11 2 2 3 6" xfId="17088"/>
    <cellStyle name="Total 11 2 2 3 6 2" xfId="28495"/>
    <cellStyle name="Total 11 2 2 3 7" xfId="17953"/>
    <cellStyle name="Total 11 2 2 3 7 2" xfId="29360"/>
    <cellStyle name="Total 11 2 2 3 8" xfId="18729"/>
    <cellStyle name="Total 11 2 2 3 8 2" xfId="30136"/>
    <cellStyle name="Total 11 2 2 3 9" xfId="20543"/>
    <cellStyle name="Total 11 2 2 4" xfId="9556"/>
    <cellStyle name="Total 11 2 2 4 2" xfId="13960"/>
    <cellStyle name="Total 11 2 2 4 2 2" xfId="25367"/>
    <cellStyle name="Total 11 2 2 4 3" xfId="14920"/>
    <cellStyle name="Total 11 2 2 4 3 2" xfId="26327"/>
    <cellStyle name="Total 11 2 2 4 4" xfId="15872"/>
    <cellStyle name="Total 11 2 2 4 4 2" xfId="27279"/>
    <cellStyle name="Total 11 2 2 4 5" xfId="16746"/>
    <cellStyle name="Total 11 2 2 4 5 2" xfId="28153"/>
    <cellStyle name="Total 11 2 2 4 6" xfId="17611"/>
    <cellStyle name="Total 11 2 2 4 6 2" xfId="29018"/>
    <cellStyle name="Total 11 2 2 4 7" xfId="18387"/>
    <cellStyle name="Total 11 2 2 4 7 2" xfId="29794"/>
    <cellStyle name="Total 11 2 2 4 8" xfId="19144"/>
    <cellStyle name="Total 11 2 2 4 8 2" xfId="30551"/>
    <cellStyle name="Total 11 2 2 4 9" xfId="20976"/>
    <cellStyle name="Total 11 2 2 5" xfId="12257"/>
    <cellStyle name="Total 11 2 2 5 2" xfId="23665"/>
    <cellStyle name="Total 11 2 2 6" xfId="10606"/>
    <cellStyle name="Total 11 2 2 6 2" xfId="22018"/>
    <cellStyle name="Total 11 2 2 7" xfId="13622"/>
    <cellStyle name="Total 11 2 2 7 2" xfId="25029"/>
    <cellStyle name="Total 11 2 2 8" xfId="14600"/>
    <cellStyle name="Total 11 2 2 8 2" xfId="26007"/>
    <cellStyle name="Total 11 2 2 9" xfId="15553"/>
    <cellStyle name="Total 11 2 2 9 2" xfId="26960"/>
    <cellStyle name="Total 11 2 3" xfId="7170"/>
    <cellStyle name="Total 11 2 3 10" xfId="15527"/>
    <cellStyle name="Total 11 2 3 10 2" xfId="26934"/>
    <cellStyle name="Total 11 2 3 11" xfId="20138"/>
    <cellStyle name="Total 11 2 3 2" xfId="8810"/>
    <cellStyle name="Total 11 2 3 2 2" xfId="13469"/>
    <cellStyle name="Total 11 2 3 2 2 2" xfId="24876"/>
    <cellStyle name="Total 11 2 3 2 3" xfId="14475"/>
    <cellStyle name="Total 11 2 3 2 3 2" xfId="25882"/>
    <cellStyle name="Total 11 2 3 2 4" xfId="15433"/>
    <cellStyle name="Total 11 2 3 2 4 2" xfId="26840"/>
    <cellStyle name="Total 11 2 3 2 5" xfId="16359"/>
    <cellStyle name="Total 11 2 3 2 5 2" xfId="27766"/>
    <cellStyle name="Total 11 2 3 2 6" xfId="17230"/>
    <cellStyle name="Total 11 2 3 2 6 2" xfId="28637"/>
    <cellStyle name="Total 11 2 3 2 7" xfId="18077"/>
    <cellStyle name="Total 11 2 3 2 7 2" xfId="29484"/>
    <cellStyle name="Total 11 2 3 2 8" xfId="18844"/>
    <cellStyle name="Total 11 2 3 2 8 2" xfId="30251"/>
    <cellStyle name="Total 11 2 3 2 9" xfId="20670"/>
    <cellStyle name="Total 11 2 3 3" xfId="9671"/>
    <cellStyle name="Total 11 2 3 3 2" xfId="14075"/>
    <cellStyle name="Total 11 2 3 3 2 2" xfId="25482"/>
    <cellStyle name="Total 11 2 3 3 3" xfId="15035"/>
    <cellStyle name="Total 11 2 3 3 3 2" xfId="26442"/>
    <cellStyle name="Total 11 2 3 3 4" xfId="15987"/>
    <cellStyle name="Total 11 2 3 3 4 2" xfId="27394"/>
    <cellStyle name="Total 11 2 3 3 5" xfId="16861"/>
    <cellStyle name="Total 11 2 3 3 5 2" xfId="28268"/>
    <cellStyle name="Total 11 2 3 3 6" xfId="17726"/>
    <cellStyle name="Total 11 2 3 3 6 2" xfId="29133"/>
    <cellStyle name="Total 11 2 3 3 7" xfId="18502"/>
    <cellStyle name="Total 11 2 3 3 7 2" xfId="29909"/>
    <cellStyle name="Total 11 2 3 3 8" xfId="19259"/>
    <cellStyle name="Total 11 2 3 3 8 2" xfId="30666"/>
    <cellStyle name="Total 11 2 3 3 9" xfId="21091"/>
    <cellStyle name="Total 11 2 3 4" xfId="12440"/>
    <cellStyle name="Total 11 2 3 4 2" xfId="23848"/>
    <cellStyle name="Total 11 2 3 5" xfId="10437"/>
    <cellStyle name="Total 11 2 3 5 2" xfId="21849"/>
    <cellStyle name="Total 11 2 3 6" xfId="11711"/>
    <cellStyle name="Total 11 2 3 6 2" xfId="23120"/>
    <cellStyle name="Total 11 2 3 7" xfId="11073"/>
    <cellStyle name="Total 11 2 3 7 2" xfId="22484"/>
    <cellStyle name="Total 11 2 3 8" xfId="13582"/>
    <cellStyle name="Total 11 2 3 8 2" xfId="24989"/>
    <cellStyle name="Total 11 2 3 9" xfId="14570"/>
    <cellStyle name="Total 11 2 3 9 2" xfId="25977"/>
    <cellStyle name="Total 11 2 4" xfId="8012"/>
    <cellStyle name="Total 11 2 4 2" xfId="12980"/>
    <cellStyle name="Total 11 2 4 2 2" xfId="24387"/>
    <cellStyle name="Total 11 2 4 3" xfId="10009"/>
    <cellStyle name="Total 11 2 4 3 2" xfId="21422"/>
    <cellStyle name="Total 11 2 4 4" xfId="12692"/>
    <cellStyle name="Total 11 2 4 4 2" xfId="24100"/>
    <cellStyle name="Total 11 2 4 5" xfId="10227"/>
    <cellStyle name="Total 11 2 4 5 2" xfId="21639"/>
    <cellStyle name="Total 11 2 4 6" xfId="12127"/>
    <cellStyle name="Total 11 2 4 6 2" xfId="23535"/>
    <cellStyle name="Total 11 2 4 7" xfId="10726"/>
    <cellStyle name="Total 11 2 4 7 2" xfId="22138"/>
    <cellStyle name="Total 11 2 4 8" xfId="12582"/>
    <cellStyle name="Total 11 2 4 8 2" xfId="23990"/>
    <cellStyle name="Total 11 2 4 9" xfId="20424"/>
    <cellStyle name="Total 11 2 5" xfId="9443"/>
    <cellStyle name="Total 11 2 5 2" xfId="13847"/>
    <cellStyle name="Total 11 2 5 2 2" xfId="25254"/>
    <cellStyle name="Total 11 2 5 3" xfId="14807"/>
    <cellStyle name="Total 11 2 5 3 2" xfId="26214"/>
    <cellStyle name="Total 11 2 5 4" xfId="15759"/>
    <cellStyle name="Total 11 2 5 4 2" xfId="27166"/>
    <cellStyle name="Total 11 2 5 5" xfId="16633"/>
    <cellStyle name="Total 11 2 5 5 2" xfId="28040"/>
    <cellStyle name="Total 11 2 5 6" xfId="17498"/>
    <cellStyle name="Total 11 2 5 6 2" xfId="28905"/>
    <cellStyle name="Total 11 2 5 7" xfId="18274"/>
    <cellStyle name="Total 11 2 5 7 2" xfId="29681"/>
    <cellStyle name="Total 11 2 5 8" xfId="19031"/>
    <cellStyle name="Total 11 2 5 8 2" xfId="30438"/>
    <cellStyle name="Total 11 2 5 9" xfId="20863"/>
    <cellStyle name="Total 11 2 6" xfId="11906"/>
    <cellStyle name="Total 11 2 6 2" xfId="23315"/>
    <cellStyle name="Total 11 2 7" xfId="10909"/>
    <cellStyle name="Total 11 2 7 2" xfId="22320"/>
    <cellStyle name="Total 11 2 8" xfId="11517"/>
    <cellStyle name="Total 11 2 8 2" xfId="22927"/>
    <cellStyle name="Total 11 2 9" xfId="11220"/>
    <cellStyle name="Total 11 2 9 2" xfId="22630"/>
    <cellStyle name="Total 11 3" xfId="6905"/>
    <cellStyle name="Total 11 3 10" xfId="11037"/>
    <cellStyle name="Total 11 3 10 2" xfId="22448"/>
    <cellStyle name="Total 11 3 11" xfId="13589"/>
    <cellStyle name="Total 11 3 11 2" xfId="24996"/>
    <cellStyle name="Total 11 3 12" xfId="20011"/>
    <cellStyle name="Total 11 3 2" xfId="7707"/>
    <cellStyle name="Total 11 3 2 10" xfId="13572"/>
    <cellStyle name="Total 11 3 2 10 2" xfId="24979"/>
    <cellStyle name="Total 11 3 2 11" xfId="20258"/>
    <cellStyle name="Total 11 3 2 2" xfId="9347"/>
    <cellStyle name="Total 11 3 2 2 2" xfId="13768"/>
    <cellStyle name="Total 11 3 2 2 2 2" xfId="25175"/>
    <cellStyle name="Total 11 3 2 2 3" xfId="14730"/>
    <cellStyle name="Total 11 3 2 2 3 2" xfId="26137"/>
    <cellStyle name="Total 11 3 2 2 4" xfId="15682"/>
    <cellStyle name="Total 11 3 2 2 4 2" xfId="27089"/>
    <cellStyle name="Total 11 3 2 2 5" xfId="16560"/>
    <cellStyle name="Total 11 3 2 2 5 2" xfId="27967"/>
    <cellStyle name="Total 11 3 2 2 6" xfId="17425"/>
    <cellStyle name="Total 11 3 2 2 6 2" xfId="28832"/>
    <cellStyle name="Total 11 3 2 2 7" xfId="18201"/>
    <cellStyle name="Total 11 3 2 2 7 2" xfId="29608"/>
    <cellStyle name="Total 11 3 2 2 8" xfId="18958"/>
    <cellStyle name="Total 11 3 2 2 8 2" xfId="30365"/>
    <cellStyle name="Total 11 3 2 2 9" xfId="20790"/>
    <cellStyle name="Total 11 3 2 3" xfId="9785"/>
    <cellStyle name="Total 11 3 2 3 2" xfId="14189"/>
    <cellStyle name="Total 11 3 2 3 2 2" xfId="25596"/>
    <cellStyle name="Total 11 3 2 3 3" xfId="15149"/>
    <cellStyle name="Total 11 3 2 3 3 2" xfId="26556"/>
    <cellStyle name="Total 11 3 2 3 4" xfId="16101"/>
    <cellStyle name="Total 11 3 2 3 4 2" xfId="27508"/>
    <cellStyle name="Total 11 3 2 3 5" xfId="16975"/>
    <cellStyle name="Total 11 3 2 3 5 2" xfId="28382"/>
    <cellStyle name="Total 11 3 2 3 6" xfId="17840"/>
    <cellStyle name="Total 11 3 2 3 6 2" xfId="29247"/>
    <cellStyle name="Total 11 3 2 3 7" xfId="18616"/>
    <cellStyle name="Total 11 3 2 3 7 2" xfId="30023"/>
    <cellStyle name="Total 11 3 2 3 8" xfId="19373"/>
    <cellStyle name="Total 11 3 2 3 8 2" xfId="30780"/>
    <cellStyle name="Total 11 3 2 3 9" xfId="21205"/>
    <cellStyle name="Total 11 3 2 4" xfId="12754"/>
    <cellStyle name="Total 11 3 2 4 2" xfId="24162"/>
    <cellStyle name="Total 11 3 2 5" xfId="10214"/>
    <cellStyle name="Total 11 3 2 5 2" xfId="21626"/>
    <cellStyle name="Total 11 3 2 6" xfId="12023"/>
    <cellStyle name="Total 11 3 2 6 2" xfId="23431"/>
    <cellStyle name="Total 11 3 2 7" xfId="10809"/>
    <cellStyle name="Total 11 3 2 7 2" xfId="22221"/>
    <cellStyle name="Total 11 3 2 8" xfId="11608"/>
    <cellStyle name="Total 11 3 2 8 2" xfId="23017"/>
    <cellStyle name="Total 11 3 2 9" xfId="11149"/>
    <cellStyle name="Total 11 3 2 9 2" xfId="22560"/>
    <cellStyle name="Total 11 3 3" xfId="8545"/>
    <cellStyle name="Total 11 3 3 2" xfId="13285"/>
    <cellStyle name="Total 11 3 3 2 2" xfId="24692"/>
    <cellStyle name="Total 11 3 3 3" xfId="14305"/>
    <cellStyle name="Total 11 3 3 3 2" xfId="25712"/>
    <cellStyle name="Total 11 3 3 4" xfId="15265"/>
    <cellStyle name="Total 11 3 3 4 2" xfId="26672"/>
    <cellStyle name="Total 11 3 3 5" xfId="16214"/>
    <cellStyle name="Total 11 3 3 5 2" xfId="27621"/>
    <cellStyle name="Total 11 3 3 6" xfId="17087"/>
    <cellStyle name="Total 11 3 3 6 2" xfId="28494"/>
    <cellStyle name="Total 11 3 3 7" xfId="17952"/>
    <cellStyle name="Total 11 3 3 7 2" xfId="29359"/>
    <cellStyle name="Total 11 3 3 8" xfId="18728"/>
    <cellStyle name="Total 11 3 3 8 2" xfId="30135"/>
    <cellStyle name="Total 11 3 3 9" xfId="20542"/>
    <cellStyle name="Total 11 3 4" xfId="9555"/>
    <cellStyle name="Total 11 3 4 2" xfId="13959"/>
    <cellStyle name="Total 11 3 4 2 2" xfId="25366"/>
    <cellStyle name="Total 11 3 4 3" xfId="14919"/>
    <cellStyle name="Total 11 3 4 3 2" xfId="26326"/>
    <cellStyle name="Total 11 3 4 4" xfId="15871"/>
    <cellStyle name="Total 11 3 4 4 2" xfId="27278"/>
    <cellStyle name="Total 11 3 4 5" xfId="16745"/>
    <cellStyle name="Total 11 3 4 5 2" xfId="28152"/>
    <cellStyle name="Total 11 3 4 6" xfId="17610"/>
    <cellStyle name="Total 11 3 4 6 2" xfId="29017"/>
    <cellStyle name="Total 11 3 4 7" xfId="18386"/>
    <cellStyle name="Total 11 3 4 7 2" xfId="29793"/>
    <cellStyle name="Total 11 3 4 8" xfId="19143"/>
    <cellStyle name="Total 11 3 4 8 2" xfId="30550"/>
    <cellStyle name="Total 11 3 4 9" xfId="20975"/>
    <cellStyle name="Total 11 3 5" xfId="12256"/>
    <cellStyle name="Total 11 3 5 2" xfId="23664"/>
    <cellStyle name="Total 11 3 6" xfId="10607"/>
    <cellStyle name="Total 11 3 6 2" xfId="22019"/>
    <cellStyle name="Total 11 3 7" xfId="12600"/>
    <cellStyle name="Total 11 3 7 2" xfId="24008"/>
    <cellStyle name="Total 11 3 8" xfId="10302"/>
    <cellStyle name="Total 11 3 8 2" xfId="21714"/>
    <cellStyle name="Total 11 3 9" xfId="11758"/>
    <cellStyle name="Total 11 3 9 2" xfId="23167"/>
    <cellStyle name="Total 11 4" xfId="7169"/>
    <cellStyle name="Total 11 4 10" xfId="12121"/>
    <cellStyle name="Total 11 4 10 2" xfId="23529"/>
    <cellStyle name="Total 11 4 11" xfId="20137"/>
    <cellStyle name="Total 11 4 2" xfId="8809"/>
    <cellStyle name="Total 11 4 2 2" xfId="13468"/>
    <cellStyle name="Total 11 4 2 2 2" xfId="24875"/>
    <cellStyle name="Total 11 4 2 3" xfId="14474"/>
    <cellStyle name="Total 11 4 2 3 2" xfId="25881"/>
    <cellStyle name="Total 11 4 2 4" xfId="15432"/>
    <cellStyle name="Total 11 4 2 4 2" xfId="26839"/>
    <cellStyle name="Total 11 4 2 5" xfId="16358"/>
    <cellStyle name="Total 11 4 2 5 2" xfId="27765"/>
    <cellStyle name="Total 11 4 2 6" xfId="17229"/>
    <cellStyle name="Total 11 4 2 6 2" xfId="28636"/>
    <cellStyle name="Total 11 4 2 7" xfId="18076"/>
    <cellStyle name="Total 11 4 2 7 2" xfId="29483"/>
    <cellStyle name="Total 11 4 2 8" xfId="18843"/>
    <cellStyle name="Total 11 4 2 8 2" xfId="30250"/>
    <cellStyle name="Total 11 4 2 9" xfId="20669"/>
    <cellStyle name="Total 11 4 3" xfId="9670"/>
    <cellStyle name="Total 11 4 3 2" xfId="14074"/>
    <cellStyle name="Total 11 4 3 2 2" xfId="25481"/>
    <cellStyle name="Total 11 4 3 3" xfId="15034"/>
    <cellStyle name="Total 11 4 3 3 2" xfId="26441"/>
    <cellStyle name="Total 11 4 3 4" xfId="15986"/>
    <cellStyle name="Total 11 4 3 4 2" xfId="27393"/>
    <cellStyle name="Total 11 4 3 5" xfId="16860"/>
    <cellStyle name="Total 11 4 3 5 2" xfId="28267"/>
    <cellStyle name="Total 11 4 3 6" xfId="17725"/>
    <cellStyle name="Total 11 4 3 6 2" xfId="29132"/>
    <cellStyle name="Total 11 4 3 7" xfId="18501"/>
    <cellStyle name="Total 11 4 3 7 2" xfId="29908"/>
    <cellStyle name="Total 11 4 3 8" xfId="19258"/>
    <cellStyle name="Total 11 4 3 8 2" xfId="30665"/>
    <cellStyle name="Total 11 4 3 9" xfId="21090"/>
    <cellStyle name="Total 11 4 4" xfId="12439"/>
    <cellStyle name="Total 11 4 4 2" xfId="23847"/>
    <cellStyle name="Total 11 4 5" xfId="10438"/>
    <cellStyle name="Total 11 4 5 2" xfId="21850"/>
    <cellStyle name="Total 11 4 6" xfId="11710"/>
    <cellStyle name="Total 11 4 6 2" xfId="23119"/>
    <cellStyle name="Total 11 4 7" xfId="11074"/>
    <cellStyle name="Total 11 4 7 2" xfId="22485"/>
    <cellStyle name="Total 11 4 8" xfId="12557"/>
    <cellStyle name="Total 11 4 8 2" xfId="23965"/>
    <cellStyle name="Total 11 4 9" xfId="10336"/>
    <cellStyle name="Total 11 4 9 2" xfId="21748"/>
    <cellStyle name="Total 11 5" xfId="8011"/>
    <cellStyle name="Total 11 5 2" xfId="12979"/>
    <cellStyle name="Total 11 5 2 2" xfId="24386"/>
    <cellStyle name="Total 11 5 3" xfId="10010"/>
    <cellStyle name="Total 11 5 3 2" xfId="21423"/>
    <cellStyle name="Total 11 5 4" xfId="12159"/>
    <cellStyle name="Total 11 5 4 2" xfId="23567"/>
    <cellStyle name="Total 11 5 5" xfId="10699"/>
    <cellStyle name="Total 11 5 5 2" xfId="22111"/>
    <cellStyle name="Total 11 5 6" xfId="11668"/>
    <cellStyle name="Total 11 5 6 2" xfId="23077"/>
    <cellStyle name="Total 11 5 7" xfId="11110"/>
    <cellStyle name="Total 11 5 7 2" xfId="22521"/>
    <cellStyle name="Total 11 5 8" xfId="13578"/>
    <cellStyle name="Total 11 5 8 2" xfId="24985"/>
    <cellStyle name="Total 11 5 9" xfId="20423"/>
    <cellStyle name="Total 11 6" xfId="9442"/>
    <cellStyle name="Total 11 6 2" xfId="13846"/>
    <cellStyle name="Total 11 6 2 2" xfId="25253"/>
    <cellStyle name="Total 11 6 3" xfId="14806"/>
    <cellStyle name="Total 11 6 3 2" xfId="26213"/>
    <cellStyle name="Total 11 6 4" xfId="15758"/>
    <cellStyle name="Total 11 6 4 2" xfId="27165"/>
    <cellStyle name="Total 11 6 5" xfId="16632"/>
    <cellStyle name="Total 11 6 5 2" xfId="28039"/>
    <cellStyle name="Total 11 6 6" xfId="17497"/>
    <cellStyle name="Total 11 6 6 2" xfId="28904"/>
    <cellStyle name="Total 11 6 7" xfId="18273"/>
    <cellStyle name="Total 11 6 7 2" xfId="29680"/>
    <cellStyle name="Total 11 6 8" xfId="19030"/>
    <cellStyle name="Total 11 6 8 2" xfId="30437"/>
    <cellStyle name="Total 11 6 9" xfId="20862"/>
    <cellStyle name="Total 11 7" xfId="11905"/>
    <cellStyle name="Total 11 7 2" xfId="23314"/>
    <cellStyle name="Total 11 8" xfId="10910"/>
    <cellStyle name="Total 11 8 2" xfId="22321"/>
    <cellStyle name="Total 11 9" xfId="11516"/>
    <cellStyle name="Total 11 9 2" xfId="22926"/>
    <cellStyle name="Total 12" xfId="6283"/>
    <cellStyle name="Total 12 10" xfId="11219"/>
    <cellStyle name="Total 12 10 2" xfId="22629"/>
    <cellStyle name="Total 12 11" xfId="13079"/>
    <cellStyle name="Total 12 11 2" xfId="24486"/>
    <cellStyle name="Total 12 12" xfId="9928"/>
    <cellStyle name="Total 12 12 2" xfId="21341"/>
    <cellStyle name="Total 12 13" xfId="13721"/>
    <cellStyle name="Total 12 13 2" xfId="25128"/>
    <cellStyle name="Total 12 14" xfId="19892"/>
    <cellStyle name="Total 12 2" xfId="6284"/>
    <cellStyle name="Total 12 2 10" xfId="11959"/>
    <cellStyle name="Total 12 2 10 2" xfId="23367"/>
    <cellStyle name="Total 12 2 11" xfId="10861"/>
    <cellStyle name="Total 12 2 11 2" xfId="22273"/>
    <cellStyle name="Total 12 2 12" xfId="11559"/>
    <cellStyle name="Total 12 2 12 2" xfId="22968"/>
    <cellStyle name="Total 12 2 13" xfId="19893"/>
    <cellStyle name="Total 12 2 2" xfId="6908"/>
    <cellStyle name="Total 12 2 2 10" xfId="11125"/>
    <cellStyle name="Total 12 2 2 10 2" xfId="22536"/>
    <cellStyle name="Total 12 2 2 11" xfId="13022"/>
    <cellStyle name="Total 12 2 2 11 2" xfId="24429"/>
    <cellStyle name="Total 12 2 2 12" xfId="20014"/>
    <cellStyle name="Total 12 2 2 2" xfId="7708"/>
    <cellStyle name="Total 12 2 2 2 10" xfId="11204"/>
    <cellStyle name="Total 12 2 2 2 10 2" xfId="22614"/>
    <cellStyle name="Total 12 2 2 2 11" xfId="20259"/>
    <cellStyle name="Total 12 2 2 2 2" xfId="9348"/>
    <cellStyle name="Total 12 2 2 2 2 2" xfId="13769"/>
    <cellStyle name="Total 12 2 2 2 2 2 2" xfId="25176"/>
    <cellStyle name="Total 12 2 2 2 2 3" xfId="14731"/>
    <cellStyle name="Total 12 2 2 2 2 3 2" xfId="26138"/>
    <cellStyle name="Total 12 2 2 2 2 4" xfId="15683"/>
    <cellStyle name="Total 12 2 2 2 2 4 2" xfId="27090"/>
    <cellStyle name="Total 12 2 2 2 2 5" xfId="16561"/>
    <cellStyle name="Total 12 2 2 2 2 5 2" xfId="27968"/>
    <cellStyle name="Total 12 2 2 2 2 6" xfId="17426"/>
    <cellStyle name="Total 12 2 2 2 2 6 2" xfId="28833"/>
    <cellStyle name="Total 12 2 2 2 2 7" xfId="18202"/>
    <cellStyle name="Total 12 2 2 2 2 7 2" xfId="29609"/>
    <cellStyle name="Total 12 2 2 2 2 8" xfId="18959"/>
    <cellStyle name="Total 12 2 2 2 2 8 2" xfId="30366"/>
    <cellStyle name="Total 12 2 2 2 2 9" xfId="20791"/>
    <cellStyle name="Total 12 2 2 2 3" xfId="9786"/>
    <cellStyle name="Total 12 2 2 2 3 2" xfId="14190"/>
    <cellStyle name="Total 12 2 2 2 3 2 2" xfId="25597"/>
    <cellStyle name="Total 12 2 2 2 3 3" xfId="15150"/>
    <cellStyle name="Total 12 2 2 2 3 3 2" xfId="26557"/>
    <cellStyle name="Total 12 2 2 2 3 4" xfId="16102"/>
    <cellStyle name="Total 12 2 2 2 3 4 2" xfId="27509"/>
    <cellStyle name="Total 12 2 2 2 3 5" xfId="16976"/>
    <cellStyle name="Total 12 2 2 2 3 5 2" xfId="28383"/>
    <cellStyle name="Total 12 2 2 2 3 6" xfId="17841"/>
    <cellStyle name="Total 12 2 2 2 3 6 2" xfId="29248"/>
    <cellStyle name="Total 12 2 2 2 3 7" xfId="18617"/>
    <cellStyle name="Total 12 2 2 2 3 7 2" xfId="30024"/>
    <cellStyle name="Total 12 2 2 2 3 8" xfId="19374"/>
    <cellStyle name="Total 12 2 2 2 3 8 2" xfId="30781"/>
    <cellStyle name="Total 12 2 2 2 3 9" xfId="21206"/>
    <cellStyle name="Total 12 2 2 2 4" xfId="12755"/>
    <cellStyle name="Total 12 2 2 2 4 2" xfId="24163"/>
    <cellStyle name="Total 12 2 2 2 5" xfId="10213"/>
    <cellStyle name="Total 12 2 2 2 5 2" xfId="21625"/>
    <cellStyle name="Total 12 2 2 2 6" xfId="9831"/>
    <cellStyle name="Total 12 2 2 2 6 2" xfId="21244"/>
    <cellStyle name="Total 12 2 2 2 7" xfId="11922"/>
    <cellStyle name="Total 12 2 2 2 7 2" xfId="23331"/>
    <cellStyle name="Total 12 2 2 2 8" xfId="10893"/>
    <cellStyle name="Total 12 2 2 2 8 2" xfId="22304"/>
    <cellStyle name="Total 12 2 2 2 9" xfId="11533"/>
    <cellStyle name="Total 12 2 2 2 9 2" xfId="22943"/>
    <cellStyle name="Total 12 2 2 3" xfId="8548"/>
    <cellStyle name="Total 12 2 2 3 2" xfId="13288"/>
    <cellStyle name="Total 12 2 2 3 2 2" xfId="24695"/>
    <cellStyle name="Total 12 2 2 3 3" xfId="14308"/>
    <cellStyle name="Total 12 2 2 3 3 2" xfId="25715"/>
    <cellStyle name="Total 12 2 2 3 4" xfId="15268"/>
    <cellStyle name="Total 12 2 2 3 4 2" xfId="26675"/>
    <cellStyle name="Total 12 2 2 3 5" xfId="16217"/>
    <cellStyle name="Total 12 2 2 3 5 2" xfId="27624"/>
    <cellStyle name="Total 12 2 2 3 6" xfId="17090"/>
    <cellStyle name="Total 12 2 2 3 6 2" xfId="28497"/>
    <cellStyle name="Total 12 2 2 3 7" xfId="17955"/>
    <cellStyle name="Total 12 2 2 3 7 2" xfId="29362"/>
    <cellStyle name="Total 12 2 2 3 8" xfId="18731"/>
    <cellStyle name="Total 12 2 2 3 8 2" xfId="30138"/>
    <cellStyle name="Total 12 2 2 3 9" xfId="20545"/>
    <cellStyle name="Total 12 2 2 4" xfId="9558"/>
    <cellStyle name="Total 12 2 2 4 2" xfId="13962"/>
    <cellStyle name="Total 12 2 2 4 2 2" xfId="25369"/>
    <cellStyle name="Total 12 2 2 4 3" xfId="14922"/>
    <cellStyle name="Total 12 2 2 4 3 2" xfId="26329"/>
    <cellStyle name="Total 12 2 2 4 4" xfId="15874"/>
    <cellStyle name="Total 12 2 2 4 4 2" xfId="27281"/>
    <cellStyle name="Total 12 2 2 4 5" xfId="16748"/>
    <cellStyle name="Total 12 2 2 4 5 2" xfId="28155"/>
    <cellStyle name="Total 12 2 2 4 6" xfId="17613"/>
    <cellStyle name="Total 12 2 2 4 6 2" xfId="29020"/>
    <cellStyle name="Total 12 2 2 4 7" xfId="18389"/>
    <cellStyle name="Total 12 2 2 4 7 2" xfId="29796"/>
    <cellStyle name="Total 12 2 2 4 8" xfId="19146"/>
    <cellStyle name="Total 12 2 2 4 8 2" xfId="30553"/>
    <cellStyle name="Total 12 2 2 4 9" xfId="20978"/>
    <cellStyle name="Total 12 2 2 5" xfId="12259"/>
    <cellStyle name="Total 12 2 2 5 2" xfId="23667"/>
    <cellStyle name="Total 12 2 2 6" xfId="10604"/>
    <cellStyle name="Total 12 2 2 6 2" xfId="22016"/>
    <cellStyle name="Total 12 2 2 7" xfId="12086"/>
    <cellStyle name="Total 12 2 2 7 2" xfId="23494"/>
    <cellStyle name="Total 12 2 2 8" xfId="10762"/>
    <cellStyle name="Total 12 2 2 8 2" xfId="22174"/>
    <cellStyle name="Total 12 2 2 9" xfId="11650"/>
    <cellStyle name="Total 12 2 2 9 2" xfId="23059"/>
    <cellStyle name="Total 12 2 3" xfId="7172"/>
    <cellStyle name="Total 12 2 3 10" xfId="11562"/>
    <cellStyle name="Total 12 2 3 10 2" xfId="22971"/>
    <cellStyle name="Total 12 2 3 11" xfId="20140"/>
    <cellStyle name="Total 12 2 3 2" xfId="8812"/>
    <cellStyle name="Total 12 2 3 2 2" xfId="13471"/>
    <cellStyle name="Total 12 2 3 2 2 2" xfId="24878"/>
    <cellStyle name="Total 12 2 3 2 3" xfId="14477"/>
    <cellStyle name="Total 12 2 3 2 3 2" xfId="25884"/>
    <cellStyle name="Total 12 2 3 2 4" xfId="15435"/>
    <cellStyle name="Total 12 2 3 2 4 2" xfId="26842"/>
    <cellStyle name="Total 12 2 3 2 5" xfId="16361"/>
    <cellStyle name="Total 12 2 3 2 5 2" xfId="27768"/>
    <cellStyle name="Total 12 2 3 2 6" xfId="17232"/>
    <cellStyle name="Total 12 2 3 2 6 2" xfId="28639"/>
    <cellStyle name="Total 12 2 3 2 7" xfId="18079"/>
    <cellStyle name="Total 12 2 3 2 7 2" xfId="29486"/>
    <cellStyle name="Total 12 2 3 2 8" xfId="18846"/>
    <cellStyle name="Total 12 2 3 2 8 2" xfId="30253"/>
    <cellStyle name="Total 12 2 3 2 9" xfId="20672"/>
    <cellStyle name="Total 12 2 3 3" xfId="9673"/>
    <cellStyle name="Total 12 2 3 3 2" xfId="14077"/>
    <cellStyle name="Total 12 2 3 3 2 2" xfId="25484"/>
    <cellStyle name="Total 12 2 3 3 3" xfId="15037"/>
    <cellStyle name="Total 12 2 3 3 3 2" xfId="26444"/>
    <cellStyle name="Total 12 2 3 3 4" xfId="15989"/>
    <cellStyle name="Total 12 2 3 3 4 2" xfId="27396"/>
    <cellStyle name="Total 12 2 3 3 5" xfId="16863"/>
    <cellStyle name="Total 12 2 3 3 5 2" xfId="28270"/>
    <cellStyle name="Total 12 2 3 3 6" xfId="17728"/>
    <cellStyle name="Total 12 2 3 3 6 2" xfId="29135"/>
    <cellStyle name="Total 12 2 3 3 7" xfId="18504"/>
    <cellStyle name="Total 12 2 3 3 7 2" xfId="29911"/>
    <cellStyle name="Total 12 2 3 3 8" xfId="19261"/>
    <cellStyle name="Total 12 2 3 3 8 2" xfId="30668"/>
    <cellStyle name="Total 12 2 3 3 9" xfId="21093"/>
    <cellStyle name="Total 12 2 3 4" xfId="12442"/>
    <cellStyle name="Total 12 2 3 4 2" xfId="23850"/>
    <cellStyle name="Total 12 2 3 5" xfId="10435"/>
    <cellStyle name="Total 12 2 3 5 2" xfId="21847"/>
    <cellStyle name="Total 12 2 3 6" xfId="11713"/>
    <cellStyle name="Total 12 2 3 6 2" xfId="23122"/>
    <cellStyle name="Total 12 2 3 7" xfId="11071"/>
    <cellStyle name="Total 12 2 3 7 2" xfId="22482"/>
    <cellStyle name="Total 12 2 3 8" xfId="11965"/>
    <cellStyle name="Total 12 2 3 8 2" xfId="23373"/>
    <cellStyle name="Total 12 2 3 9" xfId="10858"/>
    <cellStyle name="Total 12 2 3 9 2" xfId="22270"/>
    <cellStyle name="Total 12 2 4" xfId="8014"/>
    <cellStyle name="Total 12 2 4 2" xfId="12982"/>
    <cellStyle name="Total 12 2 4 2 2" xfId="24389"/>
    <cellStyle name="Total 12 2 4 3" xfId="10007"/>
    <cellStyle name="Total 12 2 4 3 2" xfId="21420"/>
    <cellStyle name="Total 12 2 4 4" xfId="13188"/>
    <cellStyle name="Total 12 2 4 4 2" xfId="24595"/>
    <cellStyle name="Total 12 2 4 5" xfId="9848"/>
    <cellStyle name="Total 12 2 4 5 2" xfId="21261"/>
    <cellStyle name="Total 12 2 4 6" xfId="12750"/>
    <cellStyle name="Total 12 2 4 6 2" xfId="24158"/>
    <cellStyle name="Total 12 2 4 7" xfId="13351"/>
    <cellStyle name="Total 12 2 4 7 2" xfId="24758"/>
    <cellStyle name="Total 12 2 4 8" xfId="14365"/>
    <cellStyle name="Total 12 2 4 8 2" xfId="25772"/>
    <cellStyle name="Total 12 2 4 9" xfId="20426"/>
    <cellStyle name="Total 12 2 5" xfId="9445"/>
    <cellStyle name="Total 12 2 5 2" xfId="13849"/>
    <cellStyle name="Total 12 2 5 2 2" xfId="25256"/>
    <cellStyle name="Total 12 2 5 3" xfId="14809"/>
    <cellStyle name="Total 12 2 5 3 2" xfId="26216"/>
    <cellStyle name="Total 12 2 5 4" xfId="15761"/>
    <cellStyle name="Total 12 2 5 4 2" xfId="27168"/>
    <cellStyle name="Total 12 2 5 5" xfId="16635"/>
    <cellStyle name="Total 12 2 5 5 2" xfId="28042"/>
    <cellStyle name="Total 12 2 5 6" xfId="17500"/>
    <cellStyle name="Total 12 2 5 6 2" xfId="28907"/>
    <cellStyle name="Total 12 2 5 7" xfId="18276"/>
    <cellStyle name="Total 12 2 5 7 2" xfId="29683"/>
    <cellStyle name="Total 12 2 5 8" xfId="19033"/>
    <cellStyle name="Total 12 2 5 8 2" xfId="30440"/>
    <cellStyle name="Total 12 2 5 9" xfId="20865"/>
    <cellStyle name="Total 12 2 6" xfId="11908"/>
    <cellStyle name="Total 12 2 6 2" xfId="23317"/>
    <cellStyle name="Total 12 2 7" xfId="10907"/>
    <cellStyle name="Total 12 2 7 2" xfId="22318"/>
    <cellStyle name="Total 12 2 8" xfId="11519"/>
    <cellStyle name="Total 12 2 8 2" xfId="22929"/>
    <cellStyle name="Total 12 2 9" xfId="11218"/>
    <cellStyle name="Total 12 2 9 2" xfId="22628"/>
    <cellStyle name="Total 12 3" xfId="6907"/>
    <cellStyle name="Total 12 3 10" xfId="14761"/>
    <cellStyle name="Total 12 3 10 2" xfId="26168"/>
    <cellStyle name="Total 12 3 11" xfId="15713"/>
    <cellStyle name="Total 12 3 11 2" xfId="27120"/>
    <cellStyle name="Total 12 3 12" xfId="20013"/>
    <cellStyle name="Total 12 3 2" xfId="7709"/>
    <cellStyle name="Total 12 3 2 10" xfId="10331"/>
    <cellStyle name="Total 12 3 2 10 2" xfId="21743"/>
    <cellStyle name="Total 12 3 2 11" xfId="20260"/>
    <cellStyle name="Total 12 3 2 2" xfId="9349"/>
    <cellStyle name="Total 12 3 2 2 2" xfId="13770"/>
    <cellStyle name="Total 12 3 2 2 2 2" xfId="25177"/>
    <cellStyle name="Total 12 3 2 2 3" xfId="14732"/>
    <cellStyle name="Total 12 3 2 2 3 2" xfId="26139"/>
    <cellStyle name="Total 12 3 2 2 4" xfId="15684"/>
    <cellStyle name="Total 12 3 2 2 4 2" xfId="27091"/>
    <cellStyle name="Total 12 3 2 2 5" xfId="16562"/>
    <cellStyle name="Total 12 3 2 2 5 2" xfId="27969"/>
    <cellStyle name="Total 12 3 2 2 6" xfId="17427"/>
    <cellStyle name="Total 12 3 2 2 6 2" xfId="28834"/>
    <cellStyle name="Total 12 3 2 2 7" xfId="18203"/>
    <cellStyle name="Total 12 3 2 2 7 2" xfId="29610"/>
    <cellStyle name="Total 12 3 2 2 8" xfId="18960"/>
    <cellStyle name="Total 12 3 2 2 8 2" xfId="30367"/>
    <cellStyle name="Total 12 3 2 2 9" xfId="20792"/>
    <cellStyle name="Total 12 3 2 3" xfId="9787"/>
    <cellStyle name="Total 12 3 2 3 2" xfId="14191"/>
    <cellStyle name="Total 12 3 2 3 2 2" xfId="25598"/>
    <cellStyle name="Total 12 3 2 3 3" xfId="15151"/>
    <cellStyle name="Total 12 3 2 3 3 2" xfId="26558"/>
    <cellStyle name="Total 12 3 2 3 4" xfId="16103"/>
    <cellStyle name="Total 12 3 2 3 4 2" xfId="27510"/>
    <cellStyle name="Total 12 3 2 3 5" xfId="16977"/>
    <cellStyle name="Total 12 3 2 3 5 2" xfId="28384"/>
    <cellStyle name="Total 12 3 2 3 6" xfId="17842"/>
    <cellStyle name="Total 12 3 2 3 6 2" xfId="29249"/>
    <cellStyle name="Total 12 3 2 3 7" xfId="18618"/>
    <cellStyle name="Total 12 3 2 3 7 2" xfId="30025"/>
    <cellStyle name="Total 12 3 2 3 8" xfId="19375"/>
    <cellStyle name="Total 12 3 2 3 8 2" xfId="30782"/>
    <cellStyle name="Total 12 3 2 3 9" xfId="21207"/>
    <cellStyle name="Total 12 3 2 4" xfId="12756"/>
    <cellStyle name="Total 12 3 2 4 2" xfId="24164"/>
    <cellStyle name="Total 12 3 2 5" xfId="12790"/>
    <cellStyle name="Total 12 3 2 5 2" xfId="24198"/>
    <cellStyle name="Total 12 3 2 6" xfId="10178"/>
    <cellStyle name="Total 12 3 2 6 2" xfId="21590"/>
    <cellStyle name="Total 12 3 2 7" xfId="11779"/>
    <cellStyle name="Total 12 3 2 7 2" xfId="23188"/>
    <cellStyle name="Total 12 3 2 8" xfId="11023"/>
    <cellStyle name="Total 12 3 2 8 2" xfId="22434"/>
    <cellStyle name="Total 12 3 2 9" xfId="12566"/>
    <cellStyle name="Total 12 3 2 9 2" xfId="23974"/>
    <cellStyle name="Total 12 3 3" xfId="8547"/>
    <cellStyle name="Total 12 3 3 2" xfId="13287"/>
    <cellStyle name="Total 12 3 3 2 2" xfId="24694"/>
    <cellStyle name="Total 12 3 3 3" xfId="14307"/>
    <cellStyle name="Total 12 3 3 3 2" xfId="25714"/>
    <cellStyle name="Total 12 3 3 4" xfId="15267"/>
    <cellStyle name="Total 12 3 3 4 2" xfId="26674"/>
    <cellStyle name="Total 12 3 3 5" xfId="16216"/>
    <cellStyle name="Total 12 3 3 5 2" xfId="27623"/>
    <cellStyle name="Total 12 3 3 6" xfId="17089"/>
    <cellStyle name="Total 12 3 3 6 2" xfId="28496"/>
    <cellStyle name="Total 12 3 3 7" xfId="17954"/>
    <cellStyle name="Total 12 3 3 7 2" xfId="29361"/>
    <cellStyle name="Total 12 3 3 8" xfId="18730"/>
    <cellStyle name="Total 12 3 3 8 2" xfId="30137"/>
    <cellStyle name="Total 12 3 3 9" xfId="20544"/>
    <cellStyle name="Total 12 3 4" xfId="9557"/>
    <cellStyle name="Total 12 3 4 2" xfId="13961"/>
    <cellStyle name="Total 12 3 4 2 2" xfId="25368"/>
    <cellStyle name="Total 12 3 4 3" xfId="14921"/>
    <cellStyle name="Total 12 3 4 3 2" xfId="26328"/>
    <cellStyle name="Total 12 3 4 4" xfId="15873"/>
    <cellStyle name="Total 12 3 4 4 2" xfId="27280"/>
    <cellStyle name="Total 12 3 4 5" xfId="16747"/>
    <cellStyle name="Total 12 3 4 5 2" xfId="28154"/>
    <cellStyle name="Total 12 3 4 6" xfId="17612"/>
    <cellStyle name="Total 12 3 4 6 2" xfId="29019"/>
    <cellStyle name="Total 12 3 4 7" xfId="18388"/>
    <cellStyle name="Total 12 3 4 7 2" xfId="29795"/>
    <cellStyle name="Total 12 3 4 8" xfId="19145"/>
    <cellStyle name="Total 12 3 4 8 2" xfId="30552"/>
    <cellStyle name="Total 12 3 4 9" xfId="20977"/>
    <cellStyle name="Total 12 3 5" xfId="12258"/>
    <cellStyle name="Total 12 3 5 2" xfId="23666"/>
    <cellStyle name="Total 12 3 6" xfId="10605"/>
    <cellStyle name="Total 12 3 6 2" xfId="22017"/>
    <cellStyle name="Total 12 3 7" xfId="13118"/>
    <cellStyle name="Total 12 3 7 2" xfId="24525"/>
    <cellStyle name="Total 12 3 8" xfId="9906"/>
    <cellStyle name="Total 12 3 8 2" xfId="21319"/>
    <cellStyle name="Total 12 3 9" xfId="13799"/>
    <cellStyle name="Total 12 3 9 2" xfId="25206"/>
    <cellStyle name="Total 12 4" xfId="7171"/>
    <cellStyle name="Total 12 4 10" xfId="12787"/>
    <cellStyle name="Total 12 4 10 2" xfId="24195"/>
    <cellStyle name="Total 12 4 11" xfId="20139"/>
    <cellStyle name="Total 12 4 2" xfId="8811"/>
    <cellStyle name="Total 12 4 2 2" xfId="13470"/>
    <cellStyle name="Total 12 4 2 2 2" xfId="24877"/>
    <cellStyle name="Total 12 4 2 3" xfId="14476"/>
    <cellStyle name="Total 12 4 2 3 2" xfId="25883"/>
    <cellStyle name="Total 12 4 2 4" xfId="15434"/>
    <cellStyle name="Total 12 4 2 4 2" xfId="26841"/>
    <cellStyle name="Total 12 4 2 5" xfId="16360"/>
    <cellStyle name="Total 12 4 2 5 2" xfId="27767"/>
    <cellStyle name="Total 12 4 2 6" xfId="17231"/>
    <cellStyle name="Total 12 4 2 6 2" xfId="28638"/>
    <cellStyle name="Total 12 4 2 7" xfId="18078"/>
    <cellStyle name="Total 12 4 2 7 2" xfId="29485"/>
    <cellStyle name="Total 12 4 2 8" xfId="18845"/>
    <cellStyle name="Total 12 4 2 8 2" xfId="30252"/>
    <cellStyle name="Total 12 4 2 9" xfId="20671"/>
    <cellStyle name="Total 12 4 3" xfId="9672"/>
    <cellStyle name="Total 12 4 3 2" xfId="14076"/>
    <cellStyle name="Total 12 4 3 2 2" xfId="25483"/>
    <cellStyle name="Total 12 4 3 3" xfId="15036"/>
    <cellStyle name="Total 12 4 3 3 2" xfId="26443"/>
    <cellStyle name="Total 12 4 3 4" xfId="15988"/>
    <cellStyle name="Total 12 4 3 4 2" xfId="27395"/>
    <cellStyle name="Total 12 4 3 5" xfId="16862"/>
    <cellStyle name="Total 12 4 3 5 2" xfId="28269"/>
    <cellStyle name="Total 12 4 3 6" xfId="17727"/>
    <cellStyle name="Total 12 4 3 6 2" xfId="29134"/>
    <cellStyle name="Total 12 4 3 7" xfId="18503"/>
    <cellStyle name="Total 12 4 3 7 2" xfId="29910"/>
    <cellStyle name="Total 12 4 3 8" xfId="19260"/>
    <cellStyle name="Total 12 4 3 8 2" xfId="30667"/>
    <cellStyle name="Total 12 4 3 9" xfId="21092"/>
    <cellStyle name="Total 12 4 4" xfId="12441"/>
    <cellStyle name="Total 12 4 4 2" xfId="23849"/>
    <cellStyle name="Total 12 4 5" xfId="10436"/>
    <cellStyle name="Total 12 4 5 2" xfId="21848"/>
    <cellStyle name="Total 12 4 6" xfId="11712"/>
    <cellStyle name="Total 12 4 6 2" xfId="23121"/>
    <cellStyle name="Total 12 4 7" xfId="11072"/>
    <cellStyle name="Total 12 4 7 2" xfId="22483"/>
    <cellStyle name="Total 12 4 8" xfId="13092"/>
    <cellStyle name="Total 12 4 8 2" xfId="24499"/>
    <cellStyle name="Total 12 4 9" xfId="9924"/>
    <cellStyle name="Total 12 4 9 2" xfId="21337"/>
    <cellStyle name="Total 12 5" xfId="8013"/>
    <cellStyle name="Total 12 5 2" xfId="12981"/>
    <cellStyle name="Total 12 5 2 2" xfId="24388"/>
    <cellStyle name="Total 12 5 3" xfId="10008"/>
    <cellStyle name="Total 12 5 3 2" xfId="21421"/>
    <cellStyle name="Total 12 5 4" xfId="13713"/>
    <cellStyle name="Total 12 5 4 2" xfId="25120"/>
    <cellStyle name="Total 12 5 5" xfId="14677"/>
    <cellStyle name="Total 12 5 5 2" xfId="26084"/>
    <cellStyle name="Total 12 5 6" xfId="15629"/>
    <cellStyle name="Total 12 5 6 2" xfId="27036"/>
    <cellStyle name="Total 12 5 7" xfId="16511"/>
    <cellStyle name="Total 12 5 7 2" xfId="27918"/>
    <cellStyle name="Total 12 5 8" xfId="17379"/>
    <cellStyle name="Total 12 5 8 2" xfId="28786"/>
    <cellStyle name="Total 12 5 9" xfId="20425"/>
    <cellStyle name="Total 12 6" xfId="9444"/>
    <cellStyle name="Total 12 6 2" xfId="13848"/>
    <cellStyle name="Total 12 6 2 2" xfId="25255"/>
    <cellStyle name="Total 12 6 3" xfId="14808"/>
    <cellStyle name="Total 12 6 3 2" xfId="26215"/>
    <cellStyle name="Total 12 6 4" xfId="15760"/>
    <cellStyle name="Total 12 6 4 2" xfId="27167"/>
    <cellStyle name="Total 12 6 5" xfId="16634"/>
    <cellStyle name="Total 12 6 5 2" xfId="28041"/>
    <cellStyle name="Total 12 6 6" xfId="17499"/>
    <cellStyle name="Total 12 6 6 2" xfId="28906"/>
    <cellStyle name="Total 12 6 7" xfId="18275"/>
    <cellStyle name="Total 12 6 7 2" xfId="29682"/>
    <cellStyle name="Total 12 6 8" xfId="19032"/>
    <cellStyle name="Total 12 6 8 2" xfId="30439"/>
    <cellStyle name="Total 12 6 9" xfId="20864"/>
    <cellStyle name="Total 12 7" xfId="11907"/>
    <cellStyle name="Total 12 7 2" xfId="23316"/>
    <cellStyle name="Total 12 8" xfId="10908"/>
    <cellStyle name="Total 12 8 2" xfId="22319"/>
    <cellStyle name="Total 12 9" xfId="11518"/>
    <cellStyle name="Total 12 9 2" xfId="22928"/>
    <cellStyle name="Total 13" xfId="6285"/>
    <cellStyle name="Total 13 10" xfId="11217"/>
    <cellStyle name="Total 13 10 2" xfId="22627"/>
    <cellStyle name="Total 13 11" xfId="12532"/>
    <cellStyle name="Total 13 11 2" xfId="23940"/>
    <cellStyle name="Total 13 12" xfId="10349"/>
    <cellStyle name="Total 13 12 2" xfId="21761"/>
    <cellStyle name="Total 13 13" xfId="12924"/>
    <cellStyle name="Total 13 13 2" xfId="24331"/>
    <cellStyle name="Total 13 14" xfId="19894"/>
    <cellStyle name="Total 13 2" xfId="6286"/>
    <cellStyle name="Total 13 2 10" xfId="13561"/>
    <cellStyle name="Total 13 2 10 2" xfId="24968"/>
    <cellStyle name="Total 13 2 11" xfId="14562"/>
    <cellStyle name="Total 13 2 11 2" xfId="25969"/>
    <cellStyle name="Total 13 2 12" xfId="15520"/>
    <cellStyle name="Total 13 2 12 2" xfId="26927"/>
    <cellStyle name="Total 13 2 13" xfId="19895"/>
    <cellStyle name="Total 13 2 2" xfId="6910"/>
    <cellStyle name="Total 13 2 2 10" xfId="16453"/>
    <cellStyle name="Total 13 2 2 10 2" xfId="27860"/>
    <cellStyle name="Total 13 2 2 11" xfId="17324"/>
    <cellStyle name="Total 13 2 2 11 2" xfId="28731"/>
    <cellStyle name="Total 13 2 2 12" xfId="20016"/>
    <cellStyle name="Total 13 2 2 2" xfId="7710"/>
    <cellStyle name="Total 13 2 2 2 10" xfId="17984"/>
    <cellStyle name="Total 13 2 2 2 10 2" xfId="29391"/>
    <cellStyle name="Total 13 2 2 2 11" xfId="20261"/>
    <cellStyle name="Total 13 2 2 2 2" xfId="9350"/>
    <cellStyle name="Total 13 2 2 2 2 2" xfId="13771"/>
    <cellStyle name="Total 13 2 2 2 2 2 2" xfId="25178"/>
    <cellStyle name="Total 13 2 2 2 2 3" xfId="14733"/>
    <cellStyle name="Total 13 2 2 2 2 3 2" xfId="26140"/>
    <cellStyle name="Total 13 2 2 2 2 4" xfId="15685"/>
    <cellStyle name="Total 13 2 2 2 2 4 2" xfId="27092"/>
    <cellStyle name="Total 13 2 2 2 2 5" xfId="16563"/>
    <cellStyle name="Total 13 2 2 2 2 5 2" xfId="27970"/>
    <cellStyle name="Total 13 2 2 2 2 6" xfId="17428"/>
    <cellStyle name="Total 13 2 2 2 2 6 2" xfId="28835"/>
    <cellStyle name="Total 13 2 2 2 2 7" xfId="18204"/>
    <cellStyle name="Total 13 2 2 2 2 7 2" xfId="29611"/>
    <cellStyle name="Total 13 2 2 2 2 8" xfId="18961"/>
    <cellStyle name="Total 13 2 2 2 2 8 2" xfId="30368"/>
    <cellStyle name="Total 13 2 2 2 2 9" xfId="20793"/>
    <cellStyle name="Total 13 2 2 2 3" xfId="9788"/>
    <cellStyle name="Total 13 2 2 2 3 2" xfId="14192"/>
    <cellStyle name="Total 13 2 2 2 3 2 2" xfId="25599"/>
    <cellStyle name="Total 13 2 2 2 3 3" xfId="15152"/>
    <cellStyle name="Total 13 2 2 2 3 3 2" xfId="26559"/>
    <cellStyle name="Total 13 2 2 2 3 4" xfId="16104"/>
    <cellStyle name="Total 13 2 2 2 3 4 2" xfId="27511"/>
    <cellStyle name="Total 13 2 2 2 3 5" xfId="16978"/>
    <cellStyle name="Total 13 2 2 2 3 5 2" xfId="28385"/>
    <cellStyle name="Total 13 2 2 2 3 6" xfId="17843"/>
    <cellStyle name="Total 13 2 2 2 3 6 2" xfId="29250"/>
    <cellStyle name="Total 13 2 2 2 3 7" xfId="18619"/>
    <cellStyle name="Total 13 2 2 2 3 7 2" xfId="30026"/>
    <cellStyle name="Total 13 2 2 2 3 8" xfId="19376"/>
    <cellStyle name="Total 13 2 2 2 3 8 2" xfId="30783"/>
    <cellStyle name="Total 13 2 2 2 3 9" xfId="21208"/>
    <cellStyle name="Total 13 2 2 2 4" xfId="12757"/>
    <cellStyle name="Total 13 2 2 2 4 2" xfId="24165"/>
    <cellStyle name="Total 13 2 2 2 5" xfId="13327"/>
    <cellStyle name="Total 13 2 2 2 5 2" xfId="24734"/>
    <cellStyle name="Total 13 2 2 2 6" xfId="14342"/>
    <cellStyle name="Total 13 2 2 2 6 2" xfId="25749"/>
    <cellStyle name="Total 13 2 2 2 7" xfId="15302"/>
    <cellStyle name="Total 13 2 2 2 7 2" xfId="26709"/>
    <cellStyle name="Total 13 2 2 2 8" xfId="16246"/>
    <cellStyle name="Total 13 2 2 2 8 2" xfId="27653"/>
    <cellStyle name="Total 13 2 2 2 9" xfId="17119"/>
    <cellStyle name="Total 13 2 2 2 9 2" xfId="28526"/>
    <cellStyle name="Total 13 2 2 3" xfId="8550"/>
    <cellStyle name="Total 13 2 2 3 2" xfId="13290"/>
    <cellStyle name="Total 13 2 2 3 2 2" xfId="24697"/>
    <cellStyle name="Total 13 2 2 3 3" xfId="14310"/>
    <cellStyle name="Total 13 2 2 3 3 2" xfId="25717"/>
    <cellStyle name="Total 13 2 2 3 4" xfId="15270"/>
    <cellStyle name="Total 13 2 2 3 4 2" xfId="26677"/>
    <cellStyle name="Total 13 2 2 3 5" xfId="16219"/>
    <cellStyle name="Total 13 2 2 3 5 2" xfId="27626"/>
    <cellStyle name="Total 13 2 2 3 6" xfId="17092"/>
    <cellStyle name="Total 13 2 2 3 6 2" xfId="28499"/>
    <cellStyle name="Total 13 2 2 3 7" xfId="17957"/>
    <cellStyle name="Total 13 2 2 3 7 2" xfId="29364"/>
    <cellStyle name="Total 13 2 2 3 8" xfId="18733"/>
    <cellStyle name="Total 13 2 2 3 8 2" xfId="30140"/>
    <cellStyle name="Total 13 2 2 3 9" xfId="20547"/>
    <cellStyle name="Total 13 2 2 4" xfId="9560"/>
    <cellStyle name="Total 13 2 2 4 2" xfId="13964"/>
    <cellStyle name="Total 13 2 2 4 2 2" xfId="25371"/>
    <cellStyle name="Total 13 2 2 4 3" xfId="14924"/>
    <cellStyle name="Total 13 2 2 4 3 2" xfId="26331"/>
    <cellStyle name="Total 13 2 2 4 4" xfId="15876"/>
    <cellStyle name="Total 13 2 2 4 4 2" xfId="27283"/>
    <cellStyle name="Total 13 2 2 4 5" xfId="16750"/>
    <cellStyle name="Total 13 2 2 4 5 2" xfId="28157"/>
    <cellStyle name="Total 13 2 2 4 6" xfId="17615"/>
    <cellStyle name="Total 13 2 2 4 6 2" xfId="29022"/>
    <cellStyle name="Total 13 2 2 4 7" xfId="18391"/>
    <cellStyle name="Total 13 2 2 4 7 2" xfId="29798"/>
    <cellStyle name="Total 13 2 2 4 8" xfId="19148"/>
    <cellStyle name="Total 13 2 2 4 8 2" xfId="30555"/>
    <cellStyle name="Total 13 2 2 4 9" xfId="20980"/>
    <cellStyle name="Total 13 2 2 5" xfId="12261"/>
    <cellStyle name="Total 13 2 2 5 2" xfId="23669"/>
    <cellStyle name="Total 13 2 2 6" xfId="10602"/>
    <cellStyle name="Total 13 2 2 6 2" xfId="22014"/>
    <cellStyle name="Total 13 2 2 7" xfId="13623"/>
    <cellStyle name="Total 13 2 2 7 2" xfId="25030"/>
    <cellStyle name="Total 13 2 2 8" xfId="14601"/>
    <cellStyle name="Total 13 2 2 8 2" xfId="26008"/>
    <cellStyle name="Total 13 2 2 9" xfId="15554"/>
    <cellStyle name="Total 13 2 2 9 2" xfId="26961"/>
    <cellStyle name="Total 13 2 3" xfId="7174"/>
    <cellStyle name="Total 13 2 3 10" xfId="15528"/>
    <cellStyle name="Total 13 2 3 10 2" xfId="26935"/>
    <cellStyle name="Total 13 2 3 11" xfId="20142"/>
    <cellStyle name="Total 13 2 3 2" xfId="8814"/>
    <cellStyle name="Total 13 2 3 2 2" xfId="13473"/>
    <cellStyle name="Total 13 2 3 2 2 2" xfId="24880"/>
    <cellStyle name="Total 13 2 3 2 3" xfId="14479"/>
    <cellStyle name="Total 13 2 3 2 3 2" xfId="25886"/>
    <cellStyle name="Total 13 2 3 2 4" xfId="15437"/>
    <cellStyle name="Total 13 2 3 2 4 2" xfId="26844"/>
    <cellStyle name="Total 13 2 3 2 5" xfId="16363"/>
    <cellStyle name="Total 13 2 3 2 5 2" xfId="27770"/>
    <cellStyle name="Total 13 2 3 2 6" xfId="17234"/>
    <cellStyle name="Total 13 2 3 2 6 2" xfId="28641"/>
    <cellStyle name="Total 13 2 3 2 7" xfId="18081"/>
    <cellStyle name="Total 13 2 3 2 7 2" xfId="29488"/>
    <cellStyle name="Total 13 2 3 2 8" xfId="18848"/>
    <cellStyle name="Total 13 2 3 2 8 2" xfId="30255"/>
    <cellStyle name="Total 13 2 3 2 9" xfId="20674"/>
    <cellStyle name="Total 13 2 3 3" xfId="9675"/>
    <cellStyle name="Total 13 2 3 3 2" xfId="14079"/>
    <cellStyle name="Total 13 2 3 3 2 2" xfId="25486"/>
    <cellStyle name="Total 13 2 3 3 3" xfId="15039"/>
    <cellStyle name="Total 13 2 3 3 3 2" xfId="26446"/>
    <cellStyle name="Total 13 2 3 3 4" xfId="15991"/>
    <cellStyle name="Total 13 2 3 3 4 2" xfId="27398"/>
    <cellStyle name="Total 13 2 3 3 5" xfId="16865"/>
    <cellStyle name="Total 13 2 3 3 5 2" xfId="28272"/>
    <cellStyle name="Total 13 2 3 3 6" xfId="17730"/>
    <cellStyle name="Total 13 2 3 3 6 2" xfId="29137"/>
    <cellStyle name="Total 13 2 3 3 7" xfId="18506"/>
    <cellStyle name="Total 13 2 3 3 7 2" xfId="29913"/>
    <cellStyle name="Total 13 2 3 3 8" xfId="19263"/>
    <cellStyle name="Total 13 2 3 3 8 2" xfId="30670"/>
    <cellStyle name="Total 13 2 3 3 9" xfId="21095"/>
    <cellStyle name="Total 13 2 3 4" xfId="12444"/>
    <cellStyle name="Total 13 2 3 4 2" xfId="23852"/>
    <cellStyle name="Total 13 2 3 5" xfId="10433"/>
    <cellStyle name="Total 13 2 3 5 2" xfId="21845"/>
    <cellStyle name="Total 13 2 3 6" xfId="11715"/>
    <cellStyle name="Total 13 2 3 6 2" xfId="23124"/>
    <cellStyle name="Total 13 2 3 7" xfId="11069"/>
    <cellStyle name="Total 13 2 3 7 2" xfId="22480"/>
    <cellStyle name="Total 13 2 3 8" xfId="13583"/>
    <cellStyle name="Total 13 2 3 8 2" xfId="24990"/>
    <cellStyle name="Total 13 2 3 9" xfId="14571"/>
    <cellStyle name="Total 13 2 3 9 2" xfId="25978"/>
    <cellStyle name="Total 13 2 4" xfId="8016"/>
    <cellStyle name="Total 13 2 4 2" xfId="12984"/>
    <cellStyle name="Total 13 2 4 2 2" xfId="24391"/>
    <cellStyle name="Total 13 2 4 3" xfId="10005"/>
    <cellStyle name="Total 13 2 4 3 2" xfId="21418"/>
    <cellStyle name="Total 13 2 4 4" xfId="12693"/>
    <cellStyle name="Total 13 2 4 4 2" xfId="24101"/>
    <cellStyle name="Total 13 2 4 5" xfId="10226"/>
    <cellStyle name="Total 13 2 4 5 2" xfId="21638"/>
    <cellStyle name="Total 13 2 4 6" xfId="12660"/>
    <cellStyle name="Total 13 2 4 6 2" xfId="24068"/>
    <cellStyle name="Total 13 2 4 7" xfId="10255"/>
    <cellStyle name="Total 13 2 4 7 2" xfId="21667"/>
    <cellStyle name="Total 13 2 4 8" xfId="11768"/>
    <cellStyle name="Total 13 2 4 8 2" xfId="23177"/>
    <cellStyle name="Total 13 2 4 9" xfId="20428"/>
    <cellStyle name="Total 13 2 5" xfId="9447"/>
    <cellStyle name="Total 13 2 5 2" xfId="13851"/>
    <cellStyle name="Total 13 2 5 2 2" xfId="25258"/>
    <cellStyle name="Total 13 2 5 3" xfId="14811"/>
    <cellStyle name="Total 13 2 5 3 2" xfId="26218"/>
    <cellStyle name="Total 13 2 5 4" xfId="15763"/>
    <cellStyle name="Total 13 2 5 4 2" xfId="27170"/>
    <cellStyle name="Total 13 2 5 5" xfId="16637"/>
    <cellStyle name="Total 13 2 5 5 2" xfId="28044"/>
    <cellStyle name="Total 13 2 5 6" xfId="17502"/>
    <cellStyle name="Total 13 2 5 6 2" xfId="28909"/>
    <cellStyle name="Total 13 2 5 7" xfId="18278"/>
    <cellStyle name="Total 13 2 5 7 2" xfId="29685"/>
    <cellStyle name="Total 13 2 5 8" xfId="19035"/>
    <cellStyle name="Total 13 2 5 8 2" xfId="30442"/>
    <cellStyle name="Total 13 2 5 9" xfId="20867"/>
    <cellStyle name="Total 13 2 6" xfId="11910"/>
    <cellStyle name="Total 13 2 6 2" xfId="23319"/>
    <cellStyle name="Total 13 2 7" xfId="10905"/>
    <cellStyle name="Total 13 2 7 2" xfId="22316"/>
    <cellStyle name="Total 13 2 8" xfId="11521"/>
    <cellStyle name="Total 13 2 8 2" xfId="22931"/>
    <cellStyle name="Total 13 2 9" xfId="11216"/>
    <cellStyle name="Total 13 2 9 2" xfId="22626"/>
    <cellStyle name="Total 13 3" xfId="6909"/>
    <cellStyle name="Total 13 3 10" xfId="11036"/>
    <cellStyle name="Total 13 3 10 2" xfId="22447"/>
    <cellStyle name="Total 13 3 11" xfId="13095"/>
    <cellStyle name="Total 13 3 11 2" xfId="24502"/>
    <cellStyle name="Total 13 3 12" xfId="20015"/>
    <cellStyle name="Total 13 3 2" xfId="7711"/>
    <cellStyle name="Total 13 3 2 10" xfId="15179"/>
    <cellStyle name="Total 13 3 2 10 2" xfId="26586"/>
    <cellStyle name="Total 13 3 2 11" xfId="20262"/>
    <cellStyle name="Total 13 3 2 2" xfId="9351"/>
    <cellStyle name="Total 13 3 2 2 2" xfId="13772"/>
    <cellStyle name="Total 13 3 2 2 2 2" xfId="25179"/>
    <cellStyle name="Total 13 3 2 2 3" xfId="14734"/>
    <cellStyle name="Total 13 3 2 2 3 2" xfId="26141"/>
    <cellStyle name="Total 13 3 2 2 4" xfId="15686"/>
    <cellStyle name="Total 13 3 2 2 4 2" xfId="27093"/>
    <cellStyle name="Total 13 3 2 2 5" xfId="16564"/>
    <cellStyle name="Total 13 3 2 2 5 2" xfId="27971"/>
    <cellStyle name="Total 13 3 2 2 6" xfId="17429"/>
    <cellStyle name="Total 13 3 2 2 6 2" xfId="28836"/>
    <cellStyle name="Total 13 3 2 2 7" xfId="18205"/>
    <cellStyle name="Total 13 3 2 2 7 2" xfId="29612"/>
    <cellStyle name="Total 13 3 2 2 8" xfId="18962"/>
    <cellStyle name="Total 13 3 2 2 8 2" xfId="30369"/>
    <cellStyle name="Total 13 3 2 2 9" xfId="20794"/>
    <cellStyle name="Total 13 3 2 3" xfId="9789"/>
    <cellStyle name="Total 13 3 2 3 2" xfId="14193"/>
    <cellStyle name="Total 13 3 2 3 2 2" xfId="25600"/>
    <cellStyle name="Total 13 3 2 3 3" xfId="15153"/>
    <cellStyle name="Total 13 3 2 3 3 2" xfId="26560"/>
    <cellStyle name="Total 13 3 2 3 4" xfId="16105"/>
    <cellStyle name="Total 13 3 2 3 4 2" xfId="27512"/>
    <cellStyle name="Total 13 3 2 3 5" xfId="16979"/>
    <cellStyle name="Total 13 3 2 3 5 2" xfId="28386"/>
    <cellStyle name="Total 13 3 2 3 6" xfId="17844"/>
    <cellStyle name="Total 13 3 2 3 6 2" xfId="29251"/>
    <cellStyle name="Total 13 3 2 3 7" xfId="18620"/>
    <cellStyle name="Total 13 3 2 3 7 2" xfId="30027"/>
    <cellStyle name="Total 13 3 2 3 8" xfId="19377"/>
    <cellStyle name="Total 13 3 2 3 8 2" xfId="30784"/>
    <cellStyle name="Total 13 3 2 3 9" xfId="21209"/>
    <cellStyle name="Total 13 3 2 4" xfId="12758"/>
    <cellStyle name="Total 13 3 2 4 2" xfId="24166"/>
    <cellStyle name="Total 13 3 2 5" xfId="12298"/>
    <cellStyle name="Total 13 3 2 5 2" xfId="23706"/>
    <cellStyle name="Total 13 3 2 6" xfId="10569"/>
    <cellStyle name="Total 13 3 2 6 2" xfId="21981"/>
    <cellStyle name="Total 13 3 2 7" xfId="13123"/>
    <cellStyle name="Total 13 3 2 7 2" xfId="24530"/>
    <cellStyle name="Total 13 3 2 8" xfId="9902"/>
    <cellStyle name="Total 13 3 2 8 2" xfId="21315"/>
    <cellStyle name="Total 13 3 2 9" xfId="14219"/>
    <cellStyle name="Total 13 3 2 9 2" xfId="25626"/>
    <cellStyle name="Total 13 3 3" xfId="8549"/>
    <cellStyle name="Total 13 3 3 2" xfId="13289"/>
    <cellStyle name="Total 13 3 3 2 2" xfId="24696"/>
    <cellStyle name="Total 13 3 3 3" xfId="14309"/>
    <cellStyle name="Total 13 3 3 3 2" xfId="25716"/>
    <cellStyle name="Total 13 3 3 4" xfId="15269"/>
    <cellStyle name="Total 13 3 3 4 2" xfId="26676"/>
    <cellStyle name="Total 13 3 3 5" xfId="16218"/>
    <cellStyle name="Total 13 3 3 5 2" xfId="27625"/>
    <cellStyle name="Total 13 3 3 6" xfId="17091"/>
    <cellStyle name="Total 13 3 3 6 2" xfId="28498"/>
    <cellStyle name="Total 13 3 3 7" xfId="17956"/>
    <cellStyle name="Total 13 3 3 7 2" xfId="29363"/>
    <cellStyle name="Total 13 3 3 8" xfId="18732"/>
    <cellStyle name="Total 13 3 3 8 2" xfId="30139"/>
    <cellStyle name="Total 13 3 3 9" xfId="20546"/>
    <cellStyle name="Total 13 3 4" xfId="9559"/>
    <cellStyle name="Total 13 3 4 2" xfId="13963"/>
    <cellStyle name="Total 13 3 4 2 2" xfId="25370"/>
    <cellStyle name="Total 13 3 4 3" xfId="14923"/>
    <cellStyle name="Total 13 3 4 3 2" xfId="26330"/>
    <cellStyle name="Total 13 3 4 4" xfId="15875"/>
    <cellStyle name="Total 13 3 4 4 2" xfId="27282"/>
    <cellStyle name="Total 13 3 4 5" xfId="16749"/>
    <cellStyle name="Total 13 3 4 5 2" xfId="28156"/>
    <cellStyle name="Total 13 3 4 6" xfId="17614"/>
    <cellStyle name="Total 13 3 4 6 2" xfId="29021"/>
    <cellStyle name="Total 13 3 4 7" xfId="18390"/>
    <cellStyle name="Total 13 3 4 7 2" xfId="29797"/>
    <cellStyle name="Total 13 3 4 8" xfId="19147"/>
    <cellStyle name="Total 13 3 4 8 2" xfId="30554"/>
    <cellStyle name="Total 13 3 4 9" xfId="20979"/>
    <cellStyle name="Total 13 3 5" xfId="12260"/>
    <cellStyle name="Total 13 3 5 2" xfId="23668"/>
    <cellStyle name="Total 13 3 6" xfId="10603"/>
    <cellStyle name="Total 13 3 6 2" xfId="22015"/>
    <cellStyle name="Total 13 3 7" xfId="12601"/>
    <cellStyle name="Total 13 3 7 2" xfId="24009"/>
    <cellStyle name="Total 13 3 8" xfId="10301"/>
    <cellStyle name="Total 13 3 8 2" xfId="21713"/>
    <cellStyle name="Total 13 3 9" xfId="11759"/>
    <cellStyle name="Total 13 3 9 2" xfId="23168"/>
    <cellStyle name="Total 13 4" xfId="7173"/>
    <cellStyle name="Total 13 4 10" xfId="12646"/>
    <cellStyle name="Total 13 4 10 2" xfId="24054"/>
    <cellStyle name="Total 13 4 11" xfId="20141"/>
    <cellStyle name="Total 13 4 2" xfId="8813"/>
    <cellStyle name="Total 13 4 2 2" xfId="13472"/>
    <cellStyle name="Total 13 4 2 2 2" xfId="24879"/>
    <cellStyle name="Total 13 4 2 3" xfId="14478"/>
    <cellStyle name="Total 13 4 2 3 2" xfId="25885"/>
    <cellStyle name="Total 13 4 2 4" xfId="15436"/>
    <cellStyle name="Total 13 4 2 4 2" xfId="26843"/>
    <cellStyle name="Total 13 4 2 5" xfId="16362"/>
    <cellStyle name="Total 13 4 2 5 2" xfId="27769"/>
    <cellStyle name="Total 13 4 2 6" xfId="17233"/>
    <cellStyle name="Total 13 4 2 6 2" xfId="28640"/>
    <cellStyle name="Total 13 4 2 7" xfId="18080"/>
    <cellStyle name="Total 13 4 2 7 2" xfId="29487"/>
    <cellStyle name="Total 13 4 2 8" xfId="18847"/>
    <cellStyle name="Total 13 4 2 8 2" xfId="30254"/>
    <cellStyle name="Total 13 4 2 9" xfId="20673"/>
    <cellStyle name="Total 13 4 3" xfId="9674"/>
    <cellStyle name="Total 13 4 3 2" xfId="14078"/>
    <cellStyle name="Total 13 4 3 2 2" xfId="25485"/>
    <cellStyle name="Total 13 4 3 3" xfId="15038"/>
    <cellStyle name="Total 13 4 3 3 2" xfId="26445"/>
    <cellStyle name="Total 13 4 3 4" xfId="15990"/>
    <cellStyle name="Total 13 4 3 4 2" xfId="27397"/>
    <cellStyle name="Total 13 4 3 5" xfId="16864"/>
    <cellStyle name="Total 13 4 3 5 2" xfId="28271"/>
    <cellStyle name="Total 13 4 3 6" xfId="17729"/>
    <cellStyle name="Total 13 4 3 6 2" xfId="29136"/>
    <cellStyle name="Total 13 4 3 7" xfId="18505"/>
    <cellStyle name="Total 13 4 3 7 2" xfId="29912"/>
    <cellStyle name="Total 13 4 3 8" xfId="19262"/>
    <cellStyle name="Total 13 4 3 8 2" xfId="30669"/>
    <cellStyle name="Total 13 4 3 9" xfId="21094"/>
    <cellStyle name="Total 13 4 4" xfId="12443"/>
    <cellStyle name="Total 13 4 4 2" xfId="23851"/>
    <cellStyle name="Total 13 4 5" xfId="10434"/>
    <cellStyle name="Total 13 4 5 2" xfId="21846"/>
    <cellStyle name="Total 13 4 6" xfId="11714"/>
    <cellStyle name="Total 13 4 6 2" xfId="23123"/>
    <cellStyle name="Total 13 4 7" xfId="11070"/>
    <cellStyle name="Total 13 4 7 2" xfId="22481"/>
    <cellStyle name="Total 13 4 8" xfId="12558"/>
    <cellStyle name="Total 13 4 8 2" xfId="23966"/>
    <cellStyle name="Total 13 4 9" xfId="10335"/>
    <cellStyle name="Total 13 4 9 2" xfId="21747"/>
    <cellStyle name="Total 13 5" xfId="8015"/>
    <cellStyle name="Total 13 5 2" xfId="12983"/>
    <cellStyle name="Total 13 5 2 2" xfId="24390"/>
    <cellStyle name="Total 13 5 3" xfId="10006"/>
    <cellStyle name="Total 13 5 3 2" xfId="21419"/>
    <cellStyle name="Total 13 5 4" xfId="12160"/>
    <cellStyle name="Total 13 5 4 2" xfId="23568"/>
    <cellStyle name="Total 13 5 5" xfId="10698"/>
    <cellStyle name="Total 13 5 5 2" xfId="22110"/>
    <cellStyle name="Total 13 5 6" xfId="11669"/>
    <cellStyle name="Total 13 5 6 2" xfId="23078"/>
    <cellStyle name="Total 13 5 7" xfId="11109"/>
    <cellStyle name="Total 13 5 7 2" xfId="22520"/>
    <cellStyle name="Total 13 5 8" xfId="13089"/>
    <cellStyle name="Total 13 5 8 2" xfId="24496"/>
    <cellStyle name="Total 13 5 9" xfId="20427"/>
    <cellStyle name="Total 13 6" xfId="9446"/>
    <cellStyle name="Total 13 6 2" xfId="13850"/>
    <cellStyle name="Total 13 6 2 2" xfId="25257"/>
    <cellStyle name="Total 13 6 3" xfId="14810"/>
    <cellStyle name="Total 13 6 3 2" xfId="26217"/>
    <cellStyle name="Total 13 6 4" xfId="15762"/>
    <cellStyle name="Total 13 6 4 2" xfId="27169"/>
    <cellStyle name="Total 13 6 5" xfId="16636"/>
    <cellStyle name="Total 13 6 5 2" xfId="28043"/>
    <cellStyle name="Total 13 6 6" xfId="17501"/>
    <cellStyle name="Total 13 6 6 2" xfId="28908"/>
    <cellStyle name="Total 13 6 7" xfId="18277"/>
    <cellStyle name="Total 13 6 7 2" xfId="29684"/>
    <cellStyle name="Total 13 6 8" xfId="19034"/>
    <cellStyle name="Total 13 6 8 2" xfId="30441"/>
    <cellStyle name="Total 13 6 9" xfId="20866"/>
    <cellStyle name="Total 13 7" xfId="11909"/>
    <cellStyle name="Total 13 7 2" xfId="23318"/>
    <cellStyle name="Total 13 8" xfId="10906"/>
    <cellStyle name="Total 13 8 2" xfId="22317"/>
    <cellStyle name="Total 13 9" xfId="11520"/>
    <cellStyle name="Total 13 9 2" xfId="22930"/>
    <cellStyle name="Total 14" xfId="6287"/>
    <cellStyle name="Total 14 10" xfId="11215"/>
    <cellStyle name="Total 14 10 2" xfId="22625"/>
    <cellStyle name="Total 14 11" xfId="13019"/>
    <cellStyle name="Total 14 11 2" xfId="24426"/>
    <cellStyle name="Total 14 12" xfId="9973"/>
    <cellStyle name="Total 14 12 2" xfId="21386"/>
    <cellStyle name="Total 14 13" xfId="11830"/>
    <cellStyle name="Total 14 13 2" xfId="23239"/>
    <cellStyle name="Total 14 14" xfId="19896"/>
    <cellStyle name="Total 14 2" xfId="6288"/>
    <cellStyle name="Total 14 2 10" xfId="11951"/>
    <cellStyle name="Total 14 2 10 2" xfId="23359"/>
    <cellStyle name="Total 14 2 11" xfId="10866"/>
    <cellStyle name="Total 14 2 11 2" xfId="22278"/>
    <cellStyle name="Total 14 2 12" xfId="11554"/>
    <cellStyle name="Total 14 2 12 2" xfId="22963"/>
    <cellStyle name="Total 14 2 13" xfId="19897"/>
    <cellStyle name="Total 14 2 2" xfId="6912"/>
    <cellStyle name="Total 14 2 2 10" xfId="11179"/>
    <cellStyle name="Total 14 2 2 10 2" xfId="22590"/>
    <cellStyle name="Total 14 2 2 11" xfId="12352"/>
    <cellStyle name="Total 14 2 2 11 2" xfId="23760"/>
    <cellStyle name="Total 14 2 2 12" xfId="20018"/>
    <cellStyle name="Total 14 2 2 2" xfId="7712"/>
    <cellStyle name="Total 14 2 2 2 10" xfId="16514"/>
    <cellStyle name="Total 14 2 2 2 10 2" xfId="27921"/>
    <cellStyle name="Total 14 2 2 2 11" xfId="20263"/>
    <cellStyle name="Total 14 2 2 2 2" xfId="9352"/>
    <cellStyle name="Total 14 2 2 2 2 2" xfId="13773"/>
    <cellStyle name="Total 14 2 2 2 2 2 2" xfId="25180"/>
    <cellStyle name="Total 14 2 2 2 2 3" xfId="14735"/>
    <cellStyle name="Total 14 2 2 2 2 3 2" xfId="26142"/>
    <cellStyle name="Total 14 2 2 2 2 4" xfId="15687"/>
    <cellStyle name="Total 14 2 2 2 2 4 2" xfId="27094"/>
    <cellStyle name="Total 14 2 2 2 2 5" xfId="16565"/>
    <cellStyle name="Total 14 2 2 2 2 5 2" xfId="27972"/>
    <cellStyle name="Total 14 2 2 2 2 6" xfId="17430"/>
    <cellStyle name="Total 14 2 2 2 2 6 2" xfId="28837"/>
    <cellStyle name="Total 14 2 2 2 2 7" xfId="18206"/>
    <cellStyle name="Total 14 2 2 2 2 7 2" xfId="29613"/>
    <cellStyle name="Total 14 2 2 2 2 8" xfId="18963"/>
    <cellStyle name="Total 14 2 2 2 2 8 2" xfId="30370"/>
    <cellStyle name="Total 14 2 2 2 2 9" xfId="20795"/>
    <cellStyle name="Total 14 2 2 2 3" xfId="9790"/>
    <cellStyle name="Total 14 2 2 2 3 2" xfId="14194"/>
    <cellStyle name="Total 14 2 2 2 3 2 2" xfId="25601"/>
    <cellStyle name="Total 14 2 2 2 3 3" xfId="15154"/>
    <cellStyle name="Total 14 2 2 2 3 3 2" xfId="26561"/>
    <cellStyle name="Total 14 2 2 2 3 4" xfId="16106"/>
    <cellStyle name="Total 14 2 2 2 3 4 2" xfId="27513"/>
    <cellStyle name="Total 14 2 2 2 3 5" xfId="16980"/>
    <cellStyle name="Total 14 2 2 2 3 5 2" xfId="28387"/>
    <cellStyle name="Total 14 2 2 2 3 6" xfId="17845"/>
    <cellStyle name="Total 14 2 2 2 3 6 2" xfId="29252"/>
    <cellStyle name="Total 14 2 2 2 3 7" xfId="18621"/>
    <cellStyle name="Total 14 2 2 2 3 7 2" xfId="30028"/>
    <cellStyle name="Total 14 2 2 2 3 8" xfId="19378"/>
    <cellStyle name="Total 14 2 2 2 3 8 2" xfId="30785"/>
    <cellStyle name="Total 14 2 2 2 3 9" xfId="21210"/>
    <cellStyle name="Total 14 2 2 2 4" xfId="12759"/>
    <cellStyle name="Total 14 2 2 2 4 2" xfId="24167"/>
    <cellStyle name="Total 14 2 2 2 5" xfId="13064"/>
    <cellStyle name="Total 14 2 2 2 5 2" xfId="24471"/>
    <cellStyle name="Total 14 2 2 2 6" xfId="9940"/>
    <cellStyle name="Total 14 2 2 2 6 2" xfId="21353"/>
    <cellStyle name="Total 14 2 2 2 7" xfId="13719"/>
    <cellStyle name="Total 14 2 2 2 7 2" xfId="25126"/>
    <cellStyle name="Total 14 2 2 2 8" xfId="14682"/>
    <cellStyle name="Total 14 2 2 2 8 2" xfId="26089"/>
    <cellStyle name="Total 14 2 2 2 9" xfId="15634"/>
    <cellStyle name="Total 14 2 2 2 9 2" xfId="27041"/>
    <cellStyle name="Total 14 2 2 3" xfId="8552"/>
    <cellStyle name="Total 14 2 2 3 2" xfId="13292"/>
    <cellStyle name="Total 14 2 2 3 2 2" xfId="24699"/>
    <cellStyle name="Total 14 2 2 3 3" xfId="14312"/>
    <cellStyle name="Total 14 2 2 3 3 2" xfId="25719"/>
    <cellStyle name="Total 14 2 2 3 4" xfId="15272"/>
    <cellStyle name="Total 14 2 2 3 4 2" xfId="26679"/>
    <cellStyle name="Total 14 2 2 3 5" xfId="16221"/>
    <cellStyle name="Total 14 2 2 3 5 2" xfId="27628"/>
    <cellStyle name="Total 14 2 2 3 6" xfId="17094"/>
    <cellStyle name="Total 14 2 2 3 6 2" xfId="28501"/>
    <cellStyle name="Total 14 2 2 3 7" xfId="17959"/>
    <cellStyle name="Total 14 2 2 3 7 2" xfId="29366"/>
    <cellStyle name="Total 14 2 2 3 8" xfId="18735"/>
    <cellStyle name="Total 14 2 2 3 8 2" xfId="30142"/>
    <cellStyle name="Total 14 2 2 3 9" xfId="20549"/>
    <cellStyle name="Total 14 2 2 4" xfId="9562"/>
    <cellStyle name="Total 14 2 2 4 2" xfId="13966"/>
    <cellStyle name="Total 14 2 2 4 2 2" xfId="25373"/>
    <cellStyle name="Total 14 2 2 4 3" xfId="14926"/>
    <cellStyle name="Total 14 2 2 4 3 2" xfId="26333"/>
    <cellStyle name="Total 14 2 2 4 4" xfId="15878"/>
    <cellStyle name="Total 14 2 2 4 4 2" xfId="27285"/>
    <cellStyle name="Total 14 2 2 4 5" xfId="16752"/>
    <cellStyle name="Total 14 2 2 4 5 2" xfId="28159"/>
    <cellStyle name="Total 14 2 2 4 6" xfId="17617"/>
    <cellStyle name="Total 14 2 2 4 6 2" xfId="29024"/>
    <cellStyle name="Total 14 2 2 4 7" xfId="18393"/>
    <cellStyle name="Total 14 2 2 4 7 2" xfId="29800"/>
    <cellStyle name="Total 14 2 2 4 8" xfId="19150"/>
    <cellStyle name="Total 14 2 2 4 8 2" xfId="30557"/>
    <cellStyle name="Total 14 2 2 4 9" xfId="20982"/>
    <cellStyle name="Total 14 2 2 5" xfId="12263"/>
    <cellStyle name="Total 14 2 2 5 2" xfId="23671"/>
    <cellStyle name="Total 14 2 2 6" xfId="10600"/>
    <cellStyle name="Total 14 2 2 6 2" xfId="22012"/>
    <cellStyle name="Total 14 2 2 7" xfId="11979"/>
    <cellStyle name="Total 14 2 2 7 2" xfId="23387"/>
    <cellStyle name="Total 14 2 2 8" xfId="10847"/>
    <cellStyle name="Total 14 2 2 8 2" xfId="22259"/>
    <cellStyle name="Total 14 2 2 9" xfId="11573"/>
    <cellStyle name="Total 14 2 2 9 2" xfId="22982"/>
    <cellStyle name="Total 14 2 3" xfId="7176"/>
    <cellStyle name="Total 14 2 3 10" xfId="11982"/>
    <cellStyle name="Total 14 2 3 10 2" xfId="23390"/>
    <cellStyle name="Total 14 2 3 11" xfId="20144"/>
    <cellStyle name="Total 14 2 3 2" xfId="8816"/>
    <cellStyle name="Total 14 2 3 2 2" xfId="13475"/>
    <cellStyle name="Total 14 2 3 2 2 2" xfId="24882"/>
    <cellStyle name="Total 14 2 3 2 3" xfId="14481"/>
    <cellStyle name="Total 14 2 3 2 3 2" xfId="25888"/>
    <cellStyle name="Total 14 2 3 2 4" xfId="15439"/>
    <cellStyle name="Total 14 2 3 2 4 2" xfId="26846"/>
    <cellStyle name="Total 14 2 3 2 5" xfId="16365"/>
    <cellStyle name="Total 14 2 3 2 5 2" xfId="27772"/>
    <cellStyle name="Total 14 2 3 2 6" xfId="17236"/>
    <cellStyle name="Total 14 2 3 2 6 2" xfId="28643"/>
    <cellStyle name="Total 14 2 3 2 7" xfId="18083"/>
    <cellStyle name="Total 14 2 3 2 7 2" xfId="29490"/>
    <cellStyle name="Total 14 2 3 2 8" xfId="18850"/>
    <cellStyle name="Total 14 2 3 2 8 2" xfId="30257"/>
    <cellStyle name="Total 14 2 3 2 9" xfId="20676"/>
    <cellStyle name="Total 14 2 3 3" xfId="9677"/>
    <cellStyle name="Total 14 2 3 3 2" xfId="14081"/>
    <cellStyle name="Total 14 2 3 3 2 2" xfId="25488"/>
    <cellStyle name="Total 14 2 3 3 3" xfId="15041"/>
    <cellStyle name="Total 14 2 3 3 3 2" xfId="26448"/>
    <cellStyle name="Total 14 2 3 3 4" xfId="15993"/>
    <cellStyle name="Total 14 2 3 3 4 2" xfId="27400"/>
    <cellStyle name="Total 14 2 3 3 5" xfId="16867"/>
    <cellStyle name="Total 14 2 3 3 5 2" xfId="28274"/>
    <cellStyle name="Total 14 2 3 3 6" xfId="17732"/>
    <cellStyle name="Total 14 2 3 3 6 2" xfId="29139"/>
    <cellStyle name="Total 14 2 3 3 7" xfId="18508"/>
    <cellStyle name="Total 14 2 3 3 7 2" xfId="29915"/>
    <cellStyle name="Total 14 2 3 3 8" xfId="19265"/>
    <cellStyle name="Total 14 2 3 3 8 2" xfId="30672"/>
    <cellStyle name="Total 14 2 3 3 9" xfId="21097"/>
    <cellStyle name="Total 14 2 3 4" xfId="12446"/>
    <cellStyle name="Total 14 2 3 4 2" xfId="23854"/>
    <cellStyle name="Total 14 2 3 5" xfId="10431"/>
    <cellStyle name="Total 14 2 3 5 2" xfId="21843"/>
    <cellStyle name="Total 14 2 3 6" xfId="11717"/>
    <cellStyle name="Total 14 2 3 6 2" xfId="23126"/>
    <cellStyle name="Total 14 2 3 7" xfId="11067"/>
    <cellStyle name="Total 14 2 3 7 2" xfId="22478"/>
    <cellStyle name="Total 14 2 3 8" xfId="12356"/>
    <cellStyle name="Total 14 2 3 8 2" xfId="23764"/>
    <cellStyle name="Total 14 2 3 9" xfId="10514"/>
    <cellStyle name="Total 14 2 3 9 2" xfId="21926"/>
    <cellStyle name="Total 14 2 4" xfId="8018"/>
    <cellStyle name="Total 14 2 4 2" xfId="12986"/>
    <cellStyle name="Total 14 2 4 2 2" xfId="24393"/>
    <cellStyle name="Total 14 2 4 3" xfId="10003"/>
    <cellStyle name="Total 14 2 4 3 2" xfId="21416"/>
    <cellStyle name="Total 14 2 4 4" xfId="13189"/>
    <cellStyle name="Total 14 2 4 4 2" xfId="24596"/>
    <cellStyle name="Total 14 2 4 5" xfId="9847"/>
    <cellStyle name="Total 14 2 4 5 2" xfId="21260"/>
    <cellStyle name="Total 14 2 4 6" xfId="13764"/>
    <cellStyle name="Total 14 2 4 6 2" xfId="25171"/>
    <cellStyle name="Total 14 2 4 7" xfId="14726"/>
    <cellStyle name="Total 14 2 4 7 2" xfId="26133"/>
    <cellStyle name="Total 14 2 4 8" xfId="15678"/>
    <cellStyle name="Total 14 2 4 8 2" xfId="27085"/>
    <cellStyle name="Total 14 2 4 9" xfId="20430"/>
    <cellStyle name="Total 14 2 5" xfId="9449"/>
    <cellStyle name="Total 14 2 5 2" xfId="13853"/>
    <cellStyle name="Total 14 2 5 2 2" xfId="25260"/>
    <cellStyle name="Total 14 2 5 3" xfId="14813"/>
    <cellStyle name="Total 14 2 5 3 2" xfId="26220"/>
    <cellStyle name="Total 14 2 5 4" xfId="15765"/>
    <cellStyle name="Total 14 2 5 4 2" xfId="27172"/>
    <cellStyle name="Total 14 2 5 5" xfId="16639"/>
    <cellStyle name="Total 14 2 5 5 2" xfId="28046"/>
    <cellStyle name="Total 14 2 5 6" xfId="17504"/>
    <cellStyle name="Total 14 2 5 6 2" xfId="28911"/>
    <cellStyle name="Total 14 2 5 7" xfId="18280"/>
    <cellStyle name="Total 14 2 5 7 2" xfId="29687"/>
    <cellStyle name="Total 14 2 5 8" xfId="19037"/>
    <cellStyle name="Total 14 2 5 8 2" xfId="30444"/>
    <cellStyle name="Total 14 2 5 9" xfId="20869"/>
    <cellStyle name="Total 14 2 6" xfId="11912"/>
    <cellStyle name="Total 14 2 6 2" xfId="23321"/>
    <cellStyle name="Total 14 2 7" xfId="10903"/>
    <cellStyle name="Total 14 2 7 2" xfId="22314"/>
    <cellStyle name="Total 14 2 8" xfId="11523"/>
    <cellStyle name="Total 14 2 8 2" xfId="22933"/>
    <cellStyle name="Total 14 2 9" xfId="11214"/>
    <cellStyle name="Total 14 2 9 2" xfId="22624"/>
    <cellStyle name="Total 14 3" xfId="6911"/>
    <cellStyle name="Total 14 3 10" xfId="14337"/>
    <cellStyle name="Total 14 3 10 2" xfId="25744"/>
    <cellStyle name="Total 14 3 11" xfId="15297"/>
    <cellStyle name="Total 14 3 11 2" xfId="26704"/>
    <cellStyle name="Total 14 3 12" xfId="20017"/>
    <cellStyle name="Total 14 3 2" xfId="7713"/>
    <cellStyle name="Total 14 3 2 10" xfId="18108"/>
    <cellStyle name="Total 14 3 2 10 2" xfId="29515"/>
    <cellStyle name="Total 14 3 2 11" xfId="20264"/>
    <cellStyle name="Total 14 3 2 2" xfId="9353"/>
    <cellStyle name="Total 14 3 2 2 2" xfId="13774"/>
    <cellStyle name="Total 14 3 2 2 2 2" xfId="25181"/>
    <cellStyle name="Total 14 3 2 2 3" xfId="14736"/>
    <cellStyle name="Total 14 3 2 2 3 2" xfId="26143"/>
    <cellStyle name="Total 14 3 2 2 4" xfId="15688"/>
    <cellStyle name="Total 14 3 2 2 4 2" xfId="27095"/>
    <cellStyle name="Total 14 3 2 2 5" xfId="16566"/>
    <cellStyle name="Total 14 3 2 2 5 2" xfId="27973"/>
    <cellStyle name="Total 14 3 2 2 6" xfId="17431"/>
    <cellStyle name="Total 14 3 2 2 6 2" xfId="28838"/>
    <cellStyle name="Total 14 3 2 2 7" xfId="18207"/>
    <cellStyle name="Total 14 3 2 2 7 2" xfId="29614"/>
    <cellStyle name="Total 14 3 2 2 8" xfId="18964"/>
    <cellStyle name="Total 14 3 2 2 8 2" xfId="30371"/>
    <cellStyle name="Total 14 3 2 2 9" xfId="20796"/>
    <cellStyle name="Total 14 3 2 3" xfId="9791"/>
    <cellStyle name="Total 14 3 2 3 2" xfId="14195"/>
    <cellStyle name="Total 14 3 2 3 2 2" xfId="25602"/>
    <cellStyle name="Total 14 3 2 3 3" xfId="15155"/>
    <cellStyle name="Total 14 3 2 3 3 2" xfId="26562"/>
    <cellStyle name="Total 14 3 2 3 4" xfId="16107"/>
    <cellStyle name="Total 14 3 2 3 4 2" xfId="27514"/>
    <cellStyle name="Total 14 3 2 3 5" xfId="16981"/>
    <cellStyle name="Total 14 3 2 3 5 2" xfId="28388"/>
    <cellStyle name="Total 14 3 2 3 6" xfId="17846"/>
    <cellStyle name="Total 14 3 2 3 6 2" xfId="29253"/>
    <cellStyle name="Total 14 3 2 3 7" xfId="18622"/>
    <cellStyle name="Total 14 3 2 3 7 2" xfId="30029"/>
    <cellStyle name="Total 14 3 2 3 8" xfId="19379"/>
    <cellStyle name="Total 14 3 2 3 8 2" xfId="30786"/>
    <cellStyle name="Total 14 3 2 3 9" xfId="21211"/>
    <cellStyle name="Total 14 3 2 4" xfId="12760"/>
    <cellStyle name="Total 14 3 2 4 2" xfId="24168"/>
    <cellStyle name="Total 14 3 2 5" xfId="13500"/>
    <cellStyle name="Total 14 3 2 5 2" xfId="24907"/>
    <cellStyle name="Total 14 3 2 6" xfId="14506"/>
    <cellStyle name="Total 14 3 2 6 2" xfId="25913"/>
    <cellStyle name="Total 14 3 2 7" xfId="15464"/>
    <cellStyle name="Total 14 3 2 7 2" xfId="26871"/>
    <cellStyle name="Total 14 3 2 8" xfId="16390"/>
    <cellStyle name="Total 14 3 2 8 2" xfId="27797"/>
    <cellStyle name="Total 14 3 2 9" xfId="17261"/>
    <cellStyle name="Total 14 3 2 9 2" xfId="28668"/>
    <cellStyle name="Total 14 3 3" xfId="8551"/>
    <cellStyle name="Total 14 3 3 2" xfId="13291"/>
    <cellStyle name="Total 14 3 3 2 2" xfId="24698"/>
    <cellStyle name="Total 14 3 3 3" xfId="14311"/>
    <cellStyle name="Total 14 3 3 3 2" xfId="25718"/>
    <cellStyle name="Total 14 3 3 4" xfId="15271"/>
    <cellStyle name="Total 14 3 3 4 2" xfId="26678"/>
    <cellStyle name="Total 14 3 3 5" xfId="16220"/>
    <cellStyle name="Total 14 3 3 5 2" xfId="27627"/>
    <cellStyle name="Total 14 3 3 6" xfId="17093"/>
    <cellStyle name="Total 14 3 3 6 2" xfId="28500"/>
    <cellStyle name="Total 14 3 3 7" xfId="17958"/>
    <cellStyle name="Total 14 3 3 7 2" xfId="29365"/>
    <cellStyle name="Total 14 3 3 8" xfId="18734"/>
    <cellStyle name="Total 14 3 3 8 2" xfId="30141"/>
    <cellStyle name="Total 14 3 3 9" xfId="20548"/>
    <cellStyle name="Total 14 3 4" xfId="9561"/>
    <cellStyle name="Total 14 3 4 2" xfId="13965"/>
    <cellStyle name="Total 14 3 4 2 2" xfId="25372"/>
    <cellStyle name="Total 14 3 4 3" xfId="14925"/>
    <cellStyle name="Total 14 3 4 3 2" xfId="26332"/>
    <cellStyle name="Total 14 3 4 4" xfId="15877"/>
    <cellStyle name="Total 14 3 4 4 2" xfId="27284"/>
    <cellStyle name="Total 14 3 4 5" xfId="16751"/>
    <cellStyle name="Total 14 3 4 5 2" xfId="28158"/>
    <cellStyle name="Total 14 3 4 6" xfId="17616"/>
    <cellStyle name="Total 14 3 4 6 2" xfId="29023"/>
    <cellStyle name="Total 14 3 4 7" xfId="18392"/>
    <cellStyle name="Total 14 3 4 7 2" xfId="29799"/>
    <cellStyle name="Total 14 3 4 8" xfId="19149"/>
    <cellStyle name="Total 14 3 4 8 2" xfId="30556"/>
    <cellStyle name="Total 14 3 4 9" xfId="20981"/>
    <cellStyle name="Total 14 3 5" xfId="12262"/>
    <cellStyle name="Total 14 3 5 2" xfId="23670"/>
    <cellStyle name="Total 14 3 6" xfId="10601"/>
    <cellStyle name="Total 14 3 6 2" xfId="22013"/>
    <cellStyle name="Total 14 3 7" xfId="13119"/>
    <cellStyle name="Total 14 3 7 2" xfId="24526"/>
    <cellStyle name="Total 14 3 8" xfId="9905"/>
    <cellStyle name="Total 14 3 8 2" xfId="21318"/>
    <cellStyle name="Total 14 3 9" xfId="13321"/>
    <cellStyle name="Total 14 3 9 2" xfId="24728"/>
    <cellStyle name="Total 14 4" xfId="7175"/>
    <cellStyle name="Total 14 4 10" xfId="12393"/>
    <cellStyle name="Total 14 4 10 2" xfId="23801"/>
    <cellStyle name="Total 14 4 11" xfId="20143"/>
    <cellStyle name="Total 14 4 2" xfId="8815"/>
    <cellStyle name="Total 14 4 2 2" xfId="13474"/>
    <cellStyle name="Total 14 4 2 2 2" xfId="24881"/>
    <cellStyle name="Total 14 4 2 3" xfId="14480"/>
    <cellStyle name="Total 14 4 2 3 2" xfId="25887"/>
    <cellStyle name="Total 14 4 2 4" xfId="15438"/>
    <cellStyle name="Total 14 4 2 4 2" xfId="26845"/>
    <cellStyle name="Total 14 4 2 5" xfId="16364"/>
    <cellStyle name="Total 14 4 2 5 2" xfId="27771"/>
    <cellStyle name="Total 14 4 2 6" xfId="17235"/>
    <cellStyle name="Total 14 4 2 6 2" xfId="28642"/>
    <cellStyle name="Total 14 4 2 7" xfId="18082"/>
    <cellStyle name="Total 14 4 2 7 2" xfId="29489"/>
    <cellStyle name="Total 14 4 2 8" xfId="18849"/>
    <cellStyle name="Total 14 4 2 8 2" xfId="30256"/>
    <cellStyle name="Total 14 4 2 9" xfId="20675"/>
    <cellStyle name="Total 14 4 3" xfId="9676"/>
    <cellStyle name="Total 14 4 3 2" xfId="14080"/>
    <cellStyle name="Total 14 4 3 2 2" xfId="25487"/>
    <cellStyle name="Total 14 4 3 3" xfId="15040"/>
    <cellStyle name="Total 14 4 3 3 2" xfId="26447"/>
    <cellStyle name="Total 14 4 3 4" xfId="15992"/>
    <cellStyle name="Total 14 4 3 4 2" xfId="27399"/>
    <cellStyle name="Total 14 4 3 5" xfId="16866"/>
    <cellStyle name="Total 14 4 3 5 2" xfId="28273"/>
    <cellStyle name="Total 14 4 3 6" xfId="17731"/>
    <cellStyle name="Total 14 4 3 6 2" xfId="29138"/>
    <cellStyle name="Total 14 4 3 7" xfId="18507"/>
    <cellStyle name="Total 14 4 3 7 2" xfId="29914"/>
    <cellStyle name="Total 14 4 3 8" xfId="19264"/>
    <cellStyle name="Total 14 4 3 8 2" xfId="30671"/>
    <cellStyle name="Total 14 4 3 9" xfId="21096"/>
    <cellStyle name="Total 14 4 4" xfId="12445"/>
    <cellStyle name="Total 14 4 4 2" xfId="23853"/>
    <cellStyle name="Total 14 4 5" xfId="10432"/>
    <cellStyle name="Total 14 4 5 2" xfId="21844"/>
    <cellStyle name="Total 14 4 6" xfId="11716"/>
    <cellStyle name="Total 14 4 6 2" xfId="23125"/>
    <cellStyle name="Total 14 4 7" xfId="11068"/>
    <cellStyle name="Total 14 4 7 2" xfId="22479"/>
    <cellStyle name="Total 14 4 8" xfId="13025"/>
    <cellStyle name="Total 14 4 8 2" xfId="24432"/>
    <cellStyle name="Total 14 4 9" xfId="9970"/>
    <cellStyle name="Total 14 4 9 2" xfId="21383"/>
    <cellStyle name="Total 14 5" xfId="8017"/>
    <cellStyle name="Total 14 5 2" xfId="12985"/>
    <cellStyle name="Total 14 5 2 2" xfId="24392"/>
    <cellStyle name="Total 14 5 3" xfId="10004"/>
    <cellStyle name="Total 14 5 3 2" xfId="21417"/>
    <cellStyle name="Total 14 5 4" xfId="13714"/>
    <cellStyle name="Total 14 5 4 2" xfId="25121"/>
    <cellStyle name="Total 14 5 5" xfId="14678"/>
    <cellStyle name="Total 14 5 5 2" xfId="26085"/>
    <cellStyle name="Total 14 5 6" xfId="15630"/>
    <cellStyle name="Total 14 5 6 2" xfId="27037"/>
    <cellStyle name="Total 14 5 7" xfId="16512"/>
    <cellStyle name="Total 14 5 7 2" xfId="27919"/>
    <cellStyle name="Total 14 5 8" xfId="17380"/>
    <cellStyle name="Total 14 5 8 2" xfId="28787"/>
    <cellStyle name="Total 14 5 9" xfId="20429"/>
    <cellStyle name="Total 14 6" xfId="9448"/>
    <cellStyle name="Total 14 6 2" xfId="13852"/>
    <cellStyle name="Total 14 6 2 2" xfId="25259"/>
    <cellStyle name="Total 14 6 3" xfId="14812"/>
    <cellStyle name="Total 14 6 3 2" xfId="26219"/>
    <cellStyle name="Total 14 6 4" xfId="15764"/>
    <cellStyle name="Total 14 6 4 2" xfId="27171"/>
    <cellStyle name="Total 14 6 5" xfId="16638"/>
    <cellStyle name="Total 14 6 5 2" xfId="28045"/>
    <cellStyle name="Total 14 6 6" xfId="17503"/>
    <cellStyle name="Total 14 6 6 2" xfId="28910"/>
    <cellStyle name="Total 14 6 7" xfId="18279"/>
    <cellStyle name="Total 14 6 7 2" xfId="29686"/>
    <cellStyle name="Total 14 6 8" xfId="19036"/>
    <cellStyle name="Total 14 6 8 2" xfId="30443"/>
    <cellStyle name="Total 14 6 9" xfId="20868"/>
    <cellStyle name="Total 14 7" xfId="11911"/>
    <cellStyle name="Total 14 7 2" xfId="23320"/>
    <cellStyle name="Total 14 8" xfId="10904"/>
    <cellStyle name="Total 14 8 2" xfId="22315"/>
    <cellStyle name="Total 14 9" xfId="11522"/>
    <cellStyle name="Total 14 9 2" xfId="22932"/>
    <cellStyle name="Total 15" xfId="6289"/>
    <cellStyle name="Total 15 10" xfId="11213"/>
    <cellStyle name="Total 15 10 2" xfId="22623"/>
    <cellStyle name="Total 15 11" xfId="12533"/>
    <cellStyle name="Total 15 11 2" xfId="23941"/>
    <cellStyle name="Total 15 12" xfId="10348"/>
    <cellStyle name="Total 15 12 2" xfId="21760"/>
    <cellStyle name="Total 15 13" xfId="11734"/>
    <cellStyle name="Total 15 13 2" xfId="23143"/>
    <cellStyle name="Total 15 14" xfId="19898"/>
    <cellStyle name="Total 15 2" xfId="6290"/>
    <cellStyle name="Total 15 2 10" xfId="13562"/>
    <cellStyle name="Total 15 2 10 2" xfId="24969"/>
    <cellStyle name="Total 15 2 11" xfId="14563"/>
    <cellStyle name="Total 15 2 11 2" xfId="25970"/>
    <cellStyle name="Total 15 2 12" xfId="15521"/>
    <cellStyle name="Total 15 2 12 2" xfId="26928"/>
    <cellStyle name="Total 15 2 13" xfId="19899"/>
    <cellStyle name="Total 15 2 2" xfId="6914"/>
    <cellStyle name="Total 15 2 2 10" xfId="16454"/>
    <cellStyle name="Total 15 2 2 10 2" xfId="27861"/>
    <cellStyle name="Total 15 2 2 11" xfId="17325"/>
    <cellStyle name="Total 15 2 2 11 2" xfId="28732"/>
    <cellStyle name="Total 15 2 2 12" xfId="20020"/>
    <cellStyle name="Total 15 2 2 2" xfId="7714"/>
    <cellStyle name="Total 15 2 2 2 10" xfId="10333"/>
    <cellStyle name="Total 15 2 2 2 10 2" xfId="21745"/>
    <cellStyle name="Total 15 2 2 2 11" xfId="20265"/>
    <cellStyle name="Total 15 2 2 2 2" xfId="9354"/>
    <cellStyle name="Total 15 2 2 2 2 2" xfId="13775"/>
    <cellStyle name="Total 15 2 2 2 2 2 2" xfId="25182"/>
    <cellStyle name="Total 15 2 2 2 2 3" xfId="14737"/>
    <cellStyle name="Total 15 2 2 2 2 3 2" xfId="26144"/>
    <cellStyle name="Total 15 2 2 2 2 4" xfId="15689"/>
    <cellStyle name="Total 15 2 2 2 2 4 2" xfId="27096"/>
    <cellStyle name="Total 15 2 2 2 2 5" xfId="16567"/>
    <cellStyle name="Total 15 2 2 2 2 5 2" xfId="27974"/>
    <cellStyle name="Total 15 2 2 2 2 6" xfId="17432"/>
    <cellStyle name="Total 15 2 2 2 2 6 2" xfId="28839"/>
    <cellStyle name="Total 15 2 2 2 2 7" xfId="18208"/>
    <cellStyle name="Total 15 2 2 2 2 7 2" xfId="29615"/>
    <cellStyle name="Total 15 2 2 2 2 8" xfId="18965"/>
    <cellStyle name="Total 15 2 2 2 2 8 2" xfId="30372"/>
    <cellStyle name="Total 15 2 2 2 2 9" xfId="20797"/>
    <cellStyle name="Total 15 2 2 2 3" xfId="9792"/>
    <cellStyle name="Total 15 2 2 2 3 2" xfId="14196"/>
    <cellStyle name="Total 15 2 2 2 3 2 2" xfId="25603"/>
    <cellStyle name="Total 15 2 2 2 3 3" xfId="15156"/>
    <cellStyle name="Total 15 2 2 2 3 3 2" xfId="26563"/>
    <cellStyle name="Total 15 2 2 2 3 4" xfId="16108"/>
    <cellStyle name="Total 15 2 2 2 3 4 2" xfId="27515"/>
    <cellStyle name="Total 15 2 2 2 3 5" xfId="16982"/>
    <cellStyle name="Total 15 2 2 2 3 5 2" xfId="28389"/>
    <cellStyle name="Total 15 2 2 2 3 6" xfId="17847"/>
    <cellStyle name="Total 15 2 2 2 3 6 2" xfId="29254"/>
    <cellStyle name="Total 15 2 2 2 3 7" xfId="18623"/>
    <cellStyle name="Total 15 2 2 2 3 7 2" xfId="30030"/>
    <cellStyle name="Total 15 2 2 2 3 8" xfId="19380"/>
    <cellStyle name="Total 15 2 2 2 3 8 2" xfId="30787"/>
    <cellStyle name="Total 15 2 2 2 3 9" xfId="21212"/>
    <cellStyle name="Total 15 2 2 2 4" xfId="12761"/>
    <cellStyle name="Total 15 2 2 2 4 2" xfId="24169"/>
    <cellStyle name="Total 15 2 2 2 5" xfId="12471"/>
    <cellStyle name="Total 15 2 2 2 5 2" xfId="23879"/>
    <cellStyle name="Total 15 2 2 2 6" xfId="10406"/>
    <cellStyle name="Total 15 2 2 2 6 2" xfId="21818"/>
    <cellStyle name="Total 15 2 2 2 7" xfId="11726"/>
    <cellStyle name="Total 15 2 2 2 7 2" xfId="23135"/>
    <cellStyle name="Total 15 2 2 2 8" xfId="11058"/>
    <cellStyle name="Total 15 2 2 2 8 2" xfId="22469"/>
    <cellStyle name="Total 15 2 2 2 9" xfId="12560"/>
    <cellStyle name="Total 15 2 2 2 9 2" xfId="23968"/>
    <cellStyle name="Total 15 2 2 3" xfId="8554"/>
    <cellStyle name="Total 15 2 2 3 2" xfId="13294"/>
    <cellStyle name="Total 15 2 2 3 2 2" xfId="24701"/>
    <cellStyle name="Total 15 2 2 3 3" xfId="14314"/>
    <cellStyle name="Total 15 2 2 3 3 2" xfId="25721"/>
    <cellStyle name="Total 15 2 2 3 4" xfId="15274"/>
    <cellStyle name="Total 15 2 2 3 4 2" xfId="26681"/>
    <cellStyle name="Total 15 2 2 3 5" xfId="16223"/>
    <cellStyle name="Total 15 2 2 3 5 2" xfId="27630"/>
    <cellStyle name="Total 15 2 2 3 6" xfId="17096"/>
    <cellStyle name="Total 15 2 2 3 6 2" xfId="28503"/>
    <cellStyle name="Total 15 2 2 3 7" xfId="17961"/>
    <cellStyle name="Total 15 2 2 3 7 2" xfId="29368"/>
    <cellStyle name="Total 15 2 2 3 8" xfId="18737"/>
    <cellStyle name="Total 15 2 2 3 8 2" xfId="30144"/>
    <cellStyle name="Total 15 2 2 3 9" xfId="20551"/>
    <cellStyle name="Total 15 2 2 4" xfId="9564"/>
    <cellStyle name="Total 15 2 2 4 2" xfId="13968"/>
    <cellStyle name="Total 15 2 2 4 2 2" xfId="25375"/>
    <cellStyle name="Total 15 2 2 4 3" xfId="14928"/>
    <cellStyle name="Total 15 2 2 4 3 2" xfId="26335"/>
    <cellStyle name="Total 15 2 2 4 4" xfId="15880"/>
    <cellStyle name="Total 15 2 2 4 4 2" xfId="27287"/>
    <cellStyle name="Total 15 2 2 4 5" xfId="16754"/>
    <cellStyle name="Total 15 2 2 4 5 2" xfId="28161"/>
    <cellStyle name="Total 15 2 2 4 6" xfId="17619"/>
    <cellStyle name="Total 15 2 2 4 6 2" xfId="29026"/>
    <cellStyle name="Total 15 2 2 4 7" xfId="18395"/>
    <cellStyle name="Total 15 2 2 4 7 2" xfId="29802"/>
    <cellStyle name="Total 15 2 2 4 8" xfId="19152"/>
    <cellStyle name="Total 15 2 2 4 8 2" xfId="30559"/>
    <cellStyle name="Total 15 2 2 4 9" xfId="20984"/>
    <cellStyle name="Total 15 2 2 5" xfId="12265"/>
    <cellStyle name="Total 15 2 2 5 2" xfId="23673"/>
    <cellStyle name="Total 15 2 2 6" xfId="10598"/>
    <cellStyle name="Total 15 2 2 6 2" xfId="22010"/>
    <cellStyle name="Total 15 2 2 7" xfId="13624"/>
    <cellStyle name="Total 15 2 2 7 2" xfId="25031"/>
    <cellStyle name="Total 15 2 2 8" xfId="14602"/>
    <cellStyle name="Total 15 2 2 8 2" xfId="26009"/>
    <cellStyle name="Total 15 2 2 9" xfId="15555"/>
    <cellStyle name="Total 15 2 2 9 2" xfId="26962"/>
    <cellStyle name="Total 15 2 3" xfId="7178"/>
    <cellStyle name="Total 15 2 3 10" xfId="11189"/>
    <cellStyle name="Total 15 2 3 10 2" xfId="22599"/>
    <cellStyle name="Total 15 2 3 11" xfId="20146"/>
    <cellStyle name="Total 15 2 3 2" xfId="8818"/>
    <cellStyle name="Total 15 2 3 2 2" xfId="13477"/>
    <cellStyle name="Total 15 2 3 2 2 2" xfId="24884"/>
    <cellStyle name="Total 15 2 3 2 3" xfId="14483"/>
    <cellStyle name="Total 15 2 3 2 3 2" xfId="25890"/>
    <cellStyle name="Total 15 2 3 2 4" xfId="15441"/>
    <cellStyle name="Total 15 2 3 2 4 2" xfId="26848"/>
    <cellStyle name="Total 15 2 3 2 5" xfId="16367"/>
    <cellStyle name="Total 15 2 3 2 5 2" xfId="27774"/>
    <cellStyle name="Total 15 2 3 2 6" xfId="17238"/>
    <cellStyle name="Total 15 2 3 2 6 2" xfId="28645"/>
    <cellStyle name="Total 15 2 3 2 7" xfId="18085"/>
    <cellStyle name="Total 15 2 3 2 7 2" xfId="29492"/>
    <cellStyle name="Total 15 2 3 2 8" xfId="18852"/>
    <cellStyle name="Total 15 2 3 2 8 2" xfId="30259"/>
    <cellStyle name="Total 15 2 3 2 9" xfId="20678"/>
    <cellStyle name="Total 15 2 3 3" xfId="9679"/>
    <cellStyle name="Total 15 2 3 3 2" xfId="14083"/>
    <cellStyle name="Total 15 2 3 3 2 2" xfId="25490"/>
    <cellStyle name="Total 15 2 3 3 3" xfId="15043"/>
    <cellStyle name="Total 15 2 3 3 3 2" xfId="26450"/>
    <cellStyle name="Total 15 2 3 3 4" xfId="15995"/>
    <cellStyle name="Total 15 2 3 3 4 2" xfId="27402"/>
    <cellStyle name="Total 15 2 3 3 5" xfId="16869"/>
    <cellStyle name="Total 15 2 3 3 5 2" xfId="28276"/>
    <cellStyle name="Total 15 2 3 3 6" xfId="17734"/>
    <cellStyle name="Total 15 2 3 3 6 2" xfId="29141"/>
    <cellStyle name="Total 15 2 3 3 7" xfId="18510"/>
    <cellStyle name="Total 15 2 3 3 7 2" xfId="29917"/>
    <cellStyle name="Total 15 2 3 3 8" xfId="19267"/>
    <cellStyle name="Total 15 2 3 3 8 2" xfId="30674"/>
    <cellStyle name="Total 15 2 3 3 9" xfId="21099"/>
    <cellStyle name="Total 15 2 3 4" xfId="12448"/>
    <cellStyle name="Total 15 2 3 4 2" xfId="23856"/>
    <cellStyle name="Total 15 2 3 5" xfId="10429"/>
    <cellStyle name="Total 15 2 3 5 2" xfId="21841"/>
    <cellStyle name="Total 15 2 3 6" xfId="9823"/>
    <cellStyle name="Total 15 2 3 6 2" xfId="21236"/>
    <cellStyle name="Total 15 2 3 7" xfId="11942"/>
    <cellStyle name="Total 15 2 3 7 2" xfId="23351"/>
    <cellStyle name="Total 15 2 3 8" xfId="10873"/>
    <cellStyle name="Total 15 2 3 8 2" xfId="22284"/>
    <cellStyle name="Total 15 2 3 9" xfId="11548"/>
    <cellStyle name="Total 15 2 3 9 2" xfId="22958"/>
    <cellStyle name="Total 15 2 4" xfId="8020"/>
    <cellStyle name="Total 15 2 4 2" xfId="12988"/>
    <cellStyle name="Total 15 2 4 2 2" xfId="24395"/>
    <cellStyle name="Total 15 2 4 3" xfId="12010"/>
    <cellStyle name="Total 15 2 4 3 2" xfId="23418"/>
    <cellStyle name="Total 15 2 4 4" xfId="10821"/>
    <cellStyle name="Total 15 2 4 4 2" xfId="22233"/>
    <cellStyle name="Total 15 2 4 5" xfId="11598"/>
    <cellStyle name="Total 15 2 4 5 2" xfId="23007"/>
    <cellStyle name="Total 15 2 4 6" xfId="11159"/>
    <cellStyle name="Total 15 2 4 6 2" xfId="22570"/>
    <cellStyle name="Total 15 2 4 7" xfId="12046"/>
    <cellStyle name="Total 15 2 4 7 2" xfId="23454"/>
    <cellStyle name="Total 15 2 4 8" xfId="10789"/>
    <cellStyle name="Total 15 2 4 8 2" xfId="22201"/>
    <cellStyle name="Total 15 2 4 9" xfId="20432"/>
    <cellStyle name="Total 15 2 5" xfId="9451"/>
    <cellStyle name="Total 15 2 5 2" xfId="13855"/>
    <cellStyle name="Total 15 2 5 2 2" xfId="25262"/>
    <cellStyle name="Total 15 2 5 3" xfId="14815"/>
    <cellStyle name="Total 15 2 5 3 2" xfId="26222"/>
    <cellStyle name="Total 15 2 5 4" xfId="15767"/>
    <cellStyle name="Total 15 2 5 4 2" xfId="27174"/>
    <cellStyle name="Total 15 2 5 5" xfId="16641"/>
    <cellStyle name="Total 15 2 5 5 2" xfId="28048"/>
    <cellStyle name="Total 15 2 5 6" xfId="17506"/>
    <cellStyle name="Total 15 2 5 6 2" xfId="28913"/>
    <cellStyle name="Total 15 2 5 7" xfId="18282"/>
    <cellStyle name="Total 15 2 5 7 2" xfId="29689"/>
    <cellStyle name="Total 15 2 5 8" xfId="19039"/>
    <cellStyle name="Total 15 2 5 8 2" xfId="30446"/>
    <cellStyle name="Total 15 2 5 9" xfId="20871"/>
    <cellStyle name="Total 15 2 6" xfId="11914"/>
    <cellStyle name="Total 15 2 6 2" xfId="23323"/>
    <cellStyle name="Total 15 2 7" xfId="10901"/>
    <cellStyle name="Total 15 2 7 2" xfId="22312"/>
    <cellStyle name="Total 15 2 8" xfId="11525"/>
    <cellStyle name="Total 15 2 8 2" xfId="22935"/>
    <cellStyle name="Total 15 2 9" xfId="11212"/>
    <cellStyle name="Total 15 2 9 2" xfId="22622"/>
    <cellStyle name="Total 15 3" xfId="6913"/>
    <cellStyle name="Total 15 3 10" xfId="11035"/>
    <cellStyle name="Total 15 3 10 2" xfId="22446"/>
    <cellStyle name="Total 15 3 11" xfId="12060"/>
    <cellStyle name="Total 15 3 11 2" xfId="23468"/>
    <cellStyle name="Total 15 3 12" xfId="20019"/>
    <cellStyle name="Total 15 3 2" xfId="7715"/>
    <cellStyle name="Total 15 3 2 10" xfId="11294"/>
    <cellStyle name="Total 15 3 2 10 2" xfId="22704"/>
    <cellStyle name="Total 15 3 2 11" xfId="20266"/>
    <cellStyle name="Total 15 3 2 2" xfId="9355"/>
    <cellStyle name="Total 15 3 2 2 2" xfId="13776"/>
    <cellStyle name="Total 15 3 2 2 2 2" xfId="25183"/>
    <cellStyle name="Total 15 3 2 2 3" xfId="14738"/>
    <cellStyle name="Total 15 3 2 2 3 2" xfId="26145"/>
    <cellStyle name="Total 15 3 2 2 4" xfId="15690"/>
    <cellStyle name="Total 15 3 2 2 4 2" xfId="27097"/>
    <cellStyle name="Total 15 3 2 2 5" xfId="16568"/>
    <cellStyle name="Total 15 3 2 2 5 2" xfId="27975"/>
    <cellStyle name="Total 15 3 2 2 6" xfId="17433"/>
    <cellStyle name="Total 15 3 2 2 6 2" xfId="28840"/>
    <cellStyle name="Total 15 3 2 2 7" xfId="18209"/>
    <cellStyle name="Total 15 3 2 2 7 2" xfId="29616"/>
    <cellStyle name="Total 15 3 2 2 8" xfId="18966"/>
    <cellStyle name="Total 15 3 2 2 8 2" xfId="30373"/>
    <cellStyle name="Total 15 3 2 2 9" xfId="20798"/>
    <cellStyle name="Total 15 3 2 3" xfId="9793"/>
    <cellStyle name="Total 15 3 2 3 2" xfId="14197"/>
    <cellStyle name="Total 15 3 2 3 2 2" xfId="25604"/>
    <cellStyle name="Total 15 3 2 3 3" xfId="15157"/>
    <cellStyle name="Total 15 3 2 3 3 2" xfId="26564"/>
    <cellStyle name="Total 15 3 2 3 4" xfId="16109"/>
    <cellStyle name="Total 15 3 2 3 4 2" xfId="27516"/>
    <cellStyle name="Total 15 3 2 3 5" xfId="16983"/>
    <cellStyle name="Total 15 3 2 3 5 2" xfId="28390"/>
    <cellStyle name="Total 15 3 2 3 6" xfId="17848"/>
    <cellStyle name="Total 15 3 2 3 6 2" xfId="29255"/>
    <cellStyle name="Total 15 3 2 3 7" xfId="18624"/>
    <cellStyle name="Total 15 3 2 3 7 2" xfId="30031"/>
    <cellStyle name="Total 15 3 2 3 8" xfId="19381"/>
    <cellStyle name="Total 15 3 2 3 8 2" xfId="30788"/>
    <cellStyle name="Total 15 3 2 3 9" xfId="21213"/>
    <cellStyle name="Total 15 3 2 4" xfId="12762"/>
    <cellStyle name="Total 15 3 2 4 2" xfId="24170"/>
    <cellStyle name="Total 15 3 2 5" xfId="12018"/>
    <cellStyle name="Total 15 3 2 5 2" xfId="23426"/>
    <cellStyle name="Total 15 3 2 6" xfId="10813"/>
    <cellStyle name="Total 15 3 2 6 2" xfId="22225"/>
    <cellStyle name="Total 15 3 2 7" xfId="11605"/>
    <cellStyle name="Total 15 3 2 7 2" xfId="23014"/>
    <cellStyle name="Total 15 3 2 8" xfId="11152"/>
    <cellStyle name="Total 15 3 2 8 2" xfId="22563"/>
    <cellStyle name="Total 15 3 2 9" xfId="11431"/>
    <cellStyle name="Total 15 3 2 9 2" xfId="22841"/>
    <cellStyle name="Total 15 3 3" xfId="8553"/>
    <cellStyle name="Total 15 3 3 2" xfId="13293"/>
    <cellStyle name="Total 15 3 3 2 2" xfId="24700"/>
    <cellStyle name="Total 15 3 3 3" xfId="14313"/>
    <cellStyle name="Total 15 3 3 3 2" xfId="25720"/>
    <cellStyle name="Total 15 3 3 4" xfId="15273"/>
    <cellStyle name="Total 15 3 3 4 2" xfId="26680"/>
    <cellStyle name="Total 15 3 3 5" xfId="16222"/>
    <cellStyle name="Total 15 3 3 5 2" xfId="27629"/>
    <cellStyle name="Total 15 3 3 6" xfId="17095"/>
    <cellStyle name="Total 15 3 3 6 2" xfId="28502"/>
    <cellStyle name="Total 15 3 3 7" xfId="17960"/>
    <cellStyle name="Total 15 3 3 7 2" xfId="29367"/>
    <cellStyle name="Total 15 3 3 8" xfId="18736"/>
    <cellStyle name="Total 15 3 3 8 2" xfId="30143"/>
    <cellStyle name="Total 15 3 3 9" xfId="20550"/>
    <cellStyle name="Total 15 3 4" xfId="9563"/>
    <cellStyle name="Total 15 3 4 2" xfId="13967"/>
    <cellStyle name="Total 15 3 4 2 2" xfId="25374"/>
    <cellStyle name="Total 15 3 4 3" xfId="14927"/>
    <cellStyle name="Total 15 3 4 3 2" xfId="26334"/>
    <cellStyle name="Total 15 3 4 4" xfId="15879"/>
    <cellStyle name="Total 15 3 4 4 2" xfId="27286"/>
    <cellStyle name="Total 15 3 4 5" xfId="16753"/>
    <cellStyle name="Total 15 3 4 5 2" xfId="28160"/>
    <cellStyle name="Total 15 3 4 6" xfId="17618"/>
    <cellStyle name="Total 15 3 4 6 2" xfId="29025"/>
    <cellStyle name="Total 15 3 4 7" xfId="18394"/>
    <cellStyle name="Total 15 3 4 7 2" xfId="29801"/>
    <cellStyle name="Total 15 3 4 8" xfId="19151"/>
    <cellStyle name="Total 15 3 4 8 2" xfId="30558"/>
    <cellStyle name="Total 15 3 4 9" xfId="20983"/>
    <cellStyle name="Total 15 3 5" xfId="12264"/>
    <cellStyle name="Total 15 3 5 2" xfId="23672"/>
    <cellStyle name="Total 15 3 6" xfId="10599"/>
    <cellStyle name="Total 15 3 6 2" xfId="22011"/>
    <cellStyle name="Total 15 3 7" xfId="12602"/>
    <cellStyle name="Total 15 3 7 2" xfId="24010"/>
    <cellStyle name="Total 15 3 8" xfId="10300"/>
    <cellStyle name="Total 15 3 8 2" xfId="21712"/>
    <cellStyle name="Total 15 3 9" xfId="11760"/>
    <cellStyle name="Total 15 3 9 2" xfId="23169"/>
    <cellStyle name="Total 15 4" xfId="7177"/>
    <cellStyle name="Total 15 4 10" xfId="15355"/>
    <cellStyle name="Total 15 4 10 2" xfId="26762"/>
    <cellStyle name="Total 15 4 11" xfId="20145"/>
    <cellStyle name="Total 15 4 2" xfId="8817"/>
    <cellStyle name="Total 15 4 2 2" xfId="13476"/>
    <cellStyle name="Total 15 4 2 2 2" xfId="24883"/>
    <cellStyle name="Total 15 4 2 3" xfId="14482"/>
    <cellStyle name="Total 15 4 2 3 2" xfId="25889"/>
    <cellStyle name="Total 15 4 2 4" xfId="15440"/>
    <cellStyle name="Total 15 4 2 4 2" xfId="26847"/>
    <cellStyle name="Total 15 4 2 5" xfId="16366"/>
    <cellStyle name="Total 15 4 2 5 2" xfId="27773"/>
    <cellStyle name="Total 15 4 2 6" xfId="17237"/>
    <cellStyle name="Total 15 4 2 6 2" xfId="28644"/>
    <cellStyle name="Total 15 4 2 7" xfId="18084"/>
    <cellStyle name="Total 15 4 2 7 2" xfId="29491"/>
    <cellStyle name="Total 15 4 2 8" xfId="18851"/>
    <cellStyle name="Total 15 4 2 8 2" xfId="30258"/>
    <cellStyle name="Total 15 4 2 9" xfId="20677"/>
    <cellStyle name="Total 15 4 3" xfId="9678"/>
    <cellStyle name="Total 15 4 3 2" xfId="14082"/>
    <cellStyle name="Total 15 4 3 2 2" xfId="25489"/>
    <cellStyle name="Total 15 4 3 3" xfId="15042"/>
    <cellStyle name="Total 15 4 3 3 2" xfId="26449"/>
    <cellStyle name="Total 15 4 3 4" xfId="15994"/>
    <cellStyle name="Total 15 4 3 4 2" xfId="27401"/>
    <cellStyle name="Total 15 4 3 5" xfId="16868"/>
    <cellStyle name="Total 15 4 3 5 2" xfId="28275"/>
    <cellStyle name="Total 15 4 3 6" xfId="17733"/>
    <cellStyle name="Total 15 4 3 6 2" xfId="29140"/>
    <cellStyle name="Total 15 4 3 7" xfId="18509"/>
    <cellStyle name="Total 15 4 3 7 2" xfId="29916"/>
    <cellStyle name="Total 15 4 3 8" xfId="19266"/>
    <cellStyle name="Total 15 4 3 8 2" xfId="30673"/>
    <cellStyle name="Total 15 4 3 9" xfId="21098"/>
    <cellStyle name="Total 15 4 4" xfId="12447"/>
    <cellStyle name="Total 15 4 4 2" xfId="23855"/>
    <cellStyle name="Total 15 4 5" xfId="10430"/>
    <cellStyle name="Total 15 4 5 2" xfId="21842"/>
    <cellStyle name="Total 15 4 6" xfId="11718"/>
    <cellStyle name="Total 15 4 6 2" xfId="23127"/>
    <cellStyle name="Total 15 4 7" xfId="11066"/>
    <cellStyle name="Total 15 4 7 2" xfId="22477"/>
    <cellStyle name="Total 15 4 8" xfId="13386"/>
    <cellStyle name="Total 15 4 8 2" xfId="24793"/>
    <cellStyle name="Total 15 4 9" xfId="14397"/>
    <cellStyle name="Total 15 4 9 2" xfId="25804"/>
    <cellStyle name="Total 15 5" xfId="8019"/>
    <cellStyle name="Total 15 5 2" xfId="12987"/>
    <cellStyle name="Total 15 5 2 2" xfId="24394"/>
    <cellStyle name="Total 15 5 3" xfId="10002"/>
    <cellStyle name="Total 15 5 3 2" xfId="21415"/>
    <cellStyle name="Total 15 5 4" xfId="11997"/>
    <cellStyle name="Total 15 5 4 2" xfId="23405"/>
    <cellStyle name="Total 15 5 5" xfId="10831"/>
    <cellStyle name="Total 15 5 5 2" xfId="22243"/>
    <cellStyle name="Total 15 5 6" xfId="11589"/>
    <cellStyle name="Total 15 5 6 2" xfId="22998"/>
    <cellStyle name="Total 15 5 7" xfId="11166"/>
    <cellStyle name="Total 15 5 7 2" xfId="22577"/>
    <cellStyle name="Total 15 5 8" xfId="11429"/>
    <cellStyle name="Total 15 5 8 2" xfId="22839"/>
    <cellStyle name="Total 15 5 9" xfId="20431"/>
    <cellStyle name="Total 15 6" xfId="9450"/>
    <cellStyle name="Total 15 6 2" xfId="13854"/>
    <cellStyle name="Total 15 6 2 2" xfId="25261"/>
    <cellStyle name="Total 15 6 3" xfId="14814"/>
    <cellStyle name="Total 15 6 3 2" xfId="26221"/>
    <cellStyle name="Total 15 6 4" xfId="15766"/>
    <cellStyle name="Total 15 6 4 2" xfId="27173"/>
    <cellStyle name="Total 15 6 5" xfId="16640"/>
    <cellStyle name="Total 15 6 5 2" xfId="28047"/>
    <cellStyle name="Total 15 6 6" xfId="17505"/>
    <cellStyle name="Total 15 6 6 2" xfId="28912"/>
    <cellStyle name="Total 15 6 7" xfId="18281"/>
    <cellStyle name="Total 15 6 7 2" xfId="29688"/>
    <cellStyle name="Total 15 6 8" xfId="19038"/>
    <cellStyle name="Total 15 6 8 2" xfId="30445"/>
    <cellStyle name="Total 15 6 9" xfId="20870"/>
    <cellStyle name="Total 15 7" xfId="11913"/>
    <cellStyle name="Total 15 7 2" xfId="23322"/>
    <cellStyle name="Total 15 8" xfId="10902"/>
    <cellStyle name="Total 15 8 2" xfId="22313"/>
    <cellStyle name="Total 15 9" xfId="11524"/>
    <cellStyle name="Total 15 9 2" xfId="22934"/>
    <cellStyle name="Total 16" xfId="6291"/>
    <cellStyle name="Total 16 10" xfId="13014"/>
    <cellStyle name="Total 16 10 2" xfId="24421"/>
    <cellStyle name="Total 16 11" xfId="9977"/>
    <cellStyle name="Total 16 11 2" xfId="21390"/>
    <cellStyle name="Total 16 12" xfId="11826"/>
    <cellStyle name="Total 16 12 2" xfId="23235"/>
    <cellStyle name="Total 16 13" xfId="19900"/>
    <cellStyle name="Total 16 2" xfId="6915"/>
    <cellStyle name="Total 16 2 10" xfId="11597"/>
    <cellStyle name="Total 16 2 10 2" xfId="23006"/>
    <cellStyle name="Total 16 2 11" xfId="11160"/>
    <cellStyle name="Total 16 2 11 2" xfId="22571"/>
    <cellStyle name="Total 16 2 12" xfId="20021"/>
    <cellStyle name="Total 16 2 2" xfId="7716"/>
    <cellStyle name="Total 16 2 2 10" xfId="14575"/>
    <cellStyle name="Total 16 2 2 10 2" xfId="25982"/>
    <cellStyle name="Total 16 2 2 11" xfId="20267"/>
    <cellStyle name="Total 16 2 2 2" xfId="9356"/>
    <cellStyle name="Total 16 2 2 2 2" xfId="13777"/>
    <cellStyle name="Total 16 2 2 2 2 2" xfId="25184"/>
    <cellStyle name="Total 16 2 2 2 3" xfId="14739"/>
    <cellStyle name="Total 16 2 2 2 3 2" xfId="26146"/>
    <cellStyle name="Total 16 2 2 2 4" xfId="15691"/>
    <cellStyle name="Total 16 2 2 2 4 2" xfId="27098"/>
    <cellStyle name="Total 16 2 2 2 5" xfId="16569"/>
    <cellStyle name="Total 16 2 2 2 5 2" xfId="27976"/>
    <cellStyle name="Total 16 2 2 2 6" xfId="17434"/>
    <cellStyle name="Total 16 2 2 2 6 2" xfId="28841"/>
    <cellStyle name="Total 16 2 2 2 7" xfId="18210"/>
    <cellStyle name="Total 16 2 2 2 7 2" xfId="29617"/>
    <cellStyle name="Total 16 2 2 2 8" xfId="18967"/>
    <cellStyle name="Total 16 2 2 2 8 2" xfId="30374"/>
    <cellStyle name="Total 16 2 2 2 9" xfId="20799"/>
    <cellStyle name="Total 16 2 2 3" xfId="9794"/>
    <cellStyle name="Total 16 2 2 3 2" xfId="14198"/>
    <cellStyle name="Total 16 2 2 3 2 2" xfId="25605"/>
    <cellStyle name="Total 16 2 2 3 3" xfId="15158"/>
    <cellStyle name="Total 16 2 2 3 3 2" xfId="26565"/>
    <cellStyle name="Total 16 2 2 3 4" xfId="16110"/>
    <cellStyle name="Total 16 2 2 3 4 2" xfId="27517"/>
    <cellStyle name="Total 16 2 2 3 5" xfId="16984"/>
    <cellStyle name="Total 16 2 2 3 5 2" xfId="28391"/>
    <cellStyle name="Total 16 2 2 3 6" xfId="17849"/>
    <cellStyle name="Total 16 2 2 3 6 2" xfId="29256"/>
    <cellStyle name="Total 16 2 2 3 7" xfId="18625"/>
    <cellStyle name="Total 16 2 2 3 7 2" xfId="30032"/>
    <cellStyle name="Total 16 2 2 3 8" xfId="19382"/>
    <cellStyle name="Total 16 2 2 3 8 2" xfId="30789"/>
    <cellStyle name="Total 16 2 2 3 9" xfId="21214"/>
    <cellStyle name="Total 16 2 2 4" xfId="12763"/>
    <cellStyle name="Total 16 2 2 4 2" xfId="24171"/>
    <cellStyle name="Total 16 2 2 5" xfId="12794"/>
    <cellStyle name="Total 16 2 2 5 2" xfId="24202"/>
    <cellStyle name="Total 16 2 2 6" xfId="10175"/>
    <cellStyle name="Total 16 2 2 6 2" xfId="21587"/>
    <cellStyle name="Total 16 2 2 7" xfId="11782"/>
    <cellStyle name="Total 16 2 2 7 2" xfId="23191"/>
    <cellStyle name="Total 16 2 2 8" xfId="11020"/>
    <cellStyle name="Total 16 2 2 8 2" xfId="22431"/>
    <cellStyle name="Total 16 2 2 9" xfId="13593"/>
    <cellStyle name="Total 16 2 2 9 2" xfId="25000"/>
    <cellStyle name="Total 16 2 3" xfId="8555"/>
    <cellStyle name="Total 16 2 3 2" xfId="13295"/>
    <cellStyle name="Total 16 2 3 2 2" xfId="24702"/>
    <cellStyle name="Total 16 2 3 3" xfId="14315"/>
    <cellStyle name="Total 16 2 3 3 2" xfId="25722"/>
    <cellStyle name="Total 16 2 3 4" xfId="15275"/>
    <cellStyle name="Total 16 2 3 4 2" xfId="26682"/>
    <cellStyle name="Total 16 2 3 5" xfId="16224"/>
    <cellStyle name="Total 16 2 3 5 2" xfId="27631"/>
    <cellStyle name="Total 16 2 3 6" xfId="17097"/>
    <cellStyle name="Total 16 2 3 6 2" xfId="28504"/>
    <cellStyle name="Total 16 2 3 7" xfId="17962"/>
    <cellStyle name="Total 16 2 3 7 2" xfId="29369"/>
    <cellStyle name="Total 16 2 3 8" xfId="18738"/>
    <cellStyle name="Total 16 2 3 8 2" xfId="30145"/>
    <cellStyle name="Total 16 2 3 9" xfId="20552"/>
    <cellStyle name="Total 16 2 4" xfId="9565"/>
    <cellStyle name="Total 16 2 4 2" xfId="13969"/>
    <cellStyle name="Total 16 2 4 2 2" xfId="25376"/>
    <cellStyle name="Total 16 2 4 3" xfId="14929"/>
    <cellStyle name="Total 16 2 4 3 2" xfId="26336"/>
    <cellStyle name="Total 16 2 4 4" xfId="15881"/>
    <cellStyle name="Total 16 2 4 4 2" xfId="27288"/>
    <cellStyle name="Total 16 2 4 5" xfId="16755"/>
    <cellStyle name="Total 16 2 4 5 2" xfId="28162"/>
    <cellStyle name="Total 16 2 4 6" xfId="17620"/>
    <cellStyle name="Total 16 2 4 6 2" xfId="29027"/>
    <cellStyle name="Total 16 2 4 7" xfId="18396"/>
    <cellStyle name="Total 16 2 4 7 2" xfId="29803"/>
    <cellStyle name="Total 16 2 4 8" xfId="19153"/>
    <cellStyle name="Total 16 2 4 8 2" xfId="30560"/>
    <cellStyle name="Total 16 2 4 9" xfId="20985"/>
    <cellStyle name="Total 16 2 5" xfId="12266"/>
    <cellStyle name="Total 16 2 5 2" xfId="23674"/>
    <cellStyle name="Total 16 2 6" xfId="10597"/>
    <cellStyle name="Total 16 2 6 2" xfId="22009"/>
    <cellStyle name="Total 16 2 7" xfId="13036"/>
    <cellStyle name="Total 16 2 7 2" xfId="24443"/>
    <cellStyle name="Total 16 2 8" xfId="12009"/>
    <cellStyle name="Total 16 2 8 2" xfId="23417"/>
    <cellStyle name="Total 16 2 9" xfId="10822"/>
    <cellStyle name="Total 16 2 9 2" xfId="22234"/>
    <cellStyle name="Total 16 3" xfId="7179"/>
    <cellStyle name="Total 16 3 10" xfId="13169"/>
    <cellStyle name="Total 16 3 10 2" xfId="24576"/>
    <cellStyle name="Total 16 3 11" xfId="20147"/>
    <cellStyle name="Total 16 3 2" xfId="8819"/>
    <cellStyle name="Total 16 3 2 2" xfId="13478"/>
    <cellStyle name="Total 16 3 2 2 2" xfId="24885"/>
    <cellStyle name="Total 16 3 2 3" xfId="14484"/>
    <cellStyle name="Total 16 3 2 3 2" xfId="25891"/>
    <cellStyle name="Total 16 3 2 4" xfId="15442"/>
    <cellStyle name="Total 16 3 2 4 2" xfId="26849"/>
    <cellStyle name="Total 16 3 2 5" xfId="16368"/>
    <cellStyle name="Total 16 3 2 5 2" xfId="27775"/>
    <cellStyle name="Total 16 3 2 6" xfId="17239"/>
    <cellStyle name="Total 16 3 2 6 2" xfId="28646"/>
    <cellStyle name="Total 16 3 2 7" xfId="18086"/>
    <cellStyle name="Total 16 3 2 7 2" xfId="29493"/>
    <cellStyle name="Total 16 3 2 8" xfId="18853"/>
    <cellStyle name="Total 16 3 2 8 2" xfId="30260"/>
    <cellStyle name="Total 16 3 2 9" xfId="20679"/>
    <cellStyle name="Total 16 3 3" xfId="9680"/>
    <cellStyle name="Total 16 3 3 2" xfId="14084"/>
    <cellStyle name="Total 16 3 3 2 2" xfId="25491"/>
    <cellStyle name="Total 16 3 3 3" xfId="15044"/>
    <cellStyle name="Total 16 3 3 3 2" xfId="26451"/>
    <cellStyle name="Total 16 3 3 4" xfId="15996"/>
    <cellStyle name="Total 16 3 3 4 2" xfId="27403"/>
    <cellStyle name="Total 16 3 3 5" xfId="16870"/>
    <cellStyle name="Total 16 3 3 5 2" xfId="28277"/>
    <cellStyle name="Total 16 3 3 6" xfId="17735"/>
    <cellStyle name="Total 16 3 3 6 2" xfId="29142"/>
    <cellStyle name="Total 16 3 3 7" xfId="18511"/>
    <cellStyle name="Total 16 3 3 7 2" xfId="29918"/>
    <cellStyle name="Total 16 3 3 8" xfId="19268"/>
    <cellStyle name="Total 16 3 3 8 2" xfId="30675"/>
    <cellStyle name="Total 16 3 3 9" xfId="21100"/>
    <cellStyle name="Total 16 3 4" xfId="12449"/>
    <cellStyle name="Total 16 3 4 2" xfId="23857"/>
    <cellStyle name="Total 16 3 5" xfId="10428"/>
    <cellStyle name="Total 16 3 5 2" xfId="21840"/>
    <cellStyle name="Total 16 3 6" xfId="11719"/>
    <cellStyle name="Total 16 3 6 2" xfId="23128"/>
    <cellStyle name="Total 16 3 7" xfId="11065"/>
    <cellStyle name="Total 16 3 7 2" xfId="22476"/>
    <cellStyle name="Total 16 3 8" xfId="12874"/>
    <cellStyle name="Total 16 3 8 2" xfId="24281"/>
    <cellStyle name="Total 16 3 9" xfId="10103"/>
    <cellStyle name="Total 16 3 9 2" xfId="21516"/>
    <cellStyle name="Total 16 4" xfId="8021"/>
    <cellStyle name="Total 16 4 2" xfId="12989"/>
    <cellStyle name="Total 16 4 2 2" xfId="24396"/>
    <cellStyle name="Total 16 4 3" xfId="10001"/>
    <cellStyle name="Total 16 4 3 2" xfId="21414"/>
    <cellStyle name="Total 16 4 4" xfId="12694"/>
    <cellStyle name="Total 16 4 4 2" xfId="24102"/>
    <cellStyle name="Total 16 4 5" xfId="10225"/>
    <cellStyle name="Total 16 4 5 2" xfId="21637"/>
    <cellStyle name="Total 16 4 6" xfId="13679"/>
    <cellStyle name="Total 16 4 6 2" xfId="25086"/>
    <cellStyle name="Total 16 4 7" xfId="14648"/>
    <cellStyle name="Total 16 4 7 2" xfId="26055"/>
    <cellStyle name="Total 16 4 8" xfId="15600"/>
    <cellStyle name="Total 16 4 8 2" xfId="27007"/>
    <cellStyle name="Total 16 4 9" xfId="20433"/>
    <cellStyle name="Total 16 5" xfId="9452"/>
    <cellStyle name="Total 16 5 2" xfId="13856"/>
    <cellStyle name="Total 16 5 2 2" xfId="25263"/>
    <cellStyle name="Total 16 5 3" xfId="14816"/>
    <cellStyle name="Total 16 5 3 2" xfId="26223"/>
    <cellStyle name="Total 16 5 4" xfId="15768"/>
    <cellStyle name="Total 16 5 4 2" xfId="27175"/>
    <cellStyle name="Total 16 5 5" xfId="16642"/>
    <cellStyle name="Total 16 5 5 2" xfId="28049"/>
    <cellStyle name="Total 16 5 6" xfId="17507"/>
    <cellStyle name="Total 16 5 6 2" xfId="28914"/>
    <cellStyle name="Total 16 5 7" xfId="18283"/>
    <cellStyle name="Total 16 5 7 2" xfId="29690"/>
    <cellStyle name="Total 16 5 8" xfId="19040"/>
    <cellStyle name="Total 16 5 8 2" xfId="30447"/>
    <cellStyle name="Total 16 5 9" xfId="20872"/>
    <cellStyle name="Total 16 6" xfId="11915"/>
    <cellStyle name="Total 16 6 2" xfId="23324"/>
    <cellStyle name="Total 16 7" xfId="10900"/>
    <cellStyle name="Total 16 7 2" xfId="22311"/>
    <cellStyle name="Total 16 8" xfId="11526"/>
    <cellStyle name="Total 16 8 2" xfId="22936"/>
    <cellStyle name="Total 16 9" xfId="11211"/>
    <cellStyle name="Total 16 9 2" xfId="22621"/>
    <cellStyle name="Total 17" xfId="6292"/>
    <cellStyle name="Total 17 10" xfId="11952"/>
    <cellStyle name="Total 17 10 2" xfId="23360"/>
    <cellStyle name="Total 17 11" xfId="10865"/>
    <cellStyle name="Total 17 11 2" xfId="22277"/>
    <cellStyle name="Total 17 12" xfId="11555"/>
    <cellStyle name="Total 17 12 2" xfId="22964"/>
    <cellStyle name="Total 17 13" xfId="19901"/>
    <cellStyle name="Total 17 2" xfId="6916"/>
    <cellStyle name="Total 17 2 10" xfId="14619"/>
    <cellStyle name="Total 17 2 10 2" xfId="26026"/>
    <cellStyle name="Total 17 2 11" xfId="15572"/>
    <cellStyle name="Total 17 2 11 2" xfId="26979"/>
    <cellStyle name="Total 17 2 12" xfId="20022"/>
    <cellStyle name="Total 17 2 2" xfId="7717"/>
    <cellStyle name="Total 17 2 2 10" xfId="18006"/>
    <cellStyle name="Total 17 2 2 10 2" xfId="29413"/>
    <cellStyle name="Total 17 2 2 11" xfId="20268"/>
    <cellStyle name="Total 17 2 2 2" xfId="9357"/>
    <cellStyle name="Total 17 2 2 2 2" xfId="13778"/>
    <cellStyle name="Total 17 2 2 2 2 2" xfId="25185"/>
    <cellStyle name="Total 17 2 2 2 3" xfId="14740"/>
    <cellStyle name="Total 17 2 2 2 3 2" xfId="26147"/>
    <cellStyle name="Total 17 2 2 2 4" xfId="15692"/>
    <cellStyle name="Total 17 2 2 2 4 2" xfId="27099"/>
    <cellStyle name="Total 17 2 2 2 5" xfId="16570"/>
    <cellStyle name="Total 17 2 2 2 5 2" xfId="27977"/>
    <cellStyle name="Total 17 2 2 2 6" xfId="17435"/>
    <cellStyle name="Total 17 2 2 2 6 2" xfId="28842"/>
    <cellStyle name="Total 17 2 2 2 7" xfId="18211"/>
    <cellStyle name="Total 17 2 2 2 7 2" xfId="29618"/>
    <cellStyle name="Total 17 2 2 2 8" xfId="18968"/>
    <cellStyle name="Total 17 2 2 2 8 2" xfId="30375"/>
    <cellStyle name="Total 17 2 2 2 9" xfId="20800"/>
    <cellStyle name="Total 17 2 2 3" xfId="9795"/>
    <cellStyle name="Total 17 2 2 3 2" xfId="14199"/>
    <cellStyle name="Total 17 2 2 3 2 2" xfId="25606"/>
    <cellStyle name="Total 17 2 2 3 3" xfId="15159"/>
    <cellStyle name="Total 17 2 2 3 3 2" xfId="26566"/>
    <cellStyle name="Total 17 2 2 3 4" xfId="16111"/>
    <cellStyle name="Total 17 2 2 3 4 2" xfId="27518"/>
    <cellStyle name="Total 17 2 2 3 5" xfId="16985"/>
    <cellStyle name="Total 17 2 2 3 5 2" xfId="28392"/>
    <cellStyle name="Total 17 2 2 3 6" xfId="17850"/>
    <cellStyle name="Total 17 2 2 3 6 2" xfId="29257"/>
    <cellStyle name="Total 17 2 2 3 7" xfId="18626"/>
    <cellStyle name="Total 17 2 2 3 7 2" xfId="30033"/>
    <cellStyle name="Total 17 2 2 3 8" xfId="19383"/>
    <cellStyle name="Total 17 2 2 3 8 2" xfId="30790"/>
    <cellStyle name="Total 17 2 2 3 9" xfId="21215"/>
    <cellStyle name="Total 17 2 2 4" xfId="12764"/>
    <cellStyle name="Total 17 2 2 4 2" xfId="24172"/>
    <cellStyle name="Total 17 2 2 5" xfId="13350"/>
    <cellStyle name="Total 17 2 2 5 2" xfId="24757"/>
    <cellStyle name="Total 17 2 2 6" xfId="14364"/>
    <cellStyle name="Total 17 2 2 6 2" xfId="25771"/>
    <cellStyle name="Total 17 2 2 7" xfId="15324"/>
    <cellStyle name="Total 17 2 2 7 2" xfId="26731"/>
    <cellStyle name="Total 17 2 2 8" xfId="16268"/>
    <cellStyle name="Total 17 2 2 8 2" xfId="27675"/>
    <cellStyle name="Total 17 2 2 9" xfId="17141"/>
    <cellStyle name="Total 17 2 2 9 2" xfId="28548"/>
    <cellStyle name="Total 17 2 3" xfId="8556"/>
    <cellStyle name="Total 17 2 3 2" xfId="13296"/>
    <cellStyle name="Total 17 2 3 2 2" xfId="24703"/>
    <cellStyle name="Total 17 2 3 3" xfId="14316"/>
    <cellStyle name="Total 17 2 3 3 2" xfId="25723"/>
    <cellStyle name="Total 17 2 3 4" xfId="15276"/>
    <cellStyle name="Total 17 2 3 4 2" xfId="26683"/>
    <cellStyle name="Total 17 2 3 5" xfId="16225"/>
    <cellStyle name="Total 17 2 3 5 2" xfId="27632"/>
    <cellStyle name="Total 17 2 3 6" xfId="17098"/>
    <cellStyle name="Total 17 2 3 6 2" xfId="28505"/>
    <cellStyle name="Total 17 2 3 7" xfId="17963"/>
    <cellStyle name="Total 17 2 3 7 2" xfId="29370"/>
    <cellStyle name="Total 17 2 3 8" xfId="18739"/>
    <cellStyle name="Total 17 2 3 8 2" xfId="30146"/>
    <cellStyle name="Total 17 2 3 9" xfId="20553"/>
    <cellStyle name="Total 17 2 4" xfId="9566"/>
    <cellStyle name="Total 17 2 4 2" xfId="13970"/>
    <cellStyle name="Total 17 2 4 2 2" xfId="25377"/>
    <cellStyle name="Total 17 2 4 3" xfId="14930"/>
    <cellStyle name="Total 17 2 4 3 2" xfId="26337"/>
    <cellStyle name="Total 17 2 4 4" xfId="15882"/>
    <cellStyle name="Total 17 2 4 4 2" xfId="27289"/>
    <cellStyle name="Total 17 2 4 5" xfId="16756"/>
    <cellStyle name="Total 17 2 4 5 2" xfId="28163"/>
    <cellStyle name="Total 17 2 4 6" xfId="17621"/>
    <cellStyle name="Total 17 2 4 6 2" xfId="29028"/>
    <cellStyle name="Total 17 2 4 7" xfId="18397"/>
    <cellStyle name="Total 17 2 4 7 2" xfId="29804"/>
    <cellStyle name="Total 17 2 4 8" xfId="19154"/>
    <cellStyle name="Total 17 2 4 8 2" xfId="30561"/>
    <cellStyle name="Total 17 2 4 9" xfId="20986"/>
    <cellStyle name="Total 17 2 5" xfId="12267"/>
    <cellStyle name="Total 17 2 5 2" xfId="23675"/>
    <cellStyle name="Total 17 2 6" xfId="10596"/>
    <cellStyle name="Total 17 2 6 2" xfId="22008"/>
    <cellStyle name="Total 17 2 7" xfId="12373"/>
    <cellStyle name="Total 17 2 7 2" xfId="23781"/>
    <cellStyle name="Total 17 2 8" xfId="10500"/>
    <cellStyle name="Total 17 2 8 2" xfId="21912"/>
    <cellStyle name="Total 17 2 9" xfId="13643"/>
    <cellStyle name="Total 17 2 9 2" xfId="25050"/>
    <cellStyle name="Total 17 3" xfId="7180"/>
    <cellStyle name="Total 17 3 10" xfId="11742"/>
    <cellStyle name="Total 17 3 10 2" xfId="23151"/>
    <cellStyle name="Total 17 3 11" xfId="20148"/>
    <cellStyle name="Total 17 3 2" xfId="8820"/>
    <cellStyle name="Total 17 3 2 2" xfId="13479"/>
    <cellStyle name="Total 17 3 2 2 2" xfId="24886"/>
    <cellStyle name="Total 17 3 2 3" xfId="14485"/>
    <cellStyle name="Total 17 3 2 3 2" xfId="25892"/>
    <cellStyle name="Total 17 3 2 4" xfId="15443"/>
    <cellStyle name="Total 17 3 2 4 2" xfId="26850"/>
    <cellStyle name="Total 17 3 2 5" xfId="16369"/>
    <cellStyle name="Total 17 3 2 5 2" xfId="27776"/>
    <cellStyle name="Total 17 3 2 6" xfId="17240"/>
    <cellStyle name="Total 17 3 2 6 2" xfId="28647"/>
    <cellStyle name="Total 17 3 2 7" xfId="18087"/>
    <cellStyle name="Total 17 3 2 7 2" xfId="29494"/>
    <cellStyle name="Total 17 3 2 8" xfId="18854"/>
    <cellStyle name="Total 17 3 2 8 2" xfId="30261"/>
    <cellStyle name="Total 17 3 2 9" xfId="20680"/>
    <cellStyle name="Total 17 3 3" xfId="9681"/>
    <cellStyle name="Total 17 3 3 2" xfId="14085"/>
    <cellStyle name="Total 17 3 3 2 2" xfId="25492"/>
    <cellStyle name="Total 17 3 3 3" xfId="15045"/>
    <cellStyle name="Total 17 3 3 3 2" xfId="26452"/>
    <cellStyle name="Total 17 3 3 4" xfId="15997"/>
    <cellStyle name="Total 17 3 3 4 2" xfId="27404"/>
    <cellStyle name="Total 17 3 3 5" xfId="16871"/>
    <cellStyle name="Total 17 3 3 5 2" xfId="28278"/>
    <cellStyle name="Total 17 3 3 6" xfId="17736"/>
    <cellStyle name="Total 17 3 3 6 2" xfId="29143"/>
    <cellStyle name="Total 17 3 3 7" xfId="18512"/>
    <cellStyle name="Total 17 3 3 7 2" xfId="29919"/>
    <cellStyle name="Total 17 3 3 8" xfId="19269"/>
    <cellStyle name="Total 17 3 3 8 2" xfId="30676"/>
    <cellStyle name="Total 17 3 3 9" xfId="21101"/>
    <cellStyle name="Total 17 3 4" xfId="12450"/>
    <cellStyle name="Total 17 3 4 2" xfId="23858"/>
    <cellStyle name="Total 17 3 5" xfId="10427"/>
    <cellStyle name="Total 17 3 5 2" xfId="21839"/>
    <cellStyle name="Total 17 3 6" xfId="12112"/>
    <cellStyle name="Total 17 3 6 2" xfId="23520"/>
    <cellStyle name="Total 17 3 7" xfId="10738"/>
    <cellStyle name="Total 17 3 7 2" xfId="22150"/>
    <cellStyle name="Total 17 3 8" xfId="12580"/>
    <cellStyle name="Total 17 3 8 2" xfId="23988"/>
    <cellStyle name="Total 17 3 9" xfId="10319"/>
    <cellStyle name="Total 17 3 9 2" xfId="21731"/>
    <cellStyle name="Total 17 4" xfId="8022"/>
    <cellStyle name="Total 17 4 2" xfId="12990"/>
    <cellStyle name="Total 17 4 2 2" xfId="24397"/>
    <cellStyle name="Total 17 4 3" xfId="10000"/>
    <cellStyle name="Total 17 4 3 2" xfId="21413"/>
    <cellStyle name="Total 17 4 4" xfId="13715"/>
    <cellStyle name="Total 17 4 4 2" xfId="25122"/>
    <cellStyle name="Total 17 4 5" xfId="14679"/>
    <cellStyle name="Total 17 4 5 2" xfId="26086"/>
    <cellStyle name="Total 17 4 6" xfId="15631"/>
    <cellStyle name="Total 17 4 6 2" xfId="27038"/>
    <cellStyle name="Total 17 4 7" xfId="16513"/>
    <cellStyle name="Total 17 4 7 2" xfId="27920"/>
    <cellStyle name="Total 17 4 8" xfId="17381"/>
    <cellStyle name="Total 17 4 8 2" xfId="28788"/>
    <cellStyle name="Total 17 4 9" xfId="20434"/>
    <cellStyle name="Total 17 5" xfId="9453"/>
    <cellStyle name="Total 17 5 2" xfId="13857"/>
    <cellStyle name="Total 17 5 2 2" xfId="25264"/>
    <cellStyle name="Total 17 5 3" xfId="14817"/>
    <cellStyle name="Total 17 5 3 2" xfId="26224"/>
    <cellStyle name="Total 17 5 4" xfId="15769"/>
    <cellStyle name="Total 17 5 4 2" xfId="27176"/>
    <cellStyle name="Total 17 5 5" xfId="16643"/>
    <cellStyle name="Total 17 5 5 2" xfId="28050"/>
    <cellStyle name="Total 17 5 6" xfId="17508"/>
    <cellStyle name="Total 17 5 6 2" xfId="28915"/>
    <cellStyle name="Total 17 5 7" xfId="18284"/>
    <cellStyle name="Total 17 5 7 2" xfId="29691"/>
    <cellStyle name="Total 17 5 8" xfId="19041"/>
    <cellStyle name="Total 17 5 8 2" xfId="30448"/>
    <cellStyle name="Total 17 5 9" xfId="20873"/>
    <cellStyle name="Total 17 6" xfId="11916"/>
    <cellStyle name="Total 17 6 2" xfId="23325"/>
    <cellStyle name="Total 17 7" xfId="10899"/>
    <cellStyle name="Total 17 7 2" xfId="22310"/>
    <cellStyle name="Total 17 8" xfId="11527"/>
    <cellStyle name="Total 17 8 2" xfId="22937"/>
    <cellStyle name="Total 17 9" xfId="11210"/>
    <cellStyle name="Total 17 9 2" xfId="22620"/>
    <cellStyle name="Total 18" xfId="6293"/>
    <cellStyle name="Total 18 10" xfId="11209"/>
    <cellStyle name="Total 18 10 2" xfId="22619"/>
    <cellStyle name="Total 18 11" xfId="12534"/>
    <cellStyle name="Total 18 11 2" xfId="23942"/>
    <cellStyle name="Total 18 12" xfId="10347"/>
    <cellStyle name="Total 18 12 2" xfId="21759"/>
    <cellStyle name="Total 18 13" xfId="12120"/>
    <cellStyle name="Total 18 13 2" xfId="23528"/>
    <cellStyle name="Total 18 14" xfId="19902"/>
    <cellStyle name="Total 18 2" xfId="6294"/>
    <cellStyle name="Total 18 2 10" xfId="13563"/>
    <cellStyle name="Total 18 2 10 2" xfId="24970"/>
    <cellStyle name="Total 18 2 11" xfId="14564"/>
    <cellStyle name="Total 18 2 11 2" xfId="25971"/>
    <cellStyle name="Total 18 2 12" xfId="15522"/>
    <cellStyle name="Total 18 2 12 2" xfId="26929"/>
    <cellStyle name="Total 18 2 13" xfId="19903"/>
    <cellStyle name="Total 18 2 2" xfId="6918"/>
    <cellStyle name="Total 18 2 2 10" xfId="9860"/>
    <cellStyle name="Total 18 2 2 10 2" xfId="21273"/>
    <cellStyle name="Total 18 2 2 11" xfId="12748"/>
    <cellStyle name="Total 18 2 2 11 2" xfId="24156"/>
    <cellStyle name="Total 18 2 2 12" xfId="20024"/>
    <cellStyle name="Total 18 2 2 2" xfId="7718"/>
    <cellStyle name="Total 18 2 2 2 10" xfId="16463"/>
    <cellStyle name="Total 18 2 2 2 10 2" xfId="27870"/>
    <cellStyle name="Total 18 2 2 2 11" xfId="20269"/>
    <cellStyle name="Total 18 2 2 2 2" xfId="9358"/>
    <cellStyle name="Total 18 2 2 2 2 2" xfId="13779"/>
    <cellStyle name="Total 18 2 2 2 2 2 2" xfId="25186"/>
    <cellStyle name="Total 18 2 2 2 2 3" xfId="14741"/>
    <cellStyle name="Total 18 2 2 2 2 3 2" xfId="26148"/>
    <cellStyle name="Total 18 2 2 2 2 4" xfId="15693"/>
    <cellStyle name="Total 18 2 2 2 2 4 2" xfId="27100"/>
    <cellStyle name="Total 18 2 2 2 2 5" xfId="16571"/>
    <cellStyle name="Total 18 2 2 2 2 5 2" xfId="27978"/>
    <cellStyle name="Total 18 2 2 2 2 6" xfId="17436"/>
    <cellStyle name="Total 18 2 2 2 2 6 2" xfId="28843"/>
    <cellStyle name="Total 18 2 2 2 2 7" xfId="18212"/>
    <cellStyle name="Total 18 2 2 2 2 7 2" xfId="29619"/>
    <cellStyle name="Total 18 2 2 2 2 8" xfId="18969"/>
    <cellStyle name="Total 18 2 2 2 2 8 2" xfId="30376"/>
    <cellStyle name="Total 18 2 2 2 2 9" xfId="20801"/>
    <cellStyle name="Total 18 2 2 2 3" xfId="9796"/>
    <cellStyle name="Total 18 2 2 2 3 2" xfId="14200"/>
    <cellStyle name="Total 18 2 2 2 3 2 2" xfId="25607"/>
    <cellStyle name="Total 18 2 2 2 3 3" xfId="15160"/>
    <cellStyle name="Total 18 2 2 2 3 3 2" xfId="26567"/>
    <cellStyle name="Total 18 2 2 2 3 4" xfId="16112"/>
    <cellStyle name="Total 18 2 2 2 3 4 2" xfId="27519"/>
    <cellStyle name="Total 18 2 2 2 3 5" xfId="16986"/>
    <cellStyle name="Total 18 2 2 2 3 5 2" xfId="28393"/>
    <cellStyle name="Total 18 2 2 2 3 6" xfId="17851"/>
    <cellStyle name="Total 18 2 2 2 3 6 2" xfId="29258"/>
    <cellStyle name="Total 18 2 2 2 3 7" xfId="18627"/>
    <cellStyle name="Total 18 2 2 2 3 7 2" xfId="30034"/>
    <cellStyle name="Total 18 2 2 2 3 8" xfId="19384"/>
    <cellStyle name="Total 18 2 2 2 3 8 2" xfId="30791"/>
    <cellStyle name="Total 18 2 2 2 3 9" xfId="21216"/>
    <cellStyle name="Total 18 2 2 2 4" xfId="12765"/>
    <cellStyle name="Total 18 2 2 2 4 2" xfId="24173"/>
    <cellStyle name="Total 18 2 2 2 5" xfId="12323"/>
    <cellStyle name="Total 18 2 2 2 5 2" xfId="23731"/>
    <cellStyle name="Total 18 2 2 2 6" xfId="10545"/>
    <cellStyle name="Total 18 2 2 2 6 2" xfId="21957"/>
    <cellStyle name="Total 18 2 2 2 7" xfId="13633"/>
    <cellStyle name="Total 18 2 2 2 7 2" xfId="25040"/>
    <cellStyle name="Total 18 2 2 2 8" xfId="14611"/>
    <cellStyle name="Total 18 2 2 2 8 2" xfId="26018"/>
    <cellStyle name="Total 18 2 2 2 9" xfId="15564"/>
    <cellStyle name="Total 18 2 2 2 9 2" xfId="26971"/>
    <cellStyle name="Total 18 2 2 3" xfId="8558"/>
    <cellStyle name="Total 18 2 2 3 2" xfId="13298"/>
    <cellStyle name="Total 18 2 2 3 2 2" xfId="24705"/>
    <cellStyle name="Total 18 2 2 3 3" xfId="14318"/>
    <cellStyle name="Total 18 2 2 3 3 2" xfId="25725"/>
    <cellStyle name="Total 18 2 2 3 4" xfId="15278"/>
    <cellStyle name="Total 18 2 2 3 4 2" xfId="26685"/>
    <cellStyle name="Total 18 2 2 3 5" xfId="16227"/>
    <cellStyle name="Total 18 2 2 3 5 2" xfId="27634"/>
    <cellStyle name="Total 18 2 2 3 6" xfId="17100"/>
    <cellStyle name="Total 18 2 2 3 6 2" xfId="28507"/>
    <cellStyle name="Total 18 2 2 3 7" xfId="17965"/>
    <cellStyle name="Total 18 2 2 3 7 2" xfId="29372"/>
    <cellStyle name="Total 18 2 2 3 8" xfId="18741"/>
    <cellStyle name="Total 18 2 2 3 8 2" xfId="30148"/>
    <cellStyle name="Total 18 2 2 3 9" xfId="20555"/>
    <cellStyle name="Total 18 2 2 4" xfId="9568"/>
    <cellStyle name="Total 18 2 2 4 2" xfId="13972"/>
    <cellStyle name="Total 18 2 2 4 2 2" xfId="25379"/>
    <cellStyle name="Total 18 2 2 4 3" xfId="14932"/>
    <cellStyle name="Total 18 2 2 4 3 2" xfId="26339"/>
    <cellStyle name="Total 18 2 2 4 4" xfId="15884"/>
    <cellStyle name="Total 18 2 2 4 4 2" xfId="27291"/>
    <cellStyle name="Total 18 2 2 4 5" xfId="16758"/>
    <cellStyle name="Total 18 2 2 4 5 2" xfId="28165"/>
    <cellStyle name="Total 18 2 2 4 6" xfId="17623"/>
    <cellStyle name="Total 18 2 2 4 6 2" xfId="29030"/>
    <cellStyle name="Total 18 2 2 4 7" xfId="18399"/>
    <cellStyle name="Total 18 2 2 4 7 2" xfId="29806"/>
    <cellStyle name="Total 18 2 2 4 8" xfId="19156"/>
    <cellStyle name="Total 18 2 2 4 8 2" xfId="30563"/>
    <cellStyle name="Total 18 2 2 4 9" xfId="20988"/>
    <cellStyle name="Total 18 2 2 5" xfId="12269"/>
    <cellStyle name="Total 18 2 2 5 2" xfId="23677"/>
    <cellStyle name="Total 18 2 2 6" xfId="10594"/>
    <cellStyle name="Total 18 2 2 6 2" xfId="22006"/>
    <cellStyle name="Total 18 2 2 7" xfId="12915"/>
    <cellStyle name="Total 18 2 2 7 2" xfId="24322"/>
    <cellStyle name="Total 18 2 2 8" xfId="10067"/>
    <cellStyle name="Total 18 2 2 8 2" xfId="21480"/>
    <cellStyle name="Total 18 2 2 9" xfId="13175"/>
    <cellStyle name="Total 18 2 2 9 2" xfId="24582"/>
    <cellStyle name="Total 18 2 3" xfId="7182"/>
    <cellStyle name="Total 18 2 3 10" xfId="17343"/>
    <cellStyle name="Total 18 2 3 10 2" xfId="28750"/>
    <cellStyle name="Total 18 2 3 11" xfId="20150"/>
    <cellStyle name="Total 18 2 3 2" xfId="8822"/>
    <cellStyle name="Total 18 2 3 2 2" xfId="13481"/>
    <cellStyle name="Total 18 2 3 2 2 2" xfId="24888"/>
    <cellStyle name="Total 18 2 3 2 3" xfId="14487"/>
    <cellStyle name="Total 18 2 3 2 3 2" xfId="25894"/>
    <cellStyle name="Total 18 2 3 2 4" xfId="15445"/>
    <cellStyle name="Total 18 2 3 2 4 2" xfId="26852"/>
    <cellStyle name="Total 18 2 3 2 5" xfId="16371"/>
    <cellStyle name="Total 18 2 3 2 5 2" xfId="27778"/>
    <cellStyle name="Total 18 2 3 2 6" xfId="17242"/>
    <cellStyle name="Total 18 2 3 2 6 2" xfId="28649"/>
    <cellStyle name="Total 18 2 3 2 7" xfId="18089"/>
    <cellStyle name="Total 18 2 3 2 7 2" xfId="29496"/>
    <cellStyle name="Total 18 2 3 2 8" xfId="18856"/>
    <cellStyle name="Total 18 2 3 2 8 2" xfId="30263"/>
    <cellStyle name="Total 18 2 3 2 9" xfId="20682"/>
    <cellStyle name="Total 18 2 3 3" xfId="9683"/>
    <cellStyle name="Total 18 2 3 3 2" xfId="14087"/>
    <cellStyle name="Total 18 2 3 3 2 2" xfId="25494"/>
    <cellStyle name="Total 18 2 3 3 3" xfId="15047"/>
    <cellStyle name="Total 18 2 3 3 3 2" xfId="26454"/>
    <cellStyle name="Total 18 2 3 3 4" xfId="15999"/>
    <cellStyle name="Total 18 2 3 3 4 2" xfId="27406"/>
    <cellStyle name="Total 18 2 3 3 5" xfId="16873"/>
    <cellStyle name="Total 18 2 3 3 5 2" xfId="28280"/>
    <cellStyle name="Total 18 2 3 3 6" xfId="17738"/>
    <cellStyle name="Total 18 2 3 3 6 2" xfId="29145"/>
    <cellStyle name="Total 18 2 3 3 7" xfId="18514"/>
    <cellStyle name="Total 18 2 3 3 7 2" xfId="29921"/>
    <cellStyle name="Total 18 2 3 3 8" xfId="19271"/>
    <cellStyle name="Total 18 2 3 3 8 2" xfId="30678"/>
    <cellStyle name="Total 18 2 3 3 9" xfId="21103"/>
    <cellStyle name="Total 18 2 3 4" xfId="12452"/>
    <cellStyle name="Total 18 2 3 4 2" xfId="23860"/>
    <cellStyle name="Total 18 2 3 5" xfId="10425"/>
    <cellStyle name="Total 18 2 3 5 2" xfId="21837"/>
    <cellStyle name="Total 18 2 3 6" xfId="13651"/>
    <cellStyle name="Total 18 2 3 6 2" xfId="25058"/>
    <cellStyle name="Total 18 2 3 7" xfId="14627"/>
    <cellStyle name="Total 18 2 3 7 2" xfId="26034"/>
    <cellStyle name="Total 18 2 3 8" xfId="15579"/>
    <cellStyle name="Total 18 2 3 8 2" xfId="26986"/>
    <cellStyle name="Total 18 2 3 9" xfId="16474"/>
    <cellStyle name="Total 18 2 3 9 2" xfId="27881"/>
    <cellStyle name="Total 18 2 4" xfId="8024"/>
    <cellStyle name="Total 18 2 4 2" xfId="12992"/>
    <cellStyle name="Total 18 2 4 2 2" xfId="24399"/>
    <cellStyle name="Total 18 2 4 3" xfId="9998"/>
    <cellStyle name="Total 18 2 4 3 2" xfId="21411"/>
    <cellStyle name="Total 18 2 4 4" xfId="12392"/>
    <cellStyle name="Total 18 2 4 4 2" xfId="23800"/>
    <cellStyle name="Total 18 2 4 5" xfId="10483"/>
    <cellStyle name="Total 18 2 4 5 2" xfId="21895"/>
    <cellStyle name="Total 18 2 4 6" xfId="12625"/>
    <cellStyle name="Total 18 2 4 6 2" xfId="24033"/>
    <cellStyle name="Total 18 2 4 7" xfId="10282"/>
    <cellStyle name="Total 18 2 4 7 2" xfId="21694"/>
    <cellStyle name="Total 18 2 4 8" xfId="11765"/>
    <cellStyle name="Total 18 2 4 8 2" xfId="23174"/>
    <cellStyle name="Total 18 2 4 9" xfId="20436"/>
    <cellStyle name="Total 18 2 5" xfId="9455"/>
    <cellStyle name="Total 18 2 5 2" xfId="13859"/>
    <cellStyle name="Total 18 2 5 2 2" xfId="25266"/>
    <cellStyle name="Total 18 2 5 3" xfId="14819"/>
    <cellStyle name="Total 18 2 5 3 2" xfId="26226"/>
    <cellStyle name="Total 18 2 5 4" xfId="15771"/>
    <cellStyle name="Total 18 2 5 4 2" xfId="27178"/>
    <cellStyle name="Total 18 2 5 5" xfId="16645"/>
    <cellStyle name="Total 18 2 5 5 2" xfId="28052"/>
    <cellStyle name="Total 18 2 5 6" xfId="17510"/>
    <cellStyle name="Total 18 2 5 6 2" xfId="28917"/>
    <cellStyle name="Total 18 2 5 7" xfId="18286"/>
    <cellStyle name="Total 18 2 5 7 2" xfId="29693"/>
    <cellStyle name="Total 18 2 5 8" xfId="19043"/>
    <cellStyle name="Total 18 2 5 8 2" xfId="30450"/>
    <cellStyle name="Total 18 2 5 9" xfId="20875"/>
    <cellStyle name="Total 18 2 6" xfId="11918"/>
    <cellStyle name="Total 18 2 6 2" xfId="23327"/>
    <cellStyle name="Total 18 2 7" xfId="10897"/>
    <cellStyle name="Total 18 2 7 2" xfId="22308"/>
    <cellStyle name="Total 18 2 8" xfId="11529"/>
    <cellStyle name="Total 18 2 8 2" xfId="22939"/>
    <cellStyle name="Total 18 2 9" xfId="11208"/>
    <cellStyle name="Total 18 2 9 2" xfId="22618"/>
    <cellStyle name="Total 18 3" xfId="6917"/>
    <cellStyle name="Total 18 3 10" xfId="16302"/>
    <cellStyle name="Total 18 3 10 2" xfId="27709"/>
    <cellStyle name="Total 18 3 11" xfId="17174"/>
    <cellStyle name="Total 18 3 11 2" xfId="28581"/>
    <cellStyle name="Total 18 3 12" xfId="20023"/>
    <cellStyle name="Total 18 3 2" xfId="7719"/>
    <cellStyle name="Total 18 3 2 10" xfId="10920"/>
    <cellStyle name="Total 18 3 2 10 2" xfId="22331"/>
    <cellStyle name="Total 18 3 2 11" xfId="20270"/>
    <cellStyle name="Total 18 3 2 2" xfId="9359"/>
    <cellStyle name="Total 18 3 2 2 2" xfId="13780"/>
    <cellStyle name="Total 18 3 2 2 2 2" xfId="25187"/>
    <cellStyle name="Total 18 3 2 2 3" xfId="14742"/>
    <cellStyle name="Total 18 3 2 2 3 2" xfId="26149"/>
    <cellStyle name="Total 18 3 2 2 4" xfId="15694"/>
    <cellStyle name="Total 18 3 2 2 4 2" xfId="27101"/>
    <cellStyle name="Total 18 3 2 2 5" xfId="16572"/>
    <cellStyle name="Total 18 3 2 2 5 2" xfId="27979"/>
    <cellStyle name="Total 18 3 2 2 6" xfId="17437"/>
    <cellStyle name="Total 18 3 2 2 6 2" xfId="28844"/>
    <cellStyle name="Total 18 3 2 2 7" xfId="18213"/>
    <cellStyle name="Total 18 3 2 2 7 2" xfId="29620"/>
    <cellStyle name="Total 18 3 2 2 8" xfId="18970"/>
    <cellStyle name="Total 18 3 2 2 8 2" xfId="30377"/>
    <cellStyle name="Total 18 3 2 2 9" xfId="20802"/>
    <cellStyle name="Total 18 3 2 3" xfId="9797"/>
    <cellStyle name="Total 18 3 2 3 2" xfId="14201"/>
    <cellStyle name="Total 18 3 2 3 2 2" xfId="25608"/>
    <cellStyle name="Total 18 3 2 3 3" xfId="15161"/>
    <cellStyle name="Total 18 3 2 3 3 2" xfId="26568"/>
    <cellStyle name="Total 18 3 2 3 4" xfId="16113"/>
    <cellStyle name="Total 18 3 2 3 4 2" xfId="27520"/>
    <cellStyle name="Total 18 3 2 3 5" xfId="16987"/>
    <cellStyle name="Total 18 3 2 3 5 2" xfId="28394"/>
    <cellStyle name="Total 18 3 2 3 6" xfId="17852"/>
    <cellStyle name="Total 18 3 2 3 6 2" xfId="29259"/>
    <cellStyle name="Total 18 3 2 3 7" xfId="18628"/>
    <cellStyle name="Total 18 3 2 3 7 2" xfId="30035"/>
    <cellStyle name="Total 18 3 2 3 8" xfId="19385"/>
    <cellStyle name="Total 18 3 2 3 8 2" xfId="30792"/>
    <cellStyle name="Total 18 3 2 3 9" xfId="21217"/>
    <cellStyle name="Total 18 3 2 4" xfId="12766"/>
    <cellStyle name="Total 18 3 2 4 2" xfId="24174"/>
    <cellStyle name="Total 18 3 2 5" xfId="13065"/>
    <cellStyle name="Total 18 3 2 5 2" xfId="24472"/>
    <cellStyle name="Total 18 3 2 6" xfId="9939"/>
    <cellStyle name="Total 18 3 2 6 2" xfId="21352"/>
    <cellStyle name="Total 18 3 2 7" xfId="13196"/>
    <cellStyle name="Total 18 3 2 7 2" xfId="24603"/>
    <cellStyle name="Total 18 3 2 8" xfId="9843"/>
    <cellStyle name="Total 18 3 2 8 2" xfId="21256"/>
    <cellStyle name="Total 18 3 2 9" xfId="11893"/>
    <cellStyle name="Total 18 3 2 9 2" xfId="23302"/>
    <cellStyle name="Total 18 3 3" xfId="8557"/>
    <cellStyle name="Total 18 3 3 2" xfId="13297"/>
    <cellStyle name="Total 18 3 3 2 2" xfId="24704"/>
    <cellStyle name="Total 18 3 3 3" xfId="14317"/>
    <cellStyle name="Total 18 3 3 3 2" xfId="25724"/>
    <cellStyle name="Total 18 3 3 4" xfId="15277"/>
    <cellStyle name="Total 18 3 3 4 2" xfId="26684"/>
    <cellStyle name="Total 18 3 3 5" xfId="16226"/>
    <cellStyle name="Total 18 3 3 5 2" xfId="27633"/>
    <cellStyle name="Total 18 3 3 6" xfId="17099"/>
    <cellStyle name="Total 18 3 3 6 2" xfId="28506"/>
    <cellStyle name="Total 18 3 3 7" xfId="17964"/>
    <cellStyle name="Total 18 3 3 7 2" xfId="29371"/>
    <cellStyle name="Total 18 3 3 8" xfId="18740"/>
    <cellStyle name="Total 18 3 3 8 2" xfId="30147"/>
    <cellStyle name="Total 18 3 3 9" xfId="20554"/>
    <cellStyle name="Total 18 3 4" xfId="9567"/>
    <cellStyle name="Total 18 3 4 2" xfId="13971"/>
    <cellStyle name="Total 18 3 4 2 2" xfId="25378"/>
    <cellStyle name="Total 18 3 4 3" xfId="14931"/>
    <cellStyle name="Total 18 3 4 3 2" xfId="26338"/>
    <cellStyle name="Total 18 3 4 4" xfId="15883"/>
    <cellStyle name="Total 18 3 4 4 2" xfId="27290"/>
    <cellStyle name="Total 18 3 4 5" xfId="16757"/>
    <cellStyle name="Total 18 3 4 5 2" xfId="28164"/>
    <cellStyle name="Total 18 3 4 6" xfId="17622"/>
    <cellStyle name="Total 18 3 4 6 2" xfId="29029"/>
    <cellStyle name="Total 18 3 4 7" xfId="18398"/>
    <cellStyle name="Total 18 3 4 7 2" xfId="29805"/>
    <cellStyle name="Total 18 3 4 8" xfId="19155"/>
    <cellStyle name="Total 18 3 4 8 2" xfId="30562"/>
    <cellStyle name="Total 18 3 4 9" xfId="20987"/>
    <cellStyle name="Total 18 3 5" xfId="12268"/>
    <cellStyle name="Total 18 3 5 2" xfId="23676"/>
    <cellStyle name="Total 18 3 6" xfId="10595"/>
    <cellStyle name="Total 18 3 6 2" xfId="22007"/>
    <cellStyle name="Total 18 3 7" xfId="13404"/>
    <cellStyle name="Total 18 3 7 2" xfId="24811"/>
    <cellStyle name="Total 18 3 8" xfId="14413"/>
    <cellStyle name="Total 18 3 8 2" xfId="25820"/>
    <cellStyle name="Total 18 3 9" xfId="15371"/>
    <cellStyle name="Total 18 3 9 2" xfId="26778"/>
    <cellStyle name="Total 18 4" xfId="7181"/>
    <cellStyle name="Total 18 4 10" xfId="15593"/>
    <cellStyle name="Total 18 4 10 2" xfId="27000"/>
    <cellStyle name="Total 18 4 11" xfId="20149"/>
    <cellStyle name="Total 18 4 2" xfId="8821"/>
    <cellStyle name="Total 18 4 2 2" xfId="13480"/>
    <cellStyle name="Total 18 4 2 2 2" xfId="24887"/>
    <cellStyle name="Total 18 4 2 3" xfId="14486"/>
    <cellStyle name="Total 18 4 2 3 2" xfId="25893"/>
    <cellStyle name="Total 18 4 2 4" xfId="15444"/>
    <cellStyle name="Total 18 4 2 4 2" xfId="26851"/>
    <cellStyle name="Total 18 4 2 5" xfId="16370"/>
    <cellStyle name="Total 18 4 2 5 2" xfId="27777"/>
    <cellStyle name="Total 18 4 2 6" xfId="17241"/>
    <cellStyle name="Total 18 4 2 6 2" xfId="28648"/>
    <cellStyle name="Total 18 4 2 7" xfId="18088"/>
    <cellStyle name="Total 18 4 2 7 2" xfId="29495"/>
    <cellStyle name="Total 18 4 2 8" xfId="18855"/>
    <cellStyle name="Total 18 4 2 8 2" xfId="30262"/>
    <cellStyle name="Total 18 4 2 9" xfId="20681"/>
    <cellStyle name="Total 18 4 3" xfId="9682"/>
    <cellStyle name="Total 18 4 3 2" xfId="14086"/>
    <cellStyle name="Total 18 4 3 2 2" xfId="25493"/>
    <cellStyle name="Total 18 4 3 3" xfId="15046"/>
    <cellStyle name="Total 18 4 3 3 2" xfId="26453"/>
    <cellStyle name="Total 18 4 3 4" xfId="15998"/>
    <cellStyle name="Total 18 4 3 4 2" xfId="27405"/>
    <cellStyle name="Total 18 4 3 5" xfId="16872"/>
    <cellStyle name="Total 18 4 3 5 2" xfId="28279"/>
    <cellStyle name="Total 18 4 3 6" xfId="17737"/>
    <cellStyle name="Total 18 4 3 6 2" xfId="29144"/>
    <cellStyle name="Total 18 4 3 7" xfId="18513"/>
    <cellStyle name="Total 18 4 3 7 2" xfId="29920"/>
    <cellStyle name="Total 18 4 3 8" xfId="19270"/>
    <cellStyle name="Total 18 4 3 8 2" xfId="30677"/>
    <cellStyle name="Total 18 4 3 9" xfId="21102"/>
    <cellStyle name="Total 18 4 4" xfId="12451"/>
    <cellStyle name="Total 18 4 4 2" xfId="23859"/>
    <cellStyle name="Total 18 4 5" xfId="10426"/>
    <cellStyle name="Total 18 4 5 2" xfId="21838"/>
    <cellStyle name="Total 18 4 6" xfId="12632"/>
    <cellStyle name="Total 18 4 6 2" xfId="24040"/>
    <cellStyle name="Total 18 4 7" xfId="10276"/>
    <cellStyle name="Total 18 4 7 2" xfId="21688"/>
    <cellStyle name="Total 18 4 8" xfId="13670"/>
    <cellStyle name="Total 18 4 8 2" xfId="25077"/>
    <cellStyle name="Total 18 4 9" xfId="14641"/>
    <cellStyle name="Total 18 4 9 2" xfId="26048"/>
    <cellStyle name="Total 18 5" xfId="8023"/>
    <cellStyle name="Total 18 5 2" xfId="12991"/>
    <cellStyle name="Total 18 5 2 2" xfId="24398"/>
    <cellStyle name="Total 18 5 3" xfId="9999"/>
    <cellStyle name="Total 18 5 3 2" xfId="21412"/>
    <cellStyle name="Total 18 5 4" xfId="13058"/>
    <cellStyle name="Total 18 5 4 2" xfId="24465"/>
    <cellStyle name="Total 18 5 5" xfId="12008"/>
    <cellStyle name="Total 18 5 5 2" xfId="23416"/>
    <cellStyle name="Total 18 5 6" xfId="10823"/>
    <cellStyle name="Total 18 5 6 2" xfId="22235"/>
    <cellStyle name="Total 18 5 7" xfId="11596"/>
    <cellStyle name="Total 18 5 7 2" xfId="23005"/>
    <cellStyle name="Total 18 5 8" xfId="11161"/>
    <cellStyle name="Total 18 5 8 2" xfId="22572"/>
    <cellStyle name="Total 18 5 9" xfId="20435"/>
    <cellStyle name="Total 18 6" xfId="9454"/>
    <cellStyle name="Total 18 6 2" xfId="13858"/>
    <cellStyle name="Total 18 6 2 2" xfId="25265"/>
    <cellStyle name="Total 18 6 3" xfId="14818"/>
    <cellStyle name="Total 18 6 3 2" xfId="26225"/>
    <cellStyle name="Total 18 6 4" xfId="15770"/>
    <cellStyle name="Total 18 6 4 2" xfId="27177"/>
    <cellStyle name="Total 18 6 5" xfId="16644"/>
    <cellStyle name="Total 18 6 5 2" xfId="28051"/>
    <cellStyle name="Total 18 6 6" xfId="17509"/>
    <cellStyle name="Total 18 6 6 2" xfId="28916"/>
    <cellStyle name="Total 18 6 7" xfId="18285"/>
    <cellStyle name="Total 18 6 7 2" xfId="29692"/>
    <cellStyle name="Total 18 6 8" xfId="19042"/>
    <cellStyle name="Total 18 6 8 2" xfId="30449"/>
    <cellStyle name="Total 18 6 9" xfId="20874"/>
    <cellStyle name="Total 18 7" xfId="11917"/>
    <cellStyle name="Total 18 7 2" xfId="23326"/>
    <cellStyle name="Total 18 8" xfId="10898"/>
    <cellStyle name="Total 18 8 2" xfId="22309"/>
    <cellStyle name="Total 18 9" xfId="11528"/>
    <cellStyle name="Total 18 9 2" xfId="22938"/>
    <cellStyle name="Total 19" xfId="6295"/>
    <cellStyle name="Total 19 10" xfId="11207"/>
    <cellStyle name="Total 19 10 2" xfId="22617"/>
    <cellStyle name="Total 19 11" xfId="13015"/>
    <cellStyle name="Total 19 11 2" xfId="24422"/>
    <cellStyle name="Total 19 12" xfId="9976"/>
    <cellStyle name="Total 19 12 2" xfId="21389"/>
    <cellStyle name="Total 19 13" xfId="11827"/>
    <cellStyle name="Total 19 13 2" xfId="23236"/>
    <cellStyle name="Total 19 14" xfId="19904"/>
    <cellStyle name="Total 19 2" xfId="6296"/>
    <cellStyle name="Total 19 2 10" xfId="11426"/>
    <cellStyle name="Total 19 2 10 2" xfId="22836"/>
    <cellStyle name="Total 19 2 11" xfId="11295"/>
    <cellStyle name="Total 19 2 11 2" xfId="22705"/>
    <cellStyle name="Total 19 2 12" xfId="11422"/>
    <cellStyle name="Total 19 2 12 2" xfId="22832"/>
    <cellStyle name="Total 19 2 13" xfId="19905"/>
    <cellStyle name="Total 19 2 2" xfId="6920"/>
    <cellStyle name="Total 19 2 2 10" xfId="11124"/>
    <cellStyle name="Total 19 2 2 10 2" xfId="22535"/>
    <cellStyle name="Total 19 2 2 11" xfId="12353"/>
    <cellStyle name="Total 19 2 2 11 2" xfId="23761"/>
    <cellStyle name="Total 19 2 2 12" xfId="20026"/>
    <cellStyle name="Total 19 2 2 2" xfId="7720"/>
    <cellStyle name="Total 19 2 2 2 10" xfId="18107"/>
    <cellStyle name="Total 19 2 2 2 10 2" xfId="29514"/>
    <cellStyle name="Total 19 2 2 2 11" xfId="20271"/>
    <cellStyle name="Total 19 2 2 2 2" xfId="9360"/>
    <cellStyle name="Total 19 2 2 2 2 2" xfId="13781"/>
    <cellStyle name="Total 19 2 2 2 2 2 2" xfId="25188"/>
    <cellStyle name="Total 19 2 2 2 2 3" xfId="14743"/>
    <cellStyle name="Total 19 2 2 2 2 3 2" xfId="26150"/>
    <cellStyle name="Total 19 2 2 2 2 4" xfId="15695"/>
    <cellStyle name="Total 19 2 2 2 2 4 2" xfId="27102"/>
    <cellStyle name="Total 19 2 2 2 2 5" xfId="16573"/>
    <cellStyle name="Total 19 2 2 2 2 5 2" xfId="27980"/>
    <cellStyle name="Total 19 2 2 2 2 6" xfId="17438"/>
    <cellStyle name="Total 19 2 2 2 2 6 2" xfId="28845"/>
    <cellStyle name="Total 19 2 2 2 2 7" xfId="18214"/>
    <cellStyle name="Total 19 2 2 2 2 7 2" xfId="29621"/>
    <cellStyle name="Total 19 2 2 2 2 8" xfId="18971"/>
    <cellStyle name="Total 19 2 2 2 2 8 2" xfId="30378"/>
    <cellStyle name="Total 19 2 2 2 2 9" xfId="20803"/>
    <cellStyle name="Total 19 2 2 2 3" xfId="9798"/>
    <cellStyle name="Total 19 2 2 2 3 2" xfId="14202"/>
    <cellStyle name="Total 19 2 2 2 3 2 2" xfId="25609"/>
    <cellStyle name="Total 19 2 2 2 3 3" xfId="15162"/>
    <cellStyle name="Total 19 2 2 2 3 3 2" xfId="26569"/>
    <cellStyle name="Total 19 2 2 2 3 4" xfId="16114"/>
    <cellStyle name="Total 19 2 2 2 3 4 2" xfId="27521"/>
    <cellStyle name="Total 19 2 2 2 3 5" xfId="16988"/>
    <cellStyle name="Total 19 2 2 2 3 5 2" xfId="28395"/>
    <cellStyle name="Total 19 2 2 2 3 6" xfId="17853"/>
    <cellStyle name="Total 19 2 2 2 3 6 2" xfId="29260"/>
    <cellStyle name="Total 19 2 2 2 3 7" xfId="18629"/>
    <cellStyle name="Total 19 2 2 2 3 7 2" xfId="30036"/>
    <cellStyle name="Total 19 2 2 2 3 8" xfId="19386"/>
    <cellStyle name="Total 19 2 2 2 3 8 2" xfId="30793"/>
    <cellStyle name="Total 19 2 2 2 3 9" xfId="21218"/>
    <cellStyle name="Total 19 2 2 2 4" xfId="12767"/>
    <cellStyle name="Total 19 2 2 2 4 2" xfId="24175"/>
    <cellStyle name="Total 19 2 2 2 5" xfId="13499"/>
    <cellStyle name="Total 19 2 2 2 5 2" xfId="24906"/>
    <cellStyle name="Total 19 2 2 2 6" xfId="14505"/>
    <cellStyle name="Total 19 2 2 2 6 2" xfId="25912"/>
    <cellStyle name="Total 19 2 2 2 7" xfId="15463"/>
    <cellStyle name="Total 19 2 2 2 7 2" xfId="26870"/>
    <cellStyle name="Total 19 2 2 2 8" xfId="16389"/>
    <cellStyle name="Total 19 2 2 2 8 2" xfId="27796"/>
    <cellStyle name="Total 19 2 2 2 9" xfId="17260"/>
    <cellStyle name="Total 19 2 2 2 9 2" xfId="28667"/>
    <cellStyle name="Total 19 2 2 3" xfId="8560"/>
    <cellStyle name="Total 19 2 2 3 2" xfId="13300"/>
    <cellStyle name="Total 19 2 2 3 2 2" xfId="24707"/>
    <cellStyle name="Total 19 2 2 3 3" xfId="14320"/>
    <cellStyle name="Total 19 2 2 3 3 2" xfId="25727"/>
    <cellStyle name="Total 19 2 2 3 4" xfId="15280"/>
    <cellStyle name="Total 19 2 2 3 4 2" xfId="26687"/>
    <cellStyle name="Total 19 2 2 3 5" xfId="16229"/>
    <cellStyle name="Total 19 2 2 3 5 2" xfId="27636"/>
    <cellStyle name="Total 19 2 2 3 6" xfId="17102"/>
    <cellStyle name="Total 19 2 2 3 6 2" xfId="28509"/>
    <cellStyle name="Total 19 2 2 3 7" xfId="17967"/>
    <cellStyle name="Total 19 2 2 3 7 2" xfId="29374"/>
    <cellStyle name="Total 19 2 2 3 8" xfId="18743"/>
    <cellStyle name="Total 19 2 2 3 8 2" xfId="30150"/>
    <cellStyle name="Total 19 2 2 3 9" xfId="20557"/>
    <cellStyle name="Total 19 2 2 4" xfId="9570"/>
    <cellStyle name="Total 19 2 2 4 2" xfId="13974"/>
    <cellStyle name="Total 19 2 2 4 2 2" xfId="25381"/>
    <cellStyle name="Total 19 2 2 4 3" xfId="14934"/>
    <cellStyle name="Total 19 2 2 4 3 2" xfId="26341"/>
    <cellStyle name="Total 19 2 2 4 4" xfId="15886"/>
    <cellStyle name="Total 19 2 2 4 4 2" xfId="27293"/>
    <cellStyle name="Total 19 2 2 4 5" xfId="16760"/>
    <cellStyle name="Total 19 2 2 4 5 2" xfId="28167"/>
    <cellStyle name="Total 19 2 2 4 6" xfId="17625"/>
    <cellStyle name="Total 19 2 2 4 6 2" xfId="29032"/>
    <cellStyle name="Total 19 2 2 4 7" xfId="18401"/>
    <cellStyle name="Total 19 2 2 4 7 2" xfId="29808"/>
    <cellStyle name="Total 19 2 2 4 8" xfId="19158"/>
    <cellStyle name="Total 19 2 2 4 8 2" xfId="30565"/>
    <cellStyle name="Total 19 2 2 4 9" xfId="20990"/>
    <cellStyle name="Total 19 2 2 5" xfId="12271"/>
    <cellStyle name="Total 19 2 2 5 2" xfId="23679"/>
    <cellStyle name="Total 19 2 2 6" xfId="10592"/>
    <cellStyle name="Total 19 2 2 6 2" xfId="22004"/>
    <cellStyle name="Total 19 2 2 7" xfId="12087"/>
    <cellStyle name="Total 19 2 2 7 2" xfId="23495"/>
    <cellStyle name="Total 19 2 2 8" xfId="10761"/>
    <cellStyle name="Total 19 2 2 8 2" xfId="22173"/>
    <cellStyle name="Total 19 2 2 9" xfId="11651"/>
    <cellStyle name="Total 19 2 2 9 2" xfId="23060"/>
    <cellStyle name="Total 19 2 3" xfId="7184"/>
    <cellStyle name="Total 19 2 3 10" xfId="15538"/>
    <cellStyle name="Total 19 2 3 10 2" xfId="26945"/>
    <cellStyle name="Total 19 2 3 11" xfId="20152"/>
    <cellStyle name="Total 19 2 3 2" xfId="8824"/>
    <cellStyle name="Total 19 2 3 2 2" xfId="13483"/>
    <cellStyle name="Total 19 2 3 2 2 2" xfId="24890"/>
    <cellStyle name="Total 19 2 3 2 3" xfId="14489"/>
    <cellStyle name="Total 19 2 3 2 3 2" xfId="25896"/>
    <cellStyle name="Total 19 2 3 2 4" xfId="15447"/>
    <cellStyle name="Total 19 2 3 2 4 2" xfId="26854"/>
    <cellStyle name="Total 19 2 3 2 5" xfId="16373"/>
    <cellStyle name="Total 19 2 3 2 5 2" xfId="27780"/>
    <cellStyle name="Total 19 2 3 2 6" xfId="17244"/>
    <cellStyle name="Total 19 2 3 2 6 2" xfId="28651"/>
    <cellStyle name="Total 19 2 3 2 7" xfId="18091"/>
    <cellStyle name="Total 19 2 3 2 7 2" xfId="29498"/>
    <cellStyle name="Total 19 2 3 2 8" xfId="18858"/>
    <cellStyle name="Total 19 2 3 2 8 2" xfId="30265"/>
    <cellStyle name="Total 19 2 3 2 9" xfId="20684"/>
    <cellStyle name="Total 19 2 3 3" xfId="9685"/>
    <cellStyle name="Total 19 2 3 3 2" xfId="14089"/>
    <cellStyle name="Total 19 2 3 3 2 2" xfId="25496"/>
    <cellStyle name="Total 19 2 3 3 3" xfId="15049"/>
    <cellStyle name="Total 19 2 3 3 3 2" xfId="26456"/>
    <cellStyle name="Total 19 2 3 3 4" xfId="16001"/>
    <cellStyle name="Total 19 2 3 3 4 2" xfId="27408"/>
    <cellStyle name="Total 19 2 3 3 5" xfId="16875"/>
    <cellStyle name="Total 19 2 3 3 5 2" xfId="28282"/>
    <cellStyle name="Total 19 2 3 3 6" xfId="17740"/>
    <cellStyle name="Total 19 2 3 3 6 2" xfId="29147"/>
    <cellStyle name="Total 19 2 3 3 7" xfId="18516"/>
    <cellStyle name="Total 19 2 3 3 7 2" xfId="29923"/>
    <cellStyle name="Total 19 2 3 3 8" xfId="19273"/>
    <cellStyle name="Total 19 2 3 3 8 2" xfId="30680"/>
    <cellStyle name="Total 19 2 3 3 9" xfId="21105"/>
    <cellStyle name="Total 19 2 3 4" xfId="12454"/>
    <cellStyle name="Total 19 2 3 4 2" xfId="23862"/>
    <cellStyle name="Total 19 2 3 5" xfId="10423"/>
    <cellStyle name="Total 19 2 3 5 2" xfId="21835"/>
    <cellStyle name="Total 19 2 3 6" xfId="12113"/>
    <cellStyle name="Total 19 2 3 6 2" xfId="23521"/>
    <cellStyle name="Total 19 2 3 7" xfId="10737"/>
    <cellStyle name="Total 19 2 3 7 2" xfId="22149"/>
    <cellStyle name="Total 19 2 3 8" xfId="13604"/>
    <cellStyle name="Total 19 2 3 8 2" xfId="25011"/>
    <cellStyle name="Total 19 2 3 9" xfId="14585"/>
    <cellStyle name="Total 19 2 3 9 2" xfId="25992"/>
    <cellStyle name="Total 19 2 4" xfId="8026"/>
    <cellStyle name="Total 19 2 4 2" xfId="12994"/>
    <cellStyle name="Total 19 2 4 2 2" xfId="24401"/>
    <cellStyle name="Total 19 2 4 3" xfId="9996"/>
    <cellStyle name="Total 19 2 4 3 2" xfId="21409"/>
    <cellStyle name="Total 19 2 4 4" xfId="12791"/>
    <cellStyle name="Total 19 2 4 4 2" xfId="24199"/>
    <cellStyle name="Total 19 2 4 5" xfId="10177"/>
    <cellStyle name="Total 19 2 4 5 2" xfId="21589"/>
    <cellStyle name="Total 19 2 4 6" xfId="11780"/>
    <cellStyle name="Total 19 2 4 6 2" xfId="23189"/>
    <cellStyle name="Total 19 2 4 7" xfId="11022"/>
    <cellStyle name="Total 19 2 4 7 2" xfId="22433"/>
    <cellStyle name="Total 19 2 4 8" xfId="13592"/>
    <cellStyle name="Total 19 2 4 8 2" xfId="24999"/>
    <cellStyle name="Total 19 2 4 9" xfId="20438"/>
    <cellStyle name="Total 19 2 5" xfId="9457"/>
    <cellStyle name="Total 19 2 5 2" xfId="13861"/>
    <cellStyle name="Total 19 2 5 2 2" xfId="25268"/>
    <cellStyle name="Total 19 2 5 3" xfId="14821"/>
    <cellStyle name="Total 19 2 5 3 2" xfId="26228"/>
    <cellStyle name="Total 19 2 5 4" xfId="15773"/>
    <cellStyle name="Total 19 2 5 4 2" xfId="27180"/>
    <cellStyle name="Total 19 2 5 5" xfId="16647"/>
    <cellStyle name="Total 19 2 5 5 2" xfId="28054"/>
    <cellStyle name="Total 19 2 5 6" xfId="17512"/>
    <cellStyle name="Total 19 2 5 6 2" xfId="28919"/>
    <cellStyle name="Total 19 2 5 7" xfId="18288"/>
    <cellStyle name="Total 19 2 5 7 2" xfId="29695"/>
    <cellStyle name="Total 19 2 5 8" xfId="19045"/>
    <cellStyle name="Total 19 2 5 8 2" xfId="30452"/>
    <cellStyle name="Total 19 2 5 9" xfId="20877"/>
    <cellStyle name="Total 19 2 6" xfId="11920"/>
    <cellStyle name="Total 19 2 6 2" xfId="23329"/>
    <cellStyle name="Total 19 2 7" xfId="10895"/>
    <cellStyle name="Total 19 2 7 2" xfId="22306"/>
    <cellStyle name="Total 19 2 8" xfId="11531"/>
    <cellStyle name="Total 19 2 8 2" xfId="22941"/>
    <cellStyle name="Total 19 2 9" xfId="11206"/>
    <cellStyle name="Total 19 2 9 2" xfId="22616"/>
    <cellStyle name="Total 19 3" xfId="6919"/>
    <cellStyle name="Total 19 3 10" xfId="11277"/>
    <cellStyle name="Total 19 3 10 2" xfId="22687"/>
    <cellStyle name="Total 19 3 11" xfId="12524"/>
    <cellStyle name="Total 19 3 11 2" xfId="23932"/>
    <cellStyle name="Total 19 3 12" xfId="20025"/>
    <cellStyle name="Total 19 3 2" xfId="7721"/>
    <cellStyle name="Total 19 3 2 10" xfId="10783"/>
    <cellStyle name="Total 19 3 2 10 2" xfId="22195"/>
    <cellStyle name="Total 19 3 2 11" xfId="20272"/>
    <cellStyle name="Total 19 3 2 2" xfId="9361"/>
    <cellStyle name="Total 19 3 2 2 2" xfId="13782"/>
    <cellStyle name="Total 19 3 2 2 2 2" xfId="25189"/>
    <cellStyle name="Total 19 3 2 2 3" xfId="14744"/>
    <cellStyle name="Total 19 3 2 2 3 2" xfId="26151"/>
    <cellStyle name="Total 19 3 2 2 4" xfId="15696"/>
    <cellStyle name="Total 19 3 2 2 4 2" xfId="27103"/>
    <cellStyle name="Total 19 3 2 2 5" xfId="16574"/>
    <cellStyle name="Total 19 3 2 2 5 2" xfId="27981"/>
    <cellStyle name="Total 19 3 2 2 6" xfId="17439"/>
    <cellStyle name="Total 19 3 2 2 6 2" xfId="28846"/>
    <cellStyle name="Total 19 3 2 2 7" xfId="18215"/>
    <cellStyle name="Total 19 3 2 2 7 2" xfId="29622"/>
    <cellStyle name="Total 19 3 2 2 8" xfId="18972"/>
    <cellStyle name="Total 19 3 2 2 8 2" xfId="30379"/>
    <cellStyle name="Total 19 3 2 2 9" xfId="20804"/>
    <cellStyle name="Total 19 3 2 3" xfId="9799"/>
    <cellStyle name="Total 19 3 2 3 2" xfId="14203"/>
    <cellStyle name="Total 19 3 2 3 2 2" xfId="25610"/>
    <cellStyle name="Total 19 3 2 3 3" xfId="15163"/>
    <cellStyle name="Total 19 3 2 3 3 2" xfId="26570"/>
    <cellStyle name="Total 19 3 2 3 4" xfId="16115"/>
    <cellStyle name="Total 19 3 2 3 4 2" xfId="27522"/>
    <cellStyle name="Total 19 3 2 3 5" xfId="16989"/>
    <cellStyle name="Total 19 3 2 3 5 2" xfId="28396"/>
    <cellStyle name="Total 19 3 2 3 6" xfId="17854"/>
    <cellStyle name="Total 19 3 2 3 6 2" xfId="29261"/>
    <cellStyle name="Total 19 3 2 3 7" xfId="18630"/>
    <cellStyle name="Total 19 3 2 3 7 2" xfId="30037"/>
    <cellStyle name="Total 19 3 2 3 8" xfId="19387"/>
    <cellStyle name="Total 19 3 2 3 8 2" xfId="30794"/>
    <cellStyle name="Total 19 3 2 3 9" xfId="21219"/>
    <cellStyle name="Total 19 3 2 4" xfId="12768"/>
    <cellStyle name="Total 19 3 2 4 2" xfId="24176"/>
    <cellStyle name="Total 19 3 2 5" xfId="12470"/>
    <cellStyle name="Total 19 3 2 5 2" xfId="23878"/>
    <cellStyle name="Total 19 3 2 6" xfId="10407"/>
    <cellStyle name="Total 19 3 2 6 2" xfId="21819"/>
    <cellStyle name="Total 19 3 2 7" xfId="11725"/>
    <cellStyle name="Total 19 3 2 7 2" xfId="23134"/>
    <cellStyle name="Total 19 3 2 8" xfId="11059"/>
    <cellStyle name="Total 19 3 2 8 2" xfId="22470"/>
    <cellStyle name="Total 19 3 2 9" xfId="12058"/>
    <cellStyle name="Total 19 3 2 9 2" xfId="23466"/>
    <cellStyle name="Total 19 3 3" xfId="8559"/>
    <cellStyle name="Total 19 3 3 2" xfId="13299"/>
    <cellStyle name="Total 19 3 3 2 2" xfId="24706"/>
    <cellStyle name="Total 19 3 3 3" xfId="14319"/>
    <cellStyle name="Total 19 3 3 3 2" xfId="25726"/>
    <cellStyle name="Total 19 3 3 4" xfId="15279"/>
    <cellStyle name="Total 19 3 3 4 2" xfId="26686"/>
    <cellStyle name="Total 19 3 3 5" xfId="16228"/>
    <cellStyle name="Total 19 3 3 5 2" xfId="27635"/>
    <cellStyle name="Total 19 3 3 6" xfId="17101"/>
    <cellStyle name="Total 19 3 3 6 2" xfId="28508"/>
    <cellStyle name="Total 19 3 3 7" xfId="17966"/>
    <cellStyle name="Total 19 3 3 7 2" xfId="29373"/>
    <cellStyle name="Total 19 3 3 8" xfId="18742"/>
    <cellStyle name="Total 19 3 3 8 2" xfId="30149"/>
    <cellStyle name="Total 19 3 3 9" xfId="20556"/>
    <cellStyle name="Total 19 3 4" xfId="9569"/>
    <cellStyle name="Total 19 3 4 2" xfId="13973"/>
    <cellStyle name="Total 19 3 4 2 2" xfId="25380"/>
    <cellStyle name="Total 19 3 4 3" xfId="14933"/>
    <cellStyle name="Total 19 3 4 3 2" xfId="26340"/>
    <cellStyle name="Total 19 3 4 4" xfId="15885"/>
    <cellStyle name="Total 19 3 4 4 2" xfId="27292"/>
    <cellStyle name="Total 19 3 4 5" xfId="16759"/>
    <cellStyle name="Total 19 3 4 5 2" xfId="28166"/>
    <cellStyle name="Total 19 3 4 6" xfId="17624"/>
    <cellStyle name="Total 19 3 4 6 2" xfId="29031"/>
    <cellStyle name="Total 19 3 4 7" xfId="18400"/>
    <cellStyle name="Total 19 3 4 7 2" xfId="29807"/>
    <cellStyle name="Total 19 3 4 8" xfId="19157"/>
    <cellStyle name="Total 19 3 4 8 2" xfId="30564"/>
    <cellStyle name="Total 19 3 4 9" xfId="20989"/>
    <cellStyle name="Total 19 3 5" xfId="12270"/>
    <cellStyle name="Total 19 3 5 2" xfId="23678"/>
    <cellStyle name="Total 19 3 6" xfId="10593"/>
    <cellStyle name="Total 19 3 6 2" xfId="22005"/>
    <cellStyle name="Total 19 3 7" xfId="11686"/>
    <cellStyle name="Total 19 3 7 2" xfId="23095"/>
    <cellStyle name="Total 19 3 8" xfId="11093"/>
    <cellStyle name="Total 19 3 8 2" xfId="22504"/>
    <cellStyle name="Total 19 3 9" xfId="11449"/>
    <cellStyle name="Total 19 3 9 2" xfId="22859"/>
    <cellStyle name="Total 19 4" xfId="7183"/>
    <cellStyle name="Total 19 4 10" xfId="11502"/>
    <cellStyle name="Total 19 4 10 2" xfId="22912"/>
    <cellStyle name="Total 19 4 11" xfId="20151"/>
    <cellStyle name="Total 19 4 2" xfId="8823"/>
    <cellStyle name="Total 19 4 2 2" xfId="13482"/>
    <cellStyle name="Total 19 4 2 2 2" xfId="24889"/>
    <cellStyle name="Total 19 4 2 3" xfId="14488"/>
    <cellStyle name="Total 19 4 2 3 2" xfId="25895"/>
    <cellStyle name="Total 19 4 2 4" xfId="15446"/>
    <cellStyle name="Total 19 4 2 4 2" xfId="26853"/>
    <cellStyle name="Total 19 4 2 5" xfId="16372"/>
    <cellStyle name="Total 19 4 2 5 2" xfId="27779"/>
    <cellStyle name="Total 19 4 2 6" xfId="17243"/>
    <cellStyle name="Total 19 4 2 6 2" xfId="28650"/>
    <cellStyle name="Total 19 4 2 7" xfId="18090"/>
    <cellStyle name="Total 19 4 2 7 2" xfId="29497"/>
    <cellStyle name="Total 19 4 2 8" xfId="18857"/>
    <cellStyle name="Total 19 4 2 8 2" xfId="30264"/>
    <cellStyle name="Total 19 4 2 9" xfId="20683"/>
    <cellStyle name="Total 19 4 3" xfId="9684"/>
    <cellStyle name="Total 19 4 3 2" xfId="14088"/>
    <cellStyle name="Total 19 4 3 2 2" xfId="25495"/>
    <cellStyle name="Total 19 4 3 3" xfId="15048"/>
    <cellStyle name="Total 19 4 3 3 2" xfId="26455"/>
    <cellStyle name="Total 19 4 3 4" xfId="16000"/>
    <cellStyle name="Total 19 4 3 4 2" xfId="27407"/>
    <cellStyle name="Total 19 4 3 5" xfId="16874"/>
    <cellStyle name="Total 19 4 3 5 2" xfId="28281"/>
    <cellStyle name="Total 19 4 3 6" xfId="17739"/>
    <cellStyle name="Total 19 4 3 6 2" xfId="29146"/>
    <cellStyle name="Total 19 4 3 7" xfId="18515"/>
    <cellStyle name="Total 19 4 3 7 2" xfId="29922"/>
    <cellStyle name="Total 19 4 3 8" xfId="19272"/>
    <cellStyle name="Total 19 4 3 8 2" xfId="30679"/>
    <cellStyle name="Total 19 4 3 9" xfId="21104"/>
    <cellStyle name="Total 19 4 4" xfId="12453"/>
    <cellStyle name="Total 19 4 4 2" xfId="23861"/>
    <cellStyle name="Total 19 4 5" xfId="10424"/>
    <cellStyle name="Total 19 4 5 2" xfId="21836"/>
    <cellStyle name="Total 19 4 6" xfId="13143"/>
    <cellStyle name="Total 19 4 6 2" xfId="24550"/>
    <cellStyle name="Total 19 4 7" xfId="9885"/>
    <cellStyle name="Total 19 4 7 2" xfId="21298"/>
    <cellStyle name="Total 19 4 8" xfId="11883"/>
    <cellStyle name="Total 19 4 8 2" xfId="23292"/>
    <cellStyle name="Total 19 4 9" xfId="10928"/>
    <cellStyle name="Total 19 4 9 2" xfId="22339"/>
    <cellStyle name="Total 19 5" xfId="8025"/>
    <cellStyle name="Total 19 5 2" xfId="12993"/>
    <cellStyle name="Total 19 5 2 2" xfId="24400"/>
    <cellStyle name="Total 19 5 3" xfId="9997"/>
    <cellStyle name="Total 19 5 3 2" xfId="21410"/>
    <cellStyle name="Total 19 5 4" xfId="13423"/>
    <cellStyle name="Total 19 5 4 2" xfId="24830"/>
    <cellStyle name="Total 19 5 5" xfId="14430"/>
    <cellStyle name="Total 19 5 5 2" xfId="25837"/>
    <cellStyle name="Total 19 5 6" xfId="15388"/>
    <cellStyle name="Total 19 5 6 2" xfId="26795"/>
    <cellStyle name="Total 19 5 7" xfId="16315"/>
    <cellStyle name="Total 19 5 7 2" xfId="27722"/>
    <cellStyle name="Total 19 5 8" xfId="17186"/>
    <cellStyle name="Total 19 5 8 2" xfId="28593"/>
    <cellStyle name="Total 19 5 9" xfId="20437"/>
    <cellStyle name="Total 19 6" xfId="9456"/>
    <cellStyle name="Total 19 6 2" xfId="13860"/>
    <cellStyle name="Total 19 6 2 2" xfId="25267"/>
    <cellStyle name="Total 19 6 3" xfId="14820"/>
    <cellStyle name="Total 19 6 3 2" xfId="26227"/>
    <cellStyle name="Total 19 6 4" xfId="15772"/>
    <cellStyle name="Total 19 6 4 2" xfId="27179"/>
    <cellStyle name="Total 19 6 5" xfId="16646"/>
    <cellStyle name="Total 19 6 5 2" xfId="28053"/>
    <cellStyle name="Total 19 6 6" xfId="17511"/>
    <cellStyle name="Total 19 6 6 2" xfId="28918"/>
    <cellStyle name="Total 19 6 7" xfId="18287"/>
    <cellStyle name="Total 19 6 7 2" xfId="29694"/>
    <cellStyle name="Total 19 6 8" xfId="19044"/>
    <cellStyle name="Total 19 6 8 2" xfId="30451"/>
    <cellStyle name="Total 19 6 9" xfId="20876"/>
    <cellStyle name="Total 19 7" xfId="11919"/>
    <cellStyle name="Total 19 7 2" xfId="23328"/>
    <cellStyle name="Total 19 8" xfId="10896"/>
    <cellStyle name="Total 19 8 2" xfId="22307"/>
    <cellStyle name="Total 19 9" xfId="11530"/>
    <cellStyle name="Total 19 9 2" xfId="22940"/>
    <cellStyle name="Total 2" xfId="6297"/>
    <cellStyle name="Total 2 10" xfId="11205"/>
    <cellStyle name="Total 2 10 2" xfId="22615"/>
    <cellStyle name="Total 2 11" xfId="9822"/>
    <cellStyle name="Total 2 11 2" xfId="21235"/>
    <cellStyle name="Total 2 12" xfId="11943"/>
    <cellStyle name="Total 2 12 2" xfId="23352"/>
    <cellStyle name="Total 2 13" xfId="10872"/>
    <cellStyle name="Total 2 13 2" xfId="22283"/>
    <cellStyle name="Total 2 14" xfId="19906"/>
    <cellStyle name="Total 2 2" xfId="6298"/>
    <cellStyle name="Total 2 3" xfId="6921"/>
    <cellStyle name="Total 2 3 10" xfId="11034"/>
    <cellStyle name="Total 2 3 10 2" xfId="22445"/>
    <cellStyle name="Total 2 3 11" xfId="12564"/>
    <cellStyle name="Total 2 3 11 2" xfId="23972"/>
    <cellStyle name="Total 2 3 12" xfId="20027"/>
    <cellStyle name="Total 2 3 2" xfId="7722"/>
    <cellStyle name="Total 2 3 2 10" xfId="10788"/>
    <cellStyle name="Total 2 3 2 10 2" xfId="22200"/>
    <cellStyle name="Total 2 3 2 11" xfId="20273"/>
    <cellStyle name="Total 2 3 2 2" xfId="9362"/>
    <cellStyle name="Total 2 3 2 2 2" xfId="13783"/>
    <cellStyle name="Total 2 3 2 2 2 2" xfId="25190"/>
    <cellStyle name="Total 2 3 2 2 3" xfId="14745"/>
    <cellStyle name="Total 2 3 2 2 3 2" xfId="26152"/>
    <cellStyle name="Total 2 3 2 2 4" xfId="15697"/>
    <cellStyle name="Total 2 3 2 2 4 2" xfId="27104"/>
    <cellStyle name="Total 2 3 2 2 5" xfId="16575"/>
    <cellStyle name="Total 2 3 2 2 5 2" xfId="27982"/>
    <cellStyle name="Total 2 3 2 2 6" xfId="17440"/>
    <cellStyle name="Total 2 3 2 2 6 2" xfId="28847"/>
    <cellStyle name="Total 2 3 2 2 7" xfId="18216"/>
    <cellStyle name="Total 2 3 2 2 7 2" xfId="29623"/>
    <cellStyle name="Total 2 3 2 2 8" xfId="18973"/>
    <cellStyle name="Total 2 3 2 2 8 2" xfId="30380"/>
    <cellStyle name="Total 2 3 2 2 9" xfId="20805"/>
    <cellStyle name="Total 2 3 2 3" xfId="9800"/>
    <cellStyle name="Total 2 3 2 3 2" xfId="14204"/>
    <cellStyle name="Total 2 3 2 3 2 2" xfId="25611"/>
    <cellStyle name="Total 2 3 2 3 3" xfId="15164"/>
    <cellStyle name="Total 2 3 2 3 3 2" xfId="26571"/>
    <cellStyle name="Total 2 3 2 3 4" xfId="16116"/>
    <cellStyle name="Total 2 3 2 3 4 2" xfId="27523"/>
    <cellStyle name="Total 2 3 2 3 5" xfId="16990"/>
    <cellStyle name="Total 2 3 2 3 5 2" xfId="28397"/>
    <cellStyle name="Total 2 3 2 3 6" xfId="17855"/>
    <cellStyle name="Total 2 3 2 3 6 2" xfId="29262"/>
    <cellStyle name="Total 2 3 2 3 7" xfId="18631"/>
    <cellStyle name="Total 2 3 2 3 7 2" xfId="30038"/>
    <cellStyle name="Total 2 3 2 3 8" xfId="19388"/>
    <cellStyle name="Total 2 3 2 3 8 2" xfId="30795"/>
    <cellStyle name="Total 2 3 2 3 9" xfId="21220"/>
    <cellStyle name="Total 2 3 2 4" xfId="12769"/>
    <cellStyle name="Total 2 3 2 4 2" xfId="24177"/>
    <cellStyle name="Total 2 3 2 5" xfId="12019"/>
    <cellStyle name="Total 2 3 2 5 2" xfId="23427"/>
    <cellStyle name="Total 2 3 2 6" xfId="10812"/>
    <cellStyle name="Total 2 3 2 6 2" xfId="22224"/>
    <cellStyle name="Total 2 3 2 7" xfId="11606"/>
    <cellStyle name="Total 2 3 2 7 2" xfId="23015"/>
    <cellStyle name="Total 2 3 2 8" xfId="11151"/>
    <cellStyle name="Total 2 3 2 8 2" xfId="22562"/>
    <cellStyle name="Total 2 3 2 9" xfId="12047"/>
    <cellStyle name="Total 2 3 2 9 2" xfId="23455"/>
    <cellStyle name="Total 2 3 3" xfId="8561"/>
    <cellStyle name="Total 2 3 3 2" xfId="13301"/>
    <cellStyle name="Total 2 3 3 2 2" xfId="24708"/>
    <cellStyle name="Total 2 3 3 3" xfId="14321"/>
    <cellStyle name="Total 2 3 3 3 2" xfId="25728"/>
    <cellStyle name="Total 2 3 3 4" xfId="15281"/>
    <cellStyle name="Total 2 3 3 4 2" xfId="26688"/>
    <cellStyle name="Total 2 3 3 5" xfId="16230"/>
    <cellStyle name="Total 2 3 3 5 2" xfId="27637"/>
    <cellStyle name="Total 2 3 3 6" xfId="17103"/>
    <cellStyle name="Total 2 3 3 6 2" xfId="28510"/>
    <cellStyle name="Total 2 3 3 7" xfId="17968"/>
    <cellStyle name="Total 2 3 3 7 2" xfId="29375"/>
    <cellStyle name="Total 2 3 3 8" xfId="18744"/>
    <cellStyle name="Total 2 3 3 8 2" xfId="30151"/>
    <cellStyle name="Total 2 3 3 9" xfId="20558"/>
    <cellStyle name="Total 2 3 4" xfId="9571"/>
    <cellStyle name="Total 2 3 4 2" xfId="13975"/>
    <cellStyle name="Total 2 3 4 2 2" xfId="25382"/>
    <cellStyle name="Total 2 3 4 3" xfId="14935"/>
    <cellStyle name="Total 2 3 4 3 2" xfId="26342"/>
    <cellStyle name="Total 2 3 4 4" xfId="15887"/>
    <cellStyle name="Total 2 3 4 4 2" xfId="27294"/>
    <cellStyle name="Total 2 3 4 5" xfId="16761"/>
    <cellStyle name="Total 2 3 4 5 2" xfId="28168"/>
    <cellStyle name="Total 2 3 4 6" xfId="17626"/>
    <cellStyle name="Total 2 3 4 6 2" xfId="29033"/>
    <cellStyle name="Total 2 3 4 7" xfId="18402"/>
    <cellStyle name="Total 2 3 4 7 2" xfId="29809"/>
    <cellStyle name="Total 2 3 4 8" xfId="19159"/>
    <cellStyle name="Total 2 3 4 8 2" xfId="30566"/>
    <cellStyle name="Total 2 3 4 9" xfId="20991"/>
    <cellStyle name="Total 2 3 5" xfId="12272"/>
    <cellStyle name="Total 2 3 5 2" xfId="23680"/>
    <cellStyle name="Total 2 3 6" xfId="10591"/>
    <cellStyle name="Total 2 3 6 2" xfId="22003"/>
    <cellStyle name="Total 2 3 7" xfId="12603"/>
    <cellStyle name="Total 2 3 7 2" xfId="24011"/>
    <cellStyle name="Total 2 3 8" xfId="10299"/>
    <cellStyle name="Total 2 3 8 2" xfId="21711"/>
    <cellStyle name="Total 2 3 9" xfId="11761"/>
    <cellStyle name="Total 2 3 9 2" xfId="23170"/>
    <cellStyle name="Total 2 4" xfId="7185"/>
    <cellStyle name="Total 2 4 10" xfId="12170"/>
    <cellStyle name="Total 2 4 10 2" xfId="23578"/>
    <cellStyle name="Total 2 4 11" xfId="20153"/>
    <cellStyle name="Total 2 4 2" xfId="8825"/>
    <cellStyle name="Total 2 4 2 2" xfId="13484"/>
    <cellStyle name="Total 2 4 2 2 2" xfId="24891"/>
    <cellStyle name="Total 2 4 2 3" xfId="14490"/>
    <cellStyle name="Total 2 4 2 3 2" xfId="25897"/>
    <cellStyle name="Total 2 4 2 4" xfId="15448"/>
    <cellStyle name="Total 2 4 2 4 2" xfId="26855"/>
    <cellStyle name="Total 2 4 2 5" xfId="16374"/>
    <cellStyle name="Total 2 4 2 5 2" xfId="27781"/>
    <cellStyle name="Total 2 4 2 6" xfId="17245"/>
    <cellStyle name="Total 2 4 2 6 2" xfId="28652"/>
    <cellStyle name="Total 2 4 2 7" xfId="18092"/>
    <cellStyle name="Total 2 4 2 7 2" xfId="29499"/>
    <cellStyle name="Total 2 4 2 8" xfId="18859"/>
    <cellStyle name="Total 2 4 2 8 2" xfId="30266"/>
    <cellStyle name="Total 2 4 2 9" xfId="20685"/>
    <cellStyle name="Total 2 4 3" xfId="9686"/>
    <cellStyle name="Total 2 4 3 2" xfId="14090"/>
    <cellStyle name="Total 2 4 3 2 2" xfId="25497"/>
    <cellStyle name="Total 2 4 3 3" xfId="15050"/>
    <cellStyle name="Total 2 4 3 3 2" xfId="26457"/>
    <cellStyle name="Total 2 4 3 4" xfId="16002"/>
    <cellStyle name="Total 2 4 3 4 2" xfId="27409"/>
    <cellStyle name="Total 2 4 3 5" xfId="16876"/>
    <cellStyle name="Total 2 4 3 5 2" xfId="28283"/>
    <cellStyle name="Total 2 4 3 6" xfId="17741"/>
    <cellStyle name="Total 2 4 3 6 2" xfId="29148"/>
    <cellStyle name="Total 2 4 3 7" xfId="18517"/>
    <cellStyle name="Total 2 4 3 7 2" xfId="29924"/>
    <cellStyle name="Total 2 4 3 8" xfId="19274"/>
    <cellStyle name="Total 2 4 3 8 2" xfId="30681"/>
    <cellStyle name="Total 2 4 3 9" xfId="21106"/>
    <cellStyle name="Total 2 4 4" xfId="12455"/>
    <cellStyle name="Total 2 4 4 2" xfId="23863"/>
    <cellStyle name="Total 2 4 5" xfId="10422"/>
    <cellStyle name="Total 2 4 5 2" xfId="21834"/>
    <cellStyle name="Total 2 4 6" xfId="12633"/>
    <cellStyle name="Total 2 4 6 2" xfId="24041"/>
    <cellStyle name="Total 2 4 7" xfId="10275"/>
    <cellStyle name="Total 2 4 7 2" xfId="21687"/>
    <cellStyle name="Total 2 4 8" xfId="13156"/>
    <cellStyle name="Total 2 4 8 2" xfId="24563"/>
    <cellStyle name="Total 2 4 9" xfId="9876"/>
    <cellStyle name="Total 2 4 9 2" xfId="21289"/>
    <cellStyle name="Total 2 5" xfId="8027"/>
    <cellStyle name="Total 2 5 2" xfId="12995"/>
    <cellStyle name="Total 2 5 2 2" xfId="24402"/>
    <cellStyle name="Total 2 5 3" xfId="9995"/>
    <cellStyle name="Total 2 5 3 2" xfId="21408"/>
    <cellStyle name="Total 2 5 4" xfId="11809"/>
    <cellStyle name="Total 2 5 4 2" xfId="23218"/>
    <cellStyle name="Total 2 5 5" xfId="10994"/>
    <cellStyle name="Total 2 5 5 2" xfId="22405"/>
    <cellStyle name="Total 2 5 6" xfId="12571"/>
    <cellStyle name="Total 2 5 6 2" xfId="23979"/>
    <cellStyle name="Total 2 5 7" xfId="10326"/>
    <cellStyle name="Total 2 5 7 2" xfId="21738"/>
    <cellStyle name="Total 2 5 8" xfId="11738"/>
    <cellStyle name="Total 2 5 8 2" xfId="23147"/>
    <cellStyle name="Total 2 5 9" xfId="20439"/>
    <cellStyle name="Total 2 6" xfId="9458"/>
    <cellStyle name="Total 2 6 2" xfId="13862"/>
    <cellStyle name="Total 2 6 2 2" xfId="25269"/>
    <cellStyle name="Total 2 6 3" xfId="14822"/>
    <cellStyle name="Total 2 6 3 2" xfId="26229"/>
    <cellStyle name="Total 2 6 4" xfId="15774"/>
    <cellStyle name="Total 2 6 4 2" xfId="27181"/>
    <cellStyle name="Total 2 6 5" xfId="16648"/>
    <cellStyle name="Total 2 6 5 2" xfId="28055"/>
    <cellStyle name="Total 2 6 6" xfId="17513"/>
    <cellStyle name="Total 2 6 6 2" xfId="28920"/>
    <cellStyle name="Total 2 6 7" xfId="18289"/>
    <cellStyle name="Total 2 6 7 2" xfId="29696"/>
    <cellStyle name="Total 2 6 8" xfId="19046"/>
    <cellStyle name="Total 2 6 8 2" xfId="30453"/>
    <cellStyle name="Total 2 6 9" xfId="20878"/>
    <cellStyle name="Total 2 7" xfId="11921"/>
    <cellStyle name="Total 2 7 2" xfId="23330"/>
    <cellStyle name="Total 2 8" xfId="10894"/>
    <cellStyle name="Total 2 8 2" xfId="22305"/>
    <cellStyle name="Total 2 9" xfId="11532"/>
    <cellStyle name="Total 2 9 2" xfId="22942"/>
    <cellStyle name="Total 3" xfId="6299"/>
    <cellStyle name="Total 3 10" xfId="11203"/>
    <cellStyle name="Total 3 10 2" xfId="22613"/>
    <cellStyle name="Total 3 11" xfId="12043"/>
    <cellStyle name="Total 3 11 2" xfId="23451"/>
    <cellStyle name="Total 3 12" xfId="10791"/>
    <cellStyle name="Total 3 12 2" xfId="22203"/>
    <cellStyle name="Total 3 13" xfId="11625"/>
    <cellStyle name="Total 3 13 2" xfId="23034"/>
    <cellStyle name="Total 3 14" xfId="19907"/>
    <cellStyle name="Total 3 2" xfId="6300"/>
    <cellStyle name="Total 3 2 10" xfId="11634"/>
    <cellStyle name="Total 3 2 10 2" xfId="23043"/>
    <cellStyle name="Total 3 2 11" xfId="11135"/>
    <cellStyle name="Total 3 2 11 2" xfId="22546"/>
    <cellStyle name="Total 3 2 12" xfId="11435"/>
    <cellStyle name="Total 3 2 12 2" xfId="22845"/>
    <cellStyle name="Total 3 2 13" xfId="19908"/>
    <cellStyle name="Total 3 2 2" xfId="6923"/>
    <cellStyle name="Total 3 2 2 10" xfId="10574"/>
    <cellStyle name="Total 3 2 2 10 2" xfId="21986"/>
    <cellStyle name="Total 3 2 2 11" xfId="11689"/>
    <cellStyle name="Total 3 2 2 11 2" xfId="23098"/>
    <cellStyle name="Total 3 2 2 12" xfId="20029"/>
    <cellStyle name="Total 3 2 2 2" xfId="7723"/>
    <cellStyle name="Total 3 2 2 2 10" xfId="11425"/>
    <cellStyle name="Total 3 2 2 2 10 2" xfId="22835"/>
    <cellStyle name="Total 3 2 2 2 11" xfId="20274"/>
    <cellStyle name="Total 3 2 2 2 2" xfId="9363"/>
    <cellStyle name="Total 3 2 2 2 2 2" xfId="13784"/>
    <cellStyle name="Total 3 2 2 2 2 2 2" xfId="25191"/>
    <cellStyle name="Total 3 2 2 2 2 3" xfId="14746"/>
    <cellStyle name="Total 3 2 2 2 2 3 2" xfId="26153"/>
    <cellStyle name="Total 3 2 2 2 2 4" xfId="15698"/>
    <cellStyle name="Total 3 2 2 2 2 4 2" xfId="27105"/>
    <cellStyle name="Total 3 2 2 2 2 5" xfId="16576"/>
    <cellStyle name="Total 3 2 2 2 2 5 2" xfId="27983"/>
    <cellStyle name="Total 3 2 2 2 2 6" xfId="17441"/>
    <cellStyle name="Total 3 2 2 2 2 6 2" xfId="28848"/>
    <cellStyle name="Total 3 2 2 2 2 7" xfId="18217"/>
    <cellStyle name="Total 3 2 2 2 2 7 2" xfId="29624"/>
    <cellStyle name="Total 3 2 2 2 2 8" xfId="18974"/>
    <cellStyle name="Total 3 2 2 2 2 8 2" xfId="30381"/>
    <cellStyle name="Total 3 2 2 2 2 9" xfId="20806"/>
    <cellStyle name="Total 3 2 2 2 3" xfId="9801"/>
    <cellStyle name="Total 3 2 2 2 3 2" xfId="14205"/>
    <cellStyle name="Total 3 2 2 2 3 2 2" xfId="25612"/>
    <cellStyle name="Total 3 2 2 2 3 3" xfId="15165"/>
    <cellStyle name="Total 3 2 2 2 3 3 2" xfId="26572"/>
    <cellStyle name="Total 3 2 2 2 3 4" xfId="16117"/>
    <cellStyle name="Total 3 2 2 2 3 4 2" xfId="27524"/>
    <cellStyle name="Total 3 2 2 2 3 5" xfId="16991"/>
    <cellStyle name="Total 3 2 2 2 3 5 2" xfId="28398"/>
    <cellStyle name="Total 3 2 2 2 3 6" xfId="17856"/>
    <cellStyle name="Total 3 2 2 2 3 6 2" xfId="29263"/>
    <cellStyle name="Total 3 2 2 2 3 7" xfId="18632"/>
    <cellStyle name="Total 3 2 2 2 3 7 2" xfId="30039"/>
    <cellStyle name="Total 3 2 2 2 3 8" xfId="19389"/>
    <cellStyle name="Total 3 2 2 2 3 8 2" xfId="30796"/>
    <cellStyle name="Total 3 2 2 2 3 9" xfId="21221"/>
    <cellStyle name="Total 3 2 2 2 4" xfId="12770"/>
    <cellStyle name="Total 3 2 2 2 4 2" xfId="24178"/>
    <cellStyle name="Total 3 2 2 2 5" xfId="9837"/>
    <cellStyle name="Total 3 2 2 2 5 2" xfId="21250"/>
    <cellStyle name="Total 3 2 2 2 6" xfId="11897"/>
    <cellStyle name="Total 3 2 2 2 6 2" xfId="23306"/>
    <cellStyle name="Total 3 2 2 2 7" xfId="10918"/>
    <cellStyle name="Total 3 2 2 2 7 2" xfId="22329"/>
    <cellStyle name="Total 3 2 2 2 8" xfId="11509"/>
    <cellStyle name="Total 3 2 2 2 8 2" xfId="22919"/>
    <cellStyle name="Total 3 2 2 2 9" xfId="11228"/>
    <cellStyle name="Total 3 2 2 2 9 2" xfId="22638"/>
    <cellStyle name="Total 3 2 2 3" xfId="8563"/>
    <cellStyle name="Total 3 2 2 3 2" xfId="13303"/>
    <cellStyle name="Total 3 2 2 3 2 2" xfId="24710"/>
    <cellStyle name="Total 3 2 2 3 3" xfId="14323"/>
    <cellStyle name="Total 3 2 2 3 3 2" xfId="25730"/>
    <cellStyle name="Total 3 2 2 3 4" xfId="15283"/>
    <cellStyle name="Total 3 2 2 3 4 2" xfId="26690"/>
    <cellStyle name="Total 3 2 2 3 5" xfId="16232"/>
    <cellStyle name="Total 3 2 2 3 5 2" xfId="27639"/>
    <cellStyle name="Total 3 2 2 3 6" xfId="17105"/>
    <cellStyle name="Total 3 2 2 3 6 2" xfId="28512"/>
    <cellStyle name="Total 3 2 2 3 7" xfId="17970"/>
    <cellStyle name="Total 3 2 2 3 7 2" xfId="29377"/>
    <cellStyle name="Total 3 2 2 3 8" xfId="18746"/>
    <cellStyle name="Total 3 2 2 3 8 2" xfId="30153"/>
    <cellStyle name="Total 3 2 2 3 9" xfId="20560"/>
    <cellStyle name="Total 3 2 2 4" xfId="9573"/>
    <cellStyle name="Total 3 2 2 4 2" xfId="13977"/>
    <cellStyle name="Total 3 2 2 4 2 2" xfId="25384"/>
    <cellStyle name="Total 3 2 2 4 3" xfId="14937"/>
    <cellStyle name="Total 3 2 2 4 3 2" xfId="26344"/>
    <cellStyle name="Total 3 2 2 4 4" xfId="15889"/>
    <cellStyle name="Total 3 2 2 4 4 2" xfId="27296"/>
    <cellStyle name="Total 3 2 2 4 5" xfId="16763"/>
    <cellStyle name="Total 3 2 2 4 5 2" xfId="28170"/>
    <cellStyle name="Total 3 2 2 4 6" xfId="17628"/>
    <cellStyle name="Total 3 2 2 4 6 2" xfId="29035"/>
    <cellStyle name="Total 3 2 2 4 7" xfId="18404"/>
    <cellStyle name="Total 3 2 2 4 7 2" xfId="29811"/>
    <cellStyle name="Total 3 2 2 4 8" xfId="19161"/>
    <cellStyle name="Total 3 2 2 4 8 2" xfId="30568"/>
    <cellStyle name="Total 3 2 2 4 9" xfId="20993"/>
    <cellStyle name="Total 3 2 2 5" xfId="12274"/>
    <cellStyle name="Total 3 2 2 5 2" xfId="23682"/>
    <cellStyle name="Total 3 2 2 6" xfId="10589"/>
    <cellStyle name="Total 3 2 2 6 2" xfId="22001"/>
    <cellStyle name="Total 3 2 2 7" xfId="13120"/>
    <cellStyle name="Total 3 2 2 7 2" xfId="24527"/>
    <cellStyle name="Total 3 2 2 8" xfId="9904"/>
    <cellStyle name="Total 3 2 2 8 2" xfId="21317"/>
    <cellStyle name="Total 3 2 2 9" xfId="12290"/>
    <cellStyle name="Total 3 2 2 9 2" xfId="23698"/>
    <cellStyle name="Total 3 2 3" xfId="7187"/>
    <cellStyle name="Total 3 2 3 10" xfId="11503"/>
    <cellStyle name="Total 3 2 3 10 2" xfId="22913"/>
    <cellStyle name="Total 3 2 3 11" xfId="20155"/>
    <cellStyle name="Total 3 2 3 2" xfId="8827"/>
    <cellStyle name="Total 3 2 3 2 2" xfId="13486"/>
    <cellStyle name="Total 3 2 3 2 2 2" xfId="24893"/>
    <cellStyle name="Total 3 2 3 2 3" xfId="14492"/>
    <cellStyle name="Total 3 2 3 2 3 2" xfId="25899"/>
    <cellStyle name="Total 3 2 3 2 4" xfId="15450"/>
    <cellStyle name="Total 3 2 3 2 4 2" xfId="26857"/>
    <cellStyle name="Total 3 2 3 2 5" xfId="16376"/>
    <cellStyle name="Total 3 2 3 2 5 2" xfId="27783"/>
    <cellStyle name="Total 3 2 3 2 6" xfId="17247"/>
    <cellStyle name="Total 3 2 3 2 6 2" xfId="28654"/>
    <cellStyle name="Total 3 2 3 2 7" xfId="18094"/>
    <cellStyle name="Total 3 2 3 2 7 2" xfId="29501"/>
    <cellStyle name="Total 3 2 3 2 8" xfId="18861"/>
    <cellStyle name="Total 3 2 3 2 8 2" xfId="30268"/>
    <cellStyle name="Total 3 2 3 2 9" xfId="20687"/>
    <cellStyle name="Total 3 2 3 3" xfId="9688"/>
    <cellStyle name="Total 3 2 3 3 2" xfId="14092"/>
    <cellStyle name="Total 3 2 3 3 2 2" xfId="25499"/>
    <cellStyle name="Total 3 2 3 3 3" xfId="15052"/>
    <cellStyle name="Total 3 2 3 3 3 2" xfId="26459"/>
    <cellStyle name="Total 3 2 3 3 4" xfId="16004"/>
    <cellStyle name="Total 3 2 3 3 4 2" xfId="27411"/>
    <cellStyle name="Total 3 2 3 3 5" xfId="16878"/>
    <cellStyle name="Total 3 2 3 3 5 2" xfId="28285"/>
    <cellStyle name="Total 3 2 3 3 6" xfId="17743"/>
    <cellStyle name="Total 3 2 3 3 6 2" xfId="29150"/>
    <cellStyle name="Total 3 2 3 3 7" xfId="18519"/>
    <cellStyle name="Total 3 2 3 3 7 2" xfId="29926"/>
    <cellStyle name="Total 3 2 3 3 8" xfId="19276"/>
    <cellStyle name="Total 3 2 3 3 8 2" xfId="30683"/>
    <cellStyle name="Total 3 2 3 3 9" xfId="21108"/>
    <cellStyle name="Total 3 2 3 4" xfId="12457"/>
    <cellStyle name="Total 3 2 3 4 2" xfId="23865"/>
    <cellStyle name="Total 3 2 3 5" xfId="10420"/>
    <cellStyle name="Total 3 2 3 5 2" xfId="21832"/>
    <cellStyle name="Total 3 2 3 6" xfId="13144"/>
    <cellStyle name="Total 3 2 3 6 2" xfId="24551"/>
    <cellStyle name="Total 3 2 3 7" xfId="9884"/>
    <cellStyle name="Total 3 2 3 7 2" xfId="21297"/>
    <cellStyle name="Total 3 2 3 8" xfId="11884"/>
    <cellStyle name="Total 3 2 3 8 2" xfId="23293"/>
    <cellStyle name="Total 3 2 3 9" xfId="10927"/>
    <cellStyle name="Total 3 2 3 9 2" xfId="22338"/>
    <cellStyle name="Total 3 2 4" xfId="8029"/>
    <cellStyle name="Total 3 2 4 2" xfId="12997"/>
    <cellStyle name="Total 3 2 4 2 2" xfId="24404"/>
    <cellStyle name="Total 3 2 4 3" xfId="9993"/>
    <cellStyle name="Total 3 2 4 3 2" xfId="21406"/>
    <cellStyle name="Total 3 2 4 4" xfId="11811"/>
    <cellStyle name="Total 3 2 4 4 2" xfId="23220"/>
    <cellStyle name="Total 3 2 4 5" xfId="10992"/>
    <cellStyle name="Total 3 2 4 5 2" xfId="22403"/>
    <cellStyle name="Total 3 2 4 6" xfId="13099"/>
    <cellStyle name="Total 3 2 4 6 2" xfId="24506"/>
    <cellStyle name="Total 3 2 4 7" xfId="9920"/>
    <cellStyle name="Total 3 2 4 7 2" xfId="21333"/>
    <cellStyle name="Total 3 2 4 8" xfId="12788"/>
    <cellStyle name="Total 3 2 4 8 2" xfId="24196"/>
    <cellStyle name="Total 3 2 4 9" xfId="20441"/>
    <cellStyle name="Total 3 2 5" xfId="9460"/>
    <cellStyle name="Total 3 2 5 2" xfId="13864"/>
    <cellStyle name="Total 3 2 5 2 2" xfId="25271"/>
    <cellStyle name="Total 3 2 5 3" xfId="14824"/>
    <cellStyle name="Total 3 2 5 3 2" xfId="26231"/>
    <cellStyle name="Total 3 2 5 4" xfId="15776"/>
    <cellStyle name="Total 3 2 5 4 2" xfId="27183"/>
    <cellStyle name="Total 3 2 5 5" xfId="16650"/>
    <cellStyle name="Total 3 2 5 5 2" xfId="28057"/>
    <cellStyle name="Total 3 2 5 6" xfId="17515"/>
    <cellStyle name="Total 3 2 5 6 2" xfId="28922"/>
    <cellStyle name="Total 3 2 5 7" xfId="18291"/>
    <cellStyle name="Total 3 2 5 7 2" xfId="29698"/>
    <cellStyle name="Total 3 2 5 8" xfId="19048"/>
    <cellStyle name="Total 3 2 5 8 2" xfId="30455"/>
    <cellStyle name="Total 3 2 5 9" xfId="20880"/>
    <cellStyle name="Total 3 2 6" xfId="11924"/>
    <cellStyle name="Total 3 2 6 2" xfId="23333"/>
    <cellStyle name="Total 3 2 7" xfId="10891"/>
    <cellStyle name="Total 3 2 7 2" xfId="22302"/>
    <cellStyle name="Total 3 2 8" xfId="12068"/>
    <cellStyle name="Total 3 2 8 2" xfId="23476"/>
    <cellStyle name="Total 3 2 9" xfId="10778"/>
    <cellStyle name="Total 3 2 9 2" xfId="22190"/>
    <cellStyle name="Total 3 3" xfId="6922"/>
    <cellStyle name="Total 3 3 10" xfId="16455"/>
    <cellStyle name="Total 3 3 10 2" xfId="27862"/>
    <cellStyle name="Total 3 3 11" xfId="17326"/>
    <cellStyle name="Total 3 3 11 2" xfId="28733"/>
    <cellStyle name="Total 3 3 12" xfId="20028"/>
    <cellStyle name="Total 3 3 2" xfId="7724"/>
    <cellStyle name="Total 3 3 2 10" xfId="13381"/>
    <cellStyle name="Total 3 3 2 10 2" xfId="24788"/>
    <cellStyle name="Total 3 3 2 11" xfId="20275"/>
    <cellStyle name="Total 3 3 2 2" xfId="9364"/>
    <cellStyle name="Total 3 3 2 2 2" xfId="13785"/>
    <cellStyle name="Total 3 3 2 2 2 2" xfId="25192"/>
    <cellStyle name="Total 3 3 2 2 3" xfId="14747"/>
    <cellStyle name="Total 3 3 2 2 3 2" xfId="26154"/>
    <cellStyle name="Total 3 3 2 2 4" xfId="15699"/>
    <cellStyle name="Total 3 3 2 2 4 2" xfId="27106"/>
    <cellStyle name="Total 3 3 2 2 5" xfId="16577"/>
    <cellStyle name="Total 3 3 2 2 5 2" xfId="27984"/>
    <cellStyle name="Total 3 3 2 2 6" xfId="17442"/>
    <cellStyle name="Total 3 3 2 2 6 2" xfId="28849"/>
    <cellStyle name="Total 3 3 2 2 7" xfId="18218"/>
    <cellStyle name="Total 3 3 2 2 7 2" xfId="29625"/>
    <cellStyle name="Total 3 3 2 2 8" xfId="18975"/>
    <cellStyle name="Total 3 3 2 2 8 2" xfId="30382"/>
    <cellStyle name="Total 3 3 2 2 9" xfId="20807"/>
    <cellStyle name="Total 3 3 2 3" xfId="9802"/>
    <cellStyle name="Total 3 3 2 3 2" xfId="14206"/>
    <cellStyle name="Total 3 3 2 3 2 2" xfId="25613"/>
    <cellStyle name="Total 3 3 2 3 3" xfId="15166"/>
    <cellStyle name="Total 3 3 2 3 3 2" xfId="26573"/>
    <cellStyle name="Total 3 3 2 3 4" xfId="16118"/>
    <cellStyle name="Total 3 3 2 3 4 2" xfId="27525"/>
    <cellStyle name="Total 3 3 2 3 5" xfId="16992"/>
    <cellStyle name="Total 3 3 2 3 5 2" xfId="28399"/>
    <cellStyle name="Total 3 3 2 3 6" xfId="17857"/>
    <cellStyle name="Total 3 3 2 3 6 2" xfId="29264"/>
    <cellStyle name="Total 3 3 2 3 7" xfId="18633"/>
    <cellStyle name="Total 3 3 2 3 7 2" xfId="30040"/>
    <cellStyle name="Total 3 3 2 3 8" xfId="19390"/>
    <cellStyle name="Total 3 3 2 3 8 2" xfId="30797"/>
    <cellStyle name="Total 3 3 2 3 9" xfId="21222"/>
    <cellStyle name="Total 3 3 2 4" xfId="12771"/>
    <cellStyle name="Total 3 3 2 4 2" xfId="24179"/>
    <cellStyle name="Total 3 3 2 5" xfId="148"/>
    <cellStyle name="Total 3 3 2 5 2" xfId="19746"/>
    <cellStyle name="Total 3 3 2 6" xfId="11944"/>
    <cellStyle name="Total 3 3 2 6 2" xfId="23353"/>
    <cellStyle name="Total 3 3 2 7" xfId="10871"/>
    <cellStyle name="Total 3 3 2 7 2" xfId="22282"/>
    <cellStyle name="Total 3 3 2 8" xfId="11549"/>
    <cellStyle name="Total 3 3 2 8 2" xfId="22959"/>
    <cellStyle name="Total 3 3 2 9" xfId="11188"/>
    <cellStyle name="Total 3 3 2 9 2" xfId="22598"/>
    <cellStyle name="Total 3 3 3" xfId="8562"/>
    <cellStyle name="Total 3 3 3 2" xfId="13302"/>
    <cellStyle name="Total 3 3 3 2 2" xfId="24709"/>
    <cellStyle name="Total 3 3 3 3" xfId="14322"/>
    <cellStyle name="Total 3 3 3 3 2" xfId="25729"/>
    <cellStyle name="Total 3 3 3 4" xfId="15282"/>
    <cellStyle name="Total 3 3 3 4 2" xfId="26689"/>
    <cellStyle name="Total 3 3 3 5" xfId="16231"/>
    <cellStyle name="Total 3 3 3 5 2" xfId="27638"/>
    <cellStyle name="Total 3 3 3 6" xfId="17104"/>
    <cellStyle name="Total 3 3 3 6 2" xfId="28511"/>
    <cellStyle name="Total 3 3 3 7" xfId="17969"/>
    <cellStyle name="Total 3 3 3 7 2" xfId="29376"/>
    <cellStyle name="Total 3 3 3 8" xfId="18745"/>
    <cellStyle name="Total 3 3 3 8 2" xfId="30152"/>
    <cellStyle name="Total 3 3 3 9" xfId="20559"/>
    <cellStyle name="Total 3 3 4" xfId="9572"/>
    <cellStyle name="Total 3 3 4 2" xfId="13976"/>
    <cellStyle name="Total 3 3 4 2 2" xfId="25383"/>
    <cellStyle name="Total 3 3 4 3" xfId="14936"/>
    <cellStyle name="Total 3 3 4 3 2" xfId="26343"/>
    <cellStyle name="Total 3 3 4 4" xfId="15888"/>
    <cellStyle name="Total 3 3 4 4 2" xfId="27295"/>
    <cellStyle name="Total 3 3 4 5" xfId="16762"/>
    <cellStyle name="Total 3 3 4 5 2" xfId="28169"/>
    <cellStyle name="Total 3 3 4 6" xfId="17627"/>
    <cellStyle name="Total 3 3 4 6 2" xfId="29034"/>
    <cellStyle name="Total 3 3 4 7" xfId="18403"/>
    <cellStyle name="Total 3 3 4 7 2" xfId="29810"/>
    <cellStyle name="Total 3 3 4 8" xfId="19160"/>
    <cellStyle name="Total 3 3 4 8 2" xfId="30567"/>
    <cellStyle name="Total 3 3 4 9" xfId="20992"/>
    <cellStyle name="Total 3 3 5" xfId="12273"/>
    <cellStyle name="Total 3 3 5 2" xfId="23681"/>
    <cellStyle name="Total 3 3 6" xfId="10590"/>
    <cellStyle name="Total 3 3 6 2" xfId="22002"/>
    <cellStyle name="Total 3 3 7" xfId="13625"/>
    <cellStyle name="Total 3 3 7 2" xfId="25032"/>
    <cellStyle name="Total 3 3 8" xfId="14603"/>
    <cellStyle name="Total 3 3 8 2" xfId="26010"/>
    <cellStyle name="Total 3 3 9" xfId="15556"/>
    <cellStyle name="Total 3 3 9 2" xfId="26963"/>
    <cellStyle name="Total 3 4" xfId="7186"/>
    <cellStyle name="Total 3 4 10" xfId="17344"/>
    <cellStyle name="Total 3 4 10 2" xfId="28751"/>
    <cellStyle name="Total 3 4 11" xfId="20154"/>
    <cellStyle name="Total 3 4 2" xfId="8826"/>
    <cellStyle name="Total 3 4 2 2" xfId="13485"/>
    <cellStyle name="Total 3 4 2 2 2" xfId="24892"/>
    <cellStyle name="Total 3 4 2 3" xfId="14491"/>
    <cellStyle name="Total 3 4 2 3 2" xfId="25898"/>
    <cellStyle name="Total 3 4 2 4" xfId="15449"/>
    <cellStyle name="Total 3 4 2 4 2" xfId="26856"/>
    <cellStyle name="Total 3 4 2 5" xfId="16375"/>
    <cellStyle name="Total 3 4 2 5 2" xfId="27782"/>
    <cellStyle name="Total 3 4 2 6" xfId="17246"/>
    <cellStyle name="Total 3 4 2 6 2" xfId="28653"/>
    <cellStyle name="Total 3 4 2 7" xfId="18093"/>
    <cellStyle name="Total 3 4 2 7 2" xfId="29500"/>
    <cellStyle name="Total 3 4 2 8" xfId="18860"/>
    <cellStyle name="Total 3 4 2 8 2" xfId="30267"/>
    <cellStyle name="Total 3 4 2 9" xfId="20686"/>
    <cellStyle name="Total 3 4 3" xfId="9687"/>
    <cellStyle name="Total 3 4 3 2" xfId="14091"/>
    <cellStyle name="Total 3 4 3 2 2" xfId="25498"/>
    <cellStyle name="Total 3 4 3 3" xfId="15051"/>
    <cellStyle name="Total 3 4 3 3 2" xfId="26458"/>
    <cellStyle name="Total 3 4 3 4" xfId="16003"/>
    <cellStyle name="Total 3 4 3 4 2" xfId="27410"/>
    <cellStyle name="Total 3 4 3 5" xfId="16877"/>
    <cellStyle name="Total 3 4 3 5 2" xfId="28284"/>
    <cellStyle name="Total 3 4 3 6" xfId="17742"/>
    <cellStyle name="Total 3 4 3 6 2" xfId="29149"/>
    <cellStyle name="Total 3 4 3 7" xfId="18518"/>
    <cellStyle name="Total 3 4 3 7 2" xfId="29925"/>
    <cellStyle name="Total 3 4 3 8" xfId="19275"/>
    <cellStyle name="Total 3 4 3 8 2" xfId="30682"/>
    <cellStyle name="Total 3 4 3 9" xfId="21107"/>
    <cellStyle name="Total 3 4 4" xfId="12456"/>
    <cellStyle name="Total 3 4 4 2" xfId="23864"/>
    <cellStyle name="Total 3 4 5" xfId="10421"/>
    <cellStyle name="Total 3 4 5 2" xfId="21833"/>
    <cellStyle name="Total 3 4 6" xfId="13652"/>
    <cellStyle name="Total 3 4 6 2" xfId="25059"/>
    <cellStyle name="Total 3 4 7" xfId="14628"/>
    <cellStyle name="Total 3 4 7 2" xfId="26035"/>
    <cellStyle name="Total 3 4 8" xfId="15580"/>
    <cellStyle name="Total 3 4 8 2" xfId="26987"/>
    <cellStyle name="Total 3 4 9" xfId="16475"/>
    <cellStyle name="Total 3 4 9 2" xfId="27882"/>
    <cellStyle name="Total 3 5" xfId="8028"/>
    <cellStyle name="Total 3 5 2" xfId="12996"/>
    <cellStyle name="Total 3 5 2 2" xfId="24403"/>
    <cellStyle name="Total 3 5 3" xfId="9994"/>
    <cellStyle name="Total 3 5 3 2" xfId="21407"/>
    <cellStyle name="Total 3 5 4" xfId="11810"/>
    <cellStyle name="Total 3 5 4 2" xfId="23219"/>
    <cellStyle name="Total 3 5 5" xfId="10993"/>
    <cellStyle name="Total 3 5 5 2" xfId="22404"/>
    <cellStyle name="Total 3 5 6" xfId="13597"/>
    <cellStyle name="Total 3 5 6 2" xfId="25004"/>
    <cellStyle name="Total 3 5 7" xfId="14579"/>
    <cellStyle name="Total 3 5 7 2" xfId="25986"/>
    <cellStyle name="Total 3 5 8" xfId="15532"/>
    <cellStyle name="Total 3 5 8 2" xfId="26939"/>
    <cellStyle name="Total 3 5 9" xfId="20440"/>
    <cellStyle name="Total 3 6" xfId="9459"/>
    <cellStyle name="Total 3 6 2" xfId="13863"/>
    <cellStyle name="Total 3 6 2 2" xfId="25270"/>
    <cellStyle name="Total 3 6 3" xfId="14823"/>
    <cellStyle name="Total 3 6 3 2" xfId="26230"/>
    <cellStyle name="Total 3 6 4" xfId="15775"/>
    <cellStyle name="Total 3 6 4 2" xfId="27182"/>
    <cellStyle name="Total 3 6 5" xfId="16649"/>
    <cellStyle name="Total 3 6 5 2" xfId="28056"/>
    <cellStyle name="Total 3 6 6" xfId="17514"/>
    <cellStyle name="Total 3 6 6 2" xfId="28921"/>
    <cellStyle name="Total 3 6 7" xfId="18290"/>
    <cellStyle name="Total 3 6 7 2" xfId="29697"/>
    <cellStyle name="Total 3 6 8" xfId="19047"/>
    <cellStyle name="Total 3 6 8 2" xfId="30454"/>
    <cellStyle name="Total 3 6 9" xfId="20879"/>
    <cellStyle name="Total 3 7" xfId="11923"/>
    <cellStyle name="Total 3 7 2" xfId="23332"/>
    <cellStyle name="Total 3 8" xfId="10892"/>
    <cellStyle name="Total 3 8 2" xfId="22303"/>
    <cellStyle name="Total 3 9" xfId="11534"/>
    <cellStyle name="Total 3 9 2" xfId="22944"/>
    <cellStyle name="Total 4" xfId="6301"/>
    <cellStyle name="Total 4 10" xfId="10323"/>
    <cellStyle name="Total 4 10 2" xfId="21735"/>
    <cellStyle name="Total 4 11" xfId="12647"/>
    <cellStyle name="Total 4 11 2" xfId="24055"/>
    <cellStyle name="Total 4 12" xfId="10265"/>
    <cellStyle name="Total 4 12 2" xfId="21677"/>
    <cellStyle name="Total 4 13" xfId="13157"/>
    <cellStyle name="Total 4 13 2" xfId="24564"/>
    <cellStyle name="Total 4 14" xfId="19909"/>
    <cellStyle name="Total 4 2" xfId="6302"/>
    <cellStyle name="Total 4 2 10" xfId="15535"/>
    <cellStyle name="Total 4 2 10 2" xfId="26942"/>
    <cellStyle name="Total 4 2 11" xfId="16438"/>
    <cellStyle name="Total 4 2 11 2" xfId="27845"/>
    <cellStyle name="Total 4 2 12" xfId="17309"/>
    <cellStyle name="Total 4 2 12 2" xfId="28716"/>
    <cellStyle name="Total 4 2 13" xfId="19910"/>
    <cellStyle name="Total 4 2 2" xfId="6925"/>
    <cellStyle name="Total 4 2 2 10" xfId="11033"/>
    <cellStyle name="Total 4 2 2 10 2" xfId="22444"/>
    <cellStyle name="Total 4 2 2 11" xfId="13590"/>
    <cellStyle name="Total 4 2 2 11 2" xfId="24997"/>
    <cellStyle name="Total 4 2 2 12" xfId="20031"/>
    <cellStyle name="Total 4 2 2 2" xfId="7725"/>
    <cellStyle name="Total 4 2 2 2 10" xfId="13084"/>
    <cellStyle name="Total 4 2 2 2 10 2" xfId="24491"/>
    <cellStyle name="Total 4 2 2 2 11" xfId="20276"/>
    <cellStyle name="Total 4 2 2 2 2" xfId="9365"/>
    <cellStyle name="Total 4 2 2 2 2 2" xfId="13786"/>
    <cellStyle name="Total 4 2 2 2 2 2 2" xfId="25193"/>
    <cellStyle name="Total 4 2 2 2 2 3" xfId="14748"/>
    <cellStyle name="Total 4 2 2 2 2 3 2" xfId="26155"/>
    <cellStyle name="Total 4 2 2 2 2 4" xfId="15700"/>
    <cellStyle name="Total 4 2 2 2 2 4 2" xfId="27107"/>
    <cellStyle name="Total 4 2 2 2 2 5" xfId="16578"/>
    <cellStyle name="Total 4 2 2 2 2 5 2" xfId="27985"/>
    <cellStyle name="Total 4 2 2 2 2 6" xfId="17443"/>
    <cellStyle name="Total 4 2 2 2 2 6 2" xfId="28850"/>
    <cellStyle name="Total 4 2 2 2 2 7" xfId="18219"/>
    <cellStyle name="Total 4 2 2 2 2 7 2" xfId="29626"/>
    <cellStyle name="Total 4 2 2 2 2 8" xfId="18976"/>
    <cellStyle name="Total 4 2 2 2 2 8 2" xfId="30383"/>
    <cellStyle name="Total 4 2 2 2 2 9" xfId="20808"/>
    <cellStyle name="Total 4 2 2 2 3" xfId="9803"/>
    <cellStyle name="Total 4 2 2 2 3 2" xfId="14207"/>
    <cellStyle name="Total 4 2 2 2 3 2 2" xfId="25614"/>
    <cellStyle name="Total 4 2 2 2 3 3" xfId="15167"/>
    <cellStyle name="Total 4 2 2 2 3 3 2" xfId="26574"/>
    <cellStyle name="Total 4 2 2 2 3 4" xfId="16119"/>
    <cellStyle name="Total 4 2 2 2 3 4 2" xfId="27526"/>
    <cellStyle name="Total 4 2 2 2 3 5" xfId="16993"/>
    <cellStyle name="Total 4 2 2 2 3 5 2" xfId="28400"/>
    <cellStyle name="Total 4 2 2 2 3 6" xfId="17858"/>
    <cellStyle name="Total 4 2 2 2 3 6 2" xfId="29265"/>
    <cellStyle name="Total 4 2 2 2 3 7" xfId="18634"/>
    <cellStyle name="Total 4 2 2 2 3 7 2" xfId="30041"/>
    <cellStyle name="Total 4 2 2 2 3 8" xfId="19391"/>
    <cellStyle name="Total 4 2 2 2 3 8 2" xfId="30798"/>
    <cellStyle name="Total 4 2 2 2 3 9" xfId="21223"/>
    <cellStyle name="Total 4 2 2 2 4" xfId="12772"/>
    <cellStyle name="Total 4 2 2 2 4 2" xfId="24180"/>
    <cellStyle name="Total 4 2 2 2 5" xfId="10212"/>
    <cellStyle name="Total 4 2 2 2 5 2" xfId="21624"/>
    <cellStyle name="Total 4 2 2 2 6" xfId="12024"/>
    <cellStyle name="Total 4 2 2 2 6 2" xfId="23432"/>
    <cellStyle name="Total 4 2 2 2 7" xfId="10808"/>
    <cellStyle name="Total 4 2 2 2 7 2" xfId="22220"/>
    <cellStyle name="Total 4 2 2 2 8" xfId="11609"/>
    <cellStyle name="Total 4 2 2 2 8 2" xfId="23018"/>
    <cellStyle name="Total 4 2 2 2 9" xfId="11148"/>
    <cellStyle name="Total 4 2 2 2 9 2" xfId="22559"/>
    <cellStyle name="Total 4 2 2 3" xfId="8565"/>
    <cellStyle name="Total 4 2 2 3 2" xfId="13305"/>
    <cellStyle name="Total 4 2 2 3 2 2" xfId="24712"/>
    <cellStyle name="Total 4 2 2 3 3" xfId="14325"/>
    <cellStyle name="Total 4 2 2 3 3 2" xfId="25732"/>
    <cellStyle name="Total 4 2 2 3 4" xfId="15285"/>
    <cellStyle name="Total 4 2 2 3 4 2" xfId="26692"/>
    <cellStyle name="Total 4 2 2 3 5" xfId="16234"/>
    <cellStyle name="Total 4 2 2 3 5 2" xfId="27641"/>
    <cellStyle name="Total 4 2 2 3 6" xfId="17107"/>
    <cellStyle name="Total 4 2 2 3 6 2" xfId="28514"/>
    <cellStyle name="Total 4 2 2 3 7" xfId="17972"/>
    <cellStyle name="Total 4 2 2 3 7 2" xfId="29379"/>
    <cellStyle name="Total 4 2 2 3 8" xfId="18748"/>
    <cellStyle name="Total 4 2 2 3 8 2" xfId="30155"/>
    <cellStyle name="Total 4 2 2 3 9" xfId="20562"/>
    <cellStyle name="Total 4 2 2 4" xfId="9575"/>
    <cellStyle name="Total 4 2 2 4 2" xfId="13979"/>
    <cellStyle name="Total 4 2 2 4 2 2" xfId="25386"/>
    <cellStyle name="Total 4 2 2 4 3" xfId="14939"/>
    <cellStyle name="Total 4 2 2 4 3 2" xfId="26346"/>
    <cellStyle name="Total 4 2 2 4 4" xfId="15891"/>
    <cellStyle name="Total 4 2 2 4 4 2" xfId="27298"/>
    <cellStyle name="Total 4 2 2 4 5" xfId="16765"/>
    <cellStyle name="Total 4 2 2 4 5 2" xfId="28172"/>
    <cellStyle name="Total 4 2 2 4 6" xfId="17630"/>
    <cellStyle name="Total 4 2 2 4 6 2" xfId="29037"/>
    <cellStyle name="Total 4 2 2 4 7" xfId="18406"/>
    <cellStyle name="Total 4 2 2 4 7 2" xfId="29813"/>
    <cellStyle name="Total 4 2 2 4 8" xfId="19163"/>
    <cellStyle name="Total 4 2 2 4 8 2" xfId="30570"/>
    <cellStyle name="Total 4 2 2 4 9" xfId="20995"/>
    <cellStyle name="Total 4 2 2 5" xfId="12276"/>
    <cellStyle name="Total 4 2 2 5 2" xfId="23684"/>
    <cellStyle name="Total 4 2 2 6" xfId="10587"/>
    <cellStyle name="Total 4 2 2 6 2" xfId="21999"/>
    <cellStyle name="Total 4 2 2 7" xfId="12604"/>
    <cellStyle name="Total 4 2 2 7 2" xfId="24012"/>
    <cellStyle name="Total 4 2 2 8" xfId="10298"/>
    <cellStyle name="Total 4 2 2 8 2" xfId="21710"/>
    <cellStyle name="Total 4 2 2 9" xfId="11762"/>
    <cellStyle name="Total 4 2 2 9 2" xfId="23171"/>
    <cellStyle name="Total 4 2 3" xfId="7189"/>
    <cellStyle name="Total 4 2 3 10" xfId="11582"/>
    <cellStyle name="Total 4 2 3 10 2" xfId="22991"/>
    <cellStyle name="Total 4 2 3 11" xfId="20157"/>
    <cellStyle name="Total 4 2 3 2" xfId="8829"/>
    <cellStyle name="Total 4 2 3 2 2" xfId="13488"/>
    <cellStyle name="Total 4 2 3 2 2 2" xfId="24895"/>
    <cellStyle name="Total 4 2 3 2 3" xfId="14494"/>
    <cellStyle name="Total 4 2 3 2 3 2" xfId="25901"/>
    <cellStyle name="Total 4 2 3 2 4" xfId="15452"/>
    <cellStyle name="Total 4 2 3 2 4 2" xfId="26859"/>
    <cellStyle name="Total 4 2 3 2 5" xfId="16378"/>
    <cellStyle name="Total 4 2 3 2 5 2" xfId="27785"/>
    <cellStyle name="Total 4 2 3 2 6" xfId="17249"/>
    <cellStyle name="Total 4 2 3 2 6 2" xfId="28656"/>
    <cellStyle name="Total 4 2 3 2 7" xfId="18096"/>
    <cellStyle name="Total 4 2 3 2 7 2" xfId="29503"/>
    <cellStyle name="Total 4 2 3 2 8" xfId="18863"/>
    <cellStyle name="Total 4 2 3 2 8 2" xfId="30270"/>
    <cellStyle name="Total 4 2 3 2 9" xfId="20689"/>
    <cellStyle name="Total 4 2 3 3" xfId="9690"/>
    <cellStyle name="Total 4 2 3 3 2" xfId="14094"/>
    <cellStyle name="Total 4 2 3 3 2 2" xfId="25501"/>
    <cellStyle name="Total 4 2 3 3 3" xfId="15054"/>
    <cellStyle name="Total 4 2 3 3 3 2" xfId="26461"/>
    <cellStyle name="Total 4 2 3 3 4" xfId="16006"/>
    <cellStyle name="Total 4 2 3 3 4 2" xfId="27413"/>
    <cellStyle name="Total 4 2 3 3 5" xfId="16880"/>
    <cellStyle name="Total 4 2 3 3 5 2" xfId="28287"/>
    <cellStyle name="Total 4 2 3 3 6" xfId="17745"/>
    <cellStyle name="Total 4 2 3 3 6 2" xfId="29152"/>
    <cellStyle name="Total 4 2 3 3 7" xfId="18521"/>
    <cellStyle name="Total 4 2 3 3 7 2" xfId="29928"/>
    <cellStyle name="Total 4 2 3 3 8" xfId="19278"/>
    <cellStyle name="Total 4 2 3 3 8 2" xfId="30685"/>
    <cellStyle name="Total 4 2 3 3 9" xfId="21110"/>
    <cellStyle name="Total 4 2 3 4" xfId="12459"/>
    <cellStyle name="Total 4 2 3 4 2" xfId="23867"/>
    <cellStyle name="Total 4 2 3 5" xfId="10418"/>
    <cellStyle name="Total 4 2 3 5 2" xfId="21830"/>
    <cellStyle name="Total 4 2 3 6" xfId="12634"/>
    <cellStyle name="Total 4 2 3 6 2" xfId="24042"/>
    <cellStyle name="Total 4 2 3 7" xfId="10274"/>
    <cellStyle name="Total 4 2 3 7 2" xfId="21686"/>
    <cellStyle name="Total 4 2 3 8" xfId="11989"/>
    <cellStyle name="Total 4 2 3 8 2" xfId="23397"/>
    <cellStyle name="Total 4 2 3 9" xfId="10838"/>
    <cellStyle name="Total 4 2 3 9 2" xfId="22250"/>
    <cellStyle name="Total 4 2 4" xfId="8031"/>
    <cellStyle name="Total 4 2 4 2" xfId="12999"/>
    <cellStyle name="Total 4 2 4 2 2" xfId="24406"/>
    <cellStyle name="Total 4 2 4 3" xfId="9991"/>
    <cellStyle name="Total 4 2 4 3 2" xfId="21404"/>
    <cellStyle name="Total 4 2 4 4" xfId="11813"/>
    <cellStyle name="Total 4 2 4 4 2" xfId="23222"/>
    <cellStyle name="Total 4 2 4 5" xfId="10990"/>
    <cellStyle name="Total 4 2 4 5 2" xfId="22401"/>
    <cellStyle name="Total 4 2 4 6" xfId="12572"/>
    <cellStyle name="Total 4 2 4 6 2" xfId="23980"/>
    <cellStyle name="Total 4 2 4 7" xfId="10325"/>
    <cellStyle name="Total 4 2 4 7 2" xfId="21737"/>
    <cellStyle name="Total 4 2 4 8" xfId="11739"/>
    <cellStyle name="Total 4 2 4 8 2" xfId="23148"/>
    <cellStyle name="Total 4 2 4 9" xfId="20443"/>
    <cellStyle name="Total 4 2 5" xfId="9462"/>
    <cellStyle name="Total 4 2 5 2" xfId="13866"/>
    <cellStyle name="Total 4 2 5 2 2" xfId="25273"/>
    <cellStyle name="Total 4 2 5 3" xfId="14826"/>
    <cellStyle name="Total 4 2 5 3 2" xfId="26233"/>
    <cellStyle name="Total 4 2 5 4" xfId="15778"/>
    <cellStyle name="Total 4 2 5 4 2" xfId="27185"/>
    <cellStyle name="Total 4 2 5 5" xfId="16652"/>
    <cellStyle name="Total 4 2 5 5 2" xfId="28059"/>
    <cellStyle name="Total 4 2 5 6" xfId="17517"/>
    <cellStyle name="Total 4 2 5 6 2" xfId="28924"/>
    <cellStyle name="Total 4 2 5 7" xfId="18293"/>
    <cellStyle name="Total 4 2 5 7 2" xfId="29700"/>
    <cellStyle name="Total 4 2 5 8" xfId="19050"/>
    <cellStyle name="Total 4 2 5 8 2" xfId="30457"/>
    <cellStyle name="Total 4 2 5 9" xfId="20882"/>
    <cellStyle name="Total 4 2 6" xfId="11926"/>
    <cellStyle name="Total 4 2 6 2" xfId="23335"/>
    <cellStyle name="Total 4 2 7" xfId="10889"/>
    <cellStyle name="Total 4 2 7 2" xfId="22300"/>
    <cellStyle name="Total 4 2 8" xfId="13601"/>
    <cellStyle name="Total 4 2 8 2" xfId="25008"/>
    <cellStyle name="Total 4 2 9" xfId="14582"/>
    <cellStyle name="Total 4 2 9 2" xfId="25989"/>
    <cellStyle name="Total 4 3" xfId="6924"/>
    <cellStyle name="Total 4 3 10" xfId="11123"/>
    <cellStyle name="Total 4 3 10 2" xfId="22534"/>
    <cellStyle name="Total 4 3 11" xfId="13383"/>
    <cellStyle name="Total 4 3 11 2" xfId="24790"/>
    <cellStyle name="Total 4 3 12" xfId="20030"/>
    <cellStyle name="Total 4 3 2" xfId="7726"/>
    <cellStyle name="Total 4 3 2 10" xfId="11224"/>
    <cellStyle name="Total 4 3 2 10 2" xfId="22634"/>
    <cellStyle name="Total 4 3 2 11" xfId="20277"/>
    <cellStyle name="Total 4 3 2 2" xfId="9366"/>
    <cellStyle name="Total 4 3 2 2 2" xfId="13787"/>
    <cellStyle name="Total 4 3 2 2 2 2" xfId="25194"/>
    <cellStyle name="Total 4 3 2 2 3" xfId="14749"/>
    <cellStyle name="Total 4 3 2 2 3 2" xfId="26156"/>
    <cellStyle name="Total 4 3 2 2 4" xfId="15701"/>
    <cellStyle name="Total 4 3 2 2 4 2" xfId="27108"/>
    <cellStyle name="Total 4 3 2 2 5" xfId="16579"/>
    <cellStyle name="Total 4 3 2 2 5 2" xfId="27986"/>
    <cellStyle name="Total 4 3 2 2 6" xfId="17444"/>
    <cellStyle name="Total 4 3 2 2 6 2" xfId="28851"/>
    <cellStyle name="Total 4 3 2 2 7" xfId="18220"/>
    <cellStyle name="Total 4 3 2 2 7 2" xfId="29627"/>
    <cellStyle name="Total 4 3 2 2 8" xfId="18977"/>
    <cellStyle name="Total 4 3 2 2 8 2" xfId="30384"/>
    <cellStyle name="Total 4 3 2 2 9" xfId="20809"/>
    <cellStyle name="Total 4 3 2 3" xfId="9804"/>
    <cellStyle name="Total 4 3 2 3 2" xfId="14208"/>
    <cellStyle name="Total 4 3 2 3 2 2" xfId="25615"/>
    <cellStyle name="Total 4 3 2 3 3" xfId="15168"/>
    <cellStyle name="Total 4 3 2 3 3 2" xfId="26575"/>
    <cellStyle name="Total 4 3 2 3 4" xfId="16120"/>
    <cellStyle name="Total 4 3 2 3 4 2" xfId="27527"/>
    <cellStyle name="Total 4 3 2 3 5" xfId="16994"/>
    <cellStyle name="Total 4 3 2 3 5 2" xfId="28401"/>
    <cellStyle name="Total 4 3 2 3 6" xfId="17859"/>
    <cellStyle name="Total 4 3 2 3 6 2" xfId="29266"/>
    <cellStyle name="Total 4 3 2 3 7" xfId="18635"/>
    <cellStyle name="Total 4 3 2 3 7 2" xfId="30042"/>
    <cellStyle name="Total 4 3 2 3 8" xfId="19392"/>
    <cellStyle name="Total 4 3 2 3 8 2" xfId="30799"/>
    <cellStyle name="Total 4 3 2 3 9" xfId="21224"/>
    <cellStyle name="Total 4 3 2 4" xfId="12773"/>
    <cellStyle name="Total 4 3 2 4 2" xfId="24181"/>
    <cellStyle name="Total 4 3 2 5" xfId="10211"/>
    <cellStyle name="Total 4 3 2 5 2" xfId="21623"/>
    <cellStyle name="Total 4 3 2 6" xfId="9832"/>
    <cellStyle name="Total 4 3 2 6 2" xfId="21245"/>
    <cellStyle name="Total 4 3 2 7" xfId="11902"/>
    <cellStyle name="Total 4 3 2 7 2" xfId="23311"/>
    <cellStyle name="Total 4 3 2 8" xfId="10913"/>
    <cellStyle name="Total 4 3 2 8 2" xfId="22324"/>
    <cellStyle name="Total 4 3 2 9" xfId="11513"/>
    <cellStyle name="Total 4 3 2 9 2" xfId="22923"/>
    <cellStyle name="Total 4 3 3" xfId="8564"/>
    <cellStyle name="Total 4 3 3 2" xfId="13304"/>
    <cellStyle name="Total 4 3 3 2 2" xfId="24711"/>
    <cellStyle name="Total 4 3 3 3" xfId="14324"/>
    <cellStyle name="Total 4 3 3 3 2" xfId="25731"/>
    <cellStyle name="Total 4 3 3 4" xfId="15284"/>
    <cellStyle name="Total 4 3 3 4 2" xfId="26691"/>
    <cellStyle name="Total 4 3 3 5" xfId="16233"/>
    <cellStyle name="Total 4 3 3 5 2" xfId="27640"/>
    <cellStyle name="Total 4 3 3 6" xfId="17106"/>
    <cellStyle name="Total 4 3 3 6 2" xfId="28513"/>
    <cellStyle name="Total 4 3 3 7" xfId="17971"/>
    <cellStyle name="Total 4 3 3 7 2" xfId="29378"/>
    <cellStyle name="Total 4 3 3 8" xfId="18747"/>
    <cellStyle name="Total 4 3 3 8 2" xfId="30154"/>
    <cellStyle name="Total 4 3 3 9" xfId="20561"/>
    <cellStyle name="Total 4 3 4" xfId="9574"/>
    <cellStyle name="Total 4 3 4 2" xfId="13978"/>
    <cellStyle name="Total 4 3 4 2 2" xfId="25385"/>
    <cellStyle name="Total 4 3 4 3" xfId="14938"/>
    <cellStyle name="Total 4 3 4 3 2" xfId="26345"/>
    <cellStyle name="Total 4 3 4 4" xfId="15890"/>
    <cellStyle name="Total 4 3 4 4 2" xfId="27297"/>
    <cellStyle name="Total 4 3 4 5" xfId="16764"/>
    <cellStyle name="Total 4 3 4 5 2" xfId="28171"/>
    <cellStyle name="Total 4 3 4 6" xfId="17629"/>
    <cellStyle name="Total 4 3 4 6 2" xfId="29036"/>
    <cellStyle name="Total 4 3 4 7" xfId="18405"/>
    <cellStyle name="Total 4 3 4 7 2" xfId="29812"/>
    <cellStyle name="Total 4 3 4 8" xfId="19162"/>
    <cellStyle name="Total 4 3 4 8 2" xfId="30569"/>
    <cellStyle name="Total 4 3 4 9" xfId="20994"/>
    <cellStyle name="Total 4 3 5" xfId="12275"/>
    <cellStyle name="Total 4 3 5 2" xfId="23683"/>
    <cellStyle name="Total 4 3 6" xfId="10588"/>
    <cellStyle name="Total 4 3 6 2" xfId="22000"/>
    <cellStyle name="Total 4 3 7" xfId="12088"/>
    <cellStyle name="Total 4 3 7 2" xfId="23496"/>
    <cellStyle name="Total 4 3 8" xfId="10760"/>
    <cellStyle name="Total 4 3 8 2" xfId="22172"/>
    <cellStyle name="Total 4 3 9" xfId="11652"/>
    <cellStyle name="Total 4 3 9 2" xfId="23061"/>
    <cellStyle name="Total 4 4" xfId="7188"/>
    <cellStyle name="Total 4 4 10" xfId="13082"/>
    <cellStyle name="Total 4 4 10 2" xfId="24489"/>
    <cellStyle name="Total 4 4 11" xfId="20156"/>
    <cellStyle name="Total 4 4 2" xfId="8828"/>
    <cellStyle name="Total 4 4 2 2" xfId="13487"/>
    <cellStyle name="Total 4 4 2 2 2" xfId="24894"/>
    <cellStyle name="Total 4 4 2 3" xfId="14493"/>
    <cellStyle name="Total 4 4 2 3 2" xfId="25900"/>
    <cellStyle name="Total 4 4 2 4" xfId="15451"/>
    <cellStyle name="Total 4 4 2 4 2" xfId="26858"/>
    <cellStyle name="Total 4 4 2 5" xfId="16377"/>
    <cellStyle name="Total 4 4 2 5 2" xfId="27784"/>
    <cellStyle name="Total 4 4 2 6" xfId="17248"/>
    <cellStyle name="Total 4 4 2 6 2" xfId="28655"/>
    <cellStyle name="Total 4 4 2 7" xfId="18095"/>
    <cellStyle name="Total 4 4 2 7 2" xfId="29502"/>
    <cellStyle name="Total 4 4 2 8" xfId="18862"/>
    <cellStyle name="Total 4 4 2 8 2" xfId="30269"/>
    <cellStyle name="Total 4 4 2 9" xfId="20688"/>
    <cellStyle name="Total 4 4 3" xfId="9689"/>
    <cellStyle name="Total 4 4 3 2" xfId="14093"/>
    <cellStyle name="Total 4 4 3 2 2" xfId="25500"/>
    <cellStyle name="Total 4 4 3 3" xfId="15053"/>
    <cellStyle name="Total 4 4 3 3 2" xfId="26460"/>
    <cellStyle name="Total 4 4 3 4" xfId="16005"/>
    <cellStyle name="Total 4 4 3 4 2" xfId="27412"/>
    <cellStyle name="Total 4 4 3 5" xfId="16879"/>
    <cellStyle name="Total 4 4 3 5 2" xfId="28286"/>
    <cellStyle name="Total 4 4 3 6" xfId="17744"/>
    <cellStyle name="Total 4 4 3 6 2" xfId="29151"/>
    <cellStyle name="Total 4 4 3 7" xfId="18520"/>
    <cellStyle name="Total 4 4 3 7 2" xfId="29927"/>
    <cellStyle name="Total 4 4 3 8" xfId="19277"/>
    <cellStyle name="Total 4 4 3 8 2" xfId="30684"/>
    <cellStyle name="Total 4 4 3 9" xfId="21109"/>
    <cellStyle name="Total 4 4 4" xfId="12458"/>
    <cellStyle name="Total 4 4 4 2" xfId="23866"/>
    <cellStyle name="Total 4 4 5" xfId="10419"/>
    <cellStyle name="Total 4 4 5 2" xfId="21831"/>
    <cellStyle name="Total 4 4 6" xfId="11985"/>
    <cellStyle name="Total 4 4 6 2" xfId="23393"/>
    <cellStyle name="Total 4 4 7" xfId="10842"/>
    <cellStyle name="Total 4 4 7 2" xfId="22254"/>
    <cellStyle name="Total 4 4 8" xfId="11578"/>
    <cellStyle name="Total 4 4 8 2" xfId="22987"/>
    <cellStyle name="Total 4 4 9" xfId="11174"/>
    <cellStyle name="Total 4 4 9 2" xfId="22585"/>
    <cellStyle name="Total 4 5" xfId="8030"/>
    <cellStyle name="Total 4 5 2" xfId="12998"/>
    <cellStyle name="Total 4 5 2 2" xfId="24405"/>
    <cellStyle name="Total 4 5 3" xfId="9992"/>
    <cellStyle name="Total 4 5 3 2" xfId="21405"/>
    <cellStyle name="Total 4 5 4" xfId="11812"/>
    <cellStyle name="Total 4 5 4 2" xfId="23221"/>
    <cellStyle name="Total 4 5 5" xfId="10991"/>
    <cellStyle name="Total 4 5 5 2" xfId="22402"/>
    <cellStyle name="Total 4 5 6" xfId="12065"/>
    <cellStyle name="Total 4 5 6 2" xfId="23473"/>
    <cellStyle name="Total 4 5 7" xfId="10779"/>
    <cellStyle name="Total 4 5 7 2" xfId="22191"/>
    <cellStyle name="Total 4 5 8" xfId="11633"/>
    <cellStyle name="Total 4 5 8 2" xfId="23042"/>
    <cellStyle name="Total 4 5 9" xfId="20442"/>
    <cellStyle name="Total 4 6" xfId="9461"/>
    <cellStyle name="Total 4 6 2" xfId="13865"/>
    <cellStyle name="Total 4 6 2 2" xfId="25272"/>
    <cellStyle name="Total 4 6 3" xfId="14825"/>
    <cellStyle name="Total 4 6 3 2" xfId="26232"/>
    <cellStyle name="Total 4 6 4" xfId="15777"/>
    <cellStyle name="Total 4 6 4 2" xfId="27184"/>
    <cellStyle name="Total 4 6 5" xfId="16651"/>
    <cellStyle name="Total 4 6 5 2" xfId="28058"/>
    <cellStyle name="Total 4 6 6" xfId="17516"/>
    <cellStyle name="Total 4 6 6 2" xfId="28923"/>
    <cellStyle name="Total 4 6 7" xfId="18292"/>
    <cellStyle name="Total 4 6 7 2" xfId="29699"/>
    <cellStyle name="Total 4 6 8" xfId="19049"/>
    <cellStyle name="Total 4 6 8 2" xfId="30456"/>
    <cellStyle name="Total 4 6 9" xfId="20881"/>
    <cellStyle name="Total 4 7" xfId="11925"/>
    <cellStyle name="Total 4 7 2" xfId="23334"/>
    <cellStyle name="Total 4 8" xfId="10890"/>
    <cellStyle name="Total 4 8 2" xfId="22301"/>
    <cellStyle name="Total 4 9" xfId="12576"/>
    <cellStyle name="Total 4 9 2" xfId="23984"/>
    <cellStyle name="Total 5" xfId="6303"/>
    <cellStyle name="Total 5 10" xfId="9918"/>
    <cellStyle name="Total 5 10 2" xfId="21331"/>
    <cellStyle name="Total 5 11" xfId="13798"/>
    <cellStyle name="Total 5 11 2" xfId="25205"/>
    <cellStyle name="Total 5 12" xfId="14760"/>
    <cellStyle name="Total 5 12 2" xfId="26167"/>
    <cellStyle name="Total 5 13" xfId="15712"/>
    <cellStyle name="Total 5 13 2" xfId="27119"/>
    <cellStyle name="Total 5 14" xfId="19911"/>
    <cellStyle name="Total 5 2" xfId="6304"/>
    <cellStyle name="Total 5 2 10" xfId="12535"/>
    <cellStyle name="Total 5 2 10 2" xfId="23943"/>
    <cellStyle name="Total 5 2 11" xfId="10346"/>
    <cellStyle name="Total 5 2 11 2" xfId="21758"/>
    <cellStyle name="Total 5 2 12" xfId="12645"/>
    <cellStyle name="Total 5 2 12 2" xfId="24053"/>
    <cellStyle name="Total 5 2 13" xfId="19912"/>
    <cellStyle name="Total 5 2 2" xfId="6927"/>
    <cellStyle name="Total 5 2 2 10" xfId="14338"/>
    <cellStyle name="Total 5 2 2 10 2" xfId="25745"/>
    <cellStyle name="Total 5 2 2 11" xfId="15298"/>
    <cellStyle name="Total 5 2 2 11 2" xfId="26705"/>
    <cellStyle name="Total 5 2 2 12" xfId="20033"/>
    <cellStyle name="Total 5 2 2 2" xfId="7727"/>
    <cellStyle name="Total 5 2 2 2 10" xfId="12048"/>
    <cellStyle name="Total 5 2 2 2 10 2" xfId="23456"/>
    <cellStyle name="Total 5 2 2 2 11" xfId="20278"/>
    <cellStyle name="Total 5 2 2 2 2" xfId="9367"/>
    <cellStyle name="Total 5 2 2 2 2 2" xfId="13788"/>
    <cellStyle name="Total 5 2 2 2 2 2 2" xfId="25195"/>
    <cellStyle name="Total 5 2 2 2 2 3" xfId="14750"/>
    <cellStyle name="Total 5 2 2 2 2 3 2" xfId="26157"/>
    <cellStyle name="Total 5 2 2 2 2 4" xfId="15702"/>
    <cellStyle name="Total 5 2 2 2 2 4 2" xfId="27109"/>
    <cellStyle name="Total 5 2 2 2 2 5" xfId="16580"/>
    <cellStyle name="Total 5 2 2 2 2 5 2" xfId="27987"/>
    <cellStyle name="Total 5 2 2 2 2 6" xfId="17445"/>
    <cellStyle name="Total 5 2 2 2 2 6 2" xfId="28852"/>
    <cellStyle name="Total 5 2 2 2 2 7" xfId="18221"/>
    <cellStyle name="Total 5 2 2 2 2 7 2" xfId="29628"/>
    <cellStyle name="Total 5 2 2 2 2 8" xfId="18978"/>
    <cellStyle name="Total 5 2 2 2 2 8 2" xfId="30385"/>
    <cellStyle name="Total 5 2 2 2 2 9" xfId="20810"/>
    <cellStyle name="Total 5 2 2 2 3" xfId="9805"/>
    <cellStyle name="Total 5 2 2 2 3 2" xfId="14209"/>
    <cellStyle name="Total 5 2 2 2 3 2 2" xfId="25616"/>
    <cellStyle name="Total 5 2 2 2 3 3" xfId="15169"/>
    <cellStyle name="Total 5 2 2 2 3 3 2" xfId="26576"/>
    <cellStyle name="Total 5 2 2 2 3 4" xfId="16121"/>
    <cellStyle name="Total 5 2 2 2 3 4 2" xfId="27528"/>
    <cellStyle name="Total 5 2 2 2 3 5" xfId="16995"/>
    <cellStyle name="Total 5 2 2 2 3 5 2" xfId="28402"/>
    <cellStyle name="Total 5 2 2 2 3 6" xfId="17860"/>
    <cellStyle name="Total 5 2 2 2 3 6 2" xfId="29267"/>
    <cellStyle name="Total 5 2 2 2 3 7" xfId="18636"/>
    <cellStyle name="Total 5 2 2 2 3 7 2" xfId="30043"/>
    <cellStyle name="Total 5 2 2 2 3 8" xfId="19393"/>
    <cellStyle name="Total 5 2 2 2 3 8 2" xfId="30800"/>
    <cellStyle name="Total 5 2 2 2 3 9" xfId="21225"/>
    <cellStyle name="Total 5 2 2 2 4" xfId="12774"/>
    <cellStyle name="Total 5 2 2 2 4 2" xfId="24182"/>
    <cellStyle name="Total 5 2 2 2 5" xfId="10210"/>
    <cellStyle name="Total 5 2 2 2 5 2" xfId="21622"/>
    <cellStyle name="Total 5 2 2 2 6" xfId="12025"/>
    <cellStyle name="Total 5 2 2 2 6 2" xfId="23433"/>
    <cellStyle name="Total 5 2 2 2 7" xfId="10807"/>
    <cellStyle name="Total 5 2 2 2 7 2" xfId="22219"/>
    <cellStyle name="Total 5 2 2 2 8" xfId="11610"/>
    <cellStyle name="Total 5 2 2 2 8 2" xfId="23019"/>
    <cellStyle name="Total 5 2 2 2 9" xfId="11147"/>
    <cellStyle name="Total 5 2 2 2 9 2" xfId="22558"/>
    <cellStyle name="Total 5 2 2 3" xfId="8567"/>
    <cellStyle name="Total 5 2 2 3 2" xfId="13307"/>
    <cellStyle name="Total 5 2 2 3 2 2" xfId="24714"/>
    <cellStyle name="Total 5 2 2 3 3" xfId="14327"/>
    <cellStyle name="Total 5 2 2 3 3 2" xfId="25734"/>
    <cellStyle name="Total 5 2 2 3 4" xfId="15287"/>
    <cellStyle name="Total 5 2 2 3 4 2" xfId="26694"/>
    <cellStyle name="Total 5 2 2 3 5" xfId="16236"/>
    <cellStyle name="Total 5 2 2 3 5 2" xfId="27643"/>
    <cellStyle name="Total 5 2 2 3 6" xfId="17109"/>
    <cellStyle name="Total 5 2 2 3 6 2" xfId="28516"/>
    <cellStyle name="Total 5 2 2 3 7" xfId="17974"/>
    <cellStyle name="Total 5 2 2 3 7 2" xfId="29381"/>
    <cellStyle name="Total 5 2 2 3 8" xfId="18750"/>
    <cellStyle name="Total 5 2 2 3 8 2" xfId="30157"/>
    <cellStyle name="Total 5 2 2 3 9" xfId="20564"/>
    <cellStyle name="Total 5 2 2 4" xfId="9577"/>
    <cellStyle name="Total 5 2 2 4 2" xfId="13981"/>
    <cellStyle name="Total 5 2 2 4 2 2" xfId="25388"/>
    <cellStyle name="Total 5 2 2 4 3" xfId="14941"/>
    <cellStyle name="Total 5 2 2 4 3 2" xfId="26348"/>
    <cellStyle name="Total 5 2 2 4 4" xfId="15893"/>
    <cellStyle name="Total 5 2 2 4 4 2" xfId="27300"/>
    <cellStyle name="Total 5 2 2 4 5" xfId="16767"/>
    <cellStyle name="Total 5 2 2 4 5 2" xfId="28174"/>
    <cellStyle name="Total 5 2 2 4 6" xfId="17632"/>
    <cellStyle name="Total 5 2 2 4 6 2" xfId="29039"/>
    <cellStyle name="Total 5 2 2 4 7" xfId="18408"/>
    <cellStyle name="Total 5 2 2 4 7 2" xfId="29815"/>
    <cellStyle name="Total 5 2 2 4 8" xfId="19165"/>
    <cellStyle name="Total 5 2 2 4 8 2" xfId="30572"/>
    <cellStyle name="Total 5 2 2 4 9" xfId="20997"/>
    <cellStyle name="Total 5 2 2 5" xfId="12278"/>
    <cellStyle name="Total 5 2 2 5 2" xfId="23686"/>
    <cellStyle name="Total 5 2 2 6" xfId="10585"/>
    <cellStyle name="Total 5 2 2 6 2" xfId="21997"/>
    <cellStyle name="Total 5 2 2 7" xfId="13121"/>
    <cellStyle name="Total 5 2 2 7 2" xfId="24528"/>
    <cellStyle name="Total 5 2 2 8" xfId="9903"/>
    <cellStyle name="Total 5 2 2 8 2" xfId="21316"/>
    <cellStyle name="Total 5 2 2 9" xfId="13322"/>
    <cellStyle name="Total 5 2 2 9 2" xfId="24729"/>
    <cellStyle name="Total 5 2 3" xfId="7191"/>
    <cellStyle name="Total 5 2 3 10" xfId="12385"/>
    <cellStyle name="Total 5 2 3 10 2" xfId="23793"/>
    <cellStyle name="Total 5 2 3 11" xfId="20159"/>
    <cellStyle name="Total 5 2 3 2" xfId="8831"/>
    <cellStyle name="Total 5 2 3 2 2" xfId="13490"/>
    <cellStyle name="Total 5 2 3 2 2 2" xfId="24897"/>
    <cellStyle name="Total 5 2 3 2 3" xfId="14496"/>
    <cellStyle name="Total 5 2 3 2 3 2" xfId="25903"/>
    <cellStyle name="Total 5 2 3 2 4" xfId="15454"/>
    <cellStyle name="Total 5 2 3 2 4 2" xfId="26861"/>
    <cellStyle name="Total 5 2 3 2 5" xfId="16380"/>
    <cellStyle name="Total 5 2 3 2 5 2" xfId="27787"/>
    <cellStyle name="Total 5 2 3 2 6" xfId="17251"/>
    <cellStyle name="Total 5 2 3 2 6 2" xfId="28658"/>
    <cellStyle name="Total 5 2 3 2 7" xfId="18098"/>
    <cellStyle name="Total 5 2 3 2 7 2" xfId="29505"/>
    <cellStyle name="Total 5 2 3 2 8" xfId="18865"/>
    <cellStyle name="Total 5 2 3 2 8 2" xfId="30272"/>
    <cellStyle name="Total 5 2 3 2 9" xfId="20691"/>
    <cellStyle name="Total 5 2 3 3" xfId="9692"/>
    <cellStyle name="Total 5 2 3 3 2" xfId="14096"/>
    <cellStyle name="Total 5 2 3 3 2 2" xfId="25503"/>
    <cellStyle name="Total 5 2 3 3 3" xfId="15056"/>
    <cellStyle name="Total 5 2 3 3 3 2" xfId="26463"/>
    <cellStyle name="Total 5 2 3 3 4" xfId="16008"/>
    <cellStyle name="Total 5 2 3 3 4 2" xfId="27415"/>
    <cellStyle name="Total 5 2 3 3 5" xfId="16882"/>
    <cellStyle name="Total 5 2 3 3 5 2" xfId="28289"/>
    <cellStyle name="Total 5 2 3 3 6" xfId="17747"/>
    <cellStyle name="Total 5 2 3 3 6 2" xfId="29154"/>
    <cellStyle name="Total 5 2 3 3 7" xfId="18523"/>
    <cellStyle name="Total 5 2 3 3 7 2" xfId="29930"/>
    <cellStyle name="Total 5 2 3 3 8" xfId="19280"/>
    <cellStyle name="Total 5 2 3 3 8 2" xfId="30687"/>
    <cellStyle name="Total 5 2 3 3 9" xfId="21112"/>
    <cellStyle name="Total 5 2 3 4" xfId="12461"/>
    <cellStyle name="Total 5 2 3 4 2" xfId="23869"/>
    <cellStyle name="Total 5 2 3 5" xfId="10416"/>
    <cellStyle name="Total 5 2 3 5 2" xfId="21828"/>
    <cellStyle name="Total 5 2 3 6" xfId="13042"/>
    <cellStyle name="Total 5 2 3 6 2" xfId="24449"/>
    <cellStyle name="Total 5 2 3 7" xfId="9958"/>
    <cellStyle name="Total 5 2 3 7 2" xfId="21371"/>
    <cellStyle name="Total 5 2 3 8" xfId="12698"/>
    <cellStyle name="Total 5 2 3 8 2" xfId="24106"/>
    <cellStyle name="Total 5 2 3 9" xfId="10223"/>
    <cellStyle name="Total 5 2 3 9 2" xfId="21635"/>
    <cellStyle name="Total 5 2 4" xfId="8033"/>
    <cellStyle name="Total 5 2 4 2" xfId="13001"/>
    <cellStyle name="Total 5 2 4 2 2" xfId="24408"/>
    <cellStyle name="Total 5 2 4 3" xfId="9989"/>
    <cellStyle name="Total 5 2 4 3 2" xfId="21402"/>
    <cellStyle name="Total 5 2 4 4" xfId="11815"/>
    <cellStyle name="Total 5 2 4 4 2" xfId="23224"/>
    <cellStyle name="Total 5 2 4 5" xfId="10988"/>
    <cellStyle name="Total 5 2 4 5 2" xfId="22399"/>
    <cellStyle name="Total 5 2 4 6" xfId="13100"/>
    <cellStyle name="Total 5 2 4 6 2" xfId="24507"/>
    <cellStyle name="Total 5 2 4 7" xfId="9919"/>
    <cellStyle name="Total 5 2 4 7 2" xfId="21332"/>
    <cellStyle name="Total 5 2 4 8" xfId="13802"/>
    <cellStyle name="Total 5 2 4 8 2" xfId="25209"/>
    <cellStyle name="Total 5 2 4 9" xfId="20445"/>
    <cellStyle name="Total 5 2 5" xfId="9464"/>
    <cellStyle name="Total 5 2 5 2" xfId="13868"/>
    <cellStyle name="Total 5 2 5 2 2" xfId="25275"/>
    <cellStyle name="Total 5 2 5 3" xfId="14828"/>
    <cellStyle name="Total 5 2 5 3 2" xfId="26235"/>
    <cellStyle name="Total 5 2 5 4" xfId="15780"/>
    <cellStyle name="Total 5 2 5 4 2" xfId="27187"/>
    <cellStyle name="Total 5 2 5 5" xfId="16654"/>
    <cellStyle name="Total 5 2 5 5 2" xfId="28061"/>
    <cellStyle name="Total 5 2 5 6" xfId="17519"/>
    <cellStyle name="Total 5 2 5 6 2" xfId="28926"/>
    <cellStyle name="Total 5 2 5 7" xfId="18295"/>
    <cellStyle name="Total 5 2 5 7 2" xfId="29702"/>
    <cellStyle name="Total 5 2 5 8" xfId="19052"/>
    <cellStyle name="Total 5 2 5 8 2" xfId="30459"/>
    <cellStyle name="Total 5 2 5 9" xfId="20884"/>
    <cellStyle name="Total 5 2 6" xfId="11928"/>
    <cellStyle name="Total 5 2 6 2" xfId="23337"/>
    <cellStyle name="Total 5 2 7" xfId="10887"/>
    <cellStyle name="Total 5 2 7 2" xfId="22298"/>
    <cellStyle name="Total 5 2 8" xfId="11535"/>
    <cellStyle name="Total 5 2 8 2" xfId="22945"/>
    <cellStyle name="Total 5 2 9" xfId="11202"/>
    <cellStyle name="Total 5 2 9 2" xfId="22612"/>
    <cellStyle name="Total 5 3" xfId="6926"/>
    <cellStyle name="Total 5 3 10" xfId="16456"/>
    <cellStyle name="Total 5 3 10 2" xfId="27863"/>
    <cellStyle name="Total 5 3 11" xfId="17327"/>
    <cellStyle name="Total 5 3 11 2" xfId="28734"/>
    <cellStyle name="Total 5 3 12" xfId="20032"/>
    <cellStyle name="Total 5 3 2" xfId="7728"/>
    <cellStyle name="Total 5 3 2 10" xfId="15530"/>
    <cellStyle name="Total 5 3 2 10 2" xfId="26937"/>
    <cellStyle name="Total 5 3 2 11" xfId="20279"/>
    <cellStyle name="Total 5 3 2 2" xfId="9368"/>
    <cellStyle name="Total 5 3 2 2 2" xfId="13789"/>
    <cellStyle name="Total 5 3 2 2 2 2" xfId="25196"/>
    <cellStyle name="Total 5 3 2 2 3" xfId="14751"/>
    <cellStyle name="Total 5 3 2 2 3 2" xfId="26158"/>
    <cellStyle name="Total 5 3 2 2 4" xfId="15703"/>
    <cellStyle name="Total 5 3 2 2 4 2" xfId="27110"/>
    <cellStyle name="Total 5 3 2 2 5" xfId="16581"/>
    <cellStyle name="Total 5 3 2 2 5 2" xfId="27988"/>
    <cellStyle name="Total 5 3 2 2 6" xfId="17446"/>
    <cellStyle name="Total 5 3 2 2 6 2" xfId="28853"/>
    <cellStyle name="Total 5 3 2 2 7" xfId="18222"/>
    <cellStyle name="Total 5 3 2 2 7 2" xfId="29629"/>
    <cellStyle name="Total 5 3 2 2 8" xfId="18979"/>
    <cellStyle name="Total 5 3 2 2 8 2" xfId="30386"/>
    <cellStyle name="Total 5 3 2 2 9" xfId="20811"/>
    <cellStyle name="Total 5 3 2 3" xfId="9806"/>
    <cellStyle name="Total 5 3 2 3 2" xfId="14210"/>
    <cellStyle name="Total 5 3 2 3 2 2" xfId="25617"/>
    <cellStyle name="Total 5 3 2 3 3" xfId="15170"/>
    <cellStyle name="Total 5 3 2 3 3 2" xfId="26577"/>
    <cellStyle name="Total 5 3 2 3 4" xfId="16122"/>
    <cellStyle name="Total 5 3 2 3 4 2" xfId="27529"/>
    <cellStyle name="Total 5 3 2 3 5" xfId="16996"/>
    <cellStyle name="Total 5 3 2 3 5 2" xfId="28403"/>
    <cellStyle name="Total 5 3 2 3 6" xfId="17861"/>
    <cellStyle name="Total 5 3 2 3 6 2" xfId="29268"/>
    <cellStyle name="Total 5 3 2 3 7" xfId="18637"/>
    <cellStyle name="Total 5 3 2 3 7 2" xfId="30044"/>
    <cellStyle name="Total 5 3 2 3 8" xfId="19394"/>
    <cellStyle name="Total 5 3 2 3 8 2" xfId="30801"/>
    <cellStyle name="Total 5 3 2 3 9" xfId="21226"/>
    <cellStyle name="Total 5 3 2 4" xfId="12775"/>
    <cellStyle name="Total 5 3 2 4 2" xfId="24183"/>
    <cellStyle name="Total 5 3 2 5" xfId="10209"/>
    <cellStyle name="Total 5 3 2 5 2" xfId="21621"/>
    <cellStyle name="Total 5 3 2 6" xfId="11770"/>
    <cellStyle name="Total 5 3 2 6 2" xfId="23179"/>
    <cellStyle name="Total 5 3 2 7" xfId="11030"/>
    <cellStyle name="Total 5 3 2 7 2" xfId="22441"/>
    <cellStyle name="Total 5 3 2 8" xfId="13591"/>
    <cellStyle name="Total 5 3 2 8 2" xfId="24998"/>
    <cellStyle name="Total 5 3 2 9" xfId="14574"/>
    <cellStyle name="Total 5 3 2 9 2" xfId="25981"/>
    <cellStyle name="Total 5 3 3" xfId="8566"/>
    <cellStyle name="Total 5 3 3 2" xfId="13306"/>
    <cellStyle name="Total 5 3 3 2 2" xfId="24713"/>
    <cellStyle name="Total 5 3 3 3" xfId="14326"/>
    <cellStyle name="Total 5 3 3 3 2" xfId="25733"/>
    <cellStyle name="Total 5 3 3 4" xfId="15286"/>
    <cellStyle name="Total 5 3 3 4 2" xfId="26693"/>
    <cellStyle name="Total 5 3 3 5" xfId="16235"/>
    <cellStyle name="Total 5 3 3 5 2" xfId="27642"/>
    <cellStyle name="Total 5 3 3 6" xfId="17108"/>
    <cellStyle name="Total 5 3 3 6 2" xfId="28515"/>
    <cellStyle name="Total 5 3 3 7" xfId="17973"/>
    <cellStyle name="Total 5 3 3 7 2" xfId="29380"/>
    <cellStyle name="Total 5 3 3 8" xfId="18749"/>
    <cellStyle name="Total 5 3 3 8 2" xfId="30156"/>
    <cellStyle name="Total 5 3 3 9" xfId="20563"/>
    <cellStyle name="Total 5 3 4" xfId="9576"/>
    <cellStyle name="Total 5 3 4 2" xfId="13980"/>
    <cellStyle name="Total 5 3 4 2 2" xfId="25387"/>
    <cellStyle name="Total 5 3 4 3" xfId="14940"/>
    <cellStyle name="Total 5 3 4 3 2" xfId="26347"/>
    <cellStyle name="Total 5 3 4 4" xfId="15892"/>
    <cellStyle name="Total 5 3 4 4 2" xfId="27299"/>
    <cellStyle name="Total 5 3 4 5" xfId="16766"/>
    <cellStyle name="Total 5 3 4 5 2" xfId="28173"/>
    <cellStyle name="Total 5 3 4 6" xfId="17631"/>
    <cellStyle name="Total 5 3 4 6 2" xfId="29038"/>
    <cellStyle name="Total 5 3 4 7" xfId="18407"/>
    <cellStyle name="Total 5 3 4 7 2" xfId="29814"/>
    <cellStyle name="Total 5 3 4 8" xfId="19164"/>
    <cellStyle name="Total 5 3 4 8 2" xfId="30571"/>
    <cellStyle name="Total 5 3 4 9" xfId="20996"/>
    <cellStyle name="Total 5 3 5" xfId="12277"/>
    <cellStyle name="Total 5 3 5 2" xfId="23685"/>
    <cellStyle name="Total 5 3 6" xfId="10586"/>
    <cellStyle name="Total 5 3 6 2" xfId="21998"/>
    <cellStyle name="Total 5 3 7" xfId="13626"/>
    <cellStyle name="Total 5 3 7 2" xfId="25033"/>
    <cellStyle name="Total 5 3 8" xfId="14604"/>
    <cellStyle name="Total 5 3 8 2" xfId="26011"/>
    <cellStyle name="Total 5 3 9" xfId="15557"/>
    <cellStyle name="Total 5 3 9 2" xfId="26964"/>
    <cellStyle name="Total 5 4" xfId="7190"/>
    <cellStyle name="Total 5 4 10" xfId="17345"/>
    <cellStyle name="Total 5 4 10 2" xfId="28752"/>
    <cellStyle name="Total 5 4 11" xfId="20158"/>
    <cellStyle name="Total 5 4 2" xfId="8830"/>
    <cellStyle name="Total 5 4 2 2" xfId="13489"/>
    <cellStyle name="Total 5 4 2 2 2" xfId="24896"/>
    <cellStyle name="Total 5 4 2 3" xfId="14495"/>
    <cellStyle name="Total 5 4 2 3 2" xfId="25902"/>
    <cellStyle name="Total 5 4 2 4" xfId="15453"/>
    <cellStyle name="Total 5 4 2 4 2" xfId="26860"/>
    <cellStyle name="Total 5 4 2 5" xfId="16379"/>
    <cellStyle name="Total 5 4 2 5 2" xfId="27786"/>
    <cellStyle name="Total 5 4 2 6" xfId="17250"/>
    <cellStyle name="Total 5 4 2 6 2" xfId="28657"/>
    <cellStyle name="Total 5 4 2 7" xfId="18097"/>
    <cellStyle name="Total 5 4 2 7 2" xfId="29504"/>
    <cellStyle name="Total 5 4 2 8" xfId="18864"/>
    <cellStyle name="Total 5 4 2 8 2" xfId="30271"/>
    <cellStyle name="Total 5 4 2 9" xfId="20690"/>
    <cellStyle name="Total 5 4 3" xfId="9691"/>
    <cellStyle name="Total 5 4 3 2" xfId="14095"/>
    <cellStyle name="Total 5 4 3 2 2" xfId="25502"/>
    <cellStyle name="Total 5 4 3 3" xfId="15055"/>
    <cellStyle name="Total 5 4 3 3 2" xfId="26462"/>
    <cellStyle name="Total 5 4 3 4" xfId="16007"/>
    <cellStyle name="Total 5 4 3 4 2" xfId="27414"/>
    <cellStyle name="Total 5 4 3 5" xfId="16881"/>
    <cellStyle name="Total 5 4 3 5 2" xfId="28288"/>
    <cellStyle name="Total 5 4 3 6" xfId="17746"/>
    <cellStyle name="Total 5 4 3 6 2" xfId="29153"/>
    <cellStyle name="Total 5 4 3 7" xfId="18522"/>
    <cellStyle name="Total 5 4 3 7 2" xfId="29929"/>
    <cellStyle name="Total 5 4 3 8" xfId="19279"/>
    <cellStyle name="Total 5 4 3 8 2" xfId="30686"/>
    <cellStyle name="Total 5 4 3 9" xfId="21111"/>
    <cellStyle name="Total 5 4 4" xfId="12460"/>
    <cellStyle name="Total 5 4 4 2" xfId="23868"/>
    <cellStyle name="Total 5 4 5" xfId="10417"/>
    <cellStyle name="Total 5 4 5 2" xfId="21829"/>
    <cellStyle name="Total 5 4 6" xfId="13653"/>
    <cellStyle name="Total 5 4 6 2" xfId="25060"/>
    <cellStyle name="Total 5 4 7" xfId="14629"/>
    <cellStyle name="Total 5 4 7 2" xfId="26036"/>
    <cellStyle name="Total 5 4 8" xfId="15581"/>
    <cellStyle name="Total 5 4 8 2" xfId="26988"/>
    <cellStyle name="Total 5 4 9" xfId="16476"/>
    <cellStyle name="Total 5 4 9 2" xfId="27883"/>
    <cellStyle name="Total 5 5" xfId="8032"/>
    <cellStyle name="Total 5 5 2" xfId="13000"/>
    <cellStyle name="Total 5 5 2 2" xfId="24407"/>
    <cellStyle name="Total 5 5 3" xfId="9990"/>
    <cellStyle name="Total 5 5 3 2" xfId="21403"/>
    <cellStyle name="Total 5 5 4" xfId="11814"/>
    <cellStyle name="Total 5 5 4 2" xfId="23223"/>
    <cellStyle name="Total 5 5 5" xfId="10989"/>
    <cellStyle name="Total 5 5 5 2" xfId="22400"/>
    <cellStyle name="Total 5 5 6" xfId="13598"/>
    <cellStyle name="Total 5 5 6 2" xfId="25005"/>
    <cellStyle name="Total 5 5 7" xfId="14580"/>
    <cellStyle name="Total 5 5 7 2" xfId="25987"/>
    <cellStyle name="Total 5 5 8" xfId="15533"/>
    <cellStyle name="Total 5 5 8 2" xfId="26940"/>
    <cellStyle name="Total 5 5 9" xfId="20444"/>
    <cellStyle name="Total 5 6" xfId="9463"/>
    <cellStyle name="Total 5 6 2" xfId="13867"/>
    <cellStyle name="Total 5 6 2 2" xfId="25274"/>
    <cellStyle name="Total 5 6 3" xfId="14827"/>
    <cellStyle name="Total 5 6 3 2" xfId="26234"/>
    <cellStyle name="Total 5 6 4" xfId="15779"/>
    <cellStyle name="Total 5 6 4 2" xfId="27186"/>
    <cellStyle name="Total 5 6 5" xfId="16653"/>
    <cellStyle name="Total 5 6 5 2" xfId="28060"/>
    <cellStyle name="Total 5 6 6" xfId="17518"/>
    <cellStyle name="Total 5 6 6 2" xfId="28925"/>
    <cellStyle name="Total 5 6 7" xfId="18294"/>
    <cellStyle name="Total 5 6 7 2" xfId="29701"/>
    <cellStyle name="Total 5 6 8" xfId="19051"/>
    <cellStyle name="Total 5 6 8 2" xfId="30458"/>
    <cellStyle name="Total 5 6 9" xfId="20883"/>
    <cellStyle name="Total 5 7" xfId="11927"/>
    <cellStyle name="Total 5 7 2" xfId="23336"/>
    <cellStyle name="Total 5 8" xfId="10888"/>
    <cellStyle name="Total 5 8 2" xfId="22299"/>
    <cellStyle name="Total 5 9" xfId="13103"/>
    <cellStyle name="Total 5 9 2" xfId="24510"/>
    <cellStyle name="Total 6" xfId="6305"/>
    <cellStyle name="Total 6 10" xfId="11201"/>
    <cellStyle name="Total 6 10 2" xfId="22611"/>
    <cellStyle name="Total 6 11" xfId="13564"/>
    <cellStyle name="Total 6 11 2" xfId="24971"/>
    <cellStyle name="Total 6 12" xfId="14565"/>
    <cellStyle name="Total 6 12 2" xfId="25972"/>
    <cellStyle name="Total 6 13" xfId="15523"/>
    <cellStyle name="Total 6 13 2" xfId="26930"/>
    <cellStyle name="Total 6 14" xfId="19913"/>
    <cellStyle name="Total 6 2" xfId="6306"/>
    <cellStyle name="Total 6 2 10" xfId="13080"/>
    <cellStyle name="Total 6 2 10 2" xfId="24487"/>
    <cellStyle name="Total 6 2 11" xfId="9927"/>
    <cellStyle name="Total 6 2 11 2" xfId="21340"/>
    <cellStyle name="Total 6 2 12" xfId="13198"/>
    <cellStyle name="Total 6 2 12 2" xfId="24605"/>
    <cellStyle name="Total 6 2 13" xfId="19914"/>
    <cellStyle name="Total 6 2 2" xfId="6929"/>
    <cellStyle name="Total 6 2 2 10" xfId="11032"/>
    <cellStyle name="Total 6 2 2 10 2" xfId="22443"/>
    <cellStyle name="Total 6 2 2 11" xfId="13096"/>
    <cellStyle name="Total 6 2 2 11 2" xfId="24503"/>
    <cellStyle name="Total 6 2 2 12" xfId="20035"/>
    <cellStyle name="Total 6 2 2 2" xfId="7729"/>
    <cellStyle name="Total 6 2 2 2 10" xfId="15363"/>
    <cellStyle name="Total 6 2 2 2 10 2" xfId="26770"/>
    <cellStyle name="Total 6 2 2 2 11" xfId="20280"/>
    <cellStyle name="Total 6 2 2 2 2" xfId="9369"/>
    <cellStyle name="Total 6 2 2 2 2 2" xfId="13790"/>
    <cellStyle name="Total 6 2 2 2 2 2 2" xfId="25197"/>
    <cellStyle name="Total 6 2 2 2 2 3" xfId="14752"/>
    <cellStyle name="Total 6 2 2 2 2 3 2" xfId="26159"/>
    <cellStyle name="Total 6 2 2 2 2 4" xfId="15704"/>
    <cellStyle name="Total 6 2 2 2 2 4 2" xfId="27111"/>
    <cellStyle name="Total 6 2 2 2 2 5" xfId="16582"/>
    <cellStyle name="Total 6 2 2 2 2 5 2" xfId="27989"/>
    <cellStyle name="Total 6 2 2 2 2 6" xfId="17447"/>
    <cellStyle name="Total 6 2 2 2 2 6 2" xfId="28854"/>
    <cellStyle name="Total 6 2 2 2 2 7" xfId="18223"/>
    <cellStyle name="Total 6 2 2 2 2 7 2" xfId="29630"/>
    <cellStyle name="Total 6 2 2 2 2 8" xfId="18980"/>
    <cellStyle name="Total 6 2 2 2 2 8 2" xfId="30387"/>
    <cellStyle name="Total 6 2 2 2 2 9" xfId="20812"/>
    <cellStyle name="Total 6 2 2 2 3" xfId="9807"/>
    <cellStyle name="Total 6 2 2 2 3 2" xfId="14211"/>
    <cellStyle name="Total 6 2 2 2 3 2 2" xfId="25618"/>
    <cellStyle name="Total 6 2 2 2 3 3" xfId="15171"/>
    <cellStyle name="Total 6 2 2 2 3 3 2" xfId="26578"/>
    <cellStyle name="Total 6 2 2 2 3 4" xfId="16123"/>
    <cellStyle name="Total 6 2 2 2 3 4 2" xfId="27530"/>
    <cellStyle name="Total 6 2 2 2 3 5" xfId="16997"/>
    <cellStyle name="Total 6 2 2 2 3 5 2" xfId="28404"/>
    <cellStyle name="Total 6 2 2 2 3 6" xfId="17862"/>
    <cellStyle name="Total 6 2 2 2 3 6 2" xfId="29269"/>
    <cellStyle name="Total 6 2 2 2 3 7" xfId="18638"/>
    <cellStyle name="Total 6 2 2 2 3 7 2" xfId="30045"/>
    <cellStyle name="Total 6 2 2 2 3 8" xfId="19395"/>
    <cellStyle name="Total 6 2 2 2 3 8 2" xfId="30802"/>
    <cellStyle name="Total 6 2 2 2 3 9" xfId="21227"/>
    <cellStyle name="Total 6 2 2 2 4" xfId="12776"/>
    <cellStyle name="Total 6 2 2 2 4 2" xfId="24184"/>
    <cellStyle name="Total 6 2 2 2 5" xfId="10208"/>
    <cellStyle name="Total 6 2 2 2 5 2" xfId="21620"/>
    <cellStyle name="Total 6 2 2 2 6" xfId="12129"/>
    <cellStyle name="Total 6 2 2 2 6 2" xfId="23537"/>
    <cellStyle name="Total 6 2 2 2 7" xfId="10724"/>
    <cellStyle name="Total 6 2 2 2 7 2" xfId="22136"/>
    <cellStyle name="Total 6 2 2 2 8" xfId="13396"/>
    <cellStyle name="Total 6 2 2 2 8 2" xfId="24803"/>
    <cellStyle name="Total 6 2 2 2 9" xfId="14405"/>
    <cellStyle name="Total 6 2 2 2 9 2" xfId="25812"/>
    <cellStyle name="Total 6 2 2 3" xfId="8569"/>
    <cellStyle name="Total 6 2 2 3 2" xfId="13309"/>
    <cellStyle name="Total 6 2 2 3 2 2" xfId="24716"/>
    <cellStyle name="Total 6 2 2 3 3" xfId="14329"/>
    <cellStyle name="Total 6 2 2 3 3 2" xfId="25736"/>
    <cellStyle name="Total 6 2 2 3 4" xfId="15289"/>
    <cellStyle name="Total 6 2 2 3 4 2" xfId="26696"/>
    <cellStyle name="Total 6 2 2 3 5" xfId="16238"/>
    <cellStyle name="Total 6 2 2 3 5 2" xfId="27645"/>
    <cellStyle name="Total 6 2 2 3 6" xfId="17111"/>
    <cellStyle name="Total 6 2 2 3 6 2" xfId="28518"/>
    <cellStyle name="Total 6 2 2 3 7" xfId="17976"/>
    <cellStyle name="Total 6 2 2 3 7 2" xfId="29383"/>
    <cellStyle name="Total 6 2 2 3 8" xfId="18752"/>
    <cellStyle name="Total 6 2 2 3 8 2" xfId="30159"/>
    <cellStyle name="Total 6 2 2 3 9" xfId="20566"/>
    <cellStyle name="Total 6 2 2 4" xfId="9579"/>
    <cellStyle name="Total 6 2 2 4 2" xfId="13983"/>
    <cellStyle name="Total 6 2 2 4 2 2" xfId="25390"/>
    <cellStyle name="Total 6 2 2 4 3" xfId="14943"/>
    <cellStyle name="Total 6 2 2 4 3 2" xfId="26350"/>
    <cellStyle name="Total 6 2 2 4 4" xfId="15895"/>
    <cellStyle name="Total 6 2 2 4 4 2" xfId="27302"/>
    <cellStyle name="Total 6 2 2 4 5" xfId="16769"/>
    <cellStyle name="Total 6 2 2 4 5 2" xfId="28176"/>
    <cellStyle name="Total 6 2 2 4 6" xfId="17634"/>
    <cellStyle name="Total 6 2 2 4 6 2" xfId="29041"/>
    <cellStyle name="Total 6 2 2 4 7" xfId="18410"/>
    <cellStyle name="Total 6 2 2 4 7 2" xfId="29817"/>
    <cellStyle name="Total 6 2 2 4 8" xfId="19167"/>
    <cellStyle name="Total 6 2 2 4 8 2" xfId="30574"/>
    <cellStyle name="Total 6 2 2 4 9" xfId="20999"/>
    <cellStyle name="Total 6 2 2 5" xfId="12280"/>
    <cellStyle name="Total 6 2 2 5 2" xfId="23688"/>
    <cellStyle name="Total 6 2 2 6" xfId="10583"/>
    <cellStyle name="Total 6 2 2 6 2" xfId="21995"/>
    <cellStyle name="Total 6 2 2 7" xfId="12605"/>
    <cellStyle name="Total 6 2 2 7 2" xfId="24013"/>
    <cellStyle name="Total 6 2 2 8" xfId="10297"/>
    <cellStyle name="Total 6 2 2 8 2" xfId="21709"/>
    <cellStyle name="Total 6 2 2 9" xfId="11763"/>
    <cellStyle name="Total 6 2 2 9 2" xfId="23172"/>
    <cellStyle name="Total 6 2 3" xfId="7193"/>
    <cellStyle name="Total 6 2 3 10" xfId="17179"/>
    <cellStyle name="Total 6 2 3 10 2" xfId="28586"/>
    <cellStyle name="Total 6 2 3 11" xfId="20161"/>
    <cellStyle name="Total 6 2 3 2" xfId="8833"/>
    <cellStyle name="Total 6 2 3 2 2" xfId="13492"/>
    <cellStyle name="Total 6 2 3 2 2 2" xfId="24899"/>
    <cellStyle name="Total 6 2 3 2 3" xfId="14498"/>
    <cellStyle name="Total 6 2 3 2 3 2" xfId="25905"/>
    <cellStyle name="Total 6 2 3 2 4" xfId="15456"/>
    <cellStyle name="Total 6 2 3 2 4 2" xfId="26863"/>
    <cellStyle name="Total 6 2 3 2 5" xfId="16382"/>
    <cellStyle name="Total 6 2 3 2 5 2" xfId="27789"/>
    <cellStyle name="Total 6 2 3 2 6" xfId="17253"/>
    <cellStyle name="Total 6 2 3 2 6 2" xfId="28660"/>
    <cellStyle name="Total 6 2 3 2 7" xfId="18100"/>
    <cellStyle name="Total 6 2 3 2 7 2" xfId="29507"/>
    <cellStyle name="Total 6 2 3 2 8" xfId="18867"/>
    <cellStyle name="Total 6 2 3 2 8 2" xfId="30274"/>
    <cellStyle name="Total 6 2 3 2 9" xfId="20693"/>
    <cellStyle name="Total 6 2 3 3" xfId="9694"/>
    <cellStyle name="Total 6 2 3 3 2" xfId="14098"/>
    <cellStyle name="Total 6 2 3 3 2 2" xfId="25505"/>
    <cellStyle name="Total 6 2 3 3 3" xfId="15058"/>
    <cellStyle name="Total 6 2 3 3 3 2" xfId="26465"/>
    <cellStyle name="Total 6 2 3 3 4" xfId="16010"/>
    <cellStyle name="Total 6 2 3 3 4 2" xfId="27417"/>
    <cellStyle name="Total 6 2 3 3 5" xfId="16884"/>
    <cellStyle name="Total 6 2 3 3 5 2" xfId="28291"/>
    <cellStyle name="Total 6 2 3 3 6" xfId="17749"/>
    <cellStyle name="Total 6 2 3 3 6 2" xfId="29156"/>
    <cellStyle name="Total 6 2 3 3 7" xfId="18525"/>
    <cellStyle name="Total 6 2 3 3 7 2" xfId="29932"/>
    <cellStyle name="Total 6 2 3 3 8" xfId="19282"/>
    <cellStyle name="Total 6 2 3 3 8 2" xfId="30689"/>
    <cellStyle name="Total 6 2 3 3 9" xfId="21114"/>
    <cellStyle name="Total 6 2 3 4" xfId="12463"/>
    <cellStyle name="Total 6 2 3 4 2" xfId="23871"/>
    <cellStyle name="Total 6 2 3 5" xfId="10414"/>
    <cellStyle name="Total 6 2 3 5 2" xfId="21826"/>
    <cellStyle name="Total 6 2 3 6" xfId="13409"/>
    <cellStyle name="Total 6 2 3 6 2" xfId="24816"/>
    <cellStyle name="Total 6 2 3 7" xfId="14418"/>
    <cellStyle name="Total 6 2 3 7 2" xfId="25825"/>
    <cellStyle name="Total 6 2 3 8" xfId="15376"/>
    <cellStyle name="Total 6 2 3 8 2" xfId="26783"/>
    <cellStyle name="Total 6 2 3 9" xfId="16307"/>
    <cellStyle name="Total 6 2 3 9 2" xfId="27714"/>
    <cellStyle name="Total 6 2 4" xfId="8035"/>
    <cellStyle name="Total 6 2 4 2" xfId="13003"/>
    <cellStyle name="Total 6 2 4 2 2" xfId="24410"/>
    <cellStyle name="Total 6 2 4 3" xfId="9987"/>
    <cellStyle name="Total 6 2 4 3 2" xfId="21400"/>
    <cellStyle name="Total 6 2 4 4" xfId="11817"/>
    <cellStyle name="Total 6 2 4 4 2" xfId="23226"/>
    <cellStyle name="Total 6 2 4 5" xfId="10986"/>
    <cellStyle name="Total 6 2 4 5 2" xfId="22397"/>
    <cellStyle name="Total 6 2 4 6" xfId="12573"/>
    <cellStyle name="Total 6 2 4 6 2" xfId="23981"/>
    <cellStyle name="Total 6 2 4 7" xfId="10324"/>
    <cellStyle name="Total 6 2 4 7 2" xfId="21736"/>
    <cellStyle name="Total 6 2 4 8" xfId="11740"/>
    <cellStyle name="Total 6 2 4 8 2" xfId="23149"/>
    <cellStyle name="Total 6 2 4 9" xfId="20447"/>
    <cellStyle name="Total 6 2 5" xfId="9466"/>
    <cellStyle name="Total 6 2 5 2" xfId="13870"/>
    <cellStyle name="Total 6 2 5 2 2" xfId="25277"/>
    <cellStyle name="Total 6 2 5 3" xfId="14830"/>
    <cellStyle name="Total 6 2 5 3 2" xfId="26237"/>
    <cellStyle name="Total 6 2 5 4" xfId="15782"/>
    <cellStyle name="Total 6 2 5 4 2" xfId="27189"/>
    <cellStyle name="Total 6 2 5 5" xfId="16656"/>
    <cellStyle name="Total 6 2 5 5 2" xfId="28063"/>
    <cellStyle name="Total 6 2 5 6" xfId="17521"/>
    <cellStyle name="Total 6 2 5 6 2" xfId="28928"/>
    <cellStyle name="Total 6 2 5 7" xfId="18297"/>
    <cellStyle name="Total 6 2 5 7 2" xfId="29704"/>
    <cellStyle name="Total 6 2 5 8" xfId="19054"/>
    <cellStyle name="Total 6 2 5 8 2" xfId="30461"/>
    <cellStyle name="Total 6 2 5 9" xfId="20886"/>
    <cellStyle name="Total 6 2 6" xfId="11930"/>
    <cellStyle name="Total 6 2 6 2" xfId="23339"/>
    <cellStyle name="Total 6 2 7" xfId="10885"/>
    <cellStyle name="Total 6 2 7 2" xfId="22296"/>
    <cellStyle name="Total 6 2 8" xfId="11537"/>
    <cellStyle name="Total 6 2 8 2" xfId="22947"/>
    <cellStyle name="Total 6 2 9" xfId="11200"/>
    <cellStyle name="Total 6 2 9 2" xfId="22610"/>
    <cellStyle name="Total 6 3" xfId="6928"/>
    <cellStyle name="Total 6 3 10" xfId="11178"/>
    <cellStyle name="Total 6 3 10 2" xfId="22589"/>
    <cellStyle name="Total 6 3 11" xfId="13382"/>
    <cellStyle name="Total 6 3 11 2" xfId="24789"/>
    <cellStyle name="Total 6 3 12" xfId="20034"/>
    <cellStyle name="Total 6 3 2" xfId="7730"/>
    <cellStyle name="Total 6 3 2 10" xfId="15595"/>
    <cellStyle name="Total 6 3 2 10 2" xfId="27002"/>
    <cellStyle name="Total 6 3 2 11" xfId="20281"/>
    <cellStyle name="Total 6 3 2 2" xfId="9370"/>
    <cellStyle name="Total 6 3 2 2 2" xfId="13791"/>
    <cellStyle name="Total 6 3 2 2 2 2" xfId="25198"/>
    <cellStyle name="Total 6 3 2 2 3" xfId="14753"/>
    <cellStyle name="Total 6 3 2 2 3 2" xfId="26160"/>
    <cellStyle name="Total 6 3 2 2 4" xfId="15705"/>
    <cellStyle name="Total 6 3 2 2 4 2" xfId="27112"/>
    <cellStyle name="Total 6 3 2 2 5" xfId="16583"/>
    <cellStyle name="Total 6 3 2 2 5 2" xfId="27990"/>
    <cellStyle name="Total 6 3 2 2 6" xfId="17448"/>
    <cellStyle name="Total 6 3 2 2 6 2" xfId="28855"/>
    <cellStyle name="Total 6 3 2 2 7" xfId="18224"/>
    <cellStyle name="Total 6 3 2 2 7 2" xfId="29631"/>
    <cellStyle name="Total 6 3 2 2 8" xfId="18981"/>
    <cellStyle name="Total 6 3 2 2 8 2" xfId="30388"/>
    <cellStyle name="Total 6 3 2 2 9" xfId="20813"/>
    <cellStyle name="Total 6 3 2 3" xfId="9808"/>
    <cellStyle name="Total 6 3 2 3 2" xfId="14212"/>
    <cellStyle name="Total 6 3 2 3 2 2" xfId="25619"/>
    <cellStyle name="Total 6 3 2 3 3" xfId="15172"/>
    <cellStyle name="Total 6 3 2 3 3 2" xfId="26579"/>
    <cellStyle name="Total 6 3 2 3 4" xfId="16124"/>
    <cellStyle name="Total 6 3 2 3 4 2" xfId="27531"/>
    <cellStyle name="Total 6 3 2 3 5" xfId="16998"/>
    <cellStyle name="Total 6 3 2 3 5 2" xfId="28405"/>
    <cellStyle name="Total 6 3 2 3 6" xfId="17863"/>
    <cellStyle name="Total 6 3 2 3 6 2" xfId="29270"/>
    <cellStyle name="Total 6 3 2 3 7" xfId="18639"/>
    <cellStyle name="Total 6 3 2 3 7 2" xfId="30046"/>
    <cellStyle name="Total 6 3 2 3 8" xfId="19396"/>
    <cellStyle name="Total 6 3 2 3 8 2" xfId="30803"/>
    <cellStyle name="Total 6 3 2 3 9" xfId="21228"/>
    <cellStyle name="Total 6 3 2 4" xfId="12777"/>
    <cellStyle name="Total 6 3 2 4 2" xfId="24185"/>
    <cellStyle name="Total 6 3 2 5" xfId="10207"/>
    <cellStyle name="Total 6 3 2 5 2" xfId="21619"/>
    <cellStyle name="Total 6 3 2 6" xfId="12662"/>
    <cellStyle name="Total 6 3 2 6 2" xfId="24070"/>
    <cellStyle name="Total 6 3 2 7" xfId="10253"/>
    <cellStyle name="Total 6 3 2 7 2" xfId="21665"/>
    <cellStyle name="Total 6 3 2 8" xfId="13674"/>
    <cellStyle name="Total 6 3 2 8 2" xfId="25081"/>
    <cellStyle name="Total 6 3 2 9" xfId="14643"/>
    <cellStyle name="Total 6 3 2 9 2" xfId="26050"/>
    <cellStyle name="Total 6 3 3" xfId="8568"/>
    <cellStyle name="Total 6 3 3 2" xfId="13308"/>
    <cellStyle name="Total 6 3 3 2 2" xfId="24715"/>
    <cellStyle name="Total 6 3 3 3" xfId="14328"/>
    <cellStyle name="Total 6 3 3 3 2" xfId="25735"/>
    <cellStyle name="Total 6 3 3 4" xfId="15288"/>
    <cellStyle name="Total 6 3 3 4 2" xfId="26695"/>
    <cellStyle name="Total 6 3 3 5" xfId="16237"/>
    <cellStyle name="Total 6 3 3 5 2" xfId="27644"/>
    <cellStyle name="Total 6 3 3 6" xfId="17110"/>
    <cellStyle name="Total 6 3 3 6 2" xfId="28517"/>
    <cellStyle name="Total 6 3 3 7" xfId="17975"/>
    <cellStyle name="Total 6 3 3 7 2" xfId="29382"/>
    <cellStyle name="Total 6 3 3 8" xfId="18751"/>
    <cellStyle name="Total 6 3 3 8 2" xfId="30158"/>
    <cellStyle name="Total 6 3 3 9" xfId="20565"/>
    <cellStyle name="Total 6 3 4" xfId="9578"/>
    <cellStyle name="Total 6 3 4 2" xfId="13982"/>
    <cellStyle name="Total 6 3 4 2 2" xfId="25389"/>
    <cellStyle name="Total 6 3 4 3" xfId="14942"/>
    <cellStyle name="Total 6 3 4 3 2" xfId="26349"/>
    <cellStyle name="Total 6 3 4 4" xfId="15894"/>
    <cellStyle name="Total 6 3 4 4 2" xfId="27301"/>
    <cellStyle name="Total 6 3 4 5" xfId="16768"/>
    <cellStyle name="Total 6 3 4 5 2" xfId="28175"/>
    <cellStyle name="Total 6 3 4 6" xfId="17633"/>
    <cellStyle name="Total 6 3 4 6 2" xfId="29040"/>
    <cellStyle name="Total 6 3 4 7" xfId="18409"/>
    <cellStyle name="Total 6 3 4 7 2" xfId="29816"/>
    <cellStyle name="Total 6 3 4 8" xfId="19166"/>
    <cellStyle name="Total 6 3 4 8 2" xfId="30573"/>
    <cellStyle name="Total 6 3 4 9" xfId="20998"/>
    <cellStyle name="Total 6 3 5" xfId="12279"/>
    <cellStyle name="Total 6 3 5 2" xfId="23687"/>
    <cellStyle name="Total 6 3 6" xfId="10584"/>
    <cellStyle name="Total 6 3 6 2" xfId="21996"/>
    <cellStyle name="Total 6 3 7" xfId="11980"/>
    <cellStyle name="Total 6 3 7 2" xfId="23388"/>
    <cellStyle name="Total 6 3 8" xfId="10846"/>
    <cellStyle name="Total 6 3 8 2" xfId="22258"/>
    <cellStyle name="Total 6 3 9" xfId="11574"/>
    <cellStyle name="Total 6 3 9 2" xfId="22983"/>
    <cellStyle name="Total 6 4" xfId="7192"/>
    <cellStyle name="Total 6 4 10" xfId="12054"/>
    <cellStyle name="Total 6 4 10 2" xfId="23462"/>
    <cellStyle name="Total 6 4 11" xfId="20160"/>
    <cellStyle name="Total 6 4 2" xfId="8832"/>
    <cellStyle name="Total 6 4 2 2" xfId="13491"/>
    <cellStyle name="Total 6 4 2 2 2" xfId="24898"/>
    <cellStyle name="Total 6 4 2 3" xfId="14497"/>
    <cellStyle name="Total 6 4 2 3 2" xfId="25904"/>
    <cellStyle name="Total 6 4 2 4" xfId="15455"/>
    <cellStyle name="Total 6 4 2 4 2" xfId="26862"/>
    <cellStyle name="Total 6 4 2 5" xfId="16381"/>
    <cellStyle name="Total 6 4 2 5 2" xfId="27788"/>
    <cellStyle name="Total 6 4 2 6" xfId="17252"/>
    <cellStyle name="Total 6 4 2 6 2" xfId="28659"/>
    <cellStyle name="Total 6 4 2 7" xfId="18099"/>
    <cellStyle name="Total 6 4 2 7 2" xfId="29506"/>
    <cellStyle name="Total 6 4 2 8" xfId="18866"/>
    <cellStyle name="Total 6 4 2 8 2" xfId="30273"/>
    <cellStyle name="Total 6 4 2 9" xfId="20692"/>
    <cellStyle name="Total 6 4 3" xfId="9693"/>
    <cellStyle name="Total 6 4 3 2" xfId="14097"/>
    <cellStyle name="Total 6 4 3 2 2" xfId="25504"/>
    <cellStyle name="Total 6 4 3 3" xfId="15057"/>
    <cellStyle name="Total 6 4 3 3 2" xfId="26464"/>
    <cellStyle name="Total 6 4 3 4" xfId="16009"/>
    <cellStyle name="Total 6 4 3 4 2" xfId="27416"/>
    <cellStyle name="Total 6 4 3 5" xfId="16883"/>
    <cellStyle name="Total 6 4 3 5 2" xfId="28290"/>
    <cellStyle name="Total 6 4 3 6" xfId="17748"/>
    <cellStyle name="Total 6 4 3 6 2" xfId="29155"/>
    <cellStyle name="Total 6 4 3 7" xfId="18524"/>
    <cellStyle name="Total 6 4 3 7 2" xfId="29931"/>
    <cellStyle name="Total 6 4 3 8" xfId="19281"/>
    <cellStyle name="Total 6 4 3 8 2" xfId="30688"/>
    <cellStyle name="Total 6 4 3 9" xfId="21113"/>
    <cellStyle name="Total 6 4 4" xfId="12462"/>
    <cellStyle name="Total 6 4 4 2" xfId="23870"/>
    <cellStyle name="Total 6 4 5" xfId="10415"/>
    <cellStyle name="Total 6 4 5 2" xfId="21827"/>
    <cellStyle name="Total 6 4 6" xfId="12378"/>
    <cellStyle name="Total 6 4 6 2" xfId="23786"/>
    <cellStyle name="Total 6 4 7" xfId="10495"/>
    <cellStyle name="Total 6 4 7 2" xfId="21907"/>
    <cellStyle name="Total 6 4 8" xfId="11695"/>
    <cellStyle name="Total 6 4 8 2" xfId="23104"/>
    <cellStyle name="Total 6 4 9" xfId="11088"/>
    <cellStyle name="Total 6 4 9 2" xfId="22499"/>
    <cellStyle name="Total 6 5" xfId="8034"/>
    <cellStyle name="Total 6 5 2" xfId="13002"/>
    <cellStyle name="Total 6 5 2 2" xfId="24409"/>
    <cellStyle name="Total 6 5 3" xfId="9988"/>
    <cellStyle name="Total 6 5 3 2" xfId="21401"/>
    <cellStyle name="Total 6 5 4" xfId="11816"/>
    <cellStyle name="Total 6 5 4 2" xfId="23225"/>
    <cellStyle name="Total 6 5 5" xfId="10987"/>
    <cellStyle name="Total 6 5 5 2" xfId="22398"/>
    <cellStyle name="Total 6 5 6" xfId="11969"/>
    <cellStyle name="Total 6 5 6 2" xfId="23377"/>
    <cellStyle name="Total 6 5 7" xfId="10855"/>
    <cellStyle name="Total 6 5 7 2" xfId="22267"/>
    <cellStyle name="Total 6 5 8" xfId="11565"/>
    <cellStyle name="Total 6 5 8 2" xfId="22974"/>
    <cellStyle name="Total 6 5 9" xfId="20446"/>
    <cellStyle name="Total 6 6" xfId="9465"/>
    <cellStyle name="Total 6 6 2" xfId="13869"/>
    <cellStyle name="Total 6 6 2 2" xfId="25276"/>
    <cellStyle name="Total 6 6 3" xfId="14829"/>
    <cellStyle name="Total 6 6 3 2" xfId="26236"/>
    <cellStyle name="Total 6 6 4" xfId="15781"/>
    <cellStyle name="Total 6 6 4 2" xfId="27188"/>
    <cellStyle name="Total 6 6 5" xfId="16655"/>
    <cellStyle name="Total 6 6 5 2" xfId="28062"/>
    <cellStyle name="Total 6 6 6" xfId="17520"/>
    <cellStyle name="Total 6 6 6 2" xfId="28927"/>
    <cellStyle name="Total 6 6 7" xfId="18296"/>
    <cellStyle name="Total 6 6 7 2" xfId="29703"/>
    <cellStyle name="Total 6 6 8" xfId="19053"/>
    <cellStyle name="Total 6 6 8 2" xfId="30460"/>
    <cellStyle name="Total 6 6 9" xfId="20885"/>
    <cellStyle name="Total 6 7" xfId="11929"/>
    <cellStyle name="Total 6 7 2" xfId="23338"/>
    <cellStyle name="Total 6 8" xfId="10886"/>
    <cellStyle name="Total 6 8 2" xfId="22297"/>
    <cellStyle name="Total 6 9" xfId="11536"/>
    <cellStyle name="Total 6 9 2" xfId="22946"/>
    <cellStyle name="Total 7" xfId="6307"/>
    <cellStyle name="Total 7 10" xfId="11199"/>
    <cellStyle name="Total 7 10 2" xfId="22609"/>
    <cellStyle name="Total 7 11" xfId="12044"/>
    <cellStyle name="Total 7 11 2" xfId="23452"/>
    <cellStyle name="Total 7 12" xfId="10790"/>
    <cellStyle name="Total 7 12 2" xfId="22202"/>
    <cellStyle name="Total 7 13" xfId="11626"/>
    <cellStyle name="Total 7 13 2" xfId="23035"/>
    <cellStyle name="Total 7 14" xfId="19915"/>
    <cellStyle name="Total 7 2" xfId="6308"/>
    <cellStyle name="Total 7 2 10" xfId="12536"/>
    <cellStyle name="Total 7 2 10 2" xfId="23944"/>
    <cellStyle name="Total 7 2 11" xfId="10345"/>
    <cellStyle name="Total 7 2 11 2" xfId="21757"/>
    <cellStyle name="Total 7 2 12" xfId="13664"/>
    <cellStyle name="Total 7 2 12 2" xfId="25071"/>
    <cellStyle name="Total 7 2 13" xfId="19916"/>
    <cellStyle name="Total 7 2 2" xfId="6931"/>
    <cellStyle name="Total 7 2 2 10" xfId="9943"/>
    <cellStyle name="Total 7 2 2 10 2" xfId="21356"/>
    <cellStyle name="Total 7 2 2 11" xfId="12164"/>
    <cellStyle name="Total 7 2 2 11 2" xfId="23572"/>
    <cellStyle name="Total 7 2 2 12" xfId="20037"/>
    <cellStyle name="Total 7 2 2 2" xfId="7731"/>
    <cellStyle name="Total 7 2 2 2 10" xfId="17355"/>
    <cellStyle name="Total 7 2 2 2 10 2" xfId="28762"/>
    <cellStyle name="Total 7 2 2 2 11" xfId="20282"/>
    <cellStyle name="Total 7 2 2 2 2" xfId="9371"/>
    <cellStyle name="Total 7 2 2 2 2 2" xfId="13792"/>
    <cellStyle name="Total 7 2 2 2 2 2 2" xfId="25199"/>
    <cellStyle name="Total 7 2 2 2 2 3" xfId="14754"/>
    <cellStyle name="Total 7 2 2 2 2 3 2" xfId="26161"/>
    <cellStyle name="Total 7 2 2 2 2 4" xfId="15706"/>
    <cellStyle name="Total 7 2 2 2 2 4 2" xfId="27113"/>
    <cellStyle name="Total 7 2 2 2 2 5" xfId="16584"/>
    <cellStyle name="Total 7 2 2 2 2 5 2" xfId="27991"/>
    <cellStyle name="Total 7 2 2 2 2 6" xfId="17449"/>
    <cellStyle name="Total 7 2 2 2 2 6 2" xfId="28856"/>
    <cellStyle name="Total 7 2 2 2 2 7" xfId="18225"/>
    <cellStyle name="Total 7 2 2 2 2 7 2" xfId="29632"/>
    <cellStyle name="Total 7 2 2 2 2 8" xfId="18982"/>
    <cellStyle name="Total 7 2 2 2 2 8 2" xfId="30389"/>
    <cellStyle name="Total 7 2 2 2 2 9" xfId="20814"/>
    <cellStyle name="Total 7 2 2 2 3" xfId="9809"/>
    <cellStyle name="Total 7 2 2 2 3 2" xfId="14213"/>
    <cellStyle name="Total 7 2 2 2 3 2 2" xfId="25620"/>
    <cellStyle name="Total 7 2 2 2 3 3" xfId="15173"/>
    <cellStyle name="Total 7 2 2 2 3 3 2" xfId="26580"/>
    <cellStyle name="Total 7 2 2 2 3 4" xfId="16125"/>
    <cellStyle name="Total 7 2 2 2 3 4 2" xfId="27532"/>
    <cellStyle name="Total 7 2 2 2 3 5" xfId="16999"/>
    <cellStyle name="Total 7 2 2 2 3 5 2" xfId="28406"/>
    <cellStyle name="Total 7 2 2 2 3 6" xfId="17864"/>
    <cellStyle name="Total 7 2 2 2 3 6 2" xfId="29271"/>
    <cellStyle name="Total 7 2 2 2 3 7" xfId="18640"/>
    <cellStyle name="Total 7 2 2 2 3 7 2" xfId="30047"/>
    <cellStyle name="Total 7 2 2 2 3 8" xfId="19397"/>
    <cellStyle name="Total 7 2 2 2 3 8 2" xfId="30804"/>
    <cellStyle name="Total 7 2 2 2 3 9" xfId="21229"/>
    <cellStyle name="Total 7 2 2 2 4" xfId="12778"/>
    <cellStyle name="Total 7 2 2 2 4 2" xfId="24186"/>
    <cellStyle name="Total 7 2 2 2 5" xfId="10206"/>
    <cellStyle name="Total 7 2 2 2 5 2" xfId="21618"/>
    <cellStyle name="Total 7 2 2 2 6" xfId="13682"/>
    <cellStyle name="Total 7 2 2 2 6 2" xfId="25089"/>
    <cellStyle name="Total 7 2 2 2 7" xfId="14650"/>
    <cellStyle name="Total 7 2 2 2 7 2" xfId="26057"/>
    <cellStyle name="Total 7 2 2 2 8" xfId="15602"/>
    <cellStyle name="Total 7 2 2 2 8 2" xfId="27009"/>
    <cellStyle name="Total 7 2 2 2 9" xfId="16487"/>
    <cellStyle name="Total 7 2 2 2 9 2" xfId="27894"/>
    <cellStyle name="Total 7 2 2 3" xfId="8571"/>
    <cellStyle name="Total 7 2 2 3 2" xfId="13311"/>
    <cellStyle name="Total 7 2 2 3 2 2" xfId="24718"/>
    <cellStyle name="Total 7 2 2 3 3" xfId="14331"/>
    <cellStyle name="Total 7 2 2 3 3 2" xfId="25738"/>
    <cellStyle name="Total 7 2 2 3 4" xfId="15291"/>
    <cellStyle name="Total 7 2 2 3 4 2" xfId="26698"/>
    <cellStyle name="Total 7 2 2 3 5" xfId="16240"/>
    <cellStyle name="Total 7 2 2 3 5 2" xfId="27647"/>
    <cellStyle name="Total 7 2 2 3 6" xfId="17113"/>
    <cellStyle name="Total 7 2 2 3 6 2" xfId="28520"/>
    <cellStyle name="Total 7 2 2 3 7" xfId="17978"/>
    <cellStyle name="Total 7 2 2 3 7 2" xfId="29385"/>
    <cellStyle name="Total 7 2 2 3 8" xfId="18754"/>
    <cellStyle name="Total 7 2 2 3 8 2" xfId="30161"/>
    <cellStyle name="Total 7 2 2 3 9" xfId="20568"/>
    <cellStyle name="Total 7 2 2 4" xfId="9581"/>
    <cellStyle name="Total 7 2 2 4 2" xfId="13985"/>
    <cellStyle name="Total 7 2 2 4 2 2" xfId="25392"/>
    <cellStyle name="Total 7 2 2 4 3" xfId="14945"/>
    <cellStyle name="Total 7 2 2 4 3 2" xfId="26352"/>
    <cellStyle name="Total 7 2 2 4 4" xfId="15897"/>
    <cellStyle name="Total 7 2 2 4 4 2" xfId="27304"/>
    <cellStyle name="Total 7 2 2 4 5" xfId="16771"/>
    <cellStyle name="Total 7 2 2 4 5 2" xfId="28178"/>
    <cellStyle name="Total 7 2 2 4 6" xfId="17636"/>
    <cellStyle name="Total 7 2 2 4 6 2" xfId="29043"/>
    <cellStyle name="Total 7 2 2 4 7" xfId="18412"/>
    <cellStyle name="Total 7 2 2 4 7 2" xfId="29819"/>
    <cellStyle name="Total 7 2 2 4 8" xfId="19169"/>
    <cellStyle name="Total 7 2 2 4 8 2" xfId="30576"/>
    <cellStyle name="Total 7 2 2 4 9" xfId="21001"/>
    <cellStyle name="Total 7 2 2 5" xfId="12282"/>
    <cellStyle name="Total 7 2 2 5 2" xfId="23690"/>
    <cellStyle name="Total 7 2 2 6" xfId="10581"/>
    <cellStyle name="Total 7 2 2 6 2" xfId="21993"/>
    <cellStyle name="Total 7 2 2 7" xfId="13037"/>
    <cellStyle name="Total 7 2 2 7 2" xfId="24444"/>
    <cellStyle name="Total 7 2 2 8" xfId="9962"/>
    <cellStyle name="Total 7 2 2 8 2" xfId="21375"/>
    <cellStyle name="Total 7 2 2 9" xfId="13060"/>
    <cellStyle name="Total 7 2 2 9 2" xfId="24467"/>
    <cellStyle name="Total 7 2 3" xfId="7195"/>
    <cellStyle name="Total 7 2 3 10" xfId="11948"/>
    <cellStyle name="Total 7 2 3 10 2" xfId="23356"/>
    <cellStyle name="Total 7 2 3 11" xfId="20163"/>
    <cellStyle name="Total 7 2 3 2" xfId="8835"/>
    <cellStyle name="Total 7 2 3 2 2" xfId="13494"/>
    <cellStyle name="Total 7 2 3 2 2 2" xfId="24901"/>
    <cellStyle name="Total 7 2 3 2 3" xfId="14500"/>
    <cellStyle name="Total 7 2 3 2 3 2" xfId="25907"/>
    <cellStyle name="Total 7 2 3 2 4" xfId="15458"/>
    <cellStyle name="Total 7 2 3 2 4 2" xfId="26865"/>
    <cellStyle name="Total 7 2 3 2 5" xfId="16384"/>
    <cellStyle name="Total 7 2 3 2 5 2" xfId="27791"/>
    <cellStyle name="Total 7 2 3 2 6" xfId="17255"/>
    <cellStyle name="Total 7 2 3 2 6 2" xfId="28662"/>
    <cellStyle name="Total 7 2 3 2 7" xfId="18102"/>
    <cellStyle name="Total 7 2 3 2 7 2" xfId="29509"/>
    <cellStyle name="Total 7 2 3 2 8" xfId="18869"/>
    <cellStyle name="Total 7 2 3 2 8 2" xfId="30276"/>
    <cellStyle name="Total 7 2 3 2 9" xfId="20695"/>
    <cellStyle name="Total 7 2 3 3" xfId="9696"/>
    <cellStyle name="Total 7 2 3 3 2" xfId="14100"/>
    <cellStyle name="Total 7 2 3 3 2 2" xfId="25507"/>
    <cellStyle name="Total 7 2 3 3 3" xfId="15060"/>
    <cellStyle name="Total 7 2 3 3 3 2" xfId="26467"/>
    <cellStyle name="Total 7 2 3 3 4" xfId="16012"/>
    <cellStyle name="Total 7 2 3 3 4 2" xfId="27419"/>
    <cellStyle name="Total 7 2 3 3 5" xfId="16886"/>
    <cellStyle name="Total 7 2 3 3 5 2" xfId="28293"/>
    <cellStyle name="Total 7 2 3 3 6" xfId="17751"/>
    <cellStyle name="Total 7 2 3 3 6 2" xfId="29158"/>
    <cellStyle name="Total 7 2 3 3 7" xfId="18527"/>
    <cellStyle name="Total 7 2 3 3 7 2" xfId="29934"/>
    <cellStyle name="Total 7 2 3 3 8" xfId="19284"/>
    <cellStyle name="Total 7 2 3 3 8 2" xfId="30691"/>
    <cellStyle name="Total 7 2 3 3 9" xfId="21116"/>
    <cellStyle name="Total 7 2 3 4" xfId="12465"/>
    <cellStyle name="Total 7 2 3 4 2" xfId="23873"/>
    <cellStyle name="Total 7 2 3 5" xfId="10412"/>
    <cellStyle name="Total 7 2 3 5 2" xfId="21824"/>
    <cellStyle name="Total 7 2 3 6" xfId="11720"/>
    <cellStyle name="Total 7 2 3 6 2" xfId="23129"/>
    <cellStyle name="Total 7 2 3 7" xfId="11064"/>
    <cellStyle name="Total 7 2 3 7 2" xfId="22475"/>
    <cellStyle name="Total 7 2 3 8" xfId="11451"/>
    <cellStyle name="Total 7 2 3 8 2" xfId="22861"/>
    <cellStyle name="Total 7 2 3 9" xfId="11275"/>
    <cellStyle name="Total 7 2 3 9 2" xfId="22685"/>
    <cellStyle name="Total 7 2 4" xfId="8037"/>
    <cellStyle name="Total 7 2 4 2" xfId="13005"/>
    <cellStyle name="Total 7 2 4 2 2" xfId="24412"/>
    <cellStyle name="Total 7 2 4 3" xfId="9985"/>
    <cellStyle name="Total 7 2 4 3 2" xfId="21398"/>
    <cellStyle name="Total 7 2 4 4" xfId="11819"/>
    <cellStyle name="Total 7 2 4 4 2" xfId="23228"/>
    <cellStyle name="Total 7 2 4 5" xfId="10984"/>
    <cellStyle name="Total 7 2 4 5 2" xfId="22395"/>
    <cellStyle name="Total 7 2 4 6" xfId="13028"/>
    <cellStyle name="Total 7 2 4 6 2" xfId="24435"/>
    <cellStyle name="Total 7 2 4 7" xfId="9968"/>
    <cellStyle name="Total 7 2 4 7 2" xfId="21381"/>
    <cellStyle name="Total 7 2 4 8" xfId="13190"/>
    <cellStyle name="Total 7 2 4 8 2" xfId="24597"/>
    <cellStyle name="Total 7 2 4 9" xfId="20449"/>
    <cellStyle name="Total 7 2 5" xfId="9468"/>
    <cellStyle name="Total 7 2 5 2" xfId="13872"/>
    <cellStyle name="Total 7 2 5 2 2" xfId="25279"/>
    <cellStyle name="Total 7 2 5 3" xfId="14832"/>
    <cellStyle name="Total 7 2 5 3 2" xfId="26239"/>
    <cellStyle name="Total 7 2 5 4" xfId="15784"/>
    <cellStyle name="Total 7 2 5 4 2" xfId="27191"/>
    <cellStyle name="Total 7 2 5 5" xfId="16658"/>
    <cellStyle name="Total 7 2 5 5 2" xfId="28065"/>
    <cellStyle name="Total 7 2 5 6" xfId="17523"/>
    <cellStyle name="Total 7 2 5 6 2" xfId="28930"/>
    <cellStyle name="Total 7 2 5 7" xfId="18299"/>
    <cellStyle name="Total 7 2 5 7 2" xfId="29706"/>
    <cellStyle name="Total 7 2 5 8" xfId="19056"/>
    <cellStyle name="Total 7 2 5 8 2" xfId="30463"/>
    <cellStyle name="Total 7 2 5 9" xfId="20888"/>
    <cellStyle name="Total 7 2 6" xfId="11932"/>
    <cellStyle name="Total 7 2 6 2" xfId="23341"/>
    <cellStyle name="Total 7 2 7" xfId="10883"/>
    <cellStyle name="Total 7 2 7 2" xfId="22294"/>
    <cellStyle name="Total 7 2 8" xfId="11539"/>
    <cellStyle name="Total 7 2 8 2" xfId="22949"/>
    <cellStyle name="Total 7 2 9" xfId="11198"/>
    <cellStyle name="Total 7 2 9 2" xfId="22608"/>
    <cellStyle name="Total 7 3" xfId="6930"/>
    <cellStyle name="Total 7 3 10" xfId="16457"/>
    <cellStyle name="Total 7 3 10 2" xfId="27864"/>
    <cellStyle name="Total 7 3 11" xfId="17328"/>
    <cellStyle name="Total 7 3 11 2" xfId="28735"/>
    <cellStyle name="Total 7 3 12" xfId="20036"/>
    <cellStyle name="Total 7 3 2" xfId="7732"/>
    <cellStyle name="Total 7 3 2 10" xfId="10106"/>
    <cellStyle name="Total 7 3 2 10 2" xfId="21519"/>
    <cellStyle name="Total 7 3 2 11" xfId="20283"/>
    <cellStyle name="Total 7 3 2 2" xfId="9372"/>
    <cellStyle name="Total 7 3 2 2 2" xfId="13793"/>
    <cellStyle name="Total 7 3 2 2 2 2" xfId="25200"/>
    <cellStyle name="Total 7 3 2 2 3" xfId="14755"/>
    <cellStyle name="Total 7 3 2 2 3 2" xfId="26162"/>
    <cellStyle name="Total 7 3 2 2 4" xfId="15707"/>
    <cellStyle name="Total 7 3 2 2 4 2" xfId="27114"/>
    <cellStyle name="Total 7 3 2 2 5" xfId="16585"/>
    <cellStyle name="Total 7 3 2 2 5 2" xfId="27992"/>
    <cellStyle name="Total 7 3 2 2 6" xfId="17450"/>
    <cellStyle name="Total 7 3 2 2 6 2" xfId="28857"/>
    <cellStyle name="Total 7 3 2 2 7" xfId="18226"/>
    <cellStyle name="Total 7 3 2 2 7 2" xfId="29633"/>
    <cellStyle name="Total 7 3 2 2 8" xfId="18983"/>
    <cellStyle name="Total 7 3 2 2 8 2" xfId="30390"/>
    <cellStyle name="Total 7 3 2 2 9" xfId="20815"/>
    <cellStyle name="Total 7 3 2 3" xfId="9810"/>
    <cellStyle name="Total 7 3 2 3 2" xfId="14214"/>
    <cellStyle name="Total 7 3 2 3 2 2" xfId="25621"/>
    <cellStyle name="Total 7 3 2 3 3" xfId="15174"/>
    <cellStyle name="Total 7 3 2 3 3 2" xfId="26581"/>
    <cellStyle name="Total 7 3 2 3 4" xfId="16126"/>
    <cellStyle name="Total 7 3 2 3 4 2" xfId="27533"/>
    <cellStyle name="Total 7 3 2 3 5" xfId="17000"/>
    <cellStyle name="Total 7 3 2 3 5 2" xfId="28407"/>
    <cellStyle name="Total 7 3 2 3 6" xfId="17865"/>
    <cellStyle name="Total 7 3 2 3 6 2" xfId="29272"/>
    <cellStyle name="Total 7 3 2 3 7" xfId="18641"/>
    <cellStyle name="Total 7 3 2 3 7 2" xfId="30048"/>
    <cellStyle name="Total 7 3 2 3 8" xfId="19398"/>
    <cellStyle name="Total 7 3 2 3 8 2" xfId="30805"/>
    <cellStyle name="Total 7 3 2 3 9" xfId="21230"/>
    <cellStyle name="Total 7 3 2 4" xfId="12779"/>
    <cellStyle name="Total 7 3 2 4 2" xfId="24187"/>
    <cellStyle name="Total 7 3 2 5" xfId="12017"/>
    <cellStyle name="Total 7 3 2 5 2" xfId="23425"/>
    <cellStyle name="Total 7 3 2 6" xfId="10814"/>
    <cellStyle name="Total 7 3 2 6 2" xfId="22226"/>
    <cellStyle name="Total 7 3 2 7" xfId="11604"/>
    <cellStyle name="Total 7 3 2 7 2" xfId="23013"/>
    <cellStyle name="Total 7 3 2 8" xfId="11153"/>
    <cellStyle name="Total 7 3 2 8 2" xfId="22564"/>
    <cellStyle name="Total 7 3 2 9" xfId="12869"/>
    <cellStyle name="Total 7 3 2 9 2" xfId="24276"/>
    <cellStyle name="Total 7 3 3" xfId="8570"/>
    <cellStyle name="Total 7 3 3 2" xfId="13310"/>
    <cellStyle name="Total 7 3 3 2 2" xfId="24717"/>
    <cellStyle name="Total 7 3 3 3" xfId="14330"/>
    <cellStyle name="Total 7 3 3 3 2" xfId="25737"/>
    <cellStyle name="Total 7 3 3 4" xfId="15290"/>
    <cellStyle name="Total 7 3 3 4 2" xfId="26697"/>
    <cellStyle name="Total 7 3 3 5" xfId="16239"/>
    <cellStyle name="Total 7 3 3 5 2" xfId="27646"/>
    <cellStyle name="Total 7 3 3 6" xfId="17112"/>
    <cellStyle name="Total 7 3 3 6 2" xfId="28519"/>
    <cellStyle name="Total 7 3 3 7" xfId="17977"/>
    <cellStyle name="Total 7 3 3 7 2" xfId="29384"/>
    <cellStyle name="Total 7 3 3 8" xfId="18753"/>
    <cellStyle name="Total 7 3 3 8 2" xfId="30160"/>
    <cellStyle name="Total 7 3 3 9" xfId="20567"/>
    <cellStyle name="Total 7 3 4" xfId="9580"/>
    <cellStyle name="Total 7 3 4 2" xfId="13984"/>
    <cellStyle name="Total 7 3 4 2 2" xfId="25391"/>
    <cellStyle name="Total 7 3 4 3" xfId="14944"/>
    <cellStyle name="Total 7 3 4 3 2" xfId="26351"/>
    <cellStyle name="Total 7 3 4 4" xfId="15896"/>
    <cellStyle name="Total 7 3 4 4 2" xfId="27303"/>
    <cellStyle name="Total 7 3 4 5" xfId="16770"/>
    <cellStyle name="Total 7 3 4 5 2" xfId="28177"/>
    <cellStyle name="Total 7 3 4 6" xfId="17635"/>
    <cellStyle name="Total 7 3 4 6 2" xfId="29042"/>
    <cellStyle name="Total 7 3 4 7" xfId="18411"/>
    <cellStyle name="Total 7 3 4 7 2" xfId="29818"/>
    <cellStyle name="Total 7 3 4 8" xfId="19168"/>
    <cellStyle name="Total 7 3 4 8 2" xfId="30575"/>
    <cellStyle name="Total 7 3 4 9" xfId="21000"/>
    <cellStyle name="Total 7 3 5" xfId="12281"/>
    <cellStyle name="Total 7 3 5 2" xfId="23689"/>
    <cellStyle name="Total 7 3 6" xfId="10582"/>
    <cellStyle name="Total 7 3 6 2" xfId="21994"/>
    <cellStyle name="Total 7 3 7" xfId="13627"/>
    <cellStyle name="Total 7 3 7 2" xfId="25034"/>
    <cellStyle name="Total 7 3 8" xfId="14605"/>
    <cellStyle name="Total 7 3 8 2" xfId="26012"/>
    <cellStyle name="Total 7 3 9" xfId="15558"/>
    <cellStyle name="Total 7 3 9 2" xfId="26965"/>
    <cellStyle name="Total 7 4" xfId="7194"/>
    <cellStyle name="Total 7 4 10" xfId="13202"/>
    <cellStyle name="Total 7 4 10 2" xfId="24609"/>
    <cellStyle name="Total 7 4 11" xfId="20162"/>
    <cellStyle name="Total 7 4 2" xfId="8834"/>
    <cellStyle name="Total 7 4 2 2" xfId="13493"/>
    <cellStyle name="Total 7 4 2 2 2" xfId="24900"/>
    <cellStyle name="Total 7 4 2 3" xfId="14499"/>
    <cellStyle name="Total 7 4 2 3 2" xfId="25906"/>
    <cellStyle name="Total 7 4 2 4" xfId="15457"/>
    <cellStyle name="Total 7 4 2 4 2" xfId="26864"/>
    <cellStyle name="Total 7 4 2 5" xfId="16383"/>
    <cellStyle name="Total 7 4 2 5 2" xfId="27790"/>
    <cellStyle name="Total 7 4 2 6" xfId="17254"/>
    <cellStyle name="Total 7 4 2 6 2" xfId="28661"/>
    <cellStyle name="Total 7 4 2 7" xfId="18101"/>
    <cellStyle name="Total 7 4 2 7 2" xfId="29508"/>
    <cellStyle name="Total 7 4 2 8" xfId="18868"/>
    <cellStyle name="Total 7 4 2 8 2" xfId="30275"/>
    <cellStyle name="Total 7 4 2 9" xfId="20694"/>
    <cellStyle name="Total 7 4 3" xfId="9695"/>
    <cellStyle name="Total 7 4 3 2" xfId="14099"/>
    <cellStyle name="Total 7 4 3 2 2" xfId="25506"/>
    <cellStyle name="Total 7 4 3 3" xfId="15059"/>
    <cellStyle name="Total 7 4 3 3 2" xfId="26466"/>
    <cellStyle name="Total 7 4 3 4" xfId="16011"/>
    <cellStyle name="Total 7 4 3 4 2" xfId="27418"/>
    <cellStyle name="Total 7 4 3 5" xfId="16885"/>
    <cellStyle name="Total 7 4 3 5 2" xfId="28292"/>
    <cellStyle name="Total 7 4 3 6" xfId="17750"/>
    <cellStyle name="Total 7 4 3 6 2" xfId="29157"/>
    <cellStyle name="Total 7 4 3 7" xfId="18526"/>
    <cellStyle name="Total 7 4 3 7 2" xfId="29933"/>
    <cellStyle name="Total 7 4 3 8" xfId="19283"/>
    <cellStyle name="Total 7 4 3 8 2" xfId="30690"/>
    <cellStyle name="Total 7 4 3 9" xfId="21115"/>
    <cellStyle name="Total 7 4 4" xfId="12464"/>
    <cellStyle name="Total 7 4 4 2" xfId="23872"/>
    <cellStyle name="Total 7 4 5" xfId="10413"/>
    <cellStyle name="Total 7 4 5 2" xfId="21825"/>
    <cellStyle name="Total 7 4 6" xfId="12920"/>
    <cellStyle name="Total 7 4 6 2" xfId="24327"/>
    <cellStyle name="Total 7 4 7" xfId="10062"/>
    <cellStyle name="Total 7 4 7 2" xfId="21475"/>
    <cellStyle name="Total 7 4 8" xfId="13177"/>
    <cellStyle name="Total 7 4 8 2" xfId="24584"/>
    <cellStyle name="Total 7 4 9" xfId="9858"/>
    <cellStyle name="Total 7 4 9 2" xfId="21271"/>
    <cellStyle name="Total 7 5" xfId="8036"/>
    <cellStyle name="Total 7 5 2" xfId="13004"/>
    <cellStyle name="Total 7 5 2 2" xfId="24411"/>
    <cellStyle name="Total 7 5 3" xfId="9986"/>
    <cellStyle name="Total 7 5 3 2" xfId="21399"/>
    <cellStyle name="Total 7 5 4" xfId="11818"/>
    <cellStyle name="Total 7 5 4 2" xfId="23227"/>
    <cellStyle name="Total 7 5 5" xfId="10985"/>
    <cellStyle name="Total 7 5 5 2" xfId="22396"/>
    <cellStyle name="Total 7 5 6" xfId="13599"/>
    <cellStyle name="Total 7 5 6 2" xfId="25006"/>
    <cellStyle name="Total 7 5 7" xfId="14581"/>
    <cellStyle name="Total 7 5 7 2" xfId="25988"/>
    <cellStyle name="Total 7 5 8" xfId="15534"/>
    <cellStyle name="Total 7 5 8 2" xfId="26941"/>
    <cellStyle name="Total 7 5 9" xfId="20448"/>
    <cellStyle name="Total 7 6" xfId="9467"/>
    <cellStyle name="Total 7 6 2" xfId="13871"/>
    <cellStyle name="Total 7 6 2 2" xfId="25278"/>
    <cellStyle name="Total 7 6 3" xfId="14831"/>
    <cellStyle name="Total 7 6 3 2" xfId="26238"/>
    <cellStyle name="Total 7 6 4" xfId="15783"/>
    <cellStyle name="Total 7 6 4 2" xfId="27190"/>
    <cellStyle name="Total 7 6 5" xfId="16657"/>
    <cellStyle name="Total 7 6 5 2" xfId="28064"/>
    <cellStyle name="Total 7 6 6" xfId="17522"/>
    <cellStyle name="Total 7 6 6 2" xfId="28929"/>
    <cellStyle name="Total 7 6 7" xfId="18298"/>
    <cellStyle name="Total 7 6 7 2" xfId="29705"/>
    <cellStyle name="Total 7 6 8" xfId="19055"/>
    <cellStyle name="Total 7 6 8 2" xfId="30462"/>
    <cellStyle name="Total 7 6 9" xfId="20887"/>
    <cellStyle name="Total 7 7" xfId="11931"/>
    <cellStyle name="Total 7 7 2" xfId="23340"/>
    <cellStyle name="Total 7 8" xfId="10884"/>
    <cellStyle name="Total 7 8 2" xfId="22295"/>
    <cellStyle name="Total 7 9" xfId="11538"/>
    <cellStyle name="Total 7 9 2" xfId="22948"/>
    <cellStyle name="Total 8" xfId="6309"/>
    <cellStyle name="Total 8 10" xfId="11197"/>
    <cellStyle name="Total 8 10 2" xfId="22607"/>
    <cellStyle name="Total 8 11" xfId="13565"/>
    <cellStyle name="Total 8 11 2" xfId="24972"/>
    <cellStyle name="Total 8 12" xfId="14566"/>
    <cellStyle name="Total 8 12 2" xfId="25973"/>
    <cellStyle name="Total 8 13" xfId="15524"/>
    <cellStyle name="Total 8 13 2" xfId="26931"/>
    <cellStyle name="Total 8 14" xfId="19917"/>
    <cellStyle name="Total 8 2" xfId="6310"/>
    <cellStyle name="Total 8 2 10" xfId="13081"/>
    <cellStyle name="Total 8 2 10 2" xfId="24488"/>
    <cellStyle name="Total 8 2 11" xfId="9926"/>
    <cellStyle name="Total 8 2 11 2" xfId="21339"/>
    <cellStyle name="Total 8 2 12" xfId="12165"/>
    <cellStyle name="Total 8 2 12 2" xfId="23573"/>
    <cellStyle name="Total 8 2 13" xfId="19918"/>
    <cellStyle name="Total 8 2 2" xfId="6933"/>
    <cellStyle name="Total 8 2 2 10" xfId="16303"/>
    <cellStyle name="Total 8 2 2 10 2" xfId="27710"/>
    <cellStyle name="Total 8 2 2 11" xfId="17175"/>
    <cellStyle name="Total 8 2 2 11 2" xfId="28582"/>
    <cellStyle name="Total 8 2 2 12" xfId="20039"/>
    <cellStyle name="Total 8 2 2 2" xfId="7733"/>
    <cellStyle name="Total 8 2 2 2 10" xfId="12911"/>
    <cellStyle name="Total 8 2 2 2 10 2" xfId="24318"/>
    <cellStyle name="Total 8 2 2 2 11" xfId="20284"/>
    <cellStyle name="Total 8 2 2 2 2" xfId="9373"/>
    <cellStyle name="Total 8 2 2 2 2 2" xfId="13794"/>
    <cellStyle name="Total 8 2 2 2 2 2 2" xfId="25201"/>
    <cellStyle name="Total 8 2 2 2 2 3" xfId="14756"/>
    <cellStyle name="Total 8 2 2 2 2 3 2" xfId="26163"/>
    <cellStyle name="Total 8 2 2 2 2 4" xfId="15708"/>
    <cellStyle name="Total 8 2 2 2 2 4 2" xfId="27115"/>
    <cellStyle name="Total 8 2 2 2 2 5" xfId="16586"/>
    <cellStyle name="Total 8 2 2 2 2 5 2" xfId="27993"/>
    <cellStyle name="Total 8 2 2 2 2 6" xfId="17451"/>
    <cellStyle name="Total 8 2 2 2 2 6 2" xfId="28858"/>
    <cellStyle name="Total 8 2 2 2 2 7" xfId="18227"/>
    <cellStyle name="Total 8 2 2 2 2 7 2" xfId="29634"/>
    <cellStyle name="Total 8 2 2 2 2 8" xfId="18984"/>
    <cellStyle name="Total 8 2 2 2 2 8 2" xfId="30391"/>
    <cellStyle name="Total 8 2 2 2 2 9" xfId="20816"/>
    <cellStyle name="Total 8 2 2 2 3" xfId="9811"/>
    <cellStyle name="Total 8 2 2 2 3 2" xfId="14215"/>
    <cellStyle name="Total 8 2 2 2 3 2 2" xfId="25622"/>
    <cellStyle name="Total 8 2 2 2 3 3" xfId="15175"/>
    <cellStyle name="Total 8 2 2 2 3 3 2" xfId="26582"/>
    <cellStyle name="Total 8 2 2 2 3 4" xfId="16127"/>
    <cellStyle name="Total 8 2 2 2 3 4 2" xfId="27534"/>
    <cellStyle name="Total 8 2 2 2 3 5" xfId="17001"/>
    <cellStyle name="Total 8 2 2 2 3 5 2" xfId="28408"/>
    <cellStyle name="Total 8 2 2 2 3 6" xfId="17866"/>
    <cellStyle name="Total 8 2 2 2 3 6 2" xfId="29273"/>
    <cellStyle name="Total 8 2 2 2 3 7" xfId="18642"/>
    <cellStyle name="Total 8 2 2 2 3 7 2" xfId="30049"/>
    <cellStyle name="Total 8 2 2 2 3 8" xfId="19399"/>
    <cellStyle name="Total 8 2 2 2 3 8 2" xfId="30806"/>
    <cellStyle name="Total 8 2 2 2 3 9" xfId="21231"/>
    <cellStyle name="Total 8 2 2 2 4" xfId="12780"/>
    <cellStyle name="Total 8 2 2 2 4 2" xfId="24188"/>
    <cellStyle name="Total 8 2 2 2 5" xfId="10205"/>
    <cellStyle name="Total 8 2 2 2 5 2" xfId="21617"/>
    <cellStyle name="Total 8 2 2 2 6" xfId="13162"/>
    <cellStyle name="Total 8 2 2 2 6 2" xfId="24569"/>
    <cellStyle name="Total 8 2 2 2 7" xfId="9871"/>
    <cellStyle name="Total 8 2 2 2 7 2" xfId="21284"/>
    <cellStyle name="Total 8 2 2 2 8" xfId="12171"/>
    <cellStyle name="Total 8 2 2 2 8 2" xfId="23579"/>
    <cellStyle name="Total 8 2 2 2 9" xfId="10692"/>
    <cellStyle name="Total 8 2 2 2 9 2" xfId="22104"/>
    <cellStyle name="Total 8 2 2 3" xfId="8573"/>
    <cellStyle name="Total 8 2 2 3 2" xfId="13313"/>
    <cellStyle name="Total 8 2 2 3 2 2" xfId="24720"/>
    <cellStyle name="Total 8 2 2 3 3" xfId="14333"/>
    <cellStyle name="Total 8 2 2 3 3 2" xfId="25740"/>
    <cellStyle name="Total 8 2 2 3 4" xfId="15293"/>
    <cellStyle name="Total 8 2 2 3 4 2" xfId="26700"/>
    <cellStyle name="Total 8 2 2 3 5" xfId="16242"/>
    <cellStyle name="Total 8 2 2 3 5 2" xfId="27649"/>
    <cellStyle name="Total 8 2 2 3 6" xfId="17115"/>
    <cellStyle name="Total 8 2 2 3 6 2" xfId="28522"/>
    <cellStyle name="Total 8 2 2 3 7" xfId="17980"/>
    <cellStyle name="Total 8 2 2 3 7 2" xfId="29387"/>
    <cellStyle name="Total 8 2 2 3 8" xfId="18756"/>
    <cellStyle name="Total 8 2 2 3 8 2" xfId="30163"/>
    <cellStyle name="Total 8 2 2 3 9" xfId="20570"/>
    <cellStyle name="Total 8 2 2 4" xfId="9583"/>
    <cellStyle name="Total 8 2 2 4 2" xfId="13987"/>
    <cellStyle name="Total 8 2 2 4 2 2" xfId="25394"/>
    <cellStyle name="Total 8 2 2 4 3" xfId="14947"/>
    <cellStyle name="Total 8 2 2 4 3 2" xfId="26354"/>
    <cellStyle name="Total 8 2 2 4 4" xfId="15899"/>
    <cellStyle name="Total 8 2 2 4 4 2" xfId="27306"/>
    <cellStyle name="Total 8 2 2 4 5" xfId="16773"/>
    <cellStyle name="Total 8 2 2 4 5 2" xfId="28180"/>
    <cellStyle name="Total 8 2 2 4 6" xfId="17638"/>
    <cellStyle name="Total 8 2 2 4 6 2" xfId="29045"/>
    <cellStyle name="Total 8 2 2 4 7" xfId="18414"/>
    <cellStyle name="Total 8 2 2 4 7 2" xfId="29821"/>
    <cellStyle name="Total 8 2 2 4 8" xfId="19171"/>
    <cellStyle name="Total 8 2 2 4 8 2" xfId="30578"/>
    <cellStyle name="Total 8 2 2 4 9" xfId="21003"/>
    <cellStyle name="Total 8 2 2 5" xfId="12284"/>
    <cellStyle name="Total 8 2 2 5 2" xfId="23692"/>
    <cellStyle name="Total 8 2 2 6" xfId="10579"/>
    <cellStyle name="Total 8 2 2 6 2" xfId="21991"/>
    <cellStyle name="Total 8 2 2 7" xfId="13405"/>
    <cellStyle name="Total 8 2 2 7 2" xfId="24812"/>
    <cellStyle name="Total 8 2 2 8" xfId="14414"/>
    <cellStyle name="Total 8 2 2 8 2" xfId="25821"/>
    <cellStyle name="Total 8 2 2 9" xfId="15372"/>
    <cellStyle name="Total 8 2 2 9 2" xfId="26779"/>
    <cellStyle name="Total 8 2 3" xfId="7197"/>
    <cellStyle name="Total 8 2 3 10" xfId="13666"/>
    <cellStyle name="Total 8 2 3 10 2" xfId="25073"/>
    <cellStyle name="Total 8 2 3 11" xfId="20165"/>
    <cellStyle name="Total 8 2 3 2" xfId="8837"/>
    <cellStyle name="Total 8 2 3 2 2" xfId="13496"/>
    <cellStyle name="Total 8 2 3 2 2 2" xfId="24903"/>
    <cellStyle name="Total 8 2 3 2 3" xfId="14502"/>
    <cellStyle name="Total 8 2 3 2 3 2" xfId="25909"/>
    <cellStyle name="Total 8 2 3 2 4" xfId="15460"/>
    <cellStyle name="Total 8 2 3 2 4 2" xfId="26867"/>
    <cellStyle name="Total 8 2 3 2 5" xfId="16386"/>
    <cellStyle name="Total 8 2 3 2 5 2" xfId="27793"/>
    <cellStyle name="Total 8 2 3 2 6" xfId="17257"/>
    <cellStyle name="Total 8 2 3 2 6 2" xfId="28664"/>
    <cellStyle name="Total 8 2 3 2 7" xfId="18104"/>
    <cellStyle name="Total 8 2 3 2 7 2" xfId="29511"/>
    <cellStyle name="Total 8 2 3 2 8" xfId="18871"/>
    <cellStyle name="Total 8 2 3 2 8 2" xfId="30278"/>
    <cellStyle name="Total 8 2 3 2 9" xfId="20697"/>
    <cellStyle name="Total 8 2 3 3" xfId="9698"/>
    <cellStyle name="Total 8 2 3 3 2" xfId="14102"/>
    <cellStyle name="Total 8 2 3 3 2 2" xfId="25509"/>
    <cellStyle name="Total 8 2 3 3 3" xfId="15062"/>
    <cellStyle name="Total 8 2 3 3 3 2" xfId="26469"/>
    <cellStyle name="Total 8 2 3 3 4" xfId="16014"/>
    <cellStyle name="Total 8 2 3 3 4 2" xfId="27421"/>
    <cellStyle name="Total 8 2 3 3 5" xfId="16888"/>
    <cellStyle name="Total 8 2 3 3 5 2" xfId="28295"/>
    <cellStyle name="Total 8 2 3 3 6" xfId="17753"/>
    <cellStyle name="Total 8 2 3 3 6 2" xfId="29160"/>
    <cellStyle name="Total 8 2 3 3 7" xfId="18529"/>
    <cellStyle name="Total 8 2 3 3 7 2" xfId="29936"/>
    <cellStyle name="Total 8 2 3 3 8" xfId="19286"/>
    <cellStyle name="Total 8 2 3 3 8 2" xfId="30693"/>
    <cellStyle name="Total 8 2 3 3 9" xfId="21118"/>
    <cellStyle name="Total 8 2 3 4" xfId="12467"/>
    <cellStyle name="Total 8 2 3 4 2" xfId="23875"/>
    <cellStyle name="Total 8 2 3 5" xfId="10410"/>
    <cellStyle name="Total 8 2 3 5 2" xfId="21822"/>
    <cellStyle name="Total 8 2 3 6" xfId="11722"/>
    <cellStyle name="Total 8 2 3 6 2" xfId="23131"/>
    <cellStyle name="Total 8 2 3 7" xfId="11062"/>
    <cellStyle name="Total 8 2 3 7 2" xfId="22473"/>
    <cellStyle name="Total 8 2 3 8" xfId="12559"/>
    <cellStyle name="Total 8 2 3 8 2" xfId="23967"/>
    <cellStyle name="Total 8 2 3 9" xfId="10334"/>
    <cellStyle name="Total 8 2 3 9 2" xfId="21746"/>
    <cellStyle name="Total 8 2 4" xfId="8039"/>
    <cellStyle name="Total 8 2 4 2" xfId="13007"/>
    <cellStyle name="Total 8 2 4 2 2" xfId="24414"/>
    <cellStyle name="Total 8 2 4 3" xfId="9983"/>
    <cellStyle name="Total 8 2 4 3 2" xfId="21396"/>
    <cellStyle name="Total 8 2 4 4" xfId="11821"/>
    <cellStyle name="Total 8 2 4 4 2" xfId="23230"/>
    <cellStyle name="Total 8 2 4 5" xfId="10982"/>
    <cellStyle name="Total 8 2 4 5 2" xfId="22393"/>
    <cellStyle name="Total 8 2 4 6" xfId="13393"/>
    <cellStyle name="Total 8 2 4 6 2" xfId="24800"/>
    <cellStyle name="Total 8 2 4 7" xfId="14402"/>
    <cellStyle name="Total 8 2 4 7 2" xfId="25809"/>
    <cellStyle name="Total 8 2 4 8" xfId="15360"/>
    <cellStyle name="Total 8 2 4 8 2" xfId="26767"/>
    <cellStyle name="Total 8 2 4 9" xfId="20451"/>
    <cellStyle name="Total 8 2 5" xfId="9470"/>
    <cellStyle name="Total 8 2 5 2" xfId="13874"/>
    <cellStyle name="Total 8 2 5 2 2" xfId="25281"/>
    <cellStyle name="Total 8 2 5 3" xfId="14834"/>
    <cellStyle name="Total 8 2 5 3 2" xfId="26241"/>
    <cellStyle name="Total 8 2 5 4" xfId="15786"/>
    <cellStyle name="Total 8 2 5 4 2" xfId="27193"/>
    <cellStyle name="Total 8 2 5 5" xfId="16660"/>
    <cellStyle name="Total 8 2 5 5 2" xfId="28067"/>
    <cellStyle name="Total 8 2 5 6" xfId="17525"/>
    <cellStyle name="Total 8 2 5 6 2" xfId="28932"/>
    <cellStyle name="Total 8 2 5 7" xfId="18301"/>
    <cellStyle name="Total 8 2 5 7 2" xfId="29708"/>
    <cellStyle name="Total 8 2 5 8" xfId="19058"/>
    <cellStyle name="Total 8 2 5 8 2" xfId="30465"/>
    <cellStyle name="Total 8 2 5 9" xfId="20890"/>
    <cellStyle name="Total 8 2 6" xfId="11934"/>
    <cellStyle name="Total 8 2 6 2" xfId="23343"/>
    <cellStyle name="Total 8 2 7" xfId="10881"/>
    <cellStyle name="Total 8 2 7 2" xfId="22292"/>
    <cellStyle name="Total 8 2 8" xfId="11541"/>
    <cellStyle name="Total 8 2 8 2" xfId="22951"/>
    <cellStyle name="Total 8 2 9" xfId="11196"/>
    <cellStyle name="Total 8 2 9 2" xfId="22606"/>
    <cellStyle name="Total 8 3" xfId="6932"/>
    <cellStyle name="Total 8 3 10" xfId="9964"/>
    <cellStyle name="Total 8 3 10 2" xfId="21377"/>
    <cellStyle name="Total 8 3 11" xfId="13192"/>
    <cellStyle name="Total 8 3 11 2" xfId="24599"/>
    <cellStyle name="Total 8 3 12" xfId="20038"/>
    <cellStyle name="Total 8 3 2" xfId="7734"/>
    <cellStyle name="Total 8 3 2 10" xfId="12678"/>
    <cellStyle name="Total 8 3 2 10 2" xfId="24086"/>
    <cellStyle name="Total 8 3 2 11" xfId="20285"/>
    <cellStyle name="Total 8 3 2 2" xfId="9374"/>
    <cellStyle name="Total 8 3 2 2 2" xfId="13795"/>
    <cellStyle name="Total 8 3 2 2 2 2" xfId="25202"/>
    <cellStyle name="Total 8 3 2 2 3" xfId="14757"/>
    <cellStyle name="Total 8 3 2 2 3 2" xfId="26164"/>
    <cellStyle name="Total 8 3 2 2 4" xfId="15709"/>
    <cellStyle name="Total 8 3 2 2 4 2" xfId="27116"/>
    <cellStyle name="Total 8 3 2 2 5" xfId="16587"/>
    <cellStyle name="Total 8 3 2 2 5 2" xfId="27994"/>
    <cellStyle name="Total 8 3 2 2 6" xfId="17452"/>
    <cellStyle name="Total 8 3 2 2 6 2" xfId="28859"/>
    <cellStyle name="Total 8 3 2 2 7" xfId="18228"/>
    <cellStyle name="Total 8 3 2 2 7 2" xfId="29635"/>
    <cellStyle name="Total 8 3 2 2 8" xfId="18985"/>
    <cellStyle name="Total 8 3 2 2 8 2" xfId="30392"/>
    <cellStyle name="Total 8 3 2 2 9" xfId="20817"/>
    <cellStyle name="Total 8 3 2 3" xfId="9812"/>
    <cellStyle name="Total 8 3 2 3 2" xfId="14216"/>
    <cellStyle name="Total 8 3 2 3 2 2" xfId="25623"/>
    <cellStyle name="Total 8 3 2 3 3" xfId="15176"/>
    <cellStyle name="Total 8 3 2 3 3 2" xfId="26583"/>
    <cellStyle name="Total 8 3 2 3 4" xfId="16128"/>
    <cellStyle name="Total 8 3 2 3 4 2" xfId="27535"/>
    <cellStyle name="Total 8 3 2 3 5" xfId="17002"/>
    <cellStyle name="Total 8 3 2 3 5 2" xfId="28409"/>
    <cellStyle name="Total 8 3 2 3 6" xfId="17867"/>
    <cellStyle name="Total 8 3 2 3 6 2" xfId="29274"/>
    <cellStyle name="Total 8 3 2 3 7" xfId="18643"/>
    <cellStyle name="Total 8 3 2 3 7 2" xfId="30050"/>
    <cellStyle name="Total 8 3 2 3 8" xfId="19400"/>
    <cellStyle name="Total 8 3 2 3 8 2" xfId="30807"/>
    <cellStyle name="Total 8 3 2 3 9" xfId="21232"/>
    <cellStyle name="Total 8 3 2 4" xfId="12781"/>
    <cellStyle name="Total 8 3 2 4 2" xfId="24189"/>
    <cellStyle name="Total 8 3 2 5" xfId="10204"/>
    <cellStyle name="Total 8 3 2 5 2" xfId="21616"/>
    <cellStyle name="Total 8 3 2 6" xfId="12130"/>
    <cellStyle name="Total 8 3 2 6 2" xfId="23538"/>
    <cellStyle name="Total 8 3 2 7" xfId="10723"/>
    <cellStyle name="Total 8 3 2 7 2" xfId="22135"/>
    <cellStyle name="Total 8 3 2 8" xfId="12906"/>
    <cellStyle name="Total 8 3 2 8 2" xfId="24313"/>
    <cellStyle name="Total 8 3 2 9" xfId="10075"/>
    <cellStyle name="Total 8 3 2 9 2" xfId="21488"/>
    <cellStyle name="Total 8 3 3" xfId="8572"/>
    <cellStyle name="Total 8 3 3 2" xfId="13312"/>
    <cellStyle name="Total 8 3 3 2 2" xfId="24719"/>
    <cellStyle name="Total 8 3 3 3" xfId="14332"/>
    <cellStyle name="Total 8 3 3 3 2" xfId="25739"/>
    <cellStyle name="Total 8 3 3 4" xfId="15292"/>
    <cellStyle name="Total 8 3 3 4 2" xfId="26699"/>
    <cellStyle name="Total 8 3 3 5" xfId="16241"/>
    <cellStyle name="Total 8 3 3 5 2" xfId="27648"/>
    <cellStyle name="Total 8 3 3 6" xfId="17114"/>
    <cellStyle name="Total 8 3 3 6 2" xfId="28521"/>
    <cellStyle name="Total 8 3 3 7" xfId="17979"/>
    <cellStyle name="Total 8 3 3 7 2" xfId="29386"/>
    <cellStyle name="Total 8 3 3 8" xfId="18755"/>
    <cellStyle name="Total 8 3 3 8 2" xfId="30162"/>
    <cellStyle name="Total 8 3 3 9" xfId="20569"/>
    <cellStyle name="Total 8 3 4" xfId="9582"/>
    <cellStyle name="Total 8 3 4 2" xfId="13986"/>
    <cellStyle name="Total 8 3 4 2 2" xfId="25393"/>
    <cellStyle name="Total 8 3 4 3" xfId="14946"/>
    <cellStyle name="Total 8 3 4 3 2" xfId="26353"/>
    <cellStyle name="Total 8 3 4 4" xfId="15898"/>
    <cellStyle name="Total 8 3 4 4 2" xfId="27305"/>
    <cellStyle name="Total 8 3 4 5" xfId="16772"/>
    <cellStyle name="Total 8 3 4 5 2" xfId="28179"/>
    <cellStyle name="Total 8 3 4 6" xfId="17637"/>
    <cellStyle name="Total 8 3 4 6 2" xfId="29044"/>
    <cellStyle name="Total 8 3 4 7" xfId="18413"/>
    <cellStyle name="Total 8 3 4 7 2" xfId="29820"/>
    <cellStyle name="Total 8 3 4 8" xfId="19170"/>
    <cellStyle name="Total 8 3 4 8 2" xfId="30577"/>
    <cellStyle name="Total 8 3 4 9" xfId="21002"/>
    <cellStyle name="Total 8 3 5" xfId="12283"/>
    <cellStyle name="Total 8 3 5 2" xfId="23691"/>
    <cellStyle name="Total 8 3 6" xfId="10580"/>
    <cellStyle name="Total 8 3 6 2" xfId="21992"/>
    <cellStyle name="Total 8 3 7" xfId="12374"/>
    <cellStyle name="Total 8 3 7 2" xfId="23782"/>
    <cellStyle name="Total 8 3 8" xfId="10499"/>
    <cellStyle name="Total 8 3 8 2" xfId="21911"/>
    <cellStyle name="Total 8 3 9" xfId="13034"/>
    <cellStyle name="Total 8 3 9 2" xfId="24441"/>
    <cellStyle name="Total 8 4" xfId="7196"/>
    <cellStyle name="Total 8 4 10" xfId="11630"/>
    <cellStyle name="Total 8 4 10 2" xfId="23039"/>
    <cellStyle name="Total 8 4 11" xfId="20164"/>
    <cellStyle name="Total 8 4 2" xfId="8836"/>
    <cellStyle name="Total 8 4 2 2" xfId="13495"/>
    <cellStyle name="Total 8 4 2 2 2" xfId="24902"/>
    <cellStyle name="Total 8 4 2 3" xfId="14501"/>
    <cellStyle name="Total 8 4 2 3 2" xfId="25908"/>
    <cellStyle name="Total 8 4 2 4" xfId="15459"/>
    <cellStyle name="Total 8 4 2 4 2" xfId="26866"/>
    <cellStyle name="Total 8 4 2 5" xfId="16385"/>
    <cellStyle name="Total 8 4 2 5 2" xfId="27792"/>
    <cellStyle name="Total 8 4 2 6" xfId="17256"/>
    <cellStyle name="Total 8 4 2 6 2" xfId="28663"/>
    <cellStyle name="Total 8 4 2 7" xfId="18103"/>
    <cellStyle name="Total 8 4 2 7 2" xfId="29510"/>
    <cellStyle name="Total 8 4 2 8" xfId="18870"/>
    <cellStyle name="Total 8 4 2 8 2" xfId="30277"/>
    <cellStyle name="Total 8 4 2 9" xfId="20696"/>
    <cellStyle name="Total 8 4 3" xfId="9697"/>
    <cellStyle name="Total 8 4 3 2" xfId="14101"/>
    <cellStyle name="Total 8 4 3 2 2" xfId="25508"/>
    <cellStyle name="Total 8 4 3 3" xfId="15061"/>
    <cellStyle name="Total 8 4 3 3 2" xfId="26468"/>
    <cellStyle name="Total 8 4 3 4" xfId="16013"/>
    <cellStyle name="Total 8 4 3 4 2" xfId="27420"/>
    <cellStyle name="Total 8 4 3 5" xfId="16887"/>
    <cellStyle name="Total 8 4 3 5 2" xfId="28294"/>
    <cellStyle name="Total 8 4 3 6" xfId="17752"/>
    <cellStyle name="Total 8 4 3 6 2" xfId="29159"/>
    <cellStyle name="Total 8 4 3 7" xfId="18528"/>
    <cellStyle name="Total 8 4 3 7 2" xfId="29935"/>
    <cellStyle name="Total 8 4 3 8" xfId="19285"/>
    <cellStyle name="Total 8 4 3 8 2" xfId="30692"/>
    <cellStyle name="Total 8 4 3 9" xfId="21117"/>
    <cellStyle name="Total 8 4 4" xfId="12466"/>
    <cellStyle name="Total 8 4 4 2" xfId="23874"/>
    <cellStyle name="Total 8 4 5" xfId="10411"/>
    <cellStyle name="Total 8 4 5 2" xfId="21823"/>
    <cellStyle name="Total 8 4 6" xfId="11721"/>
    <cellStyle name="Total 8 4 6 2" xfId="23130"/>
    <cellStyle name="Total 8 4 7" xfId="11063"/>
    <cellStyle name="Total 8 4 7 2" xfId="22474"/>
    <cellStyle name="Total 8 4 8" xfId="12057"/>
    <cellStyle name="Total 8 4 8 2" xfId="23465"/>
    <cellStyle name="Total 8 4 9" xfId="10784"/>
    <cellStyle name="Total 8 4 9 2" xfId="22196"/>
    <cellStyle name="Total 8 5" xfId="8038"/>
    <cellStyle name="Total 8 5 2" xfId="13006"/>
    <cellStyle name="Total 8 5 2 2" xfId="24413"/>
    <cellStyle name="Total 8 5 3" xfId="9984"/>
    <cellStyle name="Total 8 5 3 2" xfId="21397"/>
    <cellStyle name="Total 8 5 4" xfId="11820"/>
    <cellStyle name="Total 8 5 4 2" xfId="23229"/>
    <cellStyle name="Total 8 5 5" xfId="10983"/>
    <cellStyle name="Total 8 5 5 2" xfId="22394"/>
    <cellStyle name="Total 8 5 6" xfId="12361"/>
    <cellStyle name="Total 8 5 6 2" xfId="23769"/>
    <cellStyle name="Total 8 5 7" xfId="10510"/>
    <cellStyle name="Total 8 5 7 2" xfId="21922"/>
    <cellStyle name="Total 8 5 8" xfId="13136"/>
    <cellStyle name="Total 8 5 8 2" xfId="24543"/>
    <cellStyle name="Total 8 5 9" xfId="20450"/>
    <cellStyle name="Total 8 6" xfId="9469"/>
    <cellStyle name="Total 8 6 2" xfId="13873"/>
    <cellStyle name="Total 8 6 2 2" xfId="25280"/>
    <cellStyle name="Total 8 6 3" xfId="14833"/>
    <cellStyle name="Total 8 6 3 2" xfId="26240"/>
    <cellStyle name="Total 8 6 4" xfId="15785"/>
    <cellStyle name="Total 8 6 4 2" xfId="27192"/>
    <cellStyle name="Total 8 6 5" xfId="16659"/>
    <cellStyle name="Total 8 6 5 2" xfId="28066"/>
    <cellStyle name="Total 8 6 6" xfId="17524"/>
    <cellStyle name="Total 8 6 6 2" xfId="28931"/>
    <cellStyle name="Total 8 6 7" xfId="18300"/>
    <cellStyle name="Total 8 6 7 2" xfId="29707"/>
    <cellStyle name="Total 8 6 8" xfId="19057"/>
    <cellStyle name="Total 8 6 8 2" xfId="30464"/>
    <cellStyle name="Total 8 6 9" xfId="20889"/>
    <cellStyle name="Total 8 7" xfId="11933"/>
    <cellStyle name="Total 8 7 2" xfId="23342"/>
    <cellStyle name="Total 8 8" xfId="10882"/>
    <cellStyle name="Total 8 8 2" xfId="22293"/>
    <cellStyle name="Total 8 9" xfId="11540"/>
    <cellStyle name="Total 8 9 2" xfId="22950"/>
    <cellStyle name="Total 9" xfId="6311"/>
    <cellStyle name="Total 9 10" xfId="11195"/>
    <cellStyle name="Total 9 10 2" xfId="22605"/>
    <cellStyle name="Total 9 11" xfId="11960"/>
    <cellStyle name="Total 9 11 2" xfId="23368"/>
    <cellStyle name="Total 9 12" xfId="10860"/>
    <cellStyle name="Total 9 12 2" xfId="22272"/>
    <cellStyle name="Total 9 13" xfId="11560"/>
    <cellStyle name="Total 9 13 2" xfId="22969"/>
    <cellStyle name="Total 9 14" xfId="19919"/>
    <cellStyle name="Total 9 2" xfId="6312"/>
    <cellStyle name="Total 9 2 10" xfId="12537"/>
    <cellStyle name="Total 9 2 10 2" xfId="23945"/>
    <cellStyle name="Total 9 2 11" xfId="10344"/>
    <cellStyle name="Total 9 2 11 2" xfId="21756"/>
    <cellStyle name="Total 9 2 12" xfId="13152"/>
    <cellStyle name="Total 9 2 12 2" xfId="24559"/>
    <cellStyle name="Total 9 2 13" xfId="19920"/>
    <cellStyle name="Total 9 2 2" xfId="6935"/>
    <cellStyle name="Total 9 2 2 10" xfId="10787"/>
    <cellStyle name="Total 9 2 2 10 2" xfId="22199"/>
    <cellStyle name="Total 9 2 2 11" xfId="11627"/>
    <cellStyle name="Total 9 2 2 11 2" xfId="23036"/>
    <cellStyle name="Total 9 2 2 12" xfId="20041"/>
    <cellStyle name="Total 9 2 2 2" xfId="7735"/>
    <cellStyle name="Total 9 2 2 2 10" xfId="12784"/>
    <cellStyle name="Total 9 2 2 2 10 2" xfId="24192"/>
    <cellStyle name="Total 9 2 2 2 11" xfId="20286"/>
    <cellStyle name="Total 9 2 2 2 2" xfId="9375"/>
    <cellStyle name="Total 9 2 2 2 2 2" xfId="13796"/>
    <cellStyle name="Total 9 2 2 2 2 2 2" xfId="25203"/>
    <cellStyle name="Total 9 2 2 2 2 3" xfId="14758"/>
    <cellStyle name="Total 9 2 2 2 2 3 2" xfId="26165"/>
    <cellStyle name="Total 9 2 2 2 2 4" xfId="15710"/>
    <cellStyle name="Total 9 2 2 2 2 4 2" xfId="27117"/>
    <cellStyle name="Total 9 2 2 2 2 5" xfId="16588"/>
    <cellStyle name="Total 9 2 2 2 2 5 2" xfId="27995"/>
    <cellStyle name="Total 9 2 2 2 2 6" xfId="17453"/>
    <cellStyle name="Total 9 2 2 2 2 6 2" xfId="28860"/>
    <cellStyle name="Total 9 2 2 2 2 7" xfId="18229"/>
    <cellStyle name="Total 9 2 2 2 2 7 2" xfId="29636"/>
    <cellStyle name="Total 9 2 2 2 2 8" xfId="18986"/>
    <cellStyle name="Total 9 2 2 2 2 8 2" xfId="30393"/>
    <cellStyle name="Total 9 2 2 2 2 9" xfId="20818"/>
    <cellStyle name="Total 9 2 2 2 3" xfId="9813"/>
    <cellStyle name="Total 9 2 2 2 3 2" xfId="14217"/>
    <cellStyle name="Total 9 2 2 2 3 2 2" xfId="25624"/>
    <cellStyle name="Total 9 2 2 2 3 3" xfId="15177"/>
    <cellStyle name="Total 9 2 2 2 3 3 2" xfId="26584"/>
    <cellStyle name="Total 9 2 2 2 3 4" xfId="16129"/>
    <cellStyle name="Total 9 2 2 2 3 4 2" xfId="27536"/>
    <cellStyle name="Total 9 2 2 2 3 5" xfId="17003"/>
    <cellStyle name="Total 9 2 2 2 3 5 2" xfId="28410"/>
    <cellStyle name="Total 9 2 2 2 3 6" xfId="17868"/>
    <cellStyle name="Total 9 2 2 2 3 6 2" xfId="29275"/>
    <cellStyle name="Total 9 2 2 2 3 7" xfId="18644"/>
    <cellStyle name="Total 9 2 2 2 3 7 2" xfId="30051"/>
    <cellStyle name="Total 9 2 2 2 3 8" xfId="19401"/>
    <cellStyle name="Total 9 2 2 2 3 8 2" xfId="30808"/>
    <cellStyle name="Total 9 2 2 2 3 9" xfId="21233"/>
    <cellStyle name="Total 9 2 2 2 4" xfId="12782"/>
    <cellStyle name="Total 9 2 2 2 4 2" xfId="24190"/>
    <cellStyle name="Total 9 2 2 2 5" xfId="10203"/>
    <cellStyle name="Total 9 2 2 2 5 2" xfId="21615"/>
    <cellStyle name="Total 9 2 2 2 6" xfId="12663"/>
    <cellStyle name="Total 9 2 2 2 6 2" xfId="24071"/>
    <cellStyle name="Total 9 2 2 2 7" xfId="10252"/>
    <cellStyle name="Total 9 2 2 2 7 2" xfId="21664"/>
    <cellStyle name="Total 9 2 2 2 8" xfId="13158"/>
    <cellStyle name="Total 9 2 2 2 8 2" xfId="24565"/>
    <cellStyle name="Total 9 2 2 2 9" xfId="9875"/>
    <cellStyle name="Total 9 2 2 2 9 2" xfId="21288"/>
    <cellStyle name="Total 9 2 2 3" xfId="8575"/>
    <cellStyle name="Total 9 2 2 3 2" xfId="13315"/>
    <cellStyle name="Total 9 2 2 3 2 2" xfId="24722"/>
    <cellStyle name="Total 9 2 2 3 3" xfId="14335"/>
    <cellStyle name="Total 9 2 2 3 3 2" xfId="25742"/>
    <cellStyle name="Total 9 2 2 3 4" xfId="15295"/>
    <cellStyle name="Total 9 2 2 3 4 2" xfId="26702"/>
    <cellStyle name="Total 9 2 2 3 5" xfId="16244"/>
    <cellStyle name="Total 9 2 2 3 5 2" xfId="27651"/>
    <cellStyle name="Total 9 2 2 3 6" xfId="17117"/>
    <cellStyle name="Total 9 2 2 3 6 2" xfId="28524"/>
    <cellStyle name="Total 9 2 2 3 7" xfId="17982"/>
    <cellStyle name="Total 9 2 2 3 7 2" xfId="29389"/>
    <cellStyle name="Total 9 2 2 3 8" xfId="18758"/>
    <cellStyle name="Total 9 2 2 3 8 2" xfId="30165"/>
    <cellStyle name="Total 9 2 2 3 9" xfId="20572"/>
    <cellStyle name="Total 9 2 2 4" xfId="9585"/>
    <cellStyle name="Total 9 2 2 4 2" xfId="13989"/>
    <cellStyle name="Total 9 2 2 4 2 2" xfId="25396"/>
    <cellStyle name="Total 9 2 2 4 3" xfId="14949"/>
    <cellStyle name="Total 9 2 2 4 3 2" xfId="26356"/>
    <cellStyle name="Total 9 2 2 4 4" xfId="15901"/>
    <cellStyle name="Total 9 2 2 4 4 2" xfId="27308"/>
    <cellStyle name="Total 9 2 2 4 5" xfId="16775"/>
    <cellStyle name="Total 9 2 2 4 5 2" xfId="28182"/>
    <cellStyle name="Total 9 2 2 4 6" xfId="17640"/>
    <cellStyle name="Total 9 2 2 4 6 2" xfId="29047"/>
    <cellStyle name="Total 9 2 2 4 7" xfId="18416"/>
    <cellStyle name="Total 9 2 2 4 7 2" xfId="29823"/>
    <cellStyle name="Total 9 2 2 4 8" xfId="19173"/>
    <cellStyle name="Total 9 2 2 4 8 2" xfId="30580"/>
    <cellStyle name="Total 9 2 2 4 9" xfId="21005"/>
    <cellStyle name="Total 9 2 2 5" xfId="12286"/>
    <cellStyle name="Total 9 2 2 5 2" xfId="23694"/>
    <cellStyle name="Total 9 2 2 6" xfId="10577"/>
    <cellStyle name="Total 9 2 2 6 2" xfId="21989"/>
    <cellStyle name="Total 9 2 2 7" xfId="11687"/>
    <cellStyle name="Total 9 2 2 7 2" xfId="23096"/>
    <cellStyle name="Total 9 2 2 8" xfId="11092"/>
    <cellStyle name="Total 9 2 2 8 2" xfId="22503"/>
    <cellStyle name="Total 9 2 2 9" xfId="12053"/>
    <cellStyle name="Total 9 2 2 9 2" xfId="23461"/>
    <cellStyle name="Total 9 2 3" xfId="7199"/>
    <cellStyle name="Total 9 2 3 10" xfId="13801"/>
    <cellStyle name="Total 9 2 3 10 2" xfId="25208"/>
    <cellStyle name="Total 9 2 3 11" xfId="20167"/>
    <cellStyle name="Total 9 2 3 2" xfId="8839"/>
    <cellStyle name="Total 9 2 3 2 2" xfId="13498"/>
    <cellStyle name="Total 9 2 3 2 2 2" xfId="24905"/>
    <cellStyle name="Total 9 2 3 2 3" xfId="14504"/>
    <cellStyle name="Total 9 2 3 2 3 2" xfId="25911"/>
    <cellStyle name="Total 9 2 3 2 4" xfId="15462"/>
    <cellStyle name="Total 9 2 3 2 4 2" xfId="26869"/>
    <cellStyle name="Total 9 2 3 2 5" xfId="16388"/>
    <cellStyle name="Total 9 2 3 2 5 2" xfId="27795"/>
    <cellStyle name="Total 9 2 3 2 6" xfId="17259"/>
    <cellStyle name="Total 9 2 3 2 6 2" xfId="28666"/>
    <cellStyle name="Total 9 2 3 2 7" xfId="18106"/>
    <cellStyle name="Total 9 2 3 2 7 2" xfId="29513"/>
    <cellStyle name="Total 9 2 3 2 8" xfId="18873"/>
    <cellStyle name="Total 9 2 3 2 8 2" xfId="30280"/>
    <cellStyle name="Total 9 2 3 2 9" xfId="20699"/>
    <cellStyle name="Total 9 2 3 3" xfId="9700"/>
    <cellStyle name="Total 9 2 3 3 2" xfId="14104"/>
    <cellStyle name="Total 9 2 3 3 2 2" xfId="25511"/>
    <cellStyle name="Total 9 2 3 3 3" xfId="15064"/>
    <cellStyle name="Total 9 2 3 3 3 2" xfId="26471"/>
    <cellStyle name="Total 9 2 3 3 4" xfId="16016"/>
    <cellStyle name="Total 9 2 3 3 4 2" xfId="27423"/>
    <cellStyle name="Total 9 2 3 3 5" xfId="16890"/>
    <cellStyle name="Total 9 2 3 3 5 2" xfId="28297"/>
    <cellStyle name="Total 9 2 3 3 6" xfId="17755"/>
    <cellStyle name="Total 9 2 3 3 6 2" xfId="29162"/>
    <cellStyle name="Total 9 2 3 3 7" xfId="18531"/>
    <cellStyle name="Total 9 2 3 3 7 2" xfId="29938"/>
    <cellStyle name="Total 9 2 3 3 8" xfId="19288"/>
    <cellStyle name="Total 9 2 3 3 8 2" xfId="30695"/>
    <cellStyle name="Total 9 2 3 3 9" xfId="21120"/>
    <cellStyle name="Total 9 2 3 4" xfId="12469"/>
    <cellStyle name="Total 9 2 3 4 2" xfId="23877"/>
    <cellStyle name="Total 9 2 3 5" xfId="10408"/>
    <cellStyle name="Total 9 2 3 5 2" xfId="21820"/>
    <cellStyle name="Total 9 2 3 6" xfId="11724"/>
    <cellStyle name="Total 9 2 3 6 2" xfId="23133"/>
    <cellStyle name="Total 9 2 3 7" xfId="11060"/>
    <cellStyle name="Total 9 2 3 7 2" xfId="22471"/>
    <cellStyle name="Total 9 2 3 8" xfId="13093"/>
    <cellStyle name="Total 9 2 3 8 2" xfId="24500"/>
    <cellStyle name="Total 9 2 3 9" xfId="9923"/>
    <cellStyle name="Total 9 2 3 9 2" xfId="21336"/>
    <cellStyle name="Total 9 2 4" xfId="8041"/>
    <cellStyle name="Total 9 2 4 2" xfId="13009"/>
    <cellStyle name="Total 9 2 4 2 2" xfId="24416"/>
    <cellStyle name="Total 9 2 4 3" xfId="9981"/>
    <cellStyle name="Total 9 2 4 3 2" xfId="21394"/>
    <cellStyle name="Total 9 2 4 4" xfId="11823"/>
    <cellStyle name="Total 9 2 4 4 2" xfId="23232"/>
    <cellStyle name="Total 9 2 4 5" xfId="10980"/>
    <cellStyle name="Total 9 2 4 5 2" xfId="22391"/>
    <cellStyle name="Total 9 2 4 6" xfId="11461"/>
    <cellStyle name="Total 9 2 4 6 2" xfId="22871"/>
    <cellStyle name="Total 9 2 4 7" xfId="11266"/>
    <cellStyle name="Total 9 2 4 7 2" xfId="22676"/>
    <cellStyle name="Total 9 2 4 8" xfId="13553"/>
    <cellStyle name="Total 9 2 4 8 2" xfId="24960"/>
    <cellStyle name="Total 9 2 4 9" xfId="20453"/>
    <cellStyle name="Total 9 2 5" xfId="9472"/>
    <cellStyle name="Total 9 2 5 2" xfId="13876"/>
    <cellStyle name="Total 9 2 5 2 2" xfId="25283"/>
    <cellStyle name="Total 9 2 5 3" xfId="14836"/>
    <cellStyle name="Total 9 2 5 3 2" xfId="26243"/>
    <cellStyle name="Total 9 2 5 4" xfId="15788"/>
    <cellStyle name="Total 9 2 5 4 2" xfId="27195"/>
    <cellStyle name="Total 9 2 5 5" xfId="16662"/>
    <cellStyle name="Total 9 2 5 5 2" xfId="28069"/>
    <cellStyle name="Total 9 2 5 6" xfId="17527"/>
    <cellStyle name="Total 9 2 5 6 2" xfId="28934"/>
    <cellStyle name="Total 9 2 5 7" xfId="18303"/>
    <cellStyle name="Total 9 2 5 7 2" xfId="29710"/>
    <cellStyle name="Total 9 2 5 8" xfId="19060"/>
    <cellStyle name="Total 9 2 5 8 2" xfId="30467"/>
    <cellStyle name="Total 9 2 5 9" xfId="20892"/>
    <cellStyle name="Total 9 2 6" xfId="11936"/>
    <cellStyle name="Total 9 2 6 2" xfId="23345"/>
    <cellStyle name="Total 9 2 7" xfId="10879"/>
    <cellStyle name="Total 9 2 7 2" xfId="22290"/>
    <cellStyle name="Total 9 2 8" xfId="11543"/>
    <cellStyle name="Total 9 2 8 2" xfId="22953"/>
    <cellStyle name="Total 9 2 9" xfId="11194"/>
    <cellStyle name="Total 9 2 9 2" xfId="22604"/>
    <cellStyle name="Total 9 3" xfId="6934"/>
    <cellStyle name="Total 9 3 10" xfId="10709"/>
    <cellStyle name="Total 9 3 10 2" xfId="22121"/>
    <cellStyle name="Total 9 3 11" xfId="12584"/>
    <cellStyle name="Total 9 3 11 2" xfId="23992"/>
    <cellStyle name="Total 9 3 12" xfId="20040"/>
    <cellStyle name="Total 9 3 2" xfId="7736"/>
    <cellStyle name="Total 9 3 2 10" xfId="17356"/>
    <cellStyle name="Total 9 3 2 10 2" xfId="28763"/>
    <cellStyle name="Total 9 3 2 11" xfId="20287"/>
    <cellStyle name="Total 9 3 2 2" xfId="9376"/>
    <cellStyle name="Total 9 3 2 2 2" xfId="13797"/>
    <cellStyle name="Total 9 3 2 2 2 2" xfId="25204"/>
    <cellStyle name="Total 9 3 2 2 3" xfId="14759"/>
    <cellStyle name="Total 9 3 2 2 3 2" xfId="26166"/>
    <cellStyle name="Total 9 3 2 2 4" xfId="15711"/>
    <cellStyle name="Total 9 3 2 2 4 2" xfId="27118"/>
    <cellStyle name="Total 9 3 2 2 5" xfId="16589"/>
    <cellStyle name="Total 9 3 2 2 5 2" xfId="27996"/>
    <cellStyle name="Total 9 3 2 2 6" xfId="17454"/>
    <cellStyle name="Total 9 3 2 2 6 2" xfId="28861"/>
    <cellStyle name="Total 9 3 2 2 7" xfId="18230"/>
    <cellStyle name="Total 9 3 2 2 7 2" xfId="29637"/>
    <cellStyle name="Total 9 3 2 2 8" xfId="18987"/>
    <cellStyle name="Total 9 3 2 2 8 2" xfId="30394"/>
    <cellStyle name="Total 9 3 2 2 9" xfId="20819"/>
    <cellStyle name="Total 9 3 2 3" xfId="9814"/>
    <cellStyle name="Total 9 3 2 3 2" xfId="14218"/>
    <cellStyle name="Total 9 3 2 3 2 2" xfId="25625"/>
    <cellStyle name="Total 9 3 2 3 3" xfId="15178"/>
    <cellStyle name="Total 9 3 2 3 3 2" xfId="26585"/>
    <cellStyle name="Total 9 3 2 3 4" xfId="16130"/>
    <cellStyle name="Total 9 3 2 3 4 2" xfId="27537"/>
    <cellStyle name="Total 9 3 2 3 5" xfId="17004"/>
    <cellStyle name="Total 9 3 2 3 5 2" xfId="28411"/>
    <cellStyle name="Total 9 3 2 3 6" xfId="17869"/>
    <cellStyle name="Total 9 3 2 3 6 2" xfId="29276"/>
    <cellStyle name="Total 9 3 2 3 7" xfId="18645"/>
    <cellStyle name="Total 9 3 2 3 7 2" xfId="30052"/>
    <cellStyle name="Total 9 3 2 3 8" xfId="19402"/>
    <cellStyle name="Total 9 3 2 3 8 2" xfId="30809"/>
    <cellStyle name="Total 9 3 2 3 9" xfId="21234"/>
    <cellStyle name="Total 9 3 2 4" xfId="12783"/>
    <cellStyle name="Total 9 3 2 4 2" xfId="24191"/>
    <cellStyle name="Total 9 3 2 5" xfId="10202"/>
    <cellStyle name="Total 9 3 2 5 2" xfId="21614"/>
    <cellStyle name="Total 9 3 2 6" xfId="13683"/>
    <cellStyle name="Total 9 3 2 6 2" xfId="25090"/>
    <cellStyle name="Total 9 3 2 7" xfId="14651"/>
    <cellStyle name="Total 9 3 2 7 2" xfId="26058"/>
    <cellStyle name="Total 9 3 2 8" xfId="15603"/>
    <cellStyle name="Total 9 3 2 8 2" xfId="27010"/>
    <cellStyle name="Total 9 3 2 9" xfId="16488"/>
    <cellStyle name="Total 9 3 2 9 2" xfId="27895"/>
    <cellStyle name="Total 9 3 3" xfId="8574"/>
    <cellStyle name="Total 9 3 3 2" xfId="13314"/>
    <cellStyle name="Total 9 3 3 2 2" xfId="24721"/>
    <cellStyle name="Total 9 3 3 3" xfId="14334"/>
    <cellStyle name="Total 9 3 3 3 2" xfId="25741"/>
    <cellStyle name="Total 9 3 3 4" xfId="15294"/>
    <cellStyle name="Total 9 3 3 4 2" xfId="26701"/>
    <cellStyle name="Total 9 3 3 5" xfId="16243"/>
    <cellStyle name="Total 9 3 3 5 2" xfId="27650"/>
    <cellStyle name="Total 9 3 3 6" xfId="17116"/>
    <cellStyle name="Total 9 3 3 6 2" xfId="28523"/>
    <cellStyle name="Total 9 3 3 7" xfId="17981"/>
    <cellStyle name="Total 9 3 3 7 2" xfId="29388"/>
    <cellStyle name="Total 9 3 3 8" xfId="18757"/>
    <cellStyle name="Total 9 3 3 8 2" xfId="30164"/>
    <cellStyle name="Total 9 3 3 9" xfId="20571"/>
    <cellStyle name="Total 9 3 4" xfId="9584"/>
    <cellStyle name="Total 9 3 4 2" xfId="13988"/>
    <cellStyle name="Total 9 3 4 2 2" xfId="25395"/>
    <cellStyle name="Total 9 3 4 3" xfId="14948"/>
    <cellStyle name="Total 9 3 4 3 2" xfId="26355"/>
    <cellStyle name="Total 9 3 4 4" xfId="15900"/>
    <cellStyle name="Total 9 3 4 4 2" xfId="27307"/>
    <cellStyle name="Total 9 3 4 5" xfId="16774"/>
    <cellStyle name="Total 9 3 4 5 2" xfId="28181"/>
    <cellStyle name="Total 9 3 4 6" xfId="17639"/>
    <cellStyle name="Total 9 3 4 6 2" xfId="29046"/>
    <cellStyle name="Total 9 3 4 7" xfId="18415"/>
    <cellStyle name="Total 9 3 4 7 2" xfId="29822"/>
    <cellStyle name="Total 9 3 4 8" xfId="19172"/>
    <cellStyle name="Total 9 3 4 8 2" xfId="30579"/>
    <cellStyle name="Total 9 3 4 9" xfId="21004"/>
    <cellStyle name="Total 9 3 5" xfId="12285"/>
    <cellStyle name="Total 9 3 5 2" xfId="23693"/>
    <cellStyle name="Total 9 3 6" xfId="10578"/>
    <cellStyle name="Total 9 3 6 2" xfId="21990"/>
    <cellStyle name="Total 9 3 7" xfId="12916"/>
    <cellStyle name="Total 9 3 7 2" xfId="24323"/>
    <cellStyle name="Total 9 3 8" xfId="10066"/>
    <cellStyle name="Total 9 3 8 2" xfId="21479"/>
    <cellStyle name="Total 9 3 9" xfId="12148"/>
    <cellStyle name="Total 9 3 9 2" xfId="23556"/>
    <cellStyle name="Total 9 4" xfId="7198"/>
    <cellStyle name="Total 9 4 10" xfId="15529"/>
    <cellStyle name="Total 9 4 10 2" xfId="26936"/>
    <cellStyle name="Total 9 4 11" xfId="20166"/>
    <cellStyle name="Total 9 4 2" xfId="8838"/>
    <cellStyle name="Total 9 4 2 2" xfId="13497"/>
    <cellStyle name="Total 9 4 2 2 2" xfId="24904"/>
    <cellStyle name="Total 9 4 2 3" xfId="14503"/>
    <cellStyle name="Total 9 4 2 3 2" xfId="25910"/>
    <cellStyle name="Total 9 4 2 4" xfId="15461"/>
    <cellStyle name="Total 9 4 2 4 2" xfId="26868"/>
    <cellStyle name="Total 9 4 2 5" xfId="16387"/>
    <cellStyle name="Total 9 4 2 5 2" xfId="27794"/>
    <cellStyle name="Total 9 4 2 6" xfId="17258"/>
    <cellStyle name="Total 9 4 2 6 2" xfId="28665"/>
    <cellStyle name="Total 9 4 2 7" xfId="18105"/>
    <cellStyle name="Total 9 4 2 7 2" xfId="29512"/>
    <cellStyle name="Total 9 4 2 8" xfId="18872"/>
    <cellStyle name="Total 9 4 2 8 2" xfId="30279"/>
    <cellStyle name="Total 9 4 2 9" xfId="20698"/>
    <cellStyle name="Total 9 4 3" xfId="9699"/>
    <cellStyle name="Total 9 4 3 2" xfId="14103"/>
    <cellStyle name="Total 9 4 3 2 2" xfId="25510"/>
    <cellStyle name="Total 9 4 3 3" xfId="15063"/>
    <cellStyle name="Total 9 4 3 3 2" xfId="26470"/>
    <cellStyle name="Total 9 4 3 4" xfId="16015"/>
    <cellStyle name="Total 9 4 3 4 2" xfId="27422"/>
    <cellStyle name="Total 9 4 3 5" xfId="16889"/>
    <cellStyle name="Total 9 4 3 5 2" xfId="28296"/>
    <cellStyle name="Total 9 4 3 6" xfId="17754"/>
    <cellStyle name="Total 9 4 3 6 2" xfId="29161"/>
    <cellStyle name="Total 9 4 3 7" xfId="18530"/>
    <cellStyle name="Total 9 4 3 7 2" xfId="29937"/>
    <cellStyle name="Total 9 4 3 8" xfId="19287"/>
    <cellStyle name="Total 9 4 3 8 2" xfId="30694"/>
    <cellStyle name="Total 9 4 3 9" xfId="21119"/>
    <cellStyle name="Total 9 4 4" xfId="12468"/>
    <cellStyle name="Total 9 4 4 2" xfId="23876"/>
    <cellStyle name="Total 9 4 5" xfId="10409"/>
    <cellStyle name="Total 9 4 5 2" xfId="21821"/>
    <cellStyle name="Total 9 4 6" xfId="11723"/>
    <cellStyle name="Total 9 4 6 2" xfId="23132"/>
    <cellStyle name="Total 9 4 7" xfId="11061"/>
    <cellStyle name="Total 9 4 7 2" xfId="22472"/>
    <cellStyle name="Total 9 4 8" xfId="13584"/>
    <cellStyle name="Total 9 4 8 2" xfId="24991"/>
    <cellStyle name="Total 9 4 9" xfId="14572"/>
    <cellStyle name="Total 9 4 9 2" xfId="25979"/>
    <cellStyle name="Total 9 5" xfId="8040"/>
    <cellStyle name="Total 9 5 2" xfId="13008"/>
    <cellStyle name="Total 9 5 2 2" xfId="24415"/>
    <cellStyle name="Total 9 5 3" xfId="9982"/>
    <cellStyle name="Total 9 5 3 2" xfId="21395"/>
    <cellStyle name="Total 9 5 4" xfId="11822"/>
    <cellStyle name="Total 9 5 4 2" xfId="23231"/>
    <cellStyle name="Total 9 5 5" xfId="10981"/>
    <cellStyle name="Total 9 5 5 2" xfId="22392"/>
    <cellStyle name="Total 9 5 6" xfId="12880"/>
    <cellStyle name="Total 9 5 6 2" xfId="24287"/>
    <cellStyle name="Total 9 5 7" xfId="10098"/>
    <cellStyle name="Total 9 5 7 2" xfId="21511"/>
    <cellStyle name="Total 9 5 8" xfId="13695"/>
    <cellStyle name="Total 9 5 8 2" xfId="25102"/>
    <cellStyle name="Total 9 5 9" xfId="20452"/>
    <cellStyle name="Total 9 6" xfId="9471"/>
    <cellStyle name="Total 9 6 2" xfId="13875"/>
    <cellStyle name="Total 9 6 2 2" xfId="25282"/>
    <cellStyle name="Total 9 6 3" xfId="14835"/>
    <cellStyle name="Total 9 6 3 2" xfId="26242"/>
    <cellStyle name="Total 9 6 4" xfId="15787"/>
    <cellStyle name="Total 9 6 4 2" xfId="27194"/>
    <cellStyle name="Total 9 6 5" xfId="16661"/>
    <cellStyle name="Total 9 6 5 2" xfId="28068"/>
    <cellStyle name="Total 9 6 6" xfId="17526"/>
    <cellStyle name="Total 9 6 6 2" xfId="28933"/>
    <cellStyle name="Total 9 6 7" xfId="18302"/>
    <cellStyle name="Total 9 6 7 2" xfId="29709"/>
    <cellStyle name="Total 9 6 8" xfId="19059"/>
    <cellStyle name="Total 9 6 8 2" xfId="30466"/>
    <cellStyle name="Total 9 6 9" xfId="20891"/>
    <cellStyle name="Total 9 7" xfId="11935"/>
    <cellStyle name="Total 9 7 2" xfId="23344"/>
    <cellStyle name="Total 9 8" xfId="10880"/>
    <cellStyle name="Total 9 8 2" xfId="22291"/>
    <cellStyle name="Total 9 9" xfId="11542"/>
    <cellStyle name="Total 9 9 2" xfId="22952"/>
    <cellStyle name="V?st." xfId="6822"/>
    <cellStyle name="Warning Text 10" xfId="6313"/>
    <cellStyle name="Warning Text 11" xfId="6314"/>
    <cellStyle name="Warning Text 12" xfId="6315"/>
    <cellStyle name="Warning Text 13" xfId="6316"/>
    <cellStyle name="Warning Text 14" xfId="6317"/>
    <cellStyle name="Warning Text 15" xfId="6318"/>
    <cellStyle name="Warning Text 16" xfId="6319"/>
    <cellStyle name="Warning Text 17" xfId="6320"/>
    <cellStyle name="Warning Text 18" xfId="6321"/>
    <cellStyle name="Warning Text 18 2" xfId="6322"/>
    <cellStyle name="Warning Text 19" xfId="6323"/>
    <cellStyle name="Warning Text 19 2" xfId="6324"/>
    <cellStyle name="Warning Text 2" xfId="6325"/>
    <cellStyle name="Warning Text 2 2" xfId="6326"/>
    <cellStyle name="Warning Text 3" xfId="6327"/>
    <cellStyle name="Warning Text 4" xfId="6328"/>
    <cellStyle name="Warning Text 5" xfId="6329"/>
    <cellStyle name="Warning Text 6" xfId="6330"/>
    <cellStyle name="Warning Text 7" xfId="6331"/>
    <cellStyle name="Warning Text 8" xfId="6332"/>
    <cellStyle name="Warning Text 9" xfId="6333"/>
  </cellStyles>
  <dxfs count="0"/>
  <tableStyles count="0" defaultTableStyle="TableStyleMedium2" defaultPivotStyle="PivotStyleLight16"/>
  <colors>
    <mruColors>
      <color rgb="FFB889DB"/>
      <color rgb="FFF7C5C5"/>
      <color rgb="FFD4F6DD"/>
      <color rgb="FFFADEDE"/>
      <color rgb="FFF1F0DA"/>
      <color rgb="FFE4E9E1"/>
      <color rgb="FFFBE5C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A1:KZ3422"/>
  <sheetViews>
    <sheetView topLeftCell="A16" zoomScale="80" zoomScaleNormal="80" workbookViewId="0">
      <selection activeCell="A12" sqref="A12:D17"/>
    </sheetView>
  </sheetViews>
  <sheetFormatPr defaultRowHeight="15"/>
  <cols>
    <col min="1" max="1" width="7.85546875" style="2" customWidth="1"/>
    <col min="2" max="2" width="23.5703125" style="2" customWidth="1"/>
    <col min="3" max="3" width="30.5703125" style="2" customWidth="1"/>
    <col min="4" max="4" width="53.85546875" style="2" customWidth="1"/>
    <col min="5" max="5" width="31.7109375" style="2" customWidth="1"/>
    <col min="6" max="11" width="12.28515625" style="2" customWidth="1"/>
    <col min="12" max="12" width="19.140625" style="2" customWidth="1"/>
    <col min="13" max="13" width="16.7109375" style="2" customWidth="1"/>
    <col min="14" max="15" width="15.28515625" style="2" customWidth="1"/>
    <col min="16" max="16" width="21.140625" style="2" customWidth="1"/>
    <col min="17" max="17" width="15.28515625" style="49" customWidth="1"/>
    <col min="18" max="18" width="47.5703125" style="5" customWidth="1"/>
    <col min="19" max="19" width="26.5703125" style="5" customWidth="1"/>
    <col min="20" max="20" width="7.42578125" style="5" customWidth="1"/>
    <col min="21" max="21" width="8.7109375" style="5" hidden="1" customWidth="1"/>
    <col min="22" max="22" width="2.7109375" style="5" hidden="1" customWidth="1"/>
    <col min="23" max="24" width="8.7109375" style="5" hidden="1" customWidth="1"/>
    <col min="25" max="25" width="2.85546875" style="5" customWidth="1"/>
    <col min="26" max="29" width="8.7109375" style="5" hidden="1" customWidth="1"/>
    <col min="30" max="59" width="8.7109375" style="5"/>
  </cols>
  <sheetData>
    <row r="1" spans="1:59" ht="26.25" customHeight="1">
      <c r="H1" s="1605" t="s">
        <v>0</v>
      </c>
      <c r="I1" s="1605"/>
      <c r="J1" s="1605"/>
      <c r="K1" s="1605"/>
      <c r="L1" s="1605"/>
      <c r="M1" s="1605"/>
      <c r="N1" s="1605"/>
      <c r="O1" s="1605"/>
      <c r="P1" s="1605"/>
      <c r="Q1" s="1605"/>
    </row>
    <row r="2" spans="1:59" ht="26.25" customHeight="1">
      <c r="H2" s="1352"/>
      <c r="I2" s="1352"/>
      <c r="J2" s="1352"/>
      <c r="K2" s="1352"/>
      <c r="L2" s="1352"/>
      <c r="M2" s="1352"/>
      <c r="N2" s="1352"/>
      <c r="O2" s="1352"/>
      <c r="P2" s="1352"/>
      <c r="Q2" s="1352"/>
    </row>
    <row r="3" spans="1:59" s="18" customFormat="1" ht="20.25">
      <c r="A3" s="2"/>
      <c r="B3" s="934" t="s">
        <v>1121</v>
      </c>
      <c r="C3" s="2"/>
      <c r="D3" s="2"/>
      <c r="E3" s="2"/>
      <c r="F3" s="2"/>
      <c r="G3" s="2"/>
      <c r="H3" s="2"/>
      <c r="I3" s="2"/>
      <c r="J3" s="2"/>
      <c r="K3" s="1355"/>
      <c r="L3" s="43"/>
      <c r="M3" s="43"/>
      <c r="N3" s="43"/>
      <c r="O3" s="43"/>
      <c r="P3" s="43"/>
      <c r="Q3" s="2"/>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row>
    <row r="4" spans="1:59" s="18" customFormat="1" ht="15.75">
      <c r="A4" s="2"/>
      <c r="B4" s="2"/>
      <c r="C4" s="2"/>
      <c r="D4" s="2"/>
      <c r="E4" s="2"/>
      <c r="F4" s="2"/>
      <c r="G4" s="2"/>
      <c r="H4" s="2"/>
      <c r="I4" s="2"/>
      <c r="J4" s="2"/>
      <c r="K4" s="2"/>
      <c r="L4" s="43"/>
      <c r="M4" s="43"/>
      <c r="N4" s="43"/>
      <c r="O4" s="43"/>
      <c r="P4" s="43"/>
      <c r="Q4" s="2"/>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row>
    <row r="5" spans="1:59" ht="30" customHeight="1">
      <c r="A5" s="1523" t="s">
        <v>1</v>
      </c>
      <c r="B5" s="1523"/>
      <c r="C5" s="1524" t="s">
        <v>1273</v>
      </c>
      <c r="D5" s="1524"/>
      <c r="E5" s="1527"/>
      <c r="F5" s="1527"/>
      <c r="G5" s="1527"/>
      <c r="H5" s="1527"/>
      <c r="I5" s="1527"/>
      <c r="J5" s="1527"/>
      <c r="K5" s="1527"/>
      <c r="L5" s="1527"/>
      <c r="M5" s="1527"/>
      <c r="N5" s="1527"/>
      <c r="O5" s="1527"/>
      <c r="P5" s="1527"/>
      <c r="Q5" s="1527"/>
    </row>
    <row r="6" spans="1:59" ht="45.6" customHeight="1">
      <c r="A6" s="1523" t="s">
        <v>2</v>
      </c>
      <c r="B6" s="1523"/>
      <c r="C6" s="1524" t="s">
        <v>1274</v>
      </c>
      <c r="D6" s="1524"/>
      <c r="E6" s="1527"/>
      <c r="F6" s="1527"/>
      <c r="G6" s="1527"/>
      <c r="H6" s="1527"/>
      <c r="I6" s="1527"/>
      <c r="J6" s="1527"/>
      <c r="K6" s="1527"/>
      <c r="L6" s="1527"/>
      <c r="M6" s="1527"/>
      <c r="N6" s="1527"/>
      <c r="O6" s="1527"/>
      <c r="P6" s="1527"/>
      <c r="Q6" s="1527"/>
    </row>
    <row r="7" spans="1:59" ht="125.25" customHeight="1">
      <c r="A7" s="1523"/>
      <c r="B7" s="1523"/>
      <c r="C7" s="1525" t="s">
        <v>1275</v>
      </c>
      <c r="D7" s="1526"/>
      <c r="E7" s="1527"/>
      <c r="F7" s="1527"/>
      <c r="G7" s="1527"/>
      <c r="H7" s="1527"/>
      <c r="I7" s="1527"/>
      <c r="J7" s="1527"/>
      <c r="K7" s="1527"/>
      <c r="L7" s="1527"/>
      <c r="M7" s="1527"/>
      <c r="N7" s="1527"/>
      <c r="O7" s="1527"/>
      <c r="P7" s="1527"/>
      <c r="Q7" s="1527"/>
    </row>
    <row r="8" spans="1:59" ht="65.25" customHeight="1">
      <c r="A8" s="1564" t="s">
        <v>3</v>
      </c>
      <c r="B8" s="1564" t="s">
        <v>4</v>
      </c>
      <c r="C8" s="1564" t="s">
        <v>5</v>
      </c>
      <c r="D8" s="1564" t="s">
        <v>6</v>
      </c>
      <c r="E8" s="1564" t="s">
        <v>7</v>
      </c>
      <c r="F8" s="1564" t="s">
        <v>1372</v>
      </c>
      <c r="G8" s="1564"/>
      <c r="H8" s="1564"/>
      <c r="I8" s="1564" t="s">
        <v>1120</v>
      </c>
      <c r="J8" s="1564"/>
      <c r="K8" s="1564"/>
      <c r="L8" s="1564"/>
      <c r="M8" s="1564"/>
      <c r="N8" s="1564" t="s">
        <v>9</v>
      </c>
      <c r="O8" s="1564" t="s">
        <v>10</v>
      </c>
      <c r="P8" s="1564" t="s">
        <v>11</v>
      </c>
      <c r="Q8" s="1564" t="s">
        <v>12</v>
      </c>
    </row>
    <row r="9" spans="1:59" ht="100.5" customHeight="1">
      <c r="A9" s="1564"/>
      <c r="B9" s="1564"/>
      <c r="C9" s="1564"/>
      <c r="D9" s="1564"/>
      <c r="E9" s="1564"/>
      <c r="F9" s="53" t="s">
        <v>13</v>
      </c>
      <c r="G9" s="53" t="s">
        <v>14</v>
      </c>
      <c r="H9" s="53" t="s">
        <v>15</v>
      </c>
      <c r="I9" s="53" t="s">
        <v>14</v>
      </c>
      <c r="J9" s="53" t="s">
        <v>15</v>
      </c>
      <c r="K9" s="53" t="s">
        <v>16</v>
      </c>
      <c r="L9" s="53" t="s">
        <v>17</v>
      </c>
      <c r="M9" s="53" t="s">
        <v>18</v>
      </c>
      <c r="N9" s="1564"/>
      <c r="O9" s="1564"/>
      <c r="P9" s="1564"/>
      <c r="Q9" s="1564"/>
    </row>
    <row r="10" spans="1:59" s="35" customFormat="1" ht="16.5">
      <c r="A10" s="1346"/>
      <c r="B10" s="1566" t="s">
        <v>19</v>
      </c>
      <c r="C10" s="1566"/>
      <c r="D10" s="1566"/>
      <c r="E10" s="852"/>
      <c r="F10" s="1401">
        <f>F11+F18</f>
        <v>5227560</v>
      </c>
      <c r="G10" s="1401">
        <f t="shared" ref="G10:H10" si="0">G11+G18</f>
        <v>5227560</v>
      </c>
      <c r="H10" s="1401">
        <f t="shared" si="0"/>
        <v>5227560</v>
      </c>
      <c r="I10" s="1401">
        <f>I11+I18</f>
        <v>1019911.192</v>
      </c>
      <c r="J10" s="1401">
        <f>J11+J18</f>
        <v>3962054.0640000002</v>
      </c>
      <c r="K10" s="1401">
        <f>K11+K18</f>
        <v>4035258.2223999999</v>
      </c>
      <c r="L10" s="1401">
        <f>L11+L18</f>
        <v>125187</v>
      </c>
      <c r="M10" s="1401">
        <f>M11+M18</f>
        <v>3523772.0640000002</v>
      </c>
      <c r="N10" s="853"/>
      <c r="O10" s="853"/>
      <c r="P10" s="853"/>
      <c r="Q10" s="853"/>
      <c r="R10" s="851"/>
      <c r="S10" s="851"/>
      <c r="T10" s="851"/>
      <c r="U10" s="851"/>
      <c r="V10" s="851"/>
      <c r="W10" s="851"/>
      <c r="X10" s="851"/>
      <c r="Y10" s="851"/>
      <c r="Z10" s="851"/>
      <c r="AA10" s="851"/>
      <c r="AB10" s="851"/>
      <c r="AC10" s="851"/>
      <c r="AD10" s="851"/>
      <c r="AE10" s="851"/>
      <c r="AF10" s="851"/>
      <c r="AG10" s="851"/>
      <c r="AH10" s="851"/>
      <c r="AI10" s="851"/>
      <c r="AJ10" s="851"/>
      <c r="AK10" s="851"/>
      <c r="AL10" s="851"/>
      <c r="AM10" s="851"/>
      <c r="AN10" s="851"/>
      <c r="AO10" s="851"/>
      <c r="AP10" s="851"/>
      <c r="AQ10" s="851"/>
      <c r="AR10" s="851"/>
      <c r="AS10" s="851"/>
      <c r="AT10" s="851"/>
      <c r="AU10" s="851"/>
      <c r="AV10" s="851"/>
      <c r="AW10" s="851"/>
      <c r="AX10" s="851"/>
      <c r="AY10" s="851"/>
      <c r="AZ10" s="851"/>
      <c r="BA10" s="851"/>
      <c r="BB10" s="851"/>
      <c r="BC10" s="851"/>
      <c r="BD10" s="851"/>
      <c r="BE10" s="851"/>
      <c r="BF10" s="851"/>
      <c r="BG10" s="851"/>
    </row>
    <row r="11" spans="1:59" s="35" customFormat="1" ht="15.6" customHeight="1">
      <c r="A11" s="1579" t="s">
        <v>20</v>
      </c>
      <c r="B11" s="1580"/>
      <c r="C11" s="1580"/>
      <c r="D11" s="1581"/>
      <c r="E11" s="1317"/>
      <c r="F11" s="1402">
        <f t="shared" ref="F11:H11" si="1">SUM(F12:F17)</f>
        <v>4945044</v>
      </c>
      <c r="G11" s="1402">
        <f t="shared" si="1"/>
        <v>4945044</v>
      </c>
      <c r="H11" s="1402">
        <f t="shared" si="1"/>
        <v>4945044</v>
      </c>
      <c r="I11" s="1402">
        <f>SUM(I12:I17)</f>
        <v>383741</v>
      </c>
      <c r="J11" s="1402">
        <f>SUM(J12:J17)</f>
        <v>3203853</v>
      </c>
      <c r="K11" s="1402">
        <f>SUM(K12:K17)</f>
        <v>3301652.9983999999</v>
      </c>
      <c r="L11" s="1402">
        <f>SUM(L12:L17)</f>
        <v>6000</v>
      </c>
      <c r="M11" s="1402">
        <f>SUM(M12:M17)</f>
        <v>3178715</v>
      </c>
      <c r="N11" s="1318"/>
      <c r="O11" s="1318"/>
      <c r="P11" s="1318"/>
      <c r="Q11" s="1318"/>
      <c r="R11" s="851"/>
      <c r="S11" s="851"/>
      <c r="T11" s="851"/>
      <c r="U11" s="851"/>
      <c r="V11" s="851"/>
      <c r="W11" s="851"/>
      <c r="X11" s="851"/>
      <c r="Y11" s="851"/>
      <c r="Z11" s="851"/>
      <c r="AA11" s="851"/>
      <c r="AB11" s="851"/>
      <c r="AC11" s="851"/>
      <c r="AD11" s="851"/>
      <c r="AE11" s="851"/>
      <c r="AF11" s="851"/>
      <c r="AG11" s="851"/>
      <c r="AH11" s="851"/>
      <c r="AI11" s="851"/>
      <c r="AJ11" s="851"/>
      <c r="AK11" s="851"/>
      <c r="AL11" s="851"/>
      <c r="AM11" s="851"/>
      <c r="AN11" s="851"/>
      <c r="AO11" s="851"/>
      <c r="AP11" s="851"/>
      <c r="AQ11" s="851"/>
      <c r="AR11" s="851"/>
      <c r="AS11" s="851"/>
      <c r="AT11" s="851"/>
      <c r="AU11" s="851"/>
      <c r="AV11" s="851"/>
      <c r="AW11" s="851"/>
      <c r="AX11" s="851"/>
      <c r="AY11" s="851"/>
      <c r="AZ11" s="851"/>
      <c r="BA11" s="851"/>
      <c r="BB11" s="851"/>
      <c r="BC11" s="851"/>
      <c r="BD11" s="851"/>
      <c r="BE11" s="851"/>
      <c r="BF11" s="851"/>
      <c r="BG11" s="851"/>
    </row>
    <row r="12" spans="1:59" s="35" customFormat="1" ht="31.5">
      <c r="A12" s="1567"/>
      <c r="B12" s="1568"/>
      <c r="C12" s="1568"/>
      <c r="D12" s="1569"/>
      <c r="E12" s="1436" t="s">
        <v>1119</v>
      </c>
      <c r="F12" s="1403"/>
      <c r="G12" s="1403"/>
      <c r="H12" s="1403"/>
      <c r="I12" s="1404">
        <f>I155</f>
        <v>0</v>
      </c>
      <c r="J12" s="1404">
        <f>J155</f>
        <v>0</v>
      </c>
      <c r="K12" s="1404">
        <f>K155</f>
        <v>79999.998399999997</v>
      </c>
      <c r="L12" s="1404">
        <f>L155</f>
        <v>0</v>
      </c>
      <c r="M12" s="1404">
        <f>M155</f>
        <v>0</v>
      </c>
      <c r="N12" s="853"/>
      <c r="O12" s="853"/>
      <c r="P12" s="853"/>
      <c r="Q12" s="853"/>
      <c r="R12" s="851"/>
      <c r="S12" s="851"/>
      <c r="T12" s="851"/>
      <c r="U12" s="851"/>
      <c r="V12" s="851"/>
      <c r="W12" s="851"/>
      <c r="X12" s="851"/>
      <c r="Y12" s="851"/>
      <c r="Z12" s="851"/>
      <c r="AA12" s="851"/>
      <c r="AB12" s="851"/>
      <c r="AC12" s="851"/>
      <c r="AD12" s="851"/>
      <c r="AE12" s="851"/>
      <c r="AF12" s="851"/>
      <c r="AG12" s="851"/>
      <c r="AH12" s="851"/>
      <c r="AI12" s="851"/>
      <c r="AJ12" s="851"/>
      <c r="AK12" s="851"/>
      <c r="AL12" s="851"/>
      <c r="AM12" s="851"/>
      <c r="AN12" s="851"/>
      <c r="AO12" s="851"/>
      <c r="AP12" s="851"/>
      <c r="AQ12" s="851"/>
      <c r="AR12" s="851"/>
      <c r="AS12" s="851"/>
      <c r="AT12" s="851"/>
      <c r="AU12" s="851"/>
      <c r="AV12" s="851"/>
      <c r="AW12" s="851"/>
      <c r="AX12" s="851"/>
      <c r="AY12" s="851"/>
      <c r="AZ12" s="851"/>
      <c r="BA12" s="851"/>
      <c r="BB12" s="851"/>
      <c r="BC12" s="851"/>
      <c r="BD12" s="851"/>
      <c r="BE12" s="851"/>
      <c r="BF12" s="851"/>
      <c r="BG12" s="851"/>
    </row>
    <row r="13" spans="1:59" s="35" customFormat="1" ht="47.25" customHeight="1">
      <c r="A13" s="1570"/>
      <c r="B13" s="1571"/>
      <c r="C13" s="1571"/>
      <c r="D13" s="1572"/>
      <c r="E13" s="1436" t="s">
        <v>224</v>
      </c>
      <c r="F13" s="1404">
        <f>F124</f>
        <v>4945044</v>
      </c>
      <c r="G13" s="1404">
        <f t="shared" ref="G13:H13" si="2">G124</f>
        <v>4945044</v>
      </c>
      <c r="H13" s="1404">
        <f t="shared" si="2"/>
        <v>4945044</v>
      </c>
      <c r="I13" s="1404">
        <f>I124</f>
        <v>12082</v>
      </c>
      <c r="J13" s="1404">
        <f t="shared" ref="J13:M13" si="3">J124</f>
        <v>2845126</v>
      </c>
      <c r="K13" s="1404">
        <f t="shared" si="3"/>
        <v>2952326</v>
      </c>
      <c r="L13" s="1404">
        <f t="shared" si="3"/>
        <v>0</v>
      </c>
      <c r="M13" s="1404">
        <f t="shared" si="3"/>
        <v>2952326</v>
      </c>
      <c r="N13" s="853"/>
      <c r="O13" s="853"/>
      <c r="P13" s="853"/>
      <c r="Q13" s="853"/>
      <c r="R13" s="851"/>
      <c r="S13" s="851"/>
      <c r="T13" s="851"/>
      <c r="U13" s="851"/>
      <c r="V13" s="851"/>
      <c r="W13" s="851"/>
      <c r="X13" s="851"/>
      <c r="Y13" s="851"/>
      <c r="Z13" s="851"/>
      <c r="AA13" s="851"/>
      <c r="AB13" s="851"/>
      <c r="AC13" s="851"/>
      <c r="AD13" s="851"/>
      <c r="AE13" s="851"/>
      <c r="AF13" s="851"/>
      <c r="AG13" s="851"/>
      <c r="AH13" s="851"/>
      <c r="AI13" s="851"/>
      <c r="AJ13" s="851"/>
      <c r="AK13" s="851"/>
      <c r="AL13" s="851"/>
      <c r="AM13" s="851"/>
      <c r="AN13" s="851"/>
      <c r="AO13" s="851"/>
      <c r="AP13" s="851"/>
      <c r="AQ13" s="851"/>
      <c r="AR13" s="851"/>
      <c r="AS13" s="851"/>
      <c r="AT13" s="851"/>
      <c r="AU13" s="851"/>
      <c r="AV13" s="851"/>
      <c r="AW13" s="851"/>
      <c r="AX13" s="851"/>
      <c r="AY13" s="851"/>
      <c r="AZ13" s="851"/>
      <c r="BA13" s="851"/>
      <c r="BB13" s="851"/>
      <c r="BC13" s="851"/>
      <c r="BD13" s="851"/>
      <c r="BE13" s="851"/>
      <c r="BF13" s="851"/>
      <c r="BG13" s="851"/>
    </row>
    <row r="14" spans="1:59" s="35" customFormat="1" ht="47.25" customHeight="1">
      <c r="A14" s="1570"/>
      <c r="B14" s="1571"/>
      <c r="C14" s="1571"/>
      <c r="D14" s="1572"/>
      <c r="E14" s="1436" t="s">
        <v>484</v>
      </c>
      <c r="F14" s="1403"/>
      <c r="G14" s="1403"/>
      <c r="H14" s="1403"/>
      <c r="I14" s="1404">
        <f>I153</f>
        <v>72539</v>
      </c>
      <c r="J14" s="1404">
        <f t="shared" ref="J14:M14" si="4">J153</f>
        <v>141077</v>
      </c>
      <c r="K14" s="1404">
        <f t="shared" si="4"/>
        <v>141077</v>
      </c>
      <c r="L14" s="1404">
        <f t="shared" si="4"/>
        <v>0</v>
      </c>
      <c r="M14" s="1404">
        <f t="shared" si="4"/>
        <v>141077</v>
      </c>
      <c r="N14" s="853"/>
      <c r="O14" s="853"/>
      <c r="P14" s="853"/>
      <c r="Q14" s="853"/>
      <c r="R14" s="851"/>
      <c r="S14" s="851"/>
      <c r="T14" s="851"/>
      <c r="U14" s="851"/>
      <c r="V14" s="851"/>
      <c r="W14" s="851"/>
      <c r="X14" s="851"/>
      <c r="Y14" s="851"/>
      <c r="Z14" s="851"/>
      <c r="AA14" s="851"/>
      <c r="AB14" s="851"/>
      <c r="AC14" s="851"/>
      <c r="AD14" s="851"/>
      <c r="AE14" s="851"/>
      <c r="AF14" s="851"/>
      <c r="AG14" s="851"/>
      <c r="AH14" s="851"/>
      <c r="AI14" s="851"/>
      <c r="AJ14" s="851"/>
      <c r="AK14" s="851"/>
      <c r="AL14" s="851"/>
      <c r="AM14" s="851"/>
      <c r="AN14" s="851"/>
      <c r="AO14" s="851"/>
      <c r="AP14" s="851"/>
      <c r="AQ14" s="851"/>
      <c r="AR14" s="851"/>
      <c r="AS14" s="851"/>
      <c r="AT14" s="851"/>
      <c r="AU14" s="851"/>
      <c r="AV14" s="851"/>
      <c r="AW14" s="851"/>
      <c r="AX14" s="851"/>
      <c r="AY14" s="851"/>
      <c r="AZ14" s="851"/>
      <c r="BA14" s="851"/>
      <c r="BB14" s="851"/>
      <c r="BC14" s="851"/>
      <c r="BD14" s="851"/>
      <c r="BE14" s="851"/>
      <c r="BF14" s="851"/>
      <c r="BG14" s="851"/>
    </row>
    <row r="15" spans="1:59" s="35" customFormat="1" ht="47.25" customHeight="1">
      <c r="A15" s="1570"/>
      <c r="B15" s="1571"/>
      <c r="C15" s="1571"/>
      <c r="D15" s="1572"/>
      <c r="E15" s="1436" t="s">
        <v>232</v>
      </c>
      <c r="F15" s="1403"/>
      <c r="G15" s="1403"/>
      <c r="H15" s="1403"/>
      <c r="I15" s="1404">
        <f>I128</f>
        <v>212600</v>
      </c>
      <c r="J15" s="1404">
        <f t="shared" ref="J15:M15" si="5">J128</f>
        <v>85300</v>
      </c>
      <c r="K15" s="1404">
        <f t="shared" si="5"/>
        <v>79050</v>
      </c>
      <c r="L15" s="1404">
        <f t="shared" si="5"/>
        <v>0</v>
      </c>
      <c r="M15" s="1404">
        <f t="shared" si="5"/>
        <v>45312</v>
      </c>
      <c r="N15" s="853"/>
      <c r="O15" s="853"/>
      <c r="P15" s="853"/>
      <c r="Q15" s="853"/>
      <c r="R15" s="851"/>
      <c r="S15" s="851"/>
      <c r="T15" s="851"/>
      <c r="U15" s="851"/>
      <c r="V15" s="851"/>
      <c r="W15" s="851"/>
      <c r="X15" s="851"/>
      <c r="Y15" s="851"/>
      <c r="Z15" s="851"/>
      <c r="AA15" s="851"/>
      <c r="AB15" s="851"/>
      <c r="AC15" s="851"/>
      <c r="AD15" s="851"/>
      <c r="AE15" s="851"/>
      <c r="AF15" s="851"/>
      <c r="AG15" s="851"/>
      <c r="AH15" s="851"/>
      <c r="AI15" s="851"/>
      <c r="AJ15" s="851"/>
      <c r="AK15" s="851"/>
      <c r="AL15" s="851"/>
      <c r="AM15" s="851"/>
      <c r="AN15" s="851"/>
      <c r="AO15" s="851"/>
      <c r="AP15" s="851"/>
      <c r="AQ15" s="851"/>
      <c r="AR15" s="851"/>
      <c r="AS15" s="851"/>
      <c r="AT15" s="851"/>
      <c r="AU15" s="851"/>
      <c r="AV15" s="851"/>
      <c r="AW15" s="851"/>
      <c r="AX15" s="851"/>
      <c r="AY15" s="851"/>
      <c r="AZ15" s="851"/>
      <c r="BA15" s="851"/>
      <c r="BB15" s="851"/>
      <c r="BC15" s="851"/>
      <c r="BD15" s="851"/>
      <c r="BE15" s="851"/>
      <c r="BF15" s="851"/>
      <c r="BG15" s="851"/>
    </row>
    <row r="16" spans="1:59" s="35" customFormat="1" ht="32.25" customHeight="1">
      <c r="A16" s="1570"/>
      <c r="B16" s="1571"/>
      <c r="C16" s="1571"/>
      <c r="D16" s="1572"/>
      <c r="E16" s="854" t="s">
        <v>21</v>
      </c>
      <c r="F16" s="1403"/>
      <c r="G16" s="1403"/>
      <c r="H16" s="1403"/>
      <c r="I16" s="1404">
        <f>I27+I31+I35+I36+I46+I48+I84+I85+I86+I87+I88+I98+I157+I158+I160+I161</f>
        <v>56520</v>
      </c>
      <c r="J16" s="1404">
        <f>J27+J31+J35+J36+J46+J48+J84+J85+J86+J87+J88+J98+J157+J158+J160+J161</f>
        <v>132350</v>
      </c>
      <c r="K16" s="1404">
        <f>K27+K31+K35+K36+K46+K48+K84+K85+K86+K87+K88+K98+K157+K158+K160+K161</f>
        <v>49200</v>
      </c>
      <c r="L16" s="1404">
        <f>L27+L31+L35+L36+L46+L48+L84+L85+L86+L87+L88+L98+L157+L158+L160+L161</f>
        <v>6000</v>
      </c>
      <c r="M16" s="1404">
        <f>M27+M31+M35+M36+M46+M48+M84+M85+M86+M87+M88+M98+M157+M158+M160+M161</f>
        <v>40000</v>
      </c>
      <c r="N16" s="853"/>
      <c r="O16" s="853"/>
      <c r="P16" s="853"/>
      <c r="Q16" s="853"/>
      <c r="R16" s="851"/>
      <c r="S16" s="851"/>
      <c r="T16" s="851"/>
      <c r="U16" s="851"/>
      <c r="V16" s="851"/>
      <c r="W16" s="851"/>
      <c r="X16" s="851"/>
      <c r="Y16" s="851"/>
      <c r="Z16" s="851"/>
      <c r="AA16" s="851"/>
      <c r="AB16" s="851"/>
      <c r="AC16" s="851"/>
      <c r="AD16" s="851"/>
      <c r="AE16" s="851"/>
      <c r="AF16" s="851"/>
      <c r="AG16" s="851"/>
      <c r="AH16" s="851"/>
      <c r="AI16" s="851"/>
      <c r="AJ16" s="851"/>
      <c r="AK16" s="851"/>
      <c r="AL16" s="851"/>
      <c r="AM16" s="851"/>
      <c r="AN16" s="851"/>
      <c r="AO16" s="851"/>
      <c r="AP16" s="851"/>
      <c r="AQ16" s="851"/>
      <c r="AR16" s="851"/>
      <c r="AS16" s="851"/>
      <c r="AT16" s="851"/>
      <c r="AU16" s="851"/>
      <c r="AV16" s="851"/>
      <c r="AW16" s="851"/>
      <c r="AX16" s="851"/>
      <c r="AY16" s="851"/>
      <c r="AZ16" s="851"/>
      <c r="BA16" s="851"/>
      <c r="BB16" s="851"/>
      <c r="BC16" s="851"/>
      <c r="BD16" s="851"/>
      <c r="BE16" s="851"/>
      <c r="BF16" s="851"/>
      <c r="BG16" s="851"/>
    </row>
    <row r="17" spans="1:59" s="35" customFormat="1" ht="30.75" customHeight="1">
      <c r="A17" s="1573"/>
      <c r="B17" s="1574"/>
      <c r="C17" s="1574"/>
      <c r="D17" s="1575"/>
      <c r="E17" s="854" t="s">
        <v>22</v>
      </c>
      <c r="F17" s="1403"/>
      <c r="G17" s="1403"/>
      <c r="H17" s="1403"/>
      <c r="I17" s="1404">
        <f>I55+I56+I57</f>
        <v>30000</v>
      </c>
      <c r="J17" s="1404">
        <f t="shared" ref="J17:M17" si="6">J55+J56+J57</f>
        <v>0</v>
      </c>
      <c r="K17" s="1404">
        <f t="shared" si="6"/>
        <v>0</v>
      </c>
      <c r="L17" s="1404">
        <f t="shared" si="6"/>
        <v>0</v>
      </c>
      <c r="M17" s="1404">
        <f t="shared" si="6"/>
        <v>0</v>
      </c>
      <c r="N17" s="853"/>
      <c r="O17" s="853"/>
      <c r="P17" s="853"/>
      <c r="Q17" s="853"/>
      <c r="R17" s="851"/>
      <c r="S17" s="851"/>
      <c r="T17" s="851"/>
      <c r="U17" s="851"/>
      <c r="V17" s="851"/>
      <c r="W17" s="851"/>
      <c r="X17" s="851"/>
      <c r="Y17" s="851"/>
      <c r="Z17" s="851"/>
      <c r="AA17" s="851"/>
      <c r="AB17" s="851"/>
      <c r="AC17" s="851"/>
      <c r="AD17" s="851"/>
      <c r="AE17" s="851"/>
      <c r="AF17" s="851"/>
      <c r="AG17" s="851"/>
      <c r="AH17" s="851"/>
      <c r="AI17" s="851"/>
      <c r="AJ17" s="851"/>
      <c r="AK17" s="851"/>
      <c r="AL17" s="851"/>
      <c r="AM17" s="851"/>
      <c r="AN17" s="851"/>
      <c r="AO17" s="851"/>
      <c r="AP17" s="851"/>
      <c r="AQ17" s="851"/>
      <c r="AR17" s="851"/>
      <c r="AS17" s="851"/>
      <c r="AT17" s="851"/>
      <c r="AU17" s="851"/>
      <c r="AV17" s="851"/>
      <c r="AW17" s="851"/>
      <c r="AX17" s="851"/>
      <c r="AY17" s="851"/>
      <c r="AZ17" s="851"/>
      <c r="BA17" s="851"/>
      <c r="BB17" s="851"/>
      <c r="BC17" s="851"/>
      <c r="BD17" s="851"/>
      <c r="BE17" s="851"/>
      <c r="BF17" s="851"/>
      <c r="BG17" s="851"/>
    </row>
    <row r="18" spans="1:59" s="35" customFormat="1" ht="15.6" customHeight="1">
      <c r="A18" s="1576" t="s">
        <v>23</v>
      </c>
      <c r="B18" s="1577"/>
      <c r="C18" s="1577"/>
      <c r="D18" s="1578"/>
      <c r="E18" s="1319"/>
      <c r="F18" s="1405">
        <f t="shared" ref="F18:H18" si="7">SUM(F19:F24)</f>
        <v>282516</v>
      </c>
      <c r="G18" s="1405">
        <f t="shared" si="7"/>
        <v>282516</v>
      </c>
      <c r="H18" s="1405">
        <f t="shared" si="7"/>
        <v>282516</v>
      </c>
      <c r="I18" s="1405">
        <f>SUM(I19:I24)</f>
        <v>636170.19200000004</v>
      </c>
      <c r="J18" s="1405">
        <f t="shared" ref="J18:M18" si="8">SUM(J19:J24)</f>
        <v>758201.06400000001</v>
      </c>
      <c r="K18" s="1405">
        <f t="shared" si="8"/>
        <v>733605.22400000005</v>
      </c>
      <c r="L18" s="1405">
        <f t="shared" si="8"/>
        <v>119187</v>
      </c>
      <c r="M18" s="1405">
        <f t="shared" si="8"/>
        <v>345057.06400000001</v>
      </c>
      <c r="N18" s="1320"/>
      <c r="O18" s="1320"/>
      <c r="P18" s="1320"/>
      <c r="Q18" s="1320"/>
      <c r="R18" s="851"/>
      <c r="S18" s="851"/>
      <c r="T18" s="851"/>
      <c r="U18" s="851"/>
      <c r="V18" s="851"/>
      <c r="W18" s="851"/>
      <c r="X18" s="851"/>
      <c r="Y18" s="851"/>
      <c r="Z18" s="851"/>
      <c r="AA18" s="851"/>
      <c r="AB18" s="851"/>
      <c r="AC18" s="851"/>
      <c r="AD18" s="851"/>
      <c r="AE18" s="851"/>
      <c r="AF18" s="851"/>
      <c r="AG18" s="851"/>
      <c r="AH18" s="851"/>
      <c r="AI18" s="851"/>
      <c r="AJ18" s="851"/>
      <c r="AK18" s="851"/>
      <c r="AL18" s="851"/>
      <c r="AM18" s="851"/>
      <c r="AN18" s="851"/>
      <c r="AO18" s="851"/>
      <c r="AP18" s="851"/>
      <c r="AQ18" s="851"/>
      <c r="AR18" s="851"/>
      <c r="AS18" s="851"/>
      <c r="AT18" s="851"/>
      <c r="AU18" s="851"/>
      <c r="AV18" s="851"/>
      <c r="AW18" s="851"/>
      <c r="AX18" s="851"/>
      <c r="AY18" s="851"/>
      <c r="AZ18" s="851"/>
      <c r="BA18" s="851"/>
      <c r="BB18" s="851"/>
      <c r="BC18" s="851"/>
      <c r="BD18" s="851"/>
      <c r="BE18" s="851"/>
      <c r="BF18" s="851"/>
      <c r="BG18" s="851"/>
    </row>
    <row r="19" spans="1:59" s="35" customFormat="1" ht="35.25" customHeight="1">
      <c r="A19" s="1441"/>
      <c r="B19" s="1442"/>
      <c r="C19" s="1442"/>
      <c r="D19" s="1443"/>
      <c r="E19" s="1444" t="s">
        <v>1358</v>
      </c>
      <c r="F19" s="1404">
        <f>F38+F68</f>
        <v>282516</v>
      </c>
      <c r="G19" s="1404">
        <f t="shared" ref="G19:H19" si="9">G38+G68</f>
        <v>282516</v>
      </c>
      <c r="H19" s="1404">
        <f t="shared" si="9"/>
        <v>282516</v>
      </c>
      <c r="I19" s="1404">
        <v>0</v>
      </c>
      <c r="J19" s="1404">
        <v>0</v>
      </c>
      <c r="K19" s="1404">
        <v>0</v>
      </c>
      <c r="L19" s="1404">
        <v>0</v>
      </c>
      <c r="M19" s="1404">
        <v>0</v>
      </c>
      <c r="N19" s="853"/>
      <c r="O19" s="853"/>
      <c r="P19" s="853"/>
      <c r="Q19" s="853"/>
      <c r="R19" s="851"/>
      <c r="S19" s="851"/>
      <c r="T19" s="851"/>
      <c r="U19" s="851"/>
      <c r="V19" s="851"/>
      <c r="W19" s="851"/>
      <c r="X19" s="851"/>
      <c r="Y19" s="851"/>
      <c r="Z19" s="851"/>
      <c r="AA19" s="851"/>
      <c r="AB19" s="851"/>
      <c r="AC19" s="851"/>
      <c r="AD19" s="851"/>
      <c r="AE19" s="851"/>
      <c r="AF19" s="851"/>
      <c r="AG19" s="851"/>
      <c r="AH19" s="851"/>
      <c r="AI19" s="851"/>
      <c r="AJ19" s="851"/>
      <c r="AK19" s="851"/>
      <c r="AL19" s="851"/>
      <c r="AM19" s="851"/>
      <c r="AN19" s="851"/>
      <c r="AO19" s="851"/>
      <c r="AP19" s="851"/>
      <c r="AQ19" s="851"/>
      <c r="AR19" s="851"/>
      <c r="AS19" s="851"/>
      <c r="AT19" s="851"/>
      <c r="AU19" s="851"/>
      <c r="AV19" s="851"/>
      <c r="AW19" s="851"/>
      <c r="AX19" s="851"/>
      <c r="AY19" s="851"/>
      <c r="AZ19" s="851"/>
      <c r="BA19" s="851"/>
      <c r="BB19" s="851"/>
      <c r="BC19" s="851"/>
      <c r="BD19" s="851"/>
      <c r="BE19" s="851"/>
      <c r="BF19" s="851"/>
      <c r="BG19" s="851"/>
    </row>
    <row r="20" spans="1:59" s="35" customFormat="1" ht="52.5" customHeight="1">
      <c r="A20" s="1567"/>
      <c r="B20" s="1568"/>
      <c r="C20" s="1568"/>
      <c r="D20" s="1569"/>
      <c r="E20" s="1436" t="s">
        <v>24</v>
      </c>
      <c r="F20" s="1321"/>
      <c r="G20" s="1321"/>
      <c r="H20" s="1321"/>
      <c r="I20" s="1404">
        <f>I59+I62+I172+I180+I181</f>
        <v>223974</v>
      </c>
      <c r="J20" s="1404">
        <f>J59+J62+J172+J180+J181</f>
        <v>171175</v>
      </c>
      <c r="K20" s="1404">
        <f>K59+K62+K172+K180+K181</f>
        <v>162083</v>
      </c>
      <c r="L20" s="1404">
        <f>L59+L62+L172+L180+L181</f>
        <v>0</v>
      </c>
      <c r="M20" s="1404">
        <f>M59+M62+M172+M180+M181</f>
        <v>54108</v>
      </c>
      <c r="N20" s="853"/>
      <c r="O20" s="853"/>
      <c r="P20" s="853"/>
      <c r="Q20" s="853"/>
      <c r="R20" s="851"/>
      <c r="S20" s="851"/>
      <c r="T20" s="851"/>
      <c r="U20" s="851"/>
      <c r="V20" s="851"/>
      <c r="W20" s="851"/>
      <c r="X20" s="851"/>
      <c r="Y20" s="851"/>
      <c r="Z20" s="851"/>
      <c r="AA20" s="851"/>
      <c r="AB20" s="851"/>
      <c r="AC20" s="851"/>
      <c r="AD20" s="851"/>
      <c r="AE20" s="851"/>
      <c r="AF20" s="851"/>
      <c r="AG20" s="851"/>
      <c r="AH20" s="851"/>
      <c r="AI20" s="851"/>
      <c r="AJ20" s="851"/>
      <c r="AK20" s="851"/>
      <c r="AL20" s="851"/>
      <c r="AM20" s="851"/>
      <c r="AN20" s="851"/>
      <c r="AO20" s="851"/>
      <c r="AP20" s="851"/>
      <c r="AQ20" s="851"/>
      <c r="AR20" s="851"/>
      <c r="AS20" s="851"/>
      <c r="AT20" s="851"/>
      <c r="AU20" s="851"/>
      <c r="AV20" s="851"/>
      <c r="AW20" s="851"/>
      <c r="AX20" s="851"/>
      <c r="AY20" s="851"/>
      <c r="AZ20" s="851"/>
      <c r="BA20" s="851"/>
      <c r="BB20" s="851"/>
      <c r="BC20" s="851"/>
      <c r="BD20" s="851"/>
      <c r="BE20" s="851"/>
      <c r="BF20" s="851"/>
      <c r="BG20" s="851"/>
    </row>
    <row r="21" spans="1:59" s="35" customFormat="1" ht="79.5" customHeight="1">
      <c r="A21" s="1570"/>
      <c r="B21" s="1571"/>
      <c r="C21" s="1571"/>
      <c r="D21" s="1572"/>
      <c r="E21" s="1436" t="s">
        <v>1118</v>
      </c>
      <c r="F21" s="1321"/>
      <c r="G21" s="1321"/>
      <c r="H21" s="1321"/>
      <c r="I21" s="1404">
        <f>I101+I102+I110+I114+I115+I116+I119+I132+I134++I135+I136+I137+I138+I139+I140+I141+I142+I143+I144+I145+I146+I148+I149+I150+I151+I166+I167+I168+I169+I179</f>
        <v>137980.19199999998</v>
      </c>
      <c r="J21" s="1404">
        <f t="shared" ref="J21:M21" si="10">J101+J102+J110+J114+J115+J116+J119+J132+J134++J135+J136+J137+J138+J139+J140+J141+J142+J143+J144+J145+J146+J148+J149+J150+J151+J166+J167+J168+J169+J179</f>
        <v>348722.06400000001</v>
      </c>
      <c r="K21" s="1404">
        <f t="shared" si="10"/>
        <v>400065.06400000001</v>
      </c>
      <c r="L21" s="1404">
        <f t="shared" si="10"/>
        <v>119187</v>
      </c>
      <c r="M21" s="1404">
        <f t="shared" si="10"/>
        <v>159865.06400000001</v>
      </c>
      <c r="N21" s="853"/>
      <c r="O21" s="853"/>
      <c r="P21" s="853"/>
      <c r="Q21" s="853"/>
      <c r="R21" s="851"/>
      <c r="S21" s="851"/>
      <c r="T21" s="851"/>
      <c r="U21" s="851"/>
      <c r="V21" s="851"/>
      <c r="W21" s="851"/>
      <c r="X21" s="851"/>
      <c r="Y21" s="851"/>
      <c r="Z21" s="851"/>
      <c r="AA21" s="851"/>
      <c r="AB21" s="851"/>
      <c r="AC21" s="851"/>
      <c r="AD21" s="851"/>
      <c r="AE21" s="851"/>
      <c r="AF21" s="851"/>
      <c r="AG21" s="851"/>
      <c r="AH21" s="851"/>
      <c r="AI21" s="851"/>
      <c r="AJ21" s="851"/>
      <c r="AK21" s="851"/>
      <c r="AL21" s="851"/>
      <c r="AM21" s="851"/>
      <c r="AN21" s="851"/>
      <c r="AO21" s="851"/>
      <c r="AP21" s="851"/>
      <c r="AQ21" s="851"/>
      <c r="AR21" s="851"/>
      <c r="AS21" s="851"/>
      <c r="AT21" s="851"/>
      <c r="AU21" s="851"/>
      <c r="AV21" s="851"/>
      <c r="AW21" s="851"/>
      <c r="AX21" s="851"/>
      <c r="AY21" s="851"/>
      <c r="AZ21" s="851"/>
      <c r="BA21" s="851"/>
      <c r="BB21" s="851"/>
      <c r="BC21" s="851"/>
      <c r="BD21" s="851"/>
      <c r="BE21" s="851"/>
      <c r="BF21" s="851"/>
      <c r="BG21" s="851"/>
    </row>
    <row r="22" spans="1:59" s="35" customFormat="1" ht="45.75" customHeight="1">
      <c r="A22" s="1570"/>
      <c r="B22" s="1571"/>
      <c r="C22" s="1571"/>
      <c r="D22" s="1572"/>
      <c r="E22" s="1436" t="s">
        <v>25</v>
      </c>
      <c r="F22" s="1321"/>
      <c r="G22" s="1321"/>
      <c r="H22" s="1321"/>
      <c r="I22" s="1404">
        <f>I63</f>
        <v>139004</v>
      </c>
      <c r="J22" s="1404">
        <f t="shared" ref="J22:M22" si="11">J63</f>
        <v>131744</v>
      </c>
      <c r="K22" s="1404">
        <f t="shared" si="11"/>
        <v>70034</v>
      </c>
      <c r="L22" s="1404">
        <f t="shared" si="11"/>
        <v>0</v>
      </c>
      <c r="M22" s="1404">
        <f t="shared" si="11"/>
        <v>70034</v>
      </c>
      <c r="N22" s="853"/>
      <c r="O22" s="853"/>
      <c r="P22" s="853"/>
      <c r="Q22" s="853"/>
      <c r="R22" s="851"/>
      <c r="S22" s="851"/>
      <c r="T22" s="851"/>
      <c r="U22" s="851"/>
      <c r="V22" s="851"/>
      <c r="W22" s="851"/>
      <c r="X22" s="851"/>
      <c r="Y22" s="851"/>
      <c r="Z22" s="851"/>
      <c r="AA22" s="851"/>
      <c r="AB22" s="851"/>
      <c r="AC22" s="851"/>
      <c r="AD22" s="851"/>
      <c r="AE22" s="851"/>
      <c r="AF22" s="851"/>
      <c r="AG22" s="851"/>
      <c r="AH22" s="851"/>
      <c r="AI22" s="851"/>
      <c r="AJ22" s="851"/>
      <c r="AK22" s="851"/>
      <c r="AL22" s="851"/>
      <c r="AM22" s="851"/>
      <c r="AN22" s="851"/>
      <c r="AO22" s="851"/>
      <c r="AP22" s="851"/>
      <c r="AQ22" s="851"/>
      <c r="AR22" s="851"/>
      <c r="AS22" s="851"/>
      <c r="AT22" s="851"/>
      <c r="AU22" s="851"/>
      <c r="AV22" s="851"/>
      <c r="AW22" s="851"/>
      <c r="AX22" s="851"/>
      <c r="AY22" s="851"/>
      <c r="AZ22" s="851"/>
      <c r="BA22" s="851"/>
      <c r="BB22" s="851"/>
      <c r="BC22" s="851"/>
      <c r="BD22" s="851"/>
      <c r="BE22" s="851"/>
      <c r="BF22" s="851"/>
      <c r="BG22" s="851"/>
    </row>
    <row r="23" spans="1:59" s="35" customFormat="1" ht="15.75">
      <c r="A23" s="1570"/>
      <c r="B23" s="1571"/>
      <c r="C23" s="1571"/>
      <c r="D23" s="1572"/>
      <c r="E23" s="1436" t="s">
        <v>26</v>
      </c>
      <c r="F23" s="1321"/>
      <c r="G23" s="1321"/>
      <c r="H23" s="1321"/>
      <c r="I23" s="1404">
        <f>I72+I74+I75+I117+I121+I164+I165+I170+I171</f>
        <v>44767</v>
      </c>
      <c r="J23" s="1404">
        <f>J72+J74+J75+J117+J121+J164+J165+J170+J171</f>
        <v>52872</v>
      </c>
      <c r="K23" s="1404">
        <f>K72+K74+K75+K117+K121+K164+K165+K170+K171</f>
        <v>50183</v>
      </c>
      <c r="L23" s="1404">
        <f>L72+L74+L75+L117+L121+L164+L165+L170+L171</f>
        <v>0</v>
      </c>
      <c r="M23" s="1404">
        <f>M72+M74+M75+M117+M121+M164+M165+M170+M171</f>
        <v>9810</v>
      </c>
      <c r="N23" s="853"/>
      <c r="O23" s="853"/>
      <c r="P23" s="853"/>
      <c r="Q23" s="853"/>
      <c r="R23" s="851"/>
      <c r="S23" s="851"/>
      <c r="T23" s="851"/>
      <c r="U23" s="851"/>
      <c r="V23" s="851"/>
      <c r="W23" s="851"/>
      <c r="X23" s="851"/>
      <c r="Y23" s="851"/>
      <c r="Z23" s="851"/>
      <c r="AA23" s="851"/>
      <c r="AB23" s="851"/>
      <c r="AC23" s="851"/>
      <c r="AD23" s="851"/>
      <c r="AE23" s="851"/>
      <c r="AF23" s="851"/>
      <c r="AG23" s="851"/>
      <c r="AH23" s="851"/>
      <c r="AI23" s="851"/>
      <c r="AJ23" s="851"/>
      <c r="AK23" s="851"/>
      <c r="AL23" s="851"/>
      <c r="AM23" s="851"/>
      <c r="AN23" s="851"/>
      <c r="AO23" s="851"/>
      <c r="AP23" s="851"/>
      <c r="AQ23" s="851"/>
      <c r="AR23" s="851"/>
      <c r="AS23" s="851"/>
      <c r="AT23" s="851"/>
      <c r="AU23" s="851"/>
      <c r="AV23" s="851"/>
      <c r="AW23" s="851"/>
      <c r="AX23" s="851"/>
      <c r="AY23" s="851"/>
      <c r="AZ23" s="851"/>
      <c r="BA23" s="851"/>
      <c r="BB23" s="851"/>
      <c r="BC23" s="851"/>
      <c r="BD23" s="851"/>
      <c r="BE23" s="851"/>
      <c r="BF23" s="851"/>
      <c r="BG23" s="851"/>
    </row>
    <row r="24" spans="1:59" s="35" customFormat="1" ht="63">
      <c r="A24" s="1573"/>
      <c r="B24" s="1574"/>
      <c r="C24" s="1574"/>
      <c r="D24" s="1575"/>
      <c r="E24" s="1436" t="s">
        <v>130</v>
      </c>
      <c r="F24" s="1321"/>
      <c r="G24" s="1321"/>
      <c r="H24" s="1321"/>
      <c r="I24" s="1404">
        <f>I76+I77+I90+I147+I173+I174+I175+I176+I177+I178</f>
        <v>90445</v>
      </c>
      <c r="J24" s="1404">
        <f>J76+J77+J90+J147+J173+J174+J175+J176+J177+J178</f>
        <v>53688</v>
      </c>
      <c r="K24" s="1404">
        <f>K76+K77+K90+K147+K173+K174+K175+K176+K177+K178</f>
        <v>51240.160000000003</v>
      </c>
      <c r="L24" s="1404">
        <f>L76+L77+L90+L147+L173+L174+L175+L176+L177+L178</f>
        <v>0</v>
      </c>
      <c r="M24" s="1404">
        <f>M76+M77+M90+M147+M173+M174+M175+M176+M177+M178</f>
        <v>51240</v>
      </c>
      <c r="N24" s="853"/>
      <c r="O24" s="853"/>
      <c r="P24" s="853"/>
      <c r="Q24" s="853"/>
      <c r="R24" s="851"/>
      <c r="S24" s="851"/>
      <c r="T24" s="851"/>
      <c r="U24" s="851"/>
      <c r="V24" s="851"/>
      <c r="W24" s="851"/>
      <c r="X24" s="851"/>
      <c r="Y24" s="851"/>
      <c r="Z24" s="851"/>
      <c r="AA24" s="851"/>
      <c r="AB24" s="851"/>
      <c r="AC24" s="851"/>
      <c r="AD24" s="851"/>
      <c r="AE24" s="851"/>
      <c r="AF24" s="851"/>
      <c r="AG24" s="851"/>
      <c r="AH24" s="851"/>
      <c r="AI24" s="851"/>
      <c r="AJ24" s="851"/>
      <c r="AK24" s="851"/>
      <c r="AL24" s="851"/>
      <c r="AM24" s="851"/>
      <c r="AN24" s="851"/>
      <c r="AO24" s="851"/>
      <c r="AP24" s="851"/>
      <c r="AQ24" s="851"/>
      <c r="AR24" s="851"/>
      <c r="AS24" s="851"/>
      <c r="AT24" s="851"/>
      <c r="AU24" s="851"/>
      <c r="AV24" s="851"/>
      <c r="AW24" s="851"/>
      <c r="AX24" s="851"/>
      <c r="AY24" s="851"/>
      <c r="AZ24" s="851"/>
      <c r="BA24" s="851"/>
      <c r="BB24" s="851"/>
      <c r="BC24" s="851"/>
      <c r="BD24" s="851"/>
      <c r="BE24" s="851"/>
      <c r="BF24" s="851"/>
      <c r="BG24" s="851"/>
    </row>
    <row r="25" spans="1:59" s="10" customFormat="1">
      <c r="A25" s="1528" t="s">
        <v>27</v>
      </c>
      <c r="B25" s="1528"/>
      <c r="C25" s="1529" t="s">
        <v>28</v>
      </c>
      <c r="D25" s="1529"/>
      <c r="E25" s="1529"/>
      <c r="F25" s="1529"/>
      <c r="G25" s="1529"/>
      <c r="H25" s="1529"/>
      <c r="I25" s="1529"/>
      <c r="J25" s="1529"/>
      <c r="K25" s="1529"/>
      <c r="L25" s="1529"/>
      <c r="M25" s="1529"/>
      <c r="N25" s="1529"/>
      <c r="O25" s="1529"/>
      <c r="P25" s="1529"/>
      <c r="Q25" s="1529"/>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row>
    <row r="26" spans="1:59" s="11" customFormat="1">
      <c r="A26" s="1552" t="s">
        <v>29</v>
      </c>
      <c r="B26" s="1552"/>
      <c r="C26" s="1552"/>
      <c r="D26" s="1552"/>
      <c r="E26" s="1552"/>
      <c r="F26" s="1552"/>
      <c r="G26" s="1552"/>
      <c r="H26" s="1552"/>
      <c r="I26" s="1552"/>
      <c r="J26" s="1552"/>
      <c r="K26" s="1552"/>
      <c r="L26" s="1552"/>
      <c r="M26" s="71"/>
      <c r="N26" s="71"/>
      <c r="O26" s="71"/>
      <c r="P26" s="1565"/>
      <c r="Q26" s="1565"/>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row>
    <row r="27" spans="1:59" s="6" customFormat="1" ht="45">
      <c r="A27" s="1583" t="s">
        <v>30</v>
      </c>
      <c r="B27" s="1582" t="s">
        <v>31</v>
      </c>
      <c r="C27" s="1561" t="s">
        <v>1165</v>
      </c>
      <c r="D27" s="46" t="s">
        <v>1276</v>
      </c>
      <c r="E27" s="62" t="s">
        <v>21</v>
      </c>
      <c r="F27" s="396"/>
      <c r="G27" s="396"/>
      <c r="H27" s="396"/>
      <c r="I27" s="1406">
        <f>'1.1.1.'!E7</f>
        <v>3520</v>
      </c>
      <c r="J27" s="1407"/>
      <c r="K27" s="1407"/>
      <c r="L27" s="1406"/>
      <c r="M27" s="1407"/>
      <c r="N27" s="1338" t="s">
        <v>1375</v>
      </c>
      <c r="O27" s="1338" t="s">
        <v>32</v>
      </c>
      <c r="P27" s="1411" t="s">
        <v>33</v>
      </c>
      <c r="Q27" s="1338" t="s">
        <v>34</v>
      </c>
      <c r="R27" s="1591"/>
      <c r="S27" s="1591"/>
      <c r="T27" s="1591"/>
      <c r="U27" s="1591"/>
      <c r="V27" s="1591"/>
      <c r="W27" s="1591"/>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row>
    <row r="28" spans="1:59" s="6" customFormat="1" ht="35.450000000000003" customHeight="1">
      <c r="A28" s="1582"/>
      <c r="B28" s="1582"/>
      <c r="C28" s="1561"/>
      <c r="D28" s="62" t="s">
        <v>1277</v>
      </c>
      <c r="E28" s="62"/>
      <c r="F28" s="396"/>
      <c r="G28" s="396"/>
      <c r="H28" s="396"/>
      <c r="I28" s="1406"/>
      <c r="J28" s="1406"/>
      <c r="K28" s="1406"/>
      <c r="L28" s="1406"/>
      <c r="M28" s="1406"/>
      <c r="N28" s="1338" t="s">
        <v>1375</v>
      </c>
      <c r="O28" s="1338" t="s">
        <v>32</v>
      </c>
      <c r="P28" s="1411" t="s">
        <v>35</v>
      </c>
      <c r="Q28" s="1338" t="s">
        <v>36</v>
      </c>
      <c r="R28" s="1592"/>
      <c r="S28" s="1592"/>
      <c r="T28" s="1592"/>
      <c r="U28" s="1592"/>
      <c r="V28" s="1592"/>
      <c r="W28" s="1592"/>
      <c r="X28" s="1592"/>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row>
    <row r="29" spans="1:59" s="8" customFormat="1" ht="99" customHeight="1">
      <c r="A29" s="54" t="s">
        <v>37</v>
      </c>
      <c r="B29" s="47" t="s">
        <v>1101</v>
      </c>
      <c r="C29" s="55" t="s">
        <v>38</v>
      </c>
      <c r="D29" s="706" t="s">
        <v>1166</v>
      </c>
      <c r="E29" s="56"/>
      <c r="F29" s="1325"/>
      <c r="G29" s="1325"/>
      <c r="H29" s="1325"/>
      <c r="I29" s="40"/>
      <c r="J29" s="40"/>
      <c r="K29" s="40"/>
      <c r="L29" s="40"/>
      <c r="M29" s="40"/>
      <c r="N29" s="1339" t="s">
        <v>39</v>
      </c>
      <c r="O29" s="1336" t="s">
        <v>1397</v>
      </c>
      <c r="P29" s="1338" t="s">
        <v>35</v>
      </c>
      <c r="Q29" s="1338" t="s">
        <v>1069</v>
      </c>
      <c r="R29" s="654"/>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row>
    <row r="30" spans="1:59" s="15" customFormat="1" ht="57.95" customHeight="1">
      <c r="A30" s="66" t="s">
        <v>40</v>
      </c>
      <c r="B30" s="52" t="s">
        <v>41</v>
      </c>
      <c r="C30" s="52" t="s">
        <v>1167</v>
      </c>
      <c r="D30" s="52" t="s">
        <v>42</v>
      </c>
      <c r="E30" s="61"/>
      <c r="F30" s="1326"/>
      <c r="G30" s="1326"/>
      <c r="H30" s="1326"/>
      <c r="I30" s="1408"/>
      <c r="J30" s="1289"/>
      <c r="K30" s="1289"/>
      <c r="L30" s="1289"/>
      <c r="M30" s="1289"/>
      <c r="N30" s="1337" t="s">
        <v>39</v>
      </c>
      <c r="O30" s="1342" t="s">
        <v>1398</v>
      </c>
      <c r="P30" s="1338" t="s">
        <v>35</v>
      </c>
      <c r="Q30" s="1338" t="s">
        <v>43</v>
      </c>
    </row>
    <row r="31" spans="1:59" s="6" customFormat="1" ht="114.6" customHeight="1">
      <c r="A31" s="51" t="s">
        <v>44</v>
      </c>
      <c r="B31" s="46" t="s">
        <v>45</v>
      </c>
      <c r="C31" s="46" t="s">
        <v>1168</v>
      </c>
      <c r="D31" s="46" t="s">
        <v>1169</v>
      </c>
      <c r="E31" s="62" t="s">
        <v>21</v>
      </c>
      <c r="F31" s="1324"/>
      <c r="G31" s="1324"/>
      <c r="H31" s="1324"/>
      <c r="I31" s="1409"/>
      <c r="J31" s="1406">
        <f>'1.1.4.'!F7</f>
        <v>10000</v>
      </c>
      <c r="K31" s="1406"/>
      <c r="L31" s="1410"/>
      <c r="M31" s="1410"/>
      <c r="N31" s="1339" t="s">
        <v>1375</v>
      </c>
      <c r="O31" s="1336" t="s">
        <v>1399</v>
      </c>
      <c r="P31" s="1338" t="s">
        <v>46</v>
      </c>
      <c r="Q31" s="1338" t="s">
        <v>49</v>
      </c>
      <c r="R31" s="654"/>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row>
    <row r="32" spans="1:59" s="6" customFormat="1" ht="55.5" customHeight="1">
      <c r="A32" s="51" t="s">
        <v>47</v>
      </c>
      <c r="B32" s="46" t="s">
        <v>48</v>
      </c>
      <c r="C32" s="46" t="s">
        <v>1170</v>
      </c>
      <c r="D32" s="46" t="s">
        <v>1171</v>
      </c>
      <c r="E32" s="57"/>
      <c r="F32" s="1324"/>
      <c r="G32" s="1324"/>
      <c r="H32" s="1324"/>
      <c r="I32" s="1323"/>
      <c r="J32" s="1324"/>
      <c r="K32" s="1324"/>
      <c r="L32" s="1324"/>
      <c r="M32" s="1324"/>
      <c r="N32" s="1345" t="s">
        <v>1375</v>
      </c>
      <c r="O32" s="1336" t="s">
        <v>1400</v>
      </c>
      <c r="P32" s="37" t="s">
        <v>35</v>
      </c>
      <c r="Q32" s="54" t="s">
        <v>49</v>
      </c>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row>
    <row r="33" spans="1:59" s="6" customFormat="1" ht="114.6" customHeight="1">
      <c r="A33" s="51" t="s">
        <v>50</v>
      </c>
      <c r="B33" s="46" t="s">
        <v>51</v>
      </c>
      <c r="C33" s="46" t="s">
        <v>1172</v>
      </c>
      <c r="D33" s="46" t="s">
        <v>1173</v>
      </c>
      <c r="E33" s="57"/>
      <c r="F33" s="1324"/>
      <c r="G33" s="1324"/>
      <c r="H33" s="1324"/>
      <c r="I33" s="1323"/>
      <c r="J33" s="1324"/>
      <c r="K33" s="1410"/>
      <c r="L33" s="1410"/>
      <c r="M33" s="1410"/>
      <c r="N33" s="1343" t="s">
        <v>1375</v>
      </c>
      <c r="O33" s="1336" t="s">
        <v>1401</v>
      </c>
      <c r="P33" s="1338" t="s">
        <v>35</v>
      </c>
      <c r="Q33" s="1339" t="s">
        <v>52</v>
      </c>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row>
    <row r="34" spans="1:59" s="6" customFormat="1" ht="60.95" customHeight="1">
      <c r="A34" s="51" t="s">
        <v>53</v>
      </c>
      <c r="B34" s="46" t="s">
        <v>54</v>
      </c>
      <c r="C34" s="46" t="s">
        <v>1174</v>
      </c>
      <c r="D34" s="46" t="s">
        <v>1175</v>
      </c>
      <c r="E34" s="57"/>
      <c r="F34" s="1324"/>
      <c r="G34" s="1324"/>
      <c r="H34" s="1324"/>
      <c r="I34" s="1323"/>
      <c r="J34" s="1324"/>
      <c r="K34" s="1410"/>
      <c r="L34" s="1410"/>
      <c r="M34" s="1410"/>
      <c r="N34" s="1339" t="s">
        <v>1403</v>
      </c>
      <c r="O34" s="1339" t="s">
        <v>1402</v>
      </c>
      <c r="P34" s="1338" t="s">
        <v>35</v>
      </c>
      <c r="Q34" s="1339" t="s">
        <v>43</v>
      </c>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row>
    <row r="35" spans="1:59" s="6" customFormat="1" ht="101.1" customHeight="1">
      <c r="A35" s="51" t="s">
        <v>55</v>
      </c>
      <c r="B35" s="46" t="s">
        <v>56</v>
      </c>
      <c r="C35" s="46" t="s">
        <v>1176</v>
      </c>
      <c r="D35" s="46" t="s">
        <v>1177</v>
      </c>
      <c r="E35" s="62" t="s">
        <v>21</v>
      </c>
      <c r="F35" s="1324"/>
      <c r="G35" s="1324"/>
      <c r="H35" s="1324"/>
      <c r="I35" s="1323"/>
      <c r="J35" s="1324"/>
      <c r="K35" s="1410"/>
      <c r="L35" s="1412">
        <f>'1.1.8.'!H7</f>
        <v>6000</v>
      </c>
      <c r="M35" s="1413"/>
      <c r="N35" s="1343" t="s">
        <v>1375</v>
      </c>
      <c r="O35" s="1339" t="s">
        <v>1404</v>
      </c>
      <c r="P35" s="1411" t="s">
        <v>46</v>
      </c>
      <c r="Q35" s="1339" t="s">
        <v>57</v>
      </c>
      <c r="R35" s="65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row>
    <row r="36" spans="1:59" s="6" customFormat="1" ht="46.5" customHeight="1">
      <c r="A36" s="51" t="s">
        <v>58</v>
      </c>
      <c r="B36" s="46" t="s">
        <v>59</v>
      </c>
      <c r="C36" s="58" t="s">
        <v>1178</v>
      </c>
      <c r="D36" s="46" t="s">
        <v>1179</v>
      </c>
      <c r="E36" s="62" t="s">
        <v>21</v>
      </c>
      <c r="F36" s="1324"/>
      <c r="G36" s="1324"/>
      <c r="H36" s="1324"/>
      <c r="I36" s="1323"/>
      <c r="J36" s="1324"/>
      <c r="K36" s="1410">
        <f>'1.1.9.'!G7</f>
        <v>6000</v>
      </c>
      <c r="L36" s="1412"/>
      <c r="M36" s="1410"/>
      <c r="N36" s="1343" t="s">
        <v>1375</v>
      </c>
      <c r="O36" s="1339" t="s">
        <v>1405</v>
      </c>
      <c r="P36" s="1411" t="s">
        <v>46</v>
      </c>
      <c r="Q36" s="1339" t="s">
        <v>60</v>
      </c>
      <c r="R36" s="65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row>
    <row r="37" spans="1:59" ht="15" customHeight="1">
      <c r="A37" s="1531" t="s">
        <v>61</v>
      </c>
      <c r="B37" s="1531"/>
      <c r="C37" s="1531"/>
      <c r="D37" s="1531"/>
      <c r="E37" s="1531"/>
      <c r="F37" s="1531"/>
      <c r="G37" s="1531"/>
      <c r="H37" s="1531"/>
      <c r="I37" s="1531"/>
      <c r="J37" s="1531"/>
      <c r="K37" s="1531"/>
      <c r="L37" s="1531"/>
      <c r="M37" s="1347"/>
      <c r="N37" s="1347"/>
      <c r="O37" s="1347"/>
      <c r="P37" s="1520"/>
      <c r="Q37" s="1520"/>
    </row>
    <row r="38" spans="1:59" s="7" customFormat="1" ht="63" customHeight="1">
      <c r="A38" s="1526" t="s">
        <v>62</v>
      </c>
      <c r="B38" s="1586" t="s">
        <v>63</v>
      </c>
      <c r="C38" s="1558" t="s">
        <v>1180</v>
      </c>
      <c r="D38" s="37" t="s">
        <v>1278</v>
      </c>
      <c r="E38" s="37" t="s">
        <v>1358</v>
      </c>
      <c r="F38" s="1406">
        <v>56091</v>
      </c>
      <c r="G38" s="1406">
        <v>56091</v>
      </c>
      <c r="H38" s="1406">
        <v>56091</v>
      </c>
      <c r="I38" s="42"/>
      <c r="J38" s="1326"/>
      <c r="K38" s="1326"/>
      <c r="L38" s="1326"/>
      <c r="M38" s="1326"/>
      <c r="N38" s="1337" t="s">
        <v>1376</v>
      </c>
      <c r="O38" s="1339" t="s">
        <v>64</v>
      </c>
      <c r="P38" s="1336" t="s">
        <v>65</v>
      </c>
      <c r="Q38" s="1302" t="s">
        <v>66</v>
      </c>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0"/>
    </row>
    <row r="39" spans="1:59" s="6" customFormat="1" ht="81" customHeight="1">
      <c r="A39" s="1526"/>
      <c r="B39" s="1586"/>
      <c r="C39" s="1558"/>
      <c r="D39" s="37" t="s">
        <v>1279</v>
      </c>
      <c r="E39" s="37" t="s">
        <v>1358</v>
      </c>
      <c r="F39" s="1500" t="s">
        <v>1366</v>
      </c>
      <c r="G39" s="40" t="s">
        <v>1366</v>
      </c>
      <c r="H39" s="40" t="s">
        <v>1366</v>
      </c>
      <c r="I39" s="42"/>
      <c r="J39" s="1326"/>
      <c r="K39" s="1326"/>
      <c r="L39" s="1326"/>
      <c r="M39" s="1326"/>
      <c r="N39" s="1337" t="s">
        <v>1376</v>
      </c>
      <c r="O39" s="1302" t="s">
        <v>64</v>
      </c>
      <c r="P39" s="1336" t="s">
        <v>35</v>
      </c>
      <c r="Q39" s="1302" t="s">
        <v>67</v>
      </c>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row>
    <row r="40" spans="1:59" s="6" customFormat="1" ht="45" customHeight="1">
      <c r="A40" s="1563" t="s">
        <v>68</v>
      </c>
      <c r="B40" s="1524" t="s">
        <v>69</v>
      </c>
      <c r="C40" s="37" t="s">
        <v>70</v>
      </c>
      <c r="D40" s="37" t="s">
        <v>1280</v>
      </c>
      <c r="E40" s="57"/>
      <c r="F40" s="1326"/>
      <c r="G40" s="1326"/>
      <c r="H40" s="1326"/>
      <c r="I40" s="42"/>
      <c r="J40" s="1326"/>
      <c r="K40" s="1326"/>
      <c r="L40" s="1326"/>
      <c r="M40" s="1326"/>
      <c r="N40" s="1337" t="s">
        <v>1376</v>
      </c>
      <c r="O40" s="1302" t="s">
        <v>64</v>
      </c>
      <c r="P40" s="1336" t="s">
        <v>65</v>
      </c>
      <c r="Q40" s="1302" t="s">
        <v>67</v>
      </c>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row>
    <row r="41" spans="1:59" s="6" customFormat="1" ht="48.95" customHeight="1">
      <c r="A41" s="1563"/>
      <c r="B41" s="1524"/>
      <c r="C41" s="1524" t="s">
        <v>71</v>
      </c>
      <c r="D41" s="37" t="s">
        <v>72</v>
      </c>
      <c r="E41" s="57"/>
      <c r="F41" s="1326"/>
      <c r="G41" s="1326"/>
      <c r="H41" s="1326"/>
      <c r="I41" s="42"/>
      <c r="J41" s="1326"/>
      <c r="K41" s="1326"/>
      <c r="L41" s="1326"/>
      <c r="M41" s="1326"/>
      <c r="N41" s="1337" t="s">
        <v>1460</v>
      </c>
      <c r="O41" s="1302"/>
      <c r="P41" s="1336" t="s">
        <v>35</v>
      </c>
      <c r="Q41" s="1338" t="s">
        <v>74</v>
      </c>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row>
    <row r="42" spans="1:59" s="6" customFormat="1" ht="37.5" customHeight="1">
      <c r="A42" s="1563"/>
      <c r="B42" s="1524"/>
      <c r="C42" s="1524"/>
      <c r="D42" s="62" t="s">
        <v>75</v>
      </c>
      <c r="E42" s="61"/>
      <c r="F42" s="1326"/>
      <c r="G42" s="1326"/>
      <c r="H42" s="1326"/>
      <c r="I42" s="42"/>
      <c r="J42" s="1326"/>
      <c r="K42" s="1326"/>
      <c r="L42" s="1326"/>
      <c r="M42" s="1326"/>
      <c r="N42" s="1337" t="s">
        <v>1377</v>
      </c>
      <c r="O42" s="1302"/>
      <c r="P42" s="1336" t="s">
        <v>35</v>
      </c>
      <c r="Q42" s="1338" t="s">
        <v>77</v>
      </c>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row>
    <row r="43" spans="1:59" s="6" customFormat="1" ht="62.1" customHeight="1">
      <c r="A43" s="1563"/>
      <c r="B43" s="1524"/>
      <c r="C43" s="1524"/>
      <c r="D43" s="62" t="s">
        <v>1070</v>
      </c>
      <c r="E43" s="61"/>
      <c r="F43" s="1326"/>
      <c r="G43" s="1326"/>
      <c r="H43" s="1326"/>
      <c r="I43" s="42"/>
      <c r="J43" s="1326"/>
      <c r="K43" s="1326"/>
      <c r="L43" s="1326"/>
      <c r="M43" s="1326"/>
      <c r="N43" s="1337" t="s">
        <v>1376</v>
      </c>
      <c r="O43" s="1302" t="s">
        <v>64</v>
      </c>
      <c r="P43" s="1336" t="s">
        <v>35</v>
      </c>
      <c r="Q43" s="1338" t="s">
        <v>78</v>
      </c>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row>
    <row r="44" spans="1:59" s="10" customFormat="1">
      <c r="A44" s="1528" t="s">
        <v>79</v>
      </c>
      <c r="B44" s="1528"/>
      <c r="C44" s="1529" t="s">
        <v>80</v>
      </c>
      <c r="D44" s="1529"/>
      <c r="E44" s="1529"/>
      <c r="F44" s="1529"/>
      <c r="G44" s="1529"/>
      <c r="H44" s="1529"/>
      <c r="I44" s="1529"/>
      <c r="J44" s="1529"/>
      <c r="K44" s="1529"/>
      <c r="L44" s="1529"/>
      <c r="M44" s="1529"/>
      <c r="N44" s="1529"/>
      <c r="O44" s="1529"/>
      <c r="P44" s="1529"/>
      <c r="Q44" s="1529"/>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row>
    <row r="45" spans="1:59" s="11" customFormat="1">
      <c r="A45" s="1552" t="s">
        <v>81</v>
      </c>
      <c r="B45" s="1552"/>
      <c r="C45" s="1552"/>
      <c r="D45" s="1552"/>
      <c r="E45" s="1552"/>
      <c r="F45" s="1552"/>
      <c r="G45" s="1552"/>
      <c r="H45" s="1552"/>
      <c r="I45" s="1552"/>
      <c r="J45" s="1552"/>
      <c r="K45" s="1552"/>
      <c r="L45" s="1552"/>
      <c r="M45" s="71"/>
      <c r="N45" s="71"/>
      <c r="O45" s="71"/>
      <c r="P45" s="1565"/>
      <c r="Q45" s="1565"/>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row>
    <row r="46" spans="1:59" s="6" customFormat="1" ht="57.95" customHeight="1">
      <c r="A46" s="1562" t="s">
        <v>82</v>
      </c>
      <c r="B46" s="1561" t="s">
        <v>83</v>
      </c>
      <c r="C46" s="1561" t="s">
        <v>1181</v>
      </c>
      <c r="D46" s="46" t="s">
        <v>1281</v>
      </c>
      <c r="E46" s="62" t="s">
        <v>21</v>
      </c>
      <c r="F46" s="1324"/>
      <c r="G46" s="1324"/>
      <c r="H46" s="1324"/>
      <c r="I46" s="1323"/>
      <c r="J46" s="1412">
        <f>'2.1.1. (1.)'!F7</f>
        <v>6000</v>
      </c>
      <c r="K46" s="1412"/>
      <c r="L46" s="1309"/>
      <c r="M46" s="1309"/>
      <c r="N46" s="1343" t="s">
        <v>1375</v>
      </c>
      <c r="O46" s="1336" t="s">
        <v>1406</v>
      </c>
      <c r="P46" s="1336" t="s">
        <v>46</v>
      </c>
      <c r="Q46" s="1336" t="s">
        <v>1071</v>
      </c>
      <c r="R46" s="1591"/>
      <c r="S46" s="1591"/>
      <c r="T46" s="1591"/>
      <c r="U46" s="1591"/>
      <c r="V46" s="1591"/>
      <c r="W46" s="1591"/>
      <c r="X46" s="1591"/>
      <c r="Y46" s="1591"/>
      <c r="Z46" s="1591"/>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row>
    <row r="47" spans="1:59" s="6" customFormat="1" ht="62.45" customHeight="1">
      <c r="A47" s="1562"/>
      <c r="B47" s="1561"/>
      <c r="C47" s="1561"/>
      <c r="D47" s="62" t="s">
        <v>1282</v>
      </c>
      <c r="E47" s="1235" t="s">
        <v>84</v>
      </c>
      <c r="F47" s="1324"/>
      <c r="G47" s="1324"/>
      <c r="H47" s="1324"/>
      <c r="I47" s="1323"/>
      <c r="J47" s="1412"/>
      <c r="K47" s="1412"/>
      <c r="L47" s="1309"/>
      <c r="M47" s="1309"/>
      <c r="N47" s="1336" t="s">
        <v>1461</v>
      </c>
      <c r="O47" s="1336" t="s">
        <v>96</v>
      </c>
      <c r="P47" s="1336" t="s">
        <v>35</v>
      </c>
      <c r="Q47" s="1336" t="s">
        <v>74</v>
      </c>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row>
    <row r="48" spans="1:59" ht="49.5" customHeight="1">
      <c r="A48" s="1562"/>
      <c r="B48" s="1561"/>
      <c r="C48" s="1561"/>
      <c r="D48" s="46" t="s">
        <v>1283</v>
      </c>
      <c r="E48" s="62" t="s">
        <v>21</v>
      </c>
      <c r="F48" s="1325"/>
      <c r="G48" s="1325"/>
      <c r="H48" s="1325"/>
      <c r="I48" s="1325"/>
      <c r="J48" s="1414"/>
      <c r="K48" s="1414">
        <f>'2.1.1. (3.)'!G7</f>
        <v>3200</v>
      </c>
      <c r="L48" s="1309"/>
      <c r="M48" s="1309"/>
      <c r="N48" s="1343" t="s">
        <v>1375</v>
      </c>
      <c r="O48" s="1336" t="s">
        <v>1407</v>
      </c>
      <c r="P48" s="1336" t="s">
        <v>46</v>
      </c>
      <c r="Q48" s="1336" t="s">
        <v>85</v>
      </c>
      <c r="R48" s="654"/>
    </row>
    <row r="49" spans="1:312" ht="60.6" customHeight="1">
      <c r="A49" s="65" t="s">
        <v>86</v>
      </c>
      <c r="B49" s="37" t="s">
        <v>87</v>
      </c>
      <c r="C49" s="46" t="s">
        <v>1182</v>
      </c>
      <c r="D49" s="46" t="s">
        <v>1183</v>
      </c>
      <c r="E49" s="64"/>
      <c r="F49" s="1322"/>
      <c r="G49" s="1322"/>
      <c r="H49" s="1322"/>
      <c r="I49" s="1322"/>
      <c r="J49" s="1322"/>
      <c r="K49" s="1322"/>
      <c r="L49" s="1322"/>
      <c r="M49" s="1322"/>
      <c r="N49" s="1338" t="s">
        <v>1378</v>
      </c>
      <c r="O49" s="1338" t="s">
        <v>1408</v>
      </c>
      <c r="P49" s="1336" t="s">
        <v>65</v>
      </c>
      <c r="Q49" s="1336" t="s">
        <v>74</v>
      </c>
      <c r="R49" s="939"/>
    </row>
    <row r="50" spans="1:312" ht="101.1" customHeight="1">
      <c r="A50" s="57" t="s">
        <v>88</v>
      </c>
      <c r="B50" s="54" t="s">
        <v>89</v>
      </c>
      <c r="C50" s="46" t="s">
        <v>1184</v>
      </c>
      <c r="D50" s="46" t="s">
        <v>1185</v>
      </c>
      <c r="E50" s="63"/>
      <c r="F50" s="1325"/>
      <c r="G50" s="1325"/>
      <c r="H50" s="1325"/>
      <c r="I50" s="1325"/>
      <c r="J50" s="1325"/>
      <c r="K50" s="1325"/>
      <c r="L50" s="1325"/>
      <c r="M50" s="1325"/>
      <c r="N50" s="1344" t="s">
        <v>1375</v>
      </c>
      <c r="O50" s="1339"/>
      <c r="P50" s="1336" t="s">
        <v>65</v>
      </c>
      <c r="Q50" s="1345" t="s">
        <v>90</v>
      </c>
    </row>
    <row r="51" spans="1:312" ht="61.5" customHeight="1">
      <c r="A51" s="61" t="s">
        <v>91</v>
      </c>
      <c r="B51" s="46" t="s">
        <v>92</v>
      </c>
      <c r="C51" s="46" t="s">
        <v>1186</v>
      </c>
      <c r="D51" s="46" t="s">
        <v>1187</v>
      </c>
      <c r="E51" s="57"/>
      <c r="F51" s="1325"/>
      <c r="G51" s="1325"/>
      <c r="H51" s="1325"/>
      <c r="I51" s="1325"/>
      <c r="J51" s="1325"/>
      <c r="K51" s="1325"/>
      <c r="L51" s="1325"/>
      <c r="M51" s="1325"/>
      <c r="N51" s="1343" t="s">
        <v>39</v>
      </c>
      <c r="O51" s="1339" t="s">
        <v>1409</v>
      </c>
      <c r="P51" s="1336" t="s">
        <v>65</v>
      </c>
      <c r="Q51" s="1345" t="s">
        <v>93</v>
      </c>
    </row>
    <row r="52" spans="1:312" ht="116.1" customHeight="1">
      <c r="A52" s="61" t="s">
        <v>94</v>
      </c>
      <c r="B52" s="37" t="s">
        <v>95</v>
      </c>
      <c r="C52" s="46" t="s">
        <v>1188</v>
      </c>
      <c r="D52" s="54" t="s">
        <v>1189</v>
      </c>
      <c r="E52" s="57"/>
      <c r="F52" s="1327"/>
      <c r="G52" s="1327"/>
      <c r="H52" s="1327"/>
      <c r="I52" s="1325"/>
      <c r="J52" s="1325"/>
      <c r="K52" s="1325"/>
      <c r="L52" s="1325"/>
      <c r="M52" s="1325"/>
      <c r="N52" s="1343" t="s">
        <v>1379</v>
      </c>
      <c r="O52" s="1339" t="s">
        <v>1410</v>
      </c>
      <c r="P52" s="1336" t="s">
        <v>65</v>
      </c>
      <c r="Q52" s="1336" t="s">
        <v>77</v>
      </c>
    </row>
    <row r="53" spans="1:312" ht="63.6" customHeight="1">
      <c r="A53" s="61" t="s">
        <v>97</v>
      </c>
      <c r="B53" s="37" t="s">
        <v>98</v>
      </c>
      <c r="C53" s="37" t="s">
        <v>1190</v>
      </c>
      <c r="D53" s="46" t="s">
        <v>1191</v>
      </c>
      <c r="E53" s="63"/>
      <c r="F53" s="1325"/>
      <c r="G53" s="1325"/>
      <c r="H53" s="1325"/>
      <c r="I53" s="1325"/>
      <c r="J53" s="1325"/>
      <c r="K53" s="1325"/>
      <c r="L53" s="1325"/>
      <c r="M53" s="1325"/>
      <c r="N53" s="1337" t="s">
        <v>1380</v>
      </c>
      <c r="O53" s="1339" t="s">
        <v>1408</v>
      </c>
      <c r="P53" s="1337" t="s">
        <v>35</v>
      </c>
      <c r="Q53" s="1337" t="s">
        <v>77</v>
      </c>
    </row>
    <row r="54" spans="1:312" ht="101.1" customHeight="1">
      <c r="A54" s="61" t="s">
        <v>99</v>
      </c>
      <c r="B54" s="54" t="s">
        <v>100</v>
      </c>
      <c r="C54" s="54" t="s">
        <v>1192</v>
      </c>
      <c r="D54" s="57" t="s">
        <v>1193</v>
      </c>
      <c r="E54" s="57"/>
      <c r="F54" s="1327"/>
      <c r="G54" s="1325"/>
      <c r="H54" s="1325"/>
      <c r="I54" s="1325"/>
      <c r="J54" s="1325"/>
      <c r="K54" s="1325"/>
      <c r="L54" s="1325"/>
      <c r="M54" s="1325"/>
      <c r="N54" s="1343" t="s">
        <v>1379</v>
      </c>
      <c r="O54" s="1339" t="s">
        <v>1410</v>
      </c>
      <c r="P54" s="1336" t="s">
        <v>65</v>
      </c>
      <c r="Q54" s="1339" t="s">
        <v>77</v>
      </c>
    </row>
    <row r="55" spans="1:312" ht="39" customHeight="1">
      <c r="A55" s="1534" t="s">
        <v>101</v>
      </c>
      <c r="B55" s="1558" t="s">
        <v>102</v>
      </c>
      <c r="C55" s="1547" t="s">
        <v>1194</v>
      </c>
      <c r="D55" s="57" t="s">
        <v>1284</v>
      </c>
      <c r="E55" s="1559" t="s">
        <v>103</v>
      </c>
      <c r="F55" s="1327"/>
      <c r="G55" s="1325"/>
      <c r="H55" s="1325"/>
      <c r="I55" s="1414">
        <f>'2.1.8.(1.-3.)'!H11</f>
        <v>5000</v>
      </c>
      <c r="J55" s="1325"/>
      <c r="K55" s="1325"/>
      <c r="L55" s="1325"/>
      <c r="M55" s="1325"/>
      <c r="N55" s="1343" t="s">
        <v>1379</v>
      </c>
      <c r="O55" s="1339" t="s">
        <v>1411</v>
      </c>
      <c r="P55" s="1593" t="s">
        <v>46</v>
      </c>
      <c r="Q55" s="1339" t="s">
        <v>104</v>
      </c>
      <c r="R55" s="1597"/>
    </row>
    <row r="56" spans="1:312" ht="50.45" customHeight="1">
      <c r="A56" s="1534"/>
      <c r="B56" s="1558"/>
      <c r="C56" s="1548"/>
      <c r="D56" s="57" t="s">
        <v>1285</v>
      </c>
      <c r="E56" s="1559"/>
      <c r="F56" s="1327"/>
      <c r="G56" s="1325"/>
      <c r="H56" s="1325"/>
      <c r="I56" s="1414">
        <f>'2.1.8.(1.-3.)'!H12</f>
        <v>5000</v>
      </c>
      <c r="J56" s="1325"/>
      <c r="K56" s="1325"/>
      <c r="L56" s="1325"/>
      <c r="M56" s="1325"/>
      <c r="N56" s="1343" t="s">
        <v>1379</v>
      </c>
      <c r="O56" s="1339" t="s">
        <v>1411</v>
      </c>
      <c r="P56" s="1593"/>
      <c r="Q56" s="1339" t="s">
        <v>104</v>
      </c>
      <c r="R56" s="1598"/>
    </row>
    <row r="57" spans="1:312" ht="40.5" customHeight="1">
      <c r="A57" s="1534"/>
      <c r="B57" s="1558"/>
      <c r="C57" s="1556"/>
      <c r="D57" s="57" t="s">
        <v>1286</v>
      </c>
      <c r="E57" s="1559"/>
      <c r="F57" s="1325"/>
      <c r="G57" s="1325"/>
      <c r="H57" s="1325"/>
      <c r="I57" s="1414">
        <f>'2.1.8.(1.-3.)'!H13</f>
        <v>20000</v>
      </c>
      <c r="J57" s="1325"/>
      <c r="K57" s="1325"/>
      <c r="L57" s="1325"/>
      <c r="M57" s="1325"/>
      <c r="N57" s="1343" t="s">
        <v>1379</v>
      </c>
      <c r="O57" s="1339" t="s">
        <v>1411</v>
      </c>
      <c r="P57" s="1593"/>
      <c r="Q57" s="1339" t="s">
        <v>104</v>
      </c>
      <c r="R57" s="1598"/>
    </row>
    <row r="58" spans="1:312" s="13" customFormat="1">
      <c r="A58" s="1531" t="s">
        <v>105</v>
      </c>
      <c r="B58" s="1531"/>
      <c r="C58" s="1531"/>
      <c r="D58" s="1531"/>
      <c r="E58" s="1531"/>
      <c r="F58" s="1531"/>
      <c r="G58" s="1531"/>
      <c r="H58" s="1531"/>
      <c r="I58" s="1531"/>
      <c r="J58" s="1531"/>
      <c r="K58" s="1531"/>
      <c r="L58" s="1531"/>
      <c r="M58" s="1531"/>
      <c r="N58" s="1531"/>
      <c r="O58" s="1531"/>
      <c r="P58" s="1531"/>
      <c r="Q58" s="1531"/>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9"/>
      <c r="IQ58" s="19"/>
      <c r="IR58" s="19"/>
      <c r="IS58" s="19"/>
      <c r="IT58" s="19"/>
      <c r="IU58" s="19"/>
      <c r="IV58" s="19"/>
      <c r="IW58" s="19"/>
      <c r="IX58" s="19"/>
      <c r="IY58" s="19"/>
      <c r="IZ58" s="19"/>
      <c r="JA58" s="19"/>
      <c r="JB58" s="19"/>
      <c r="JC58" s="19"/>
      <c r="JD58" s="19"/>
      <c r="JE58" s="19"/>
      <c r="JF58" s="19"/>
      <c r="JG58" s="19"/>
      <c r="JH58" s="19"/>
      <c r="JI58" s="19"/>
      <c r="JJ58" s="19"/>
      <c r="JK58" s="19"/>
      <c r="JL58" s="19"/>
      <c r="JM58" s="19"/>
      <c r="JN58" s="19"/>
      <c r="JO58" s="19"/>
      <c r="JP58" s="19"/>
      <c r="JQ58" s="19"/>
      <c r="JR58" s="19"/>
      <c r="JS58" s="19"/>
      <c r="JT58" s="19"/>
      <c r="JU58" s="19"/>
      <c r="JV58" s="19"/>
      <c r="JW58" s="19"/>
      <c r="JX58" s="19"/>
      <c r="JY58" s="19"/>
      <c r="JZ58" s="19"/>
      <c r="KA58" s="19"/>
      <c r="KB58" s="19"/>
      <c r="KC58" s="19"/>
      <c r="KD58" s="19"/>
      <c r="KE58" s="19"/>
      <c r="KF58" s="19"/>
      <c r="KG58" s="19"/>
      <c r="KH58" s="19"/>
      <c r="KI58" s="19"/>
      <c r="KJ58" s="19"/>
      <c r="KK58" s="19"/>
      <c r="KL58" s="19"/>
      <c r="KM58" s="19"/>
      <c r="KN58" s="19"/>
      <c r="KO58" s="19"/>
      <c r="KP58" s="19"/>
      <c r="KQ58" s="19"/>
      <c r="KR58" s="19"/>
      <c r="KS58" s="19"/>
      <c r="KT58" s="19"/>
      <c r="KU58" s="19"/>
      <c r="KV58" s="19"/>
      <c r="KW58" s="19"/>
      <c r="KX58" s="19"/>
      <c r="KY58" s="19"/>
      <c r="KZ58" s="19"/>
    </row>
    <row r="59" spans="1:312" s="78" customFormat="1" ht="32.1" customHeight="1">
      <c r="A59" s="1530" t="s">
        <v>106</v>
      </c>
      <c r="B59" s="1530" t="s">
        <v>107</v>
      </c>
      <c r="C59" s="1530" t="s">
        <v>1195</v>
      </c>
      <c r="D59" s="59" t="s">
        <v>1287</v>
      </c>
      <c r="E59" s="1532" t="s">
        <v>24</v>
      </c>
      <c r="F59" s="1585"/>
      <c r="G59" s="1585"/>
      <c r="H59" s="1585"/>
      <c r="I59" s="1533">
        <f>'2.2.1.(1.-4.)'!F7</f>
        <v>178959</v>
      </c>
      <c r="J59" s="1533">
        <f>'2.2.1.(1.-4.)'!G7</f>
        <v>117975</v>
      </c>
      <c r="K59" s="1533">
        <f>'2.2.1.(1.-4.)'!H7</f>
        <v>117975</v>
      </c>
      <c r="L59" s="1533"/>
      <c r="M59" s="1533"/>
      <c r="N59" s="1335" t="s">
        <v>1377</v>
      </c>
      <c r="O59" s="1337"/>
      <c r="P59" s="1534" t="s">
        <v>46</v>
      </c>
      <c r="Q59" s="1337" t="s">
        <v>108</v>
      </c>
      <c r="R59" s="1591"/>
      <c r="S59" s="1591"/>
      <c r="T59" s="1591"/>
      <c r="U59" s="1591"/>
      <c r="V59" s="1591"/>
      <c r="W59" s="1591"/>
      <c r="X59" s="1591"/>
      <c r="Y59" s="1591"/>
      <c r="Z59" s="1591"/>
      <c r="AA59" s="1591"/>
      <c r="AB59" s="1591"/>
      <c r="AC59" s="1591"/>
      <c r="AD59" s="1591"/>
    </row>
    <row r="60" spans="1:312" s="78" customFormat="1" ht="24.95" customHeight="1">
      <c r="A60" s="1530"/>
      <c r="B60" s="1530"/>
      <c r="C60" s="1530"/>
      <c r="D60" s="73" t="s">
        <v>1288</v>
      </c>
      <c r="E60" s="1532"/>
      <c r="F60" s="1585"/>
      <c r="G60" s="1585"/>
      <c r="H60" s="1585"/>
      <c r="I60" s="1533"/>
      <c r="J60" s="1533"/>
      <c r="K60" s="1533"/>
      <c r="L60" s="1533"/>
      <c r="M60" s="1533"/>
      <c r="N60" s="1335" t="s">
        <v>1377</v>
      </c>
      <c r="O60" s="1337"/>
      <c r="P60" s="1534"/>
      <c r="Q60" s="1337" t="s">
        <v>108</v>
      </c>
    </row>
    <row r="61" spans="1:312" s="78" customFormat="1" ht="60.75" customHeight="1">
      <c r="A61" s="1530"/>
      <c r="B61" s="1530"/>
      <c r="C61" s="1530"/>
      <c r="D61" s="59" t="s">
        <v>1289</v>
      </c>
      <c r="E61" s="1532"/>
      <c r="F61" s="1585"/>
      <c r="G61" s="1585"/>
      <c r="H61" s="1585"/>
      <c r="I61" s="1533"/>
      <c r="J61" s="1533"/>
      <c r="K61" s="1533"/>
      <c r="L61" s="1533"/>
      <c r="M61" s="1533"/>
      <c r="N61" s="1335" t="s">
        <v>1377</v>
      </c>
      <c r="O61" s="1337"/>
      <c r="P61" s="1534"/>
      <c r="Q61" s="1337" t="s">
        <v>109</v>
      </c>
    </row>
    <row r="62" spans="1:312" s="78" customFormat="1" ht="46.5" customHeight="1">
      <c r="A62" s="1530"/>
      <c r="B62" s="1530"/>
      <c r="C62" s="1530"/>
      <c r="D62" s="59" t="s">
        <v>1290</v>
      </c>
      <c r="E62" s="59" t="s">
        <v>24</v>
      </c>
      <c r="F62" s="1326"/>
      <c r="G62" s="1326"/>
      <c r="H62" s="1326"/>
      <c r="I62" s="1289">
        <f>'2.2.1.(1.-4.)'!F8</f>
        <v>1815</v>
      </c>
      <c r="J62" s="1289"/>
      <c r="K62" s="1289">
        <f>'2.2.1.(1.-4.)'!H8</f>
        <v>908</v>
      </c>
      <c r="L62" s="1289"/>
      <c r="M62" s="1289" cm="1">
        <f t="array" ref="M62">'2.2.1.(1.-4.)'!J9:J9</f>
        <v>908</v>
      </c>
      <c r="N62" s="1335" t="s">
        <v>1377</v>
      </c>
      <c r="O62" s="1337"/>
      <c r="P62" s="1337" t="s">
        <v>46</v>
      </c>
      <c r="Q62" s="1337" t="s">
        <v>110</v>
      </c>
    </row>
    <row r="63" spans="1:312" s="5" customFormat="1" ht="104.1" customHeight="1">
      <c r="A63" s="1530" t="s">
        <v>111</v>
      </c>
      <c r="B63" s="1546" t="s">
        <v>112</v>
      </c>
      <c r="C63" s="1530" t="s">
        <v>1196</v>
      </c>
      <c r="D63" s="59" t="s">
        <v>1291</v>
      </c>
      <c r="E63" s="1400" t="s">
        <v>25</v>
      </c>
      <c r="F63" s="42"/>
      <c r="G63" s="42"/>
      <c r="H63" s="42"/>
      <c r="I63" s="1406">
        <f>'2.2.2. (1.)'!E8</f>
        <v>139004</v>
      </c>
      <c r="J63" s="1406">
        <f>'2.2.2. (1.)'!F8</f>
        <v>131744</v>
      </c>
      <c r="K63" s="1406">
        <f>'2.2.2. (1.)'!G8</f>
        <v>70034</v>
      </c>
      <c r="L63" s="1415"/>
      <c r="M63" s="1406">
        <f>'2.2.2. (1.)'!I8</f>
        <v>70034</v>
      </c>
      <c r="N63" s="1336" t="s">
        <v>1381</v>
      </c>
      <c r="O63" s="1336" t="s">
        <v>1412</v>
      </c>
      <c r="P63" s="1338" t="s">
        <v>46</v>
      </c>
      <c r="Q63" s="1336" t="s">
        <v>1068</v>
      </c>
      <c r="R63" s="662"/>
    </row>
    <row r="64" spans="1:312" s="5" customFormat="1" ht="44.25" customHeight="1">
      <c r="A64" s="1530"/>
      <c r="B64" s="1546"/>
      <c r="C64" s="1530"/>
      <c r="D64" s="59" t="s">
        <v>1292</v>
      </c>
      <c r="E64" s="68"/>
      <c r="F64" s="694"/>
      <c r="G64" s="694"/>
      <c r="H64" s="694"/>
      <c r="I64" s="694"/>
      <c r="J64" s="694"/>
      <c r="K64" s="694"/>
      <c r="L64" s="694"/>
      <c r="M64" s="694"/>
      <c r="N64" s="1337" t="s">
        <v>73</v>
      </c>
      <c r="O64" s="1303" t="s">
        <v>1413</v>
      </c>
      <c r="P64" s="1336" t="s">
        <v>65</v>
      </c>
      <c r="Q64" s="1336" t="s">
        <v>90</v>
      </c>
    </row>
    <row r="65" spans="1:19" s="5" customFormat="1" ht="46.5" customHeight="1">
      <c r="A65" s="1530"/>
      <c r="B65" s="1546"/>
      <c r="C65" s="1530"/>
      <c r="D65" s="46" t="s">
        <v>1293</v>
      </c>
      <c r="E65" s="68"/>
      <c r="F65" s="694"/>
      <c r="G65" s="694"/>
      <c r="H65" s="694"/>
      <c r="I65" s="694"/>
      <c r="J65" s="694"/>
      <c r="K65" s="694"/>
      <c r="L65" s="694"/>
      <c r="M65" s="694"/>
      <c r="N65" s="1337" t="s">
        <v>73</v>
      </c>
      <c r="O65" s="1337" t="s">
        <v>113</v>
      </c>
      <c r="P65" s="1336" t="s">
        <v>1368</v>
      </c>
      <c r="Q65" s="1336" t="s">
        <v>90</v>
      </c>
    </row>
    <row r="66" spans="1:19" s="5" customFormat="1" ht="32.450000000000003" customHeight="1">
      <c r="A66" s="1530"/>
      <c r="B66" s="1546"/>
      <c r="C66" s="1530"/>
      <c r="D66" s="46" t="s">
        <v>1294</v>
      </c>
      <c r="E66" s="68"/>
      <c r="F66" s="694"/>
      <c r="G66" s="694"/>
      <c r="H66" s="694"/>
      <c r="I66" s="694"/>
      <c r="J66" s="694"/>
      <c r="K66" s="694"/>
      <c r="L66" s="694"/>
      <c r="M66" s="694"/>
      <c r="N66" s="1337" t="s">
        <v>1377</v>
      </c>
      <c r="O66" s="1337" t="s">
        <v>302</v>
      </c>
      <c r="P66" s="1336" t="s">
        <v>65</v>
      </c>
      <c r="Q66" s="1338" t="s">
        <v>114</v>
      </c>
      <c r="R66" s="654"/>
    </row>
    <row r="67" spans="1:19" s="5" customFormat="1" ht="31.5" customHeight="1">
      <c r="A67" s="1535" t="s">
        <v>115</v>
      </c>
      <c r="B67" s="1530" t="s">
        <v>116</v>
      </c>
      <c r="C67" s="1524" t="s">
        <v>1197</v>
      </c>
      <c r="D67" s="62" t="s">
        <v>1295</v>
      </c>
      <c r="E67" s="37" t="s">
        <v>1358</v>
      </c>
      <c r="F67" s="1416" t="s">
        <v>1369</v>
      </c>
      <c r="G67" s="1416" t="s">
        <v>1369</v>
      </c>
      <c r="H67" s="1416" t="s">
        <v>1369</v>
      </c>
      <c r="I67" s="694"/>
      <c r="J67" s="694"/>
      <c r="K67" s="694"/>
      <c r="L67" s="694"/>
      <c r="M67" s="694"/>
      <c r="N67" s="1337" t="s">
        <v>1377</v>
      </c>
      <c r="O67" s="1337" t="s">
        <v>1252</v>
      </c>
      <c r="P67" s="1336" t="s">
        <v>65</v>
      </c>
      <c r="Q67" s="1338" t="s">
        <v>1243</v>
      </c>
      <c r="R67" s="1234"/>
    </row>
    <row r="68" spans="1:19" s="5" customFormat="1" ht="33" customHeight="1">
      <c r="A68" s="1535"/>
      <c r="B68" s="1530"/>
      <c r="C68" s="1524"/>
      <c r="D68" s="62" t="s">
        <v>1296</v>
      </c>
      <c r="E68" s="37" t="s">
        <v>1358</v>
      </c>
      <c r="F68" s="1501">
        <v>226425</v>
      </c>
      <c r="G68" s="1501">
        <v>226425</v>
      </c>
      <c r="H68" s="1501">
        <v>226425</v>
      </c>
      <c r="I68" s="694"/>
      <c r="J68" s="694"/>
      <c r="K68" s="694"/>
      <c r="L68" s="694"/>
      <c r="M68" s="694"/>
      <c r="N68" s="1337" t="s">
        <v>1377</v>
      </c>
      <c r="O68" s="1337" t="s">
        <v>1252</v>
      </c>
      <c r="P68" s="1336" t="s">
        <v>65</v>
      </c>
      <c r="Q68" s="1338" t="s">
        <v>1243</v>
      </c>
      <c r="R68" s="1234"/>
    </row>
    <row r="69" spans="1:19" s="5" customFormat="1" ht="42.75" customHeight="1">
      <c r="A69" s="1535"/>
      <c r="B69" s="1530"/>
      <c r="C69" s="1524"/>
      <c r="D69" s="37" t="s">
        <v>1297</v>
      </c>
      <c r="E69" s="37" t="s">
        <v>1358</v>
      </c>
      <c r="F69" s="1416" t="s">
        <v>1369</v>
      </c>
      <c r="G69" s="1416" t="s">
        <v>1369</v>
      </c>
      <c r="H69" s="1416" t="s">
        <v>1369</v>
      </c>
      <c r="I69" s="694"/>
      <c r="J69" s="694"/>
      <c r="K69" s="694"/>
      <c r="L69" s="694"/>
      <c r="M69" s="694"/>
      <c r="N69" s="1337" t="s">
        <v>1377</v>
      </c>
      <c r="O69" s="1337" t="s">
        <v>1252</v>
      </c>
      <c r="P69" s="1336" t="s">
        <v>65</v>
      </c>
      <c r="Q69" s="1338" t="s">
        <v>156</v>
      </c>
      <c r="R69" s="1234"/>
    </row>
    <row r="70" spans="1:19" s="5" customFormat="1" ht="35.1" customHeight="1">
      <c r="A70" s="1535"/>
      <c r="B70" s="1530"/>
      <c r="C70" s="1524"/>
      <c r="D70" s="37" t="s">
        <v>1298</v>
      </c>
      <c r="E70" s="37" t="s">
        <v>1358</v>
      </c>
      <c r="F70" s="1416" t="s">
        <v>1369</v>
      </c>
      <c r="G70" s="1416" t="s">
        <v>1369</v>
      </c>
      <c r="H70" s="1416" t="s">
        <v>1369</v>
      </c>
      <c r="I70" s="694"/>
      <c r="J70" s="694"/>
      <c r="K70" s="694"/>
      <c r="L70" s="694"/>
      <c r="M70" s="694"/>
      <c r="N70" s="1337" t="s">
        <v>1377</v>
      </c>
      <c r="O70" s="1337"/>
      <c r="P70" s="1336" t="s">
        <v>65</v>
      </c>
      <c r="Q70" s="1338" t="s">
        <v>156</v>
      </c>
      <c r="R70" s="1234"/>
    </row>
    <row r="71" spans="1:19" s="14" customFormat="1" ht="46.5" customHeight="1">
      <c r="A71" s="1530" t="s">
        <v>117</v>
      </c>
      <c r="B71" s="1530" t="s">
        <v>118</v>
      </c>
      <c r="C71" s="1530" t="s">
        <v>119</v>
      </c>
      <c r="D71" s="37" t="s">
        <v>120</v>
      </c>
      <c r="E71" s="70"/>
      <c r="F71" s="42"/>
      <c r="G71" s="42"/>
      <c r="H71" s="42"/>
      <c r="I71" s="42"/>
      <c r="J71" s="42"/>
      <c r="K71" s="42"/>
      <c r="L71" s="42"/>
      <c r="M71" s="42"/>
      <c r="N71" s="1337" t="s">
        <v>1462</v>
      </c>
      <c r="O71" s="1337" t="s">
        <v>76</v>
      </c>
      <c r="P71" s="1336" t="s">
        <v>65</v>
      </c>
      <c r="Q71" s="1338" t="s">
        <v>156</v>
      </c>
    </row>
    <row r="72" spans="1:19" s="5" customFormat="1" ht="65.45" customHeight="1">
      <c r="A72" s="1530"/>
      <c r="B72" s="1530"/>
      <c r="C72" s="1530"/>
      <c r="D72" s="59" t="s">
        <v>121</v>
      </c>
      <c r="E72" s="37" t="s">
        <v>26</v>
      </c>
      <c r="F72" s="1000"/>
      <c r="G72" s="1000"/>
      <c r="H72" s="1000"/>
      <c r="I72" s="1406">
        <f>'2.2.4. (1.2.)'!E7</f>
        <v>1344</v>
      </c>
      <c r="J72" s="1406">
        <f>'2.2.4. (1.2.)'!F7</f>
        <v>1344</v>
      </c>
      <c r="K72" s="1406">
        <f>'2.2.4. (1.2.)'!G7</f>
        <v>1344</v>
      </c>
      <c r="L72" s="1416"/>
      <c r="M72" s="1406">
        <f>'2.2.4. (1.2.)'!I7</f>
        <v>1344</v>
      </c>
      <c r="N72" s="1338" t="s">
        <v>1244</v>
      </c>
      <c r="O72" s="1338" t="s">
        <v>1414</v>
      </c>
      <c r="P72" s="1338" t="s">
        <v>46</v>
      </c>
      <c r="Q72" s="1338" t="s">
        <v>123</v>
      </c>
      <c r="R72" s="655"/>
    </row>
    <row r="73" spans="1:19" s="5" customFormat="1" ht="47.25" customHeight="1">
      <c r="A73" s="1530"/>
      <c r="B73" s="1530"/>
      <c r="C73" s="1530"/>
      <c r="D73" s="37" t="s">
        <v>1245</v>
      </c>
      <c r="E73" s="68"/>
      <c r="F73" s="694"/>
      <c r="G73" s="694"/>
      <c r="H73" s="694"/>
      <c r="I73" s="1289"/>
      <c r="J73" s="1289"/>
      <c r="K73" s="1289"/>
      <c r="L73" s="1417"/>
      <c r="M73" s="1289"/>
      <c r="N73" s="1337" t="s">
        <v>1462</v>
      </c>
      <c r="O73" s="1337" t="s">
        <v>76</v>
      </c>
      <c r="P73" s="1336" t="s">
        <v>65</v>
      </c>
      <c r="Q73" s="1338" t="s">
        <v>124</v>
      </c>
    </row>
    <row r="74" spans="1:19" s="5" customFormat="1" ht="105.6" customHeight="1">
      <c r="A74" s="1530"/>
      <c r="B74" s="1530"/>
      <c r="C74" s="37" t="s">
        <v>125</v>
      </c>
      <c r="D74" s="37" t="s">
        <v>1299</v>
      </c>
      <c r="E74" s="37" t="s">
        <v>26</v>
      </c>
      <c r="F74" s="42"/>
      <c r="G74" s="42"/>
      <c r="H74" s="42"/>
      <c r="I74" s="985">
        <f>'2.2.4. (2.)'!E8</f>
        <v>16134</v>
      </c>
      <c r="J74" s="1406"/>
      <c r="K74" s="1406">
        <f>'2.2.4. (2.)'!G8</f>
        <v>5378</v>
      </c>
      <c r="L74" s="1177"/>
      <c r="M74" s="1406">
        <v>5378</v>
      </c>
      <c r="N74" s="1338" t="s">
        <v>1246</v>
      </c>
      <c r="O74" s="1338" t="s">
        <v>1414</v>
      </c>
      <c r="P74" s="1338" t="s">
        <v>46</v>
      </c>
      <c r="Q74" s="1338" t="s">
        <v>123</v>
      </c>
      <c r="R74" s="725"/>
    </row>
    <row r="75" spans="1:19" s="5" customFormat="1" ht="36" customHeight="1">
      <c r="A75" s="1530" t="s">
        <v>126</v>
      </c>
      <c r="B75" s="1530" t="s">
        <v>127</v>
      </c>
      <c r="C75" s="1524" t="s">
        <v>128</v>
      </c>
      <c r="D75" s="1524" t="s">
        <v>1300</v>
      </c>
      <c r="E75" s="37" t="s">
        <v>26</v>
      </c>
      <c r="F75" s="42"/>
      <c r="G75" s="42"/>
      <c r="H75" s="42"/>
      <c r="I75" s="1406">
        <f>'2.2.5. (1.)'!E7</f>
        <v>8067</v>
      </c>
      <c r="J75" s="1406">
        <f>'2.2.5. (1.)'!F7</f>
        <v>8067</v>
      </c>
      <c r="K75" s="1406"/>
      <c r="L75" s="1406"/>
      <c r="M75" s="1406"/>
      <c r="N75" s="1560" t="s">
        <v>1463</v>
      </c>
      <c r="O75" s="1560" t="s">
        <v>1415</v>
      </c>
      <c r="P75" s="1560" t="s">
        <v>46</v>
      </c>
      <c r="Q75" s="1560" t="s">
        <v>129</v>
      </c>
      <c r="R75" s="1596"/>
      <c r="S75" s="1596"/>
    </row>
    <row r="76" spans="1:19" s="5" customFormat="1" ht="64.5" customHeight="1">
      <c r="A76" s="1530"/>
      <c r="B76" s="1530"/>
      <c r="C76" s="1524"/>
      <c r="D76" s="1524"/>
      <c r="E76" s="37" t="s">
        <v>130</v>
      </c>
      <c r="F76" s="42"/>
      <c r="G76" s="42"/>
      <c r="H76" s="42"/>
      <c r="I76" s="1406">
        <f>'2.2.5. (1.)'!E8</f>
        <v>9792</v>
      </c>
      <c r="J76" s="1406">
        <f>'2.2.5. (1.)'!F8</f>
        <v>4080</v>
      </c>
      <c r="K76" s="1406">
        <f>'2.2.5. (1.)'!G8</f>
        <v>4080</v>
      </c>
      <c r="L76" s="1406"/>
      <c r="M76" s="1406">
        <f>'2.2.5. (1.)'!I8</f>
        <v>4080</v>
      </c>
      <c r="N76" s="1560"/>
      <c r="O76" s="1560"/>
      <c r="P76" s="1560"/>
      <c r="Q76" s="1560"/>
      <c r="R76" s="726"/>
      <c r="S76" s="726"/>
    </row>
    <row r="77" spans="1:19" s="5" customFormat="1" ht="61.5" customHeight="1">
      <c r="A77" s="1530"/>
      <c r="B77" s="1530"/>
      <c r="C77" s="37" t="s">
        <v>131</v>
      </c>
      <c r="D77" s="37" t="s">
        <v>1301</v>
      </c>
      <c r="E77" s="37" t="s">
        <v>130</v>
      </c>
      <c r="F77" s="42"/>
      <c r="G77" s="42"/>
      <c r="H77" s="42"/>
      <c r="I77" s="1406">
        <f>'2.2.5. (2.)'!E8</f>
        <v>14689</v>
      </c>
      <c r="J77" s="1406">
        <f>'2.2.5. (2.)'!F8</f>
        <v>4080</v>
      </c>
      <c r="K77" s="1406">
        <f>'2.2.5. (2.)'!G8</f>
        <v>4080.1600000000003</v>
      </c>
      <c r="L77" s="1406"/>
      <c r="M77" s="1406">
        <f>'2.2.5. (2.)'!I8</f>
        <v>4080</v>
      </c>
      <c r="N77" s="1338" t="s">
        <v>1463</v>
      </c>
      <c r="O77" s="1338" t="s">
        <v>1416</v>
      </c>
      <c r="P77" s="1337" t="s">
        <v>46</v>
      </c>
      <c r="Q77" s="1338" t="s">
        <v>129</v>
      </c>
      <c r="R77" s="727"/>
    </row>
    <row r="78" spans="1:19" s="5" customFormat="1" ht="40.5" customHeight="1">
      <c r="A78" s="1530"/>
      <c r="B78" s="1530"/>
      <c r="C78" s="1524" t="s">
        <v>132</v>
      </c>
      <c r="D78" s="37" t="s">
        <v>133</v>
      </c>
      <c r="E78" s="703"/>
      <c r="F78" s="694"/>
      <c r="G78" s="694"/>
      <c r="H78" s="694"/>
      <c r="I78" s="1326"/>
      <c r="J78" s="1326"/>
      <c r="K78" s="1326"/>
      <c r="L78" s="694"/>
      <c r="M78" s="1326"/>
      <c r="N78" s="1340" t="s">
        <v>1247</v>
      </c>
      <c r="O78" s="1337"/>
      <c r="P78" s="1336" t="s">
        <v>65</v>
      </c>
      <c r="Q78" s="1338" t="s">
        <v>134</v>
      </c>
      <c r="R78" s="726"/>
    </row>
    <row r="79" spans="1:19" s="5" customFormat="1" ht="39" customHeight="1">
      <c r="A79" s="1530"/>
      <c r="B79" s="1530"/>
      <c r="C79" s="1524"/>
      <c r="D79" s="59" t="s">
        <v>1104</v>
      </c>
      <c r="E79" s="703"/>
      <c r="F79" s="694"/>
      <c r="G79" s="694"/>
      <c r="H79" s="694"/>
      <c r="I79" s="1326"/>
      <c r="J79" s="1326"/>
      <c r="K79" s="1326"/>
      <c r="L79" s="694"/>
      <c r="M79" s="1326"/>
      <c r="N79" s="1340" t="s">
        <v>1247</v>
      </c>
      <c r="O79" s="1341"/>
      <c r="P79" s="1338" t="s">
        <v>135</v>
      </c>
      <c r="Q79" s="1338" t="s">
        <v>85</v>
      </c>
      <c r="R79" s="726"/>
    </row>
    <row r="80" spans="1:19" s="5" customFormat="1" ht="87.95" customHeight="1">
      <c r="A80" s="921" t="s">
        <v>136</v>
      </c>
      <c r="B80" s="47" t="s">
        <v>1150</v>
      </c>
      <c r="C80" s="46" t="s">
        <v>1198</v>
      </c>
      <c r="D80" s="46" t="s">
        <v>1199</v>
      </c>
      <c r="E80" s="703"/>
      <c r="F80" s="694"/>
      <c r="G80" s="694"/>
      <c r="H80" s="694"/>
      <c r="I80" s="1326"/>
      <c r="J80" s="1326"/>
      <c r="K80" s="1326"/>
      <c r="L80" s="694"/>
      <c r="M80" s="1326"/>
      <c r="N80" s="1342" t="s">
        <v>1247</v>
      </c>
      <c r="O80" s="1342" t="s">
        <v>1417</v>
      </c>
      <c r="P80" s="1338" t="s">
        <v>137</v>
      </c>
      <c r="Q80" s="1418" t="s">
        <v>138</v>
      </c>
    </row>
    <row r="81" spans="1:312" s="10" customFormat="1">
      <c r="A81" s="1528" t="s">
        <v>139</v>
      </c>
      <c r="B81" s="1528"/>
      <c r="C81" s="1529" t="s">
        <v>140</v>
      </c>
      <c r="D81" s="1529"/>
      <c r="E81" s="1529"/>
      <c r="F81" s="1529"/>
      <c r="G81" s="1529"/>
      <c r="H81" s="1529"/>
      <c r="I81" s="1529"/>
      <c r="J81" s="1529"/>
      <c r="K81" s="1529"/>
      <c r="L81" s="1529"/>
      <c r="M81" s="1529"/>
      <c r="N81" s="1529"/>
      <c r="O81" s="1529"/>
      <c r="P81" s="1529"/>
      <c r="Q81" s="1529"/>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row>
    <row r="82" spans="1:312" s="11" customFormat="1" ht="14.45" customHeight="1">
      <c r="A82" s="1584" t="s">
        <v>141</v>
      </c>
      <c r="B82" s="1584"/>
      <c r="C82" s="1584"/>
      <c r="D82" s="1552"/>
      <c r="E82" s="1552"/>
      <c r="F82" s="1552"/>
      <c r="G82" s="1552"/>
      <c r="H82" s="1552"/>
      <c r="I82" s="1552"/>
      <c r="J82" s="1552"/>
      <c r="K82" s="1552"/>
      <c r="L82" s="1552"/>
      <c r="M82" s="71"/>
      <c r="N82" s="71"/>
      <c r="O82" s="71"/>
      <c r="P82" s="71"/>
      <c r="Q82" s="71"/>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c r="BG82" s="14"/>
    </row>
    <row r="83" spans="1:312" s="1291" customFormat="1" ht="101.1" customHeight="1">
      <c r="A83" s="1445" t="s">
        <v>142</v>
      </c>
      <c r="B83" s="1369" t="s">
        <v>143</v>
      </c>
      <c r="C83" s="1391" t="s">
        <v>1200</v>
      </c>
      <c r="D83" s="1371" t="s">
        <v>1302</v>
      </c>
      <c r="E83" s="59"/>
      <c r="F83" s="1326"/>
      <c r="G83" s="1326"/>
      <c r="H83" s="1326"/>
      <c r="I83" s="1326"/>
      <c r="J83" s="1326"/>
      <c r="K83" s="1326"/>
      <c r="L83" s="1326"/>
      <c r="M83" s="1326"/>
      <c r="N83" s="1337" t="s">
        <v>1375</v>
      </c>
      <c r="O83" s="1337" t="s">
        <v>1418</v>
      </c>
      <c r="P83" s="1337" t="s">
        <v>65</v>
      </c>
      <c r="Q83" s="1337" t="s">
        <v>77</v>
      </c>
      <c r="R83" s="1594"/>
      <c r="S83" s="1594"/>
      <c r="T83" s="1594"/>
      <c r="U83" s="1594"/>
      <c r="V83" s="1594"/>
      <c r="W83" s="1594"/>
    </row>
    <row r="84" spans="1:312" s="1291" customFormat="1" ht="99.6" customHeight="1">
      <c r="A84" s="1446"/>
      <c r="B84" s="1390"/>
      <c r="C84" s="1392"/>
      <c r="D84" s="1389" t="s">
        <v>1303</v>
      </c>
      <c r="E84" s="62" t="s">
        <v>21</v>
      </c>
      <c r="F84" s="1348"/>
      <c r="G84" s="1348"/>
      <c r="H84" s="1348"/>
      <c r="I84" s="1309"/>
      <c r="J84" s="1412">
        <f>'3.1.1. (2.)'!F7</f>
        <v>12800</v>
      </c>
      <c r="K84" s="1309"/>
      <c r="L84" s="396"/>
      <c r="M84" s="1309"/>
      <c r="N84" s="1338" t="s">
        <v>1375</v>
      </c>
      <c r="O84" s="1338" t="s">
        <v>1418</v>
      </c>
      <c r="P84" s="1338" t="s">
        <v>46</v>
      </c>
      <c r="Q84" s="1338" t="s">
        <v>77</v>
      </c>
      <c r="R84" s="1292"/>
      <c r="S84" s="1292"/>
      <c r="T84" s="1292"/>
      <c r="U84" s="1292"/>
      <c r="V84" s="1292"/>
      <c r="W84" s="1292"/>
    </row>
    <row r="85" spans="1:312" s="5" customFormat="1" ht="64.5" customHeight="1">
      <c r="A85" s="1447" t="s">
        <v>144</v>
      </c>
      <c r="B85" s="1381" t="s">
        <v>145</v>
      </c>
      <c r="C85" s="1381" t="s">
        <v>1201</v>
      </c>
      <c r="D85" s="37" t="s">
        <v>1202</v>
      </c>
      <c r="E85" s="62" t="s">
        <v>21</v>
      </c>
      <c r="F85" s="1100"/>
      <c r="G85" s="1100"/>
      <c r="H85" s="1100"/>
      <c r="I85" s="1100"/>
      <c r="J85" s="1412">
        <f>'3.1.2.'!F7</f>
        <v>11000</v>
      </c>
      <c r="K85" s="1309"/>
      <c r="L85" s="396"/>
      <c r="M85" s="396"/>
      <c r="N85" s="1338" t="s">
        <v>1375</v>
      </c>
      <c r="O85" s="1338" t="s">
        <v>32</v>
      </c>
      <c r="P85" s="1338" t="s">
        <v>46</v>
      </c>
      <c r="Q85" s="1338" t="s">
        <v>146</v>
      </c>
    </row>
    <row r="86" spans="1:312" s="940" customFormat="1" ht="70.5" customHeight="1">
      <c r="A86" s="65" t="s">
        <v>147</v>
      </c>
      <c r="B86" s="37" t="s">
        <v>148</v>
      </c>
      <c r="C86" s="37" t="s">
        <v>1203</v>
      </c>
      <c r="D86" s="37" t="s">
        <v>1204</v>
      </c>
      <c r="E86" s="62" t="s">
        <v>21</v>
      </c>
      <c r="F86" s="1100"/>
      <c r="G86" s="1100"/>
      <c r="H86" s="1100"/>
      <c r="I86" s="1100"/>
      <c r="J86" s="396"/>
      <c r="K86" s="396"/>
      <c r="L86" s="396"/>
      <c r="M86" s="396"/>
      <c r="N86" s="1338" t="s">
        <v>1375</v>
      </c>
      <c r="O86" s="1338" t="s">
        <v>1419</v>
      </c>
      <c r="P86" s="1338" t="s">
        <v>35</v>
      </c>
      <c r="Q86" s="1338" t="s">
        <v>149</v>
      </c>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row>
    <row r="87" spans="1:312" s="5" customFormat="1" ht="44.25" customHeight="1">
      <c r="A87" s="1535" t="s">
        <v>150</v>
      </c>
      <c r="B87" s="1530" t="s">
        <v>151</v>
      </c>
      <c r="C87" s="1530" t="s">
        <v>1205</v>
      </c>
      <c r="D87" s="59" t="s">
        <v>1304</v>
      </c>
      <c r="E87" s="62" t="s">
        <v>21</v>
      </c>
      <c r="F87" s="42"/>
      <c r="G87" s="42"/>
      <c r="H87" s="42"/>
      <c r="I87" s="42"/>
      <c r="J87" s="1412">
        <f>'3.1.4. (1.)'!F8</f>
        <v>11000</v>
      </c>
      <c r="K87" s="1309"/>
      <c r="L87" s="1326"/>
      <c r="M87" s="1326"/>
      <c r="N87" s="1337" t="s">
        <v>1375</v>
      </c>
      <c r="O87" s="1337" t="s">
        <v>1420</v>
      </c>
      <c r="P87" s="1336" t="s">
        <v>46</v>
      </c>
      <c r="Q87" s="1336" t="s">
        <v>146</v>
      </c>
    </row>
    <row r="88" spans="1:312" s="5" customFormat="1" ht="128.1" customHeight="1">
      <c r="A88" s="1535"/>
      <c r="B88" s="1530"/>
      <c r="C88" s="1530"/>
      <c r="D88" s="59" t="s">
        <v>1305</v>
      </c>
      <c r="E88" s="62" t="s">
        <v>21</v>
      </c>
      <c r="F88" s="42"/>
      <c r="G88" s="42"/>
      <c r="H88" s="42"/>
      <c r="I88" s="42"/>
      <c r="J88" s="1289">
        <f>'3.1.4. (2.)'!F7</f>
        <v>11550</v>
      </c>
      <c r="K88" s="1329"/>
      <c r="L88" s="1326"/>
      <c r="M88" s="1326"/>
      <c r="N88" s="1337" t="s">
        <v>1375</v>
      </c>
      <c r="O88" s="1337" t="s">
        <v>1420</v>
      </c>
      <c r="P88" s="1342" t="s">
        <v>46</v>
      </c>
      <c r="Q88" s="1342" t="s">
        <v>49</v>
      </c>
      <c r="R88" s="1595"/>
      <c r="S88" s="1595"/>
      <c r="T88" s="1595"/>
      <c r="U88" s="1595"/>
      <c r="V88" s="1595"/>
      <c r="W88" s="1595"/>
      <c r="X88" s="1595"/>
    </row>
    <row r="89" spans="1:312" s="13" customFormat="1">
      <c r="A89" s="1531" t="s">
        <v>152</v>
      </c>
      <c r="B89" s="1531"/>
      <c r="C89" s="1531"/>
      <c r="D89" s="1531"/>
      <c r="E89" s="1531"/>
      <c r="F89" s="1531"/>
      <c r="G89" s="1531"/>
      <c r="H89" s="1531"/>
      <c r="I89" s="1531"/>
      <c r="J89" s="1531"/>
      <c r="K89" s="1531"/>
      <c r="L89" s="1531"/>
      <c r="M89" s="1531"/>
      <c r="N89" s="1531"/>
      <c r="O89" s="1531"/>
      <c r="P89" s="1531"/>
      <c r="Q89" s="1531"/>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9"/>
      <c r="DO89" s="19"/>
      <c r="DP89" s="19"/>
      <c r="DQ89" s="19"/>
      <c r="DR89" s="19"/>
      <c r="DS89" s="19"/>
      <c r="DT89" s="19"/>
      <c r="DU89" s="19"/>
      <c r="DV89" s="19"/>
      <c r="DW89" s="19"/>
      <c r="DX89" s="19"/>
      <c r="DY89" s="19"/>
      <c r="DZ89" s="19"/>
      <c r="EA89" s="19"/>
      <c r="EB89" s="19"/>
      <c r="EC89" s="19"/>
      <c r="ED89" s="19"/>
      <c r="EE89" s="19"/>
      <c r="EF89" s="19"/>
      <c r="EG89" s="19"/>
      <c r="EH89" s="19"/>
      <c r="EI89" s="19"/>
      <c r="EJ89" s="19"/>
      <c r="EK89" s="19"/>
      <c r="EL89" s="19"/>
      <c r="EM89" s="19"/>
      <c r="EN89" s="19"/>
      <c r="EO89" s="19"/>
      <c r="EP89" s="19"/>
      <c r="EQ89" s="19"/>
      <c r="ER89" s="19"/>
      <c r="ES89" s="19"/>
      <c r="ET89" s="19"/>
      <c r="EU89" s="19"/>
      <c r="EV89" s="19"/>
      <c r="EW89" s="19"/>
      <c r="EX89" s="19"/>
      <c r="EY89" s="19"/>
      <c r="EZ89" s="19"/>
      <c r="FA89" s="19"/>
      <c r="FB89" s="19"/>
      <c r="FC89" s="19"/>
      <c r="FD89" s="19"/>
      <c r="FE89" s="19"/>
      <c r="FF89" s="19"/>
      <c r="FG89" s="19"/>
      <c r="FH89" s="19"/>
      <c r="FI89" s="19"/>
      <c r="FJ89" s="19"/>
      <c r="FK89" s="19"/>
      <c r="FL89" s="19"/>
      <c r="FM89" s="19"/>
      <c r="FN89" s="19"/>
      <c r="FO89" s="19"/>
      <c r="FP89" s="19"/>
      <c r="FQ89" s="19"/>
      <c r="FR89" s="19"/>
      <c r="FS89" s="19"/>
      <c r="FT89" s="19"/>
      <c r="FU89" s="19"/>
      <c r="FV89" s="19"/>
      <c r="FW89" s="19"/>
      <c r="FX89" s="19"/>
      <c r="FY89" s="19"/>
      <c r="FZ89" s="19"/>
      <c r="GA89" s="19"/>
      <c r="GB89" s="19"/>
      <c r="GC89" s="19"/>
      <c r="GD89" s="19"/>
      <c r="GE89" s="19"/>
      <c r="GF89" s="19"/>
      <c r="GG89" s="19"/>
      <c r="GH89" s="19"/>
      <c r="GI89" s="19"/>
      <c r="GJ89" s="19"/>
      <c r="GK89" s="19"/>
      <c r="GL89" s="19"/>
      <c r="GM89" s="19"/>
      <c r="GN89" s="19"/>
      <c r="GO89" s="19"/>
      <c r="GP89" s="19"/>
      <c r="GQ89" s="19"/>
      <c r="GR89" s="19"/>
      <c r="GS89" s="19"/>
      <c r="GT89" s="19"/>
      <c r="GU89" s="19"/>
      <c r="GV89" s="19"/>
      <c r="GW89" s="19"/>
      <c r="GX89" s="19"/>
      <c r="GY89" s="19"/>
      <c r="GZ89" s="19"/>
      <c r="HA89" s="19"/>
      <c r="HB89" s="19"/>
      <c r="HC89" s="19"/>
      <c r="HD89" s="19"/>
      <c r="HE89" s="19"/>
      <c r="HF89" s="19"/>
      <c r="HG89" s="19"/>
      <c r="HH89" s="19"/>
      <c r="HI89" s="19"/>
      <c r="HJ89" s="19"/>
      <c r="HK89" s="19"/>
      <c r="HL89" s="19"/>
      <c r="HM89" s="19"/>
      <c r="HN89" s="19"/>
      <c r="HO89" s="19"/>
      <c r="HP89" s="19"/>
      <c r="HQ89" s="19"/>
      <c r="HR89" s="19"/>
      <c r="HS89" s="19"/>
      <c r="HT89" s="19"/>
      <c r="HU89" s="19"/>
      <c r="HV89" s="19"/>
      <c r="HW89" s="19"/>
      <c r="HX89" s="19"/>
      <c r="HY89" s="19"/>
      <c r="HZ89" s="19"/>
      <c r="IA89" s="19"/>
      <c r="IB89" s="19"/>
      <c r="IC89" s="19"/>
      <c r="ID89" s="19"/>
      <c r="IE89" s="19"/>
      <c r="IF89" s="19"/>
      <c r="IG89" s="19"/>
      <c r="IH89" s="19"/>
      <c r="II89" s="19"/>
      <c r="IJ89" s="19"/>
      <c r="IK89" s="19"/>
      <c r="IL89" s="19"/>
      <c r="IM89" s="19"/>
      <c r="IN89" s="19"/>
      <c r="IO89" s="19"/>
      <c r="IP89" s="19"/>
      <c r="IQ89" s="19"/>
      <c r="IR89" s="19"/>
      <c r="IS89" s="19"/>
      <c r="IT89" s="19"/>
      <c r="IU89" s="19"/>
      <c r="IV89" s="19"/>
      <c r="IW89" s="19"/>
      <c r="IX89" s="19"/>
      <c r="IY89" s="19"/>
      <c r="IZ89" s="19"/>
      <c r="JA89" s="19"/>
      <c r="JB89" s="19"/>
      <c r="JC89" s="19"/>
      <c r="JD89" s="19"/>
      <c r="JE89" s="19"/>
      <c r="JF89" s="19"/>
      <c r="JG89" s="19"/>
      <c r="JH89" s="19"/>
      <c r="JI89" s="19"/>
      <c r="JJ89" s="19"/>
      <c r="JK89" s="19"/>
      <c r="JL89" s="19"/>
      <c r="JM89" s="19"/>
      <c r="JN89" s="19"/>
      <c r="JO89" s="19"/>
      <c r="JP89" s="19"/>
      <c r="JQ89" s="19"/>
      <c r="JR89" s="19"/>
      <c r="JS89" s="19"/>
      <c r="JT89" s="19"/>
      <c r="JU89" s="19"/>
      <c r="JV89" s="19"/>
      <c r="JW89" s="19"/>
      <c r="JX89" s="19"/>
      <c r="JY89" s="19"/>
      <c r="JZ89" s="19"/>
      <c r="KA89" s="19"/>
      <c r="KB89" s="19"/>
      <c r="KC89" s="19"/>
      <c r="KD89" s="19"/>
      <c r="KE89" s="19"/>
      <c r="KF89" s="19"/>
      <c r="KG89" s="19"/>
      <c r="KH89" s="19"/>
      <c r="KI89" s="19"/>
      <c r="KJ89" s="19"/>
      <c r="KK89" s="19"/>
      <c r="KL89" s="19"/>
      <c r="KM89" s="19"/>
      <c r="KN89" s="19"/>
      <c r="KO89" s="19"/>
      <c r="KP89" s="19"/>
      <c r="KQ89" s="19"/>
      <c r="KR89" s="19"/>
      <c r="KS89" s="19"/>
      <c r="KT89" s="19"/>
      <c r="KU89" s="19"/>
      <c r="KV89" s="19"/>
      <c r="KW89" s="19"/>
      <c r="KX89" s="19"/>
      <c r="KY89" s="19"/>
      <c r="KZ89" s="19"/>
    </row>
    <row r="90" spans="1:312" s="15" customFormat="1" ht="78.75" customHeight="1">
      <c r="A90" s="1546" t="s">
        <v>153</v>
      </c>
      <c r="B90" s="1546" t="s">
        <v>154</v>
      </c>
      <c r="C90" s="60" t="s">
        <v>155</v>
      </c>
      <c r="D90" s="60" t="s">
        <v>1306</v>
      </c>
      <c r="E90" s="37" t="s">
        <v>130</v>
      </c>
      <c r="F90" s="42"/>
      <c r="G90" s="42"/>
      <c r="H90" s="42"/>
      <c r="I90" s="1406">
        <f>'3.2.1. (1.)'!E8</f>
        <v>16320</v>
      </c>
      <c r="J90" s="985">
        <f>'3.2.1. (1.)'!F8</f>
        <v>4080</v>
      </c>
      <c r="K90" s="985">
        <f>'3.2.1. (1.)'!G8</f>
        <v>1632</v>
      </c>
      <c r="L90" s="1289"/>
      <c r="M90" s="1289">
        <f>'3.2.1. (1.)'!I8</f>
        <v>1632</v>
      </c>
      <c r="N90" s="1337" t="s">
        <v>1382</v>
      </c>
      <c r="O90" s="1338" t="s">
        <v>1421</v>
      </c>
      <c r="P90" s="1342" t="s">
        <v>46</v>
      </c>
      <c r="Q90" s="1342" t="s">
        <v>156</v>
      </c>
      <c r="R90" s="655"/>
    </row>
    <row r="91" spans="1:312" s="15" customFormat="1" ht="74.099999999999994" customHeight="1">
      <c r="A91" s="1546"/>
      <c r="B91" s="1546"/>
      <c r="C91" s="60" t="s">
        <v>1105</v>
      </c>
      <c r="D91" s="60" t="s">
        <v>1307</v>
      </c>
      <c r="E91" s="79"/>
      <c r="F91" s="42"/>
      <c r="G91" s="42"/>
      <c r="H91" s="42"/>
      <c r="I91" s="42"/>
      <c r="J91" s="42"/>
      <c r="K91" s="42"/>
      <c r="L91" s="42"/>
      <c r="M91" s="42"/>
      <c r="N91" s="1337" t="s">
        <v>1248</v>
      </c>
      <c r="O91" s="1337" t="s">
        <v>1412</v>
      </c>
      <c r="P91" s="1419" t="s">
        <v>35</v>
      </c>
      <c r="Q91" s="1337" t="s">
        <v>1076</v>
      </c>
    </row>
    <row r="92" spans="1:312" s="15" customFormat="1" ht="50.45" customHeight="1">
      <c r="A92" s="1546"/>
      <c r="B92" s="1546"/>
      <c r="C92" s="60" t="s">
        <v>157</v>
      </c>
      <c r="D92" s="60" t="s">
        <v>1308</v>
      </c>
      <c r="E92" s="79"/>
      <c r="F92" s="42"/>
      <c r="G92" s="42"/>
      <c r="H92" s="42"/>
      <c r="I92" s="42"/>
      <c r="J92" s="42"/>
      <c r="K92" s="42"/>
      <c r="L92" s="42"/>
      <c r="M92" s="42"/>
      <c r="N92" s="1337" t="s">
        <v>1249</v>
      </c>
      <c r="O92" s="1337" t="s">
        <v>1412</v>
      </c>
      <c r="P92" s="1419" t="s">
        <v>35</v>
      </c>
      <c r="Q92" s="1337" t="s">
        <v>129</v>
      </c>
      <c r="U92" s="1366"/>
      <c r="V92" s="1367"/>
    </row>
    <row r="93" spans="1:312" s="12" customFormat="1">
      <c r="A93" s="1553" t="s">
        <v>158</v>
      </c>
      <c r="B93" s="1553"/>
      <c r="C93" s="1529" t="s">
        <v>159</v>
      </c>
      <c r="D93" s="1529"/>
      <c r="E93" s="1529"/>
      <c r="F93" s="1529"/>
      <c r="G93" s="1529"/>
      <c r="H93" s="1529"/>
      <c r="I93" s="1529"/>
      <c r="J93" s="1529"/>
      <c r="K93" s="1529"/>
      <c r="L93" s="1529"/>
      <c r="M93" s="1529"/>
      <c r="N93" s="1529"/>
      <c r="O93" s="1529"/>
      <c r="P93" s="1529"/>
      <c r="Q93" s="1529"/>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row>
    <row r="94" spans="1:312" ht="49.5" customHeight="1">
      <c r="A94" s="1554" t="s">
        <v>160</v>
      </c>
      <c r="B94" s="1547" t="s">
        <v>161</v>
      </c>
      <c r="C94" s="1539" t="s">
        <v>1206</v>
      </c>
      <c r="D94" s="37" t="s">
        <v>1309</v>
      </c>
      <c r="E94" s="47"/>
      <c r="F94" s="1332"/>
      <c r="G94" s="1332"/>
      <c r="H94" s="1332"/>
      <c r="I94" s="1330"/>
      <c r="J94" s="1330"/>
      <c r="K94" s="1330"/>
      <c r="L94" s="1331"/>
      <c r="M94" s="1330"/>
      <c r="N94" s="1339" t="s">
        <v>1378</v>
      </c>
      <c r="O94" s="1339" t="s">
        <v>1383</v>
      </c>
      <c r="P94" s="1336" t="s">
        <v>35</v>
      </c>
      <c r="Q94" s="1339" t="s">
        <v>146</v>
      </c>
      <c r="R94" s="1591"/>
      <c r="S94" s="1591"/>
      <c r="T94" s="1591"/>
      <c r="U94" s="1591"/>
      <c r="V94" s="1591"/>
    </row>
    <row r="95" spans="1:312" ht="49.5" customHeight="1">
      <c r="A95" s="1555"/>
      <c r="B95" s="1556"/>
      <c r="C95" s="1540"/>
      <c r="D95" s="1385" t="s">
        <v>1310</v>
      </c>
      <c r="E95" s="47"/>
      <c r="F95" s="1332"/>
      <c r="G95" s="1332"/>
      <c r="H95" s="1332"/>
      <c r="I95" s="1330"/>
      <c r="J95" s="1330"/>
      <c r="K95" s="1330"/>
      <c r="L95" s="1331"/>
      <c r="M95" s="1330"/>
      <c r="N95" s="1339" t="s">
        <v>1378</v>
      </c>
      <c r="O95" s="1339" t="s">
        <v>1384</v>
      </c>
      <c r="P95" s="1336" t="s">
        <v>35</v>
      </c>
      <c r="Q95" s="1339" t="s">
        <v>1152</v>
      </c>
      <c r="R95" s="1591"/>
      <c r="S95" s="1591"/>
      <c r="T95" s="1591"/>
      <c r="U95" s="1591"/>
      <c r="V95" s="1591"/>
    </row>
    <row r="96" spans="1:312" ht="60" customHeight="1">
      <c r="A96" s="54" t="s">
        <v>163</v>
      </c>
      <c r="B96" s="54" t="s">
        <v>164</v>
      </c>
      <c r="C96" s="59" t="s">
        <v>1362</v>
      </c>
      <c r="D96" s="54" t="s">
        <v>1207</v>
      </c>
      <c r="E96" s="63"/>
      <c r="F96" s="1324"/>
      <c r="G96" s="1324"/>
      <c r="H96" s="1324"/>
      <c r="I96" s="1324"/>
      <c r="J96" s="1324"/>
      <c r="K96" s="1324"/>
      <c r="L96" s="1324"/>
      <c r="M96" s="1324"/>
      <c r="N96" s="1339" t="s">
        <v>39</v>
      </c>
      <c r="O96" s="1339" t="s">
        <v>1422</v>
      </c>
      <c r="P96" s="1419" t="s">
        <v>35</v>
      </c>
      <c r="Q96" s="1339" t="s">
        <v>165</v>
      </c>
      <c r="R96" s="1591"/>
      <c r="S96" s="1591"/>
      <c r="T96" s="1591"/>
      <c r="U96" s="1591"/>
      <c r="V96" s="1591"/>
    </row>
    <row r="97" spans="1:59" ht="66.599999999999994" customHeight="1">
      <c r="A97" s="37" t="s">
        <v>166</v>
      </c>
      <c r="B97" s="37" t="s">
        <v>167</v>
      </c>
      <c r="C97" s="37" t="s">
        <v>1208</v>
      </c>
      <c r="D97" s="37" t="s">
        <v>1209</v>
      </c>
      <c r="E97" s="47" t="s">
        <v>168</v>
      </c>
      <c r="F97" s="396"/>
      <c r="G97" s="396"/>
      <c r="H97" s="396"/>
      <c r="I97" s="396"/>
      <c r="J97" s="396"/>
      <c r="K97" s="396"/>
      <c r="L97" s="396"/>
      <c r="M97" s="396"/>
      <c r="N97" s="1338" t="s">
        <v>1378</v>
      </c>
      <c r="O97" s="1338" t="s">
        <v>162</v>
      </c>
      <c r="P97" s="1336" t="s">
        <v>35</v>
      </c>
      <c r="Q97" s="1338" t="s">
        <v>165</v>
      </c>
      <c r="R97" s="1383"/>
    </row>
    <row r="98" spans="1:59" ht="78" customHeight="1">
      <c r="A98" s="54" t="s">
        <v>169</v>
      </c>
      <c r="B98" s="54" t="s">
        <v>170</v>
      </c>
      <c r="C98" s="54" t="s">
        <v>1211</v>
      </c>
      <c r="D98" s="54" t="s">
        <v>1210</v>
      </c>
      <c r="E98" s="62" t="s">
        <v>21</v>
      </c>
      <c r="F98" s="1324"/>
      <c r="G98" s="1324"/>
      <c r="H98" s="1324"/>
      <c r="I98" s="1412">
        <f>'4.4.'!E7</f>
        <v>11000</v>
      </c>
      <c r="J98" s="1324"/>
      <c r="K98" s="1324"/>
      <c r="L98" s="1324"/>
      <c r="M98" s="1324"/>
      <c r="N98" s="1339" t="s">
        <v>1375</v>
      </c>
      <c r="O98" s="1339" t="s">
        <v>162</v>
      </c>
      <c r="P98" s="1336" t="s">
        <v>46</v>
      </c>
      <c r="Q98" s="1336" t="s">
        <v>165</v>
      </c>
      <c r="R98" s="654"/>
    </row>
    <row r="99" spans="1:59" s="12" customFormat="1">
      <c r="A99" s="1553" t="s">
        <v>171</v>
      </c>
      <c r="B99" s="1553"/>
      <c r="C99" s="1529" t="s">
        <v>172</v>
      </c>
      <c r="D99" s="1529"/>
      <c r="E99" s="1529"/>
      <c r="F99" s="1529"/>
      <c r="G99" s="1529"/>
      <c r="H99" s="1529"/>
      <c r="I99" s="1529"/>
      <c r="J99" s="1529"/>
      <c r="K99" s="1529"/>
      <c r="L99" s="1529"/>
      <c r="M99" s="1529"/>
      <c r="N99" s="1529"/>
      <c r="O99" s="1529"/>
      <c r="P99" s="1529"/>
      <c r="Q99" s="1529"/>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row>
    <row r="100" spans="1:59" s="16" customFormat="1" ht="51" customHeight="1">
      <c r="A100" s="59" t="s">
        <v>173</v>
      </c>
      <c r="B100" s="921" t="s">
        <v>174</v>
      </c>
      <c r="C100" s="59" t="s">
        <v>1212</v>
      </c>
      <c r="D100" s="37" t="s">
        <v>1213</v>
      </c>
      <c r="E100" s="69"/>
      <c r="F100" s="396"/>
      <c r="G100" s="396"/>
      <c r="H100" s="396"/>
      <c r="I100" s="1328"/>
      <c r="J100" s="1328"/>
      <c r="K100" s="1328"/>
      <c r="L100" s="396"/>
      <c r="M100" s="1328"/>
      <c r="N100" s="1338" t="s">
        <v>1385</v>
      </c>
      <c r="O100" s="1338" t="s">
        <v>1423</v>
      </c>
      <c r="P100" s="1336" t="s">
        <v>35</v>
      </c>
      <c r="Q100" s="1338" t="s">
        <v>165</v>
      </c>
      <c r="R100" s="653"/>
    </row>
    <row r="101" spans="1:59" s="5" customFormat="1" ht="67.5" customHeight="1">
      <c r="A101" s="1535" t="s">
        <v>175</v>
      </c>
      <c r="B101" s="1530" t="s">
        <v>176</v>
      </c>
      <c r="C101" s="1530" t="s">
        <v>1214</v>
      </c>
      <c r="D101" s="61" t="s">
        <v>536</v>
      </c>
      <c r="E101" s="59" t="s">
        <v>1118</v>
      </c>
      <c r="F101" s="1327"/>
      <c r="G101" s="1327"/>
      <c r="H101" s="1327"/>
      <c r="I101" s="1406">
        <f>'5.2. (1.-2.)'!E7</f>
        <v>2729</v>
      </c>
      <c r="J101" s="1406">
        <f>'5.2. (1.-2.)'!F7</f>
        <v>2729</v>
      </c>
      <c r="K101" s="1406">
        <v>2729</v>
      </c>
      <c r="L101" s="1406"/>
      <c r="M101" s="1406">
        <v>2729</v>
      </c>
      <c r="N101" s="1338" t="s">
        <v>1459</v>
      </c>
      <c r="O101" s="1338" t="s">
        <v>122</v>
      </c>
      <c r="P101" s="1336" t="s">
        <v>46</v>
      </c>
      <c r="Q101" s="1338" t="s">
        <v>1357</v>
      </c>
      <c r="R101" s="726"/>
    </row>
    <row r="102" spans="1:59" s="5" customFormat="1" ht="67.5" customHeight="1">
      <c r="A102" s="1535"/>
      <c r="B102" s="1530"/>
      <c r="C102" s="1530"/>
      <c r="D102" s="37" t="s">
        <v>1361</v>
      </c>
      <c r="E102" s="59" t="s">
        <v>1118</v>
      </c>
      <c r="F102" s="1327"/>
      <c r="G102" s="1327"/>
      <c r="H102" s="1327"/>
      <c r="I102" s="1289"/>
      <c r="J102" s="1289"/>
      <c r="K102" s="1289">
        <f>'5.2. (1.-2.)'!G7</f>
        <v>2729</v>
      </c>
      <c r="L102" s="1289"/>
      <c r="M102" s="1289">
        <f>'5.2. (1.-2.)'!I7</f>
        <v>2729</v>
      </c>
      <c r="N102" s="1338" t="s">
        <v>1459</v>
      </c>
      <c r="O102" s="1338" t="s">
        <v>122</v>
      </c>
      <c r="P102" s="1336" t="s">
        <v>46</v>
      </c>
      <c r="Q102" s="1338" t="s">
        <v>179</v>
      </c>
      <c r="R102" s="726"/>
    </row>
    <row r="103" spans="1:59" s="5" customFormat="1" ht="86.45" customHeight="1">
      <c r="A103" s="61" t="s">
        <v>180</v>
      </c>
      <c r="B103" s="59" t="s">
        <v>181</v>
      </c>
      <c r="C103" s="59" t="s">
        <v>1215</v>
      </c>
      <c r="D103" s="59" t="s">
        <v>1216</v>
      </c>
      <c r="E103" s="67"/>
      <c r="F103" s="1327"/>
      <c r="G103" s="1327"/>
      <c r="H103" s="1327"/>
      <c r="I103" s="1327"/>
      <c r="J103" s="1327"/>
      <c r="K103" s="1327"/>
      <c r="L103" s="1327"/>
      <c r="M103" s="1327"/>
      <c r="N103" s="1337" t="s">
        <v>1375</v>
      </c>
      <c r="O103" s="1337" t="s">
        <v>1424</v>
      </c>
      <c r="P103" s="1338" t="s">
        <v>65</v>
      </c>
      <c r="Q103" s="1411" t="s">
        <v>182</v>
      </c>
    </row>
    <row r="104" spans="1:59" ht="87.6" customHeight="1">
      <c r="A104" s="57" t="s">
        <v>183</v>
      </c>
      <c r="B104" s="54" t="s">
        <v>184</v>
      </c>
      <c r="C104" s="54" t="s">
        <v>1217</v>
      </c>
      <c r="D104" s="54" t="s">
        <v>1218</v>
      </c>
      <c r="E104" s="67"/>
      <c r="F104" s="1327"/>
      <c r="G104" s="1327"/>
      <c r="H104" s="1327"/>
      <c r="I104" s="1327"/>
      <c r="J104" s="1327"/>
      <c r="K104" s="1327"/>
      <c r="L104" s="1327"/>
      <c r="M104" s="1327"/>
      <c r="N104" s="1337" t="s">
        <v>1375</v>
      </c>
      <c r="O104" s="1337" t="s">
        <v>1425</v>
      </c>
      <c r="P104" s="1338" t="s">
        <v>35</v>
      </c>
      <c r="Q104" s="1338" t="s">
        <v>185</v>
      </c>
      <c r="R104" s="655"/>
    </row>
    <row r="105" spans="1:59" s="14" customFormat="1" ht="39.950000000000003" customHeight="1">
      <c r="A105" s="1530" t="s">
        <v>186</v>
      </c>
      <c r="B105" s="1530" t="s">
        <v>187</v>
      </c>
      <c r="C105" s="1530" t="s">
        <v>1219</v>
      </c>
      <c r="D105" s="59" t="s">
        <v>1311</v>
      </c>
      <c r="E105" s="67"/>
      <c r="F105" s="1327"/>
      <c r="G105" s="1327"/>
      <c r="H105" s="1327"/>
      <c r="I105" s="1327"/>
      <c r="J105" s="1327"/>
      <c r="K105" s="1327"/>
      <c r="L105" s="1327"/>
      <c r="M105" s="1327"/>
      <c r="N105" s="1337" t="s">
        <v>73</v>
      </c>
      <c r="O105" s="1337" t="s">
        <v>1151</v>
      </c>
      <c r="P105" s="1420" t="s">
        <v>188</v>
      </c>
      <c r="Q105" s="1337" t="s">
        <v>90</v>
      </c>
    </row>
    <row r="106" spans="1:59" s="14" customFormat="1" ht="63" customHeight="1">
      <c r="A106" s="1530"/>
      <c r="B106" s="1530"/>
      <c r="C106" s="1530"/>
      <c r="D106" s="59" t="s">
        <v>1312</v>
      </c>
      <c r="E106" s="67"/>
      <c r="F106" s="1327"/>
      <c r="G106" s="1327"/>
      <c r="H106" s="1327"/>
      <c r="I106" s="1327"/>
      <c r="J106" s="1327"/>
      <c r="K106" s="1327"/>
      <c r="L106" s="1327"/>
      <c r="M106" s="1327"/>
      <c r="N106" s="1337" t="s">
        <v>73</v>
      </c>
      <c r="O106" s="1337" t="s">
        <v>189</v>
      </c>
      <c r="P106" s="1420" t="s">
        <v>188</v>
      </c>
      <c r="Q106" s="1337" t="s">
        <v>49</v>
      </c>
    </row>
    <row r="107" spans="1:59" s="14" customFormat="1" ht="89.45" customHeight="1">
      <c r="A107" s="65" t="s">
        <v>190</v>
      </c>
      <c r="B107" s="37" t="s">
        <v>191</v>
      </c>
      <c r="C107" s="37" t="s">
        <v>1220</v>
      </c>
      <c r="D107" s="37" t="s">
        <v>1221</v>
      </c>
      <c r="E107" s="37"/>
      <c r="F107" s="1322"/>
      <c r="G107" s="1322"/>
      <c r="H107" s="1322"/>
      <c r="I107" s="396"/>
      <c r="J107" s="396"/>
      <c r="K107" s="396"/>
      <c r="L107" s="396"/>
      <c r="M107" s="1322"/>
      <c r="N107" s="1338" t="s">
        <v>1375</v>
      </c>
      <c r="O107" s="1338" t="s">
        <v>73</v>
      </c>
      <c r="P107" s="1421" t="s">
        <v>192</v>
      </c>
      <c r="Q107" s="1338" t="s">
        <v>193</v>
      </c>
      <c r="R107" s="1005"/>
    </row>
    <row r="108" spans="1:59" s="5" customFormat="1" ht="74.099999999999994" customHeight="1">
      <c r="A108" s="1535" t="s">
        <v>194</v>
      </c>
      <c r="B108" s="1530" t="s">
        <v>195</v>
      </c>
      <c r="C108" s="59" t="s">
        <v>1250</v>
      </c>
      <c r="D108" s="59" t="s">
        <v>1313</v>
      </c>
      <c r="E108" s="67"/>
      <c r="F108" s="1327"/>
      <c r="G108" s="1327"/>
      <c r="H108" s="1327"/>
      <c r="I108" s="1327"/>
      <c r="J108" s="1327"/>
      <c r="K108" s="1327"/>
      <c r="L108" s="1327"/>
      <c r="M108" s="1327"/>
      <c r="N108" s="1337" t="s">
        <v>1386</v>
      </c>
      <c r="O108" s="1337" t="s">
        <v>1426</v>
      </c>
      <c r="P108" s="1338" t="s">
        <v>65</v>
      </c>
      <c r="Q108" s="1422" t="s">
        <v>1077</v>
      </c>
    </row>
    <row r="109" spans="1:59" s="5" customFormat="1" ht="117" customHeight="1">
      <c r="A109" s="1535"/>
      <c r="B109" s="1530"/>
      <c r="C109" s="1530" t="s">
        <v>1079</v>
      </c>
      <c r="D109" s="59" t="s">
        <v>1080</v>
      </c>
      <c r="E109" s="67"/>
      <c r="F109" s="1327"/>
      <c r="G109" s="1327"/>
      <c r="H109" s="1327"/>
      <c r="I109" s="1327"/>
      <c r="J109" s="1327"/>
      <c r="K109" s="1327"/>
      <c r="L109" s="1327"/>
      <c r="M109" s="1327"/>
      <c r="N109" s="1337" t="s">
        <v>1387</v>
      </c>
      <c r="O109" s="1337" t="s">
        <v>1426</v>
      </c>
      <c r="P109" s="1338" t="s">
        <v>35</v>
      </c>
      <c r="Q109" s="1422" t="s">
        <v>1078</v>
      </c>
    </row>
    <row r="110" spans="1:59" s="5" customFormat="1" ht="104.25" customHeight="1">
      <c r="A110" s="1535"/>
      <c r="B110" s="1530"/>
      <c r="C110" s="1530"/>
      <c r="D110" s="59" t="s">
        <v>1081</v>
      </c>
      <c r="E110" s="59" t="s">
        <v>1118</v>
      </c>
      <c r="F110" s="1326"/>
      <c r="G110" s="1326"/>
      <c r="H110" s="1326"/>
      <c r="I110" s="1406">
        <f>'5.7. (2.2.)'!E7</f>
        <v>2729</v>
      </c>
      <c r="J110" s="1406">
        <f>'5.7. (2.2.)'!F7</f>
        <v>2729</v>
      </c>
      <c r="K110" s="1406">
        <f>'5.7. (2.2.)'!G7</f>
        <v>2729</v>
      </c>
      <c r="L110" s="1406"/>
      <c r="M110" s="1406">
        <f>'5.7. (2.2.)'!I7</f>
        <v>2729</v>
      </c>
      <c r="N110" s="1338" t="s">
        <v>1458</v>
      </c>
      <c r="O110" s="1338" t="s">
        <v>1427</v>
      </c>
      <c r="P110" s="1336" t="s">
        <v>46</v>
      </c>
      <c r="Q110" s="1338" t="s">
        <v>196</v>
      </c>
      <c r="R110" s="726"/>
    </row>
    <row r="111" spans="1:59" s="5" customFormat="1" ht="104.25" customHeight="1">
      <c r="A111" s="61" t="s">
        <v>197</v>
      </c>
      <c r="B111" s="59" t="s">
        <v>1106</v>
      </c>
      <c r="C111" s="59" t="s">
        <v>1222</v>
      </c>
      <c r="D111" s="59" t="s">
        <v>1223</v>
      </c>
      <c r="E111" s="67"/>
      <c r="F111" s="1327"/>
      <c r="G111" s="1327"/>
      <c r="H111" s="1327"/>
      <c r="I111" s="1327"/>
      <c r="J111" s="1327"/>
      <c r="K111" s="1327"/>
      <c r="L111" s="1327"/>
      <c r="M111" s="1327"/>
      <c r="N111" s="1337" t="s">
        <v>1464</v>
      </c>
      <c r="O111" s="1337" t="s">
        <v>1428</v>
      </c>
      <c r="P111" s="1420" t="s">
        <v>188</v>
      </c>
      <c r="Q111" s="1337" t="s">
        <v>104</v>
      </c>
    </row>
    <row r="112" spans="1:59" s="12" customFormat="1" ht="18.75" customHeight="1">
      <c r="A112" s="1553" t="s">
        <v>198</v>
      </c>
      <c r="B112" s="1553"/>
      <c r="C112" s="1529" t="s">
        <v>199</v>
      </c>
      <c r="D112" s="1529"/>
      <c r="E112" s="1529"/>
      <c r="F112" s="1529"/>
      <c r="G112" s="1529"/>
      <c r="H112" s="1529"/>
      <c r="I112" s="1529"/>
      <c r="J112" s="1529"/>
      <c r="K112" s="1529"/>
      <c r="L112" s="1529"/>
      <c r="M112" s="1529"/>
      <c r="N112" s="1529"/>
      <c r="O112" s="1529"/>
      <c r="P112" s="1529"/>
      <c r="Q112" s="1529"/>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row>
    <row r="113" spans="1:59" s="8" customFormat="1" ht="71.099999999999994" customHeight="1">
      <c r="A113" s="54" t="s">
        <v>200</v>
      </c>
      <c r="B113" s="54" t="s">
        <v>1251</v>
      </c>
      <c r="C113" s="54" t="s">
        <v>1224</v>
      </c>
      <c r="D113" s="54" t="s">
        <v>1225</v>
      </c>
      <c r="E113" s="56"/>
      <c r="F113" s="1324"/>
      <c r="G113" s="1324"/>
      <c r="H113" s="1324"/>
      <c r="I113" s="1333"/>
      <c r="J113" s="1333"/>
      <c r="K113" s="1333"/>
      <c r="L113" s="1333"/>
      <c r="M113" s="1333"/>
      <c r="N113" s="1339" t="s">
        <v>1375</v>
      </c>
      <c r="O113" s="1339"/>
      <c r="P113" s="1411" t="s">
        <v>1134</v>
      </c>
      <c r="Q113" s="1339" t="s">
        <v>201</v>
      </c>
      <c r="R113" s="1380"/>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row>
    <row r="114" spans="1:59" s="8" customFormat="1" ht="60.75" customHeight="1">
      <c r="A114" s="1386" t="s">
        <v>202</v>
      </c>
      <c r="B114" s="1386" t="s">
        <v>203</v>
      </c>
      <c r="C114" s="54" t="s">
        <v>1226</v>
      </c>
      <c r="D114" s="54" t="s">
        <v>1227</v>
      </c>
      <c r="E114" s="59" t="s">
        <v>1118</v>
      </c>
      <c r="F114" s="1326"/>
      <c r="G114" s="1326"/>
      <c r="H114" s="1326"/>
      <c r="I114" s="1410">
        <f>'6.2.'!E7</f>
        <v>2729</v>
      </c>
      <c r="J114" s="1410">
        <f>'6.2.'!F7</f>
        <v>2729</v>
      </c>
      <c r="K114" s="1410">
        <f>'6.2.'!G7</f>
        <v>2729</v>
      </c>
      <c r="L114" s="1410">
        <f>'6.2.'!H7</f>
        <v>2729</v>
      </c>
      <c r="M114" s="1410"/>
      <c r="N114" s="1339" t="s">
        <v>1388</v>
      </c>
      <c r="O114" s="1339" t="s">
        <v>1389</v>
      </c>
      <c r="P114" s="1342" t="s">
        <v>46</v>
      </c>
      <c r="Q114" s="1336" t="s">
        <v>204</v>
      </c>
      <c r="R114" s="726"/>
      <c r="S114" s="656"/>
      <c r="T114" s="656"/>
      <c r="U114" s="656"/>
      <c r="V114" s="656"/>
      <c r="W114" s="656"/>
      <c r="X114" s="656"/>
      <c r="Y114" s="656"/>
      <c r="Z114" s="656"/>
      <c r="AA114" s="656"/>
      <c r="AB114" s="656"/>
      <c r="AC114" s="65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row>
    <row r="115" spans="1:59" s="77" customFormat="1" ht="63" customHeight="1">
      <c r="A115" s="1547" t="s">
        <v>205</v>
      </c>
      <c r="B115" s="1549" t="s">
        <v>574</v>
      </c>
      <c r="C115" s="1537" t="s">
        <v>206</v>
      </c>
      <c r="D115" s="59" t="s">
        <v>207</v>
      </c>
      <c r="E115" s="59" t="s">
        <v>1118</v>
      </c>
      <c r="F115" s="1326"/>
      <c r="G115" s="1326"/>
      <c r="H115" s="1326"/>
      <c r="I115" s="1412">
        <f>'6.3.(1.1.)'!E6</f>
        <v>24500</v>
      </c>
      <c r="J115" s="1412">
        <f>'6.3.(1.1.)'!F6</f>
        <v>80000</v>
      </c>
      <c r="K115" s="1412">
        <f>'6.3.(1.1.)'!G6</f>
        <v>250000</v>
      </c>
      <c r="L115" s="1412">
        <f>'6.3.(1.1.)'!H6</f>
        <v>110000</v>
      </c>
      <c r="M115" s="1412"/>
      <c r="N115" s="1336" t="s">
        <v>1390</v>
      </c>
      <c r="O115" s="1336" t="s">
        <v>76</v>
      </c>
      <c r="P115" s="1336" t="s">
        <v>46</v>
      </c>
      <c r="Q115" s="1336" t="s">
        <v>208</v>
      </c>
      <c r="R115" s="726"/>
      <c r="S115" s="657"/>
      <c r="T115" s="657"/>
      <c r="U115" s="657"/>
      <c r="V115" s="657"/>
      <c r="W115" s="657"/>
      <c r="X115" s="657"/>
      <c r="Y115" s="657"/>
      <c r="Z115" s="657"/>
      <c r="AA115" s="657"/>
      <c r="AB115" s="657"/>
      <c r="AC115" s="657"/>
    </row>
    <row r="116" spans="1:59" s="77" customFormat="1" ht="65.099999999999994" customHeight="1">
      <c r="A116" s="1548"/>
      <c r="B116" s="1550"/>
      <c r="C116" s="1537"/>
      <c r="D116" s="59" t="s">
        <v>209</v>
      </c>
      <c r="E116" s="59" t="s">
        <v>1118</v>
      </c>
      <c r="F116" s="1326"/>
      <c r="G116" s="1326"/>
      <c r="H116" s="1326"/>
      <c r="I116" s="1406">
        <f>'6.3.(1.2.)'!E7</f>
        <v>14494</v>
      </c>
      <c r="J116" s="1406">
        <f>'6.3.(1.2.)'!F7</f>
        <v>4494</v>
      </c>
      <c r="K116" s="1406">
        <f>'6.3.(1.2.)'!G7</f>
        <v>14494</v>
      </c>
      <c r="L116" s="1406"/>
      <c r="M116" s="1406">
        <f>'6.3.(1.2.)'!I7</f>
        <v>14494</v>
      </c>
      <c r="N116" s="1338" t="s">
        <v>1390</v>
      </c>
      <c r="O116" s="1338" t="s">
        <v>76</v>
      </c>
      <c r="P116" s="1336" t="s">
        <v>46</v>
      </c>
      <c r="Q116" s="1337" t="s">
        <v>108</v>
      </c>
      <c r="R116" s="726"/>
      <c r="S116" s="657"/>
      <c r="T116" s="657"/>
      <c r="U116" s="657"/>
      <c r="V116" s="657"/>
      <c r="W116" s="657"/>
      <c r="X116" s="657"/>
      <c r="Y116" s="657"/>
      <c r="Z116" s="657"/>
      <c r="AA116" s="657"/>
      <c r="AB116" s="657"/>
      <c r="AC116" s="657"/>
    </row>
    <row r="117" spans="1:59" s="77" customFormat="1" ht="77.099999999999994" customHeight="1">
      <c r="A117" s="1548"/>
      <c r="B117" s="1550"/>
      <c r="C117" s="1385" t="s">
        <v>210</v>
      </c>
      <c r="D117" s="37" t="s">
        <v>1314</v>
      </c>
      <c r="E117" s="37" t="s">
        <v>26</v>
      </c>
      <c r="F117" s="396"/>
      <c r="G117" s="396"/>
      <c r="H117" s="396"/>
      <c r="I117" s="1406"/>
      <c r="J117" s="1406">
        <f>'6.3. (2.)'!F8</f>
        <v>34995</v>
      </c>
      <c r="K117" s="1406">
        <f>'6.3. (2.)'!G8</f>
        <v>34995</v>
      </c>
      <c r="L117" s="1423"/>
      <c r="M117" s="1406"/>
      <c r="N117" s="1338" t="s">
        <v>1153</v>
      </c>
      <c r="O117" s="1338" t="s">
        <v>1429</v>
      </c>
      <c r="P117" s="1336" t="s">
        <v>46</v>
      </c>
      <c r="Q117" s="1336" t="s">
        <v>211</v>
      </c>
      <c r="R117" s="726"/>
      <c r="S117" s="657"/>
      <c r="T117" s="657"/>
      <c r="U117" s="657"/>
      <c r="V117" s="657"/>
      <c r="W117" s="657"/>
      <c r="X117" s="657"/>
      <c r="Y117" s="657"/>
      <c r="Z117" s="657"/>
      <c r="AA117" s="657"/>
      <c r="AB117" s="657"/>
      <c r="AC117" s="657"/>
    </row>
    <row r="118" spans="1:59" s="16" customFormat="1" ht="51.95" customHeight="1">
      <c r="A118" s="1548"/>
      <c r="B118" s="1550"/>
      <c r="C118" s="1537" t="s">
        <v>1107</v>
      </c>
      <c r="D118" s="59" t="s">
        <v>212</v>
      </c>
      <c r="E118" s="1301"/>
      <c r="F118" s="1326" t="s">
        <v>1373</v>
      </c>
      <c r="G118" s="1326" t="s">
        <v>1373</v>
      </c>
      <c r="H118" s="1326" t="s">
        <v>1373</v>
      </c>
      <c r="I118" s="1289"/>
      <c r="J118" s="1289"/>
      <c r="K118" s="1289"/>
      <c r="L118" s="1289"/>
      <c r="M118" s="1289"/>
      <c r="N118" s="1339" t="s">
        <v>1457</v>
      </c>
      <c r="O118" s="1339" t="s">
        <v>1430</v>
      </c>
      <c r="P118" s="1338" t="s">
        <v>35</v>
      </c>
      <c r="Q118" s="1336" t="s">
        <v>213</v>
      </c>
      <c r="R118" s="656"/>
      <c r="S118" s="656"/>
      <c r="T118" s="656"/>
      <c r="U118" s="656"/>
      <c r="V118" s="656"/>
      <c r="W118" s="656"/>
      <c r="X118" s="656"/>
      <c r="Y118" s="656"/>
      <c r="Z118" s="656"/>
      <c r="AA118" s="656"/>
      <c r="AB118" s="656"/>
      <c r="AC118" s="656"/>
    </row>
    <row r="119" spans="1:59" s="16" customFormat="1" ht="69.75" customHeight="1">
      <c r="A119" s="1373"/>
      <c r="B119" s="1387"/>
      <c r="C119" s="1537"/>
      <c r="D119" s="59" t="s">
        <v>214</v>
      </c>
      <c r="E119" s="59" t="s">
        <v>1118</v>
      </c>
      <c r="F119" s="1290"/>
      <c r="G119" s="396"/>
      <c r="H119" s="396"/>
      <c r="I119" s="1406">
        <f>'6.3. (3.2.)'!E7</f>
        <v>50000</v>
      </c>
      <c r="J119" s="1406">
        <f>'6.3. (3.2.)'!F7</f>
        <v>50000</v>
      </c>
      <c r="K119" s="1406">
        <f>'6.3. (3.2.)'!G7</f>
        <v>50000</v>
      </c>
      <c r="L119" s="1424"/>
      <c r="M119" s="1406">
        <f>'6.3. (3.2.)'!I7</f>
        <v>50000</v>
      </c>
      <c r="N119" s="1338" t="s">
        <v>1391</v>
      </c>
      <c r="O119" s="1338" t="s">
        <v>122</v>
      </c>
      <c r="P119" s="1336" t="s">
        <v>46</v>
      </c>
      <c r="Q119" s="1336" t="s">
        <v>178</v>
      </c>
      <c r="R119" s="1005"/>
      <c r="S119" s="656"/>
      <c r="T119" s="656"/>
      <c r="U119" s="656"/>
      <c r="V119" s="656"/>
      <c r="W119" s="656"/>
      <c r="X119" s="656"/>
      <c r="Y119" s="656"/>
      <c r="Z119" s="656"/>
      <c r="AA119" s="656"/>
      <c r="AB119" s="656"/>
      <c r="AC119" s="656"/>
    </row>
    <row r="120" spans="1:59" s="16" customFormat="1" ht="51.75" customHeight="1">
      <c r="A120" s="1368"/>
      <c r="B120" s="1388"/>
      <c r="C120" s="1537"/>
      <c r="D120" s="59" t="s">
        <v>215</v>
      </c>
      <c r="E120" s="59"/>
      <c r="F120" s="1326"/>
      <c r="G120" s="1326"/>
      <c r="H120" s="1326"/>
      <c r="I120" s="1289"/>
      <c r="J120" s="1289"/>
      <c r="K120" s="1289"/>
      <c r="L120" s="1289"/>
      <c r="M120" s="1289"/>
      <c r="N120" s="1339" t="s">
        <v>1249</v>
      </c>
      <c r="O120" s="1339" t="s">
        <v>302</v>
      </c>
      <c r="P120" s="1411" t="s">
        <v>216</v>
      </c>
      <c r="Q120" s="1338" t="s">
        <v>217</v>
      </c>
      <c r="R120" s="656"/>
      <c r="S120" s="656"/>
      <c r="T120" s="656"/>
      <c r="U120" s="656"/>
      <c r="V120" s="656"/>
      <c r="W120" s="656"/>
      <c r="X120" s="656"/>
      <c r="Y120" s="656"/>
      <c r="Z120" s="656"/>
      <c r="AA120" s="656"/>
      <c r="AB120" s="656"/>
      <c r="AC120" s="656"/>
    </row>
    <row r="121" spans="1:59" s="77" customFormat="1" ht="66" customHeight="1">
      <c r="A121" s="1368" t="s">
        <v>218</v>
      </c>
      <c r="B121" s="1368" t="s">
        <v>219</v>
      </c>
      <c r="C121" s="59" t="s">
        <v>1228</v>
      </c>
      <c r="D121" s="59" t="s">
        <v>1229</v>
      </c>
      <c r="E121" s="37" t="s">
        <v>26</v>
      </c>
      <c r="F121" s="396"/>
      <c r="G121" s="396"/>
      <c r="H121" s="396"/>
      <c r="I121" s="1425">
        <f>'6.4.'!E8</f>
        <v>5378</v>
      </c>
      <c r="J121" s="1425">
        <f>'6.4.'!F8</f>
        <v>5378</v>
      </c>
      <c r="K121" s="1425">
        <f>'6.4.'!G8</f>
        <v>5378</v>
      </c>
      <c r="L121" s="1426"/>
      <c r="M121" s="1427"/>
      <c r="N121" s="1339" t="s">
        <v>1249</v>
      </c>
      <c r="O121" s="1339" t="s">
        <v>302</v>
      </c>
      <c r="P121" s="1342" t="s">
        <v>46</v>
      </c>
      <c r="Q121" s="1336" t="s">
        <v>108</v>
      </c>
      <c r="R121" s="726"/>
    </row>
    <row r="122" spans="1:59" s="10" customFormat="1">
      <c r="A122" s="1528" t="s">
        <v>220</v>
      </c>
      <c r="B122" s="1528"/>
      <c r="C122" s="1529" t="s">
        <v>221</v>
      </c>
      <c r="D122" s="1529"/>
      <c r="E122" s="1529"/>
      <c r="F122" s="1529"/>
      <c r="G122" s="1529"/>
      <c r="H122" s="1529"/>
      <c r="I122" s="1529"/>
      <c r="J122" s="1529"/>
      <c r="K122" s="1529"/>
      <c r="L122" s="1529"/>
      <c r="M122" s="1529"/>
      <c r="N122" s="1529"/>
      <c r="O122" s="1529"/>
      <c r="P122" s="1529"/>
      <c r="Q122" s="1529"/>
      <c r="R122" s="1599"/>
      <c r="S122" s="1599"/>
      <c r="T122" s="1599"/>
      <c r="U122" s="1599"/>
      <c r="V122" s="1599"/>
      <c r="W122" s="1599"/>
      <c r="X122" s="1599"/>
      <c r="Y122" s="1599"/>
      <c r="Z122" s="1599"/>
      <c r="AA122" s="1599"/>
      <c r="AB122" s="1599"/>
      <c r="AC122" s="1599"/>
      <c r="AD122" s="14"/>
      <c r="AE122" s="14"/>
      <c r="AF122" s="14"/>
      <c r="AG122" s="14"/>
      <c r="AH122" s="14"/>
      <c r="AI122" s="14"/>
      <c r="AJ122" s="14"/>
      <c r="AK122" s="14"/>
      <c r="AL122" s="14"/>
      <c r="AM122" s="14"/>
      <c r="AN122" s="14"/>
      <c r="AO122" s="14"/>
      <c r="AP122" s="14"/>
      <c r="AQ122" s="14"/>
      <c r="AR122" s="14"/>
      <c r="AS122" s="14"/>
      <c r="AT122" s="14"/>
      <c r="AU122" s="14"/>
      <c r="AV122" s="14"/>
      <c r="AW122" s="14"/>
      <c r="AX122" s="14"/>
      <c r="AY122" s="14"/>
      <c r="AZ122" s="14"/>
      <c r="BA122" s="14"/>
      <c r="BB122" s="14"/>
      <c r="BC122" s="14"/>
      <c r="BD122" s="14"/>
      <c r="BE122" s="14"/>
      <c r="BF122" s="14"/>
      <c r="BG122" s="14"/>
    </row>
    <row r="123" spans="1:59" s="11" customFormat="1" ht="23.1" customHeight="1">
      <c r="A123" s="1552" t="s">
        <v>222</v>
      </c>
      <c r="B123" s="1552"/>
      <c r="C123" s="1552"/>
      <c r="D123" s="1552"/>
      <c r="E123" s="1552"/>
      <c r="F123" s="1552"/>
      <c r="G123" s="1552"/>
      <c r="H123" s="1552"/>
      <c r="I123" s="1552"/>
      <c r="J123" s="1552"/>
      <c r="K123" s="1552"/>
      <c r="L123" s="1552"/>
      <c r="M123" s="71"/>
      <c r="N123" s="71"/>
      <c r="O123" s="71"/>
      <c r="P123" s="1565"/>
      <c r="Q123" s="1565"/>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c r="BG123" s="14"/>
    </row>
    <row r="124" spans="1:59" s="16" customFormat="1" ht="80.45" customHeight="1">
      <c r="A124" s="59" t="s">
        <v>223</v>
      </c>
      <c r="B124" s="59" t="s">
        <v>1108</v>
      </c>
      <c r="C124" s="59" t="s">
        <v>1230</v>
      </c>
      <c r="D124" s="59" t="s">
        <v>1136</v>
      </c>
      <c r="E124" s="59" t="s">
        <v>224</v>
      </c>
      <c r="F124" s="1289">
        <v>4945044</v>
      </c>
      <c r="G124" s="1289">
        <v>4945044</v>
      </c>
      <c r="H124" s="1289">
        <v>4945044</v>
      </c>
      <c r="I124" s="1428">
        <f>'7.1.1. '!D7</f>
        <v>12082</v>
      </c>
      <c r="J124" s="1428">
        <f>'7.1.1. '!E7</f>
        <v>2845126</v>
      </c>
      <c r="K124" s="1428">
        <f>'7.1.1. '!F7</f>
        <v>2952326</v>
      </c>
      <c r="L124" s="1289"/>
      <c r="M124" s="1428">
        <f>'7.1.1. '!H7</f>
        <v>2952326</v>
      </c>
      <c r="N124" s="1337" t="s">
        <v>1253</v>
      </c>
      <c r="O124" s="1337" t="s">
        <v>1431</v>
      </c>
      <c r="P124" s="1342" t="s">
        <v>46</v>
      </c>
      <c r="Q124" s="1337" t="s">
        <v>1091</v>
      </c>
      <c r="R124" s="1600"/>
      <c r="S124" s="1600"/>
      <c r="T124" s="1600"/>
      <c r="U124" s="1600"/>
      <c r="V124" s="1600"/>
      <c r="W124" s="1600"/>
    </row>
    <row r="125" spans="1:59" ht="75" customHeight="1">
      <c r="A125" s="57" t="s">
        <v>226</v>
      </c>
      <c r="B125" s="54" t="s">
        <v>227</v>
      </c>
      <c r="C125" s="54" t="s">
        <v>1231</v>
      </c>
      <c r="D125" s="54" t="s">
        <v>1232</v>
      </c>
      <c r="E125" s="63"/>
      <c r="F125" s="1324"/>
      <c r="G125" s="1324"/>
      <c r="H125" s="1324"/>
      <c r="I125" s="1324"/>
      <c r="J125" s="1324"/>
      <c r="K125" s="1324"/>
      <c r="L125" s="1324"/>
      <c r="M125" s="1324"/>
      <c r="N125" s="1339" t="s">
        <v>1254</v>
      </c>
      <c r="O125" s="1339" t="s">
        <v>1432</v>
      </c>
      <c r="P125" s="1338" t="s">
        <v>65</v>
      </c>
      <c r="Q125" s="1339" t="s">
        <v>43</v>
      </c>
    </row>
    <row r="126" spans="1:59" s="5" customFormat="1" ht="48.95" customHeight="1">
      <c r="A126" s="1535" t="s">
        <v>228</v>
      </c>
      <c r="B126" s="1530" t="s">
        <v>229</v>
      </c>
      <c r="C126" s="1530" t="s">
        <v>1233</v>
      </c>
      <c r="D126" s="61" t="s">
        <v>1315</v>
      </c>
      <c r="E126" s="67"/>
      <c r="F126" s="1326"/>
      <c r="G126" s="1326"/>
      <c r="H126" s="1326"/>
      <c r="I126" s="1326"/>
      <c r="J126" s="1326"/>
      <c r="K126" s="1326"/>
      <c r="L126" s="1326"/>
      <c r="M126" s="1326"/>
      <c r="N126" s="1394" t="s">
        <v>1254</v>
      </c>
      <c r="O126" s="1337" t="s">
        <v>1433</v>
      </c>
      <c r="P126" s="1338" t="s">
        <v>35</v>
      </c>
      <c r="Q126" s="1337" t="s">
        <v>49</v>
      </c>
    </row>
    <row r="127" spans="1:59" s="5" customFormat="1" ht="52.5" customHeight="1">
      <c r="A127" s="1535"/>
      <c r="B127" s="1530"/>
      <c r="C127" s="1530"/>
      <c r="D127" s="59" t="s">
        <v>1316</v>
      </c>
      <c r="E127" s="1349"/>
      <c r="F127" s="1326"/>
      <c r="G127" s="1326"/>
      <c r="H127" s="1326"/>
      <c r="I127" s="1326"/>
      <c r="J127" s="1326"/>
      <c r="K127" s="1326"/>
      <c r="L127" s="1326"/>
      <c r="M127" s="1326"/>
      <c r="N127" s="1337" t="s">
        <v>1254</v>
      </c>
      <c r="O127" s="1337" t="s">
        <v>1434</v>
      </c>
      <c r="P127" s="1420" t="s">
        <v>188</v>
      </c>
      <c r="Q127" s="1338" t="s">
        <v>201</v>
      </c>
      <c r="R127" s="1603"/>
      <c r="S127" s="1591"/>
      <c r="T127" s="656"/>
      <c r="U127" s="656"/>
      <c r="V127" s="656"/>
      <c r="W127" s="656"/>
    </row>
    <row r="128" spans="1:59" s="5" customFormat="1" ht="66.95" customHeight="1">
      <c r="A128" s="61" t="s">
        <v>230</v>
      </c>
      <c r="B128" s="59" t="s">
        <v>231</v>
      </c>
      <c r="C128" s="59" t="s">
        <v>1234</v>
      </c>
      <c r="D128" s="59" t="s">
        <v>1235</v>
      </c>
      <c r="E128" s="59" t="s">
        <v>232</v>
      </c>
      <c r="F128" s="1326"/>
      <c r="G128" s="1326"/>
      <c r="H128" s="1326"/>
      <c r="I128" s="1428">
        <f>'7.1.4.'!D7</f>
        <v>212600</v>
      </c>
      <c r="J128" s="1289">
        <f>'7.1.4.'!E7</f>
        <v>85300</v>
      </c>
      <c r="K128" s="1289">
        <f>'7.1.4.'!F7</f>
        <v>79050</v>
      </c>
      <c r="L128" s="1289"/>
      <c r="M128" s="1289">
        <f>'7.1.4.'!H7</f>
        <v>45312</v>
      </c>
      <c r="N128" s="1337" t="s">
        <v>1465</v>
      </c>
      <c r="O128" s="1337" t="s">
        <v>225</v>
      </c>
      <c r="P128" s="1337" t="s">
        <v>46</v>
      </c>
      <c r="Q128" s="1337" t="s">
        <v>1087</v>
      </c>
      <c r="R128" s="1601"/>
      <c r="S128" s="1601"/>
      <c r="T128" s="1601"/>
      <c r="U128" s="1601"/>
      <c r="V128" s="1601"/>
      <c r="W128" s="1601"/>
    </row>
    <row r="129" spans="1:312" s="5" customFormat="1" ht="39" customHeight="1">
      <c r="A129" s="1535" t="s">
        <v>233</v>
      </c>
      <c r="B129" s="1530" t="s">
        <v>234</v>
      </c>
      <c r="C129" s="1530" t="s">
        <v>1236</v>
      </c>
      <c r="D129" s="61" t="s">
        <v>1317</v>
      </c>
      <c r="E129" s="67"/>
      <c r="F129" s="1326"/>
      <c r="G129" s="1326"/>
      <c r="H129" s="1326"/>
      <c r="I129" s="1326"/>
      <c r="J129" s="1326"/>
      <c r="K129" s="1326"/>
      <c r="L129" s="1326"/>
      <c r="M129" s="1326" t="s">
        <v>235</v>
      </c>
      <c r="N129" s="1337" t="s">
        <v>1254</v>
      </c>
      <c r="O129" s="1337" t="s">
        <v>236</v>
      </c>
      <c r="P129" s="1419" t="s">
        <v>65</v>
      </c>
      <c r="Q129" s="1337" t="s">
        <v>43</v>
      </c>
    </row>
    <row r="130" spans="1:312" s="5" customFormat="1" ht="38.1" customHeight="1">
      <c r="A130" s="1535"/>
      <c r="B130" s="1530"/>
      <c r="C130" s="1530"/>
      <c r="D130" s="61" t="s">
        <v>1318</v>
      </c>
      <c r="E130" s="67"/>
      <c r="F130" s="1326"/>
      <c r="G130" s="1326"/>
      <c r="H130" s="1326"/>
      <c r="I130" s="1326"/>
      <c r="J130" s="1326"/>
      <c r="K130" s="1326"/>
      <c r="L130" s="1326"/>
      <c r="M130" s="1326"/>
      <c r="N130" s="1337" t="s">
        <v>1387</v>
      </c>
      <c r="O130" s="1337" t="s">
        <v>225</v>
      </c>
      <c r="P130" s="1420" t="s">
        <v>188</v>
      </c>
      <c r="Q130" s="1337" t="s">
        <v>43</v>
      </c>
    </row>
    <row r="131" spans="1:312" s="13" customFormat="1">
      <c r="A131" s="1557" t="s">
        <v>237</v>
      </c>
      <c r="B131" s="1557"/>
      <c r="C131" s="1531"/>
      <c r="D131" s="1531"/>
      <c r="E131" s="1531"/>
      <c r="F131" s="1531"/>
      <c r="G131" s="1531"/>
      <c r="H131" s="1531"/>
      <c r="I131" s="1531"/>
      <c r="J131" s="1531"/>
      <c r="K131" s="1531"/>
      <c r="L131" s="1531"/>
      <c r="M131" s="1531"/>
      <c r="N131" s="1531"/>
      <c r="O131" s="1531"/>
      <c r="P131" s="1531"/>
      <c r="Q131" s="1531"/>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14"/>
      <c r="BE131" s="14"/>
      <c r="BF131" s="14"/>
      <c r="BG131" s="14"/>
      <c r="BH131" s="19"/>
      <c r="BI131" s="19"/>
      <c r="BJ131" s="19"/>
      <c r="BK131" s="19"/>
      <c r="BL131" s="19"/>
      <c r="BM131" s="19"/>
      <c r="BN131" s="19"/>
      <c r="BO131" s="19"/>
      <c r="BP131" s="19"/>
      <c r="BQ131" s="19"/>
      <c r="BR131" s="19"/>
      <c r="BS131" s="19"/>
      <c r="BT131" s="19"/>
      <c r="BU131" s="19"/>
      <c r="BV131" s="19"/>
      <c r="BW131" s="19"/>
      <c r="BX131" s="19"/>
      <c r="BY131" s="19"/>
      <c r="BZ131" s="19"/>
      <c r="CA131" s="19"/>
      <c r="CB131" s="19"/>
      <c r="CC131" s="19"/>
      <c r="CD131" s="19"/>
      <c r="CE131" s="19"/>
      <c r="CF131" s="19"/>
      <c r="CG131" s="19"/>
      <c r="CH131" s="19"/>
      <c r="CI131" s="19"/>
      <c r="CJ131" s="19"/>
      <c r="CK131" s="19"/>
      <c r="CL131" s="19"/>
      <c r="CM131" s="19"/>
      <c r="CN131" s="19"/>
      <c r="CO131" s="19"/>
      <c r="CP131" s="19"/>
      <c r="CQ131" s="19"/>
      <c r="CR131" s="19"/>
      <c r="CS131" s="19"/>
      <c r="CT131" s="19"/>
      <c r="CU131" s="19"/>
      <c r="CV131" s="19"/>
      <c r="CW131" s="19"/>
      <c r="CX131" s="19"/>
      <c r="CY131" s="19"/>
      <c r="CZ131" s="19"/>
      <c r="DA131" s="19"/>
      <c r="DB131" s="19"/>
      <c r="DC131" s="19"/>
      <c r="DD131" s="19"/>
      <c r="DE131" s="19"/>
      <c r="DF131" s="19"/>
      <c r="DG131" s="19"/>
      <c r="DH131" s="19"/>
      <c r="DI131" s="19"/>
      <c r="DJ131" s="19"/>
      <c r="DK131" s="19"/>
      <c r="DL131" s="19"/>
      <c r="DM131" s="19"/>
      <c r="DN131" s="19"/>
      <c r="DO131" s="19"/>
      <c r="DP131" s="19"/>
      <c r="DQ131" s="19"/>
      <c r="DR131" s="19"/>
      <c r="DS131" s="19"/>
      <c r="DT131" s="19"/>
      <c r="DU131" s="19"/>
      <c r="DV131" s="19"/>
      <c r="DW131" s="19"/>
      <c r="DX131" s="19"/>
      <c r="DY131" s="19"/>
      <c r="DZ131" s="19"/>
      <c r="EA131" s="19"/>
      <c r="EB131" s="19"/>
      <c r="EC131" s="19"/>
      <c r="ED131" s="19"/>
      <c r="EE131" s="19"/>
      <c r="EF131" s="19"/>
      <c r="EG131" s="19"/>
      <c r="EH131" s="19"/>
      <c r="EI131" s="19"/>
      <c r="EJ131" s="19"/>
      <c r="EK131" s="19"/>
      <c r="EL131" s="19"/>
      <c r="EM131" s="19"/>
      <c r="EN131" s="19"/>
      <c r="EO131" s="19"/>
      <c r="EP131" s="19"/>
      <c r="EQ131" s="19"/>
      <c r="ER131" s="19"/>
      <c r="ES131" s="19"/>
      <c r="ET131" s="19"/>
      <c r="EU131" s="19"/>
      <c r="EV131" s="19"/>
      <c r="EW131" s="19"/>
      <c r="EX131" s="19"/>
      <c r="EY131" s="19"/>
      <c r="EZ131" s="19"/>
      <c r="FA131" s="19"/>
      <c r="FB131" s="19"/>
      <c r="FC131" s="19"/>
      <c r="FD131" s="19"/>
      <c r="FE131" s="19"/>
      <c r="FF131" s="19"/>
      <c r="FG131" s="19"/>
      <c r="FH131" s="19"/>
      <c r="FI131" s="19"/>
      <c r="FJ131" s="19"/>
      <c r="FK131" s="19"/>
      <c r="FL131" s="19"/>
      <c r="FM131" s="19"/>
      <c r="FN131" s="19"/>
      <c r="FO131" s="19"/>
      <c r="FP131" s="19"/>
      <c r="FQ131" s="19"/>
      <c r="FR131" s="19"/>
      <c r="FS131" s="19"/>
      <c r="FT131" s="19"/>
      <c r="FU131" s="19"/>
      <c r="FV131" s="19"/>
      <c r="FW131" s="19"/>
      <c r="FX131" s="19"/>
      <c r="FY131" s="19"/>
      <c r="FZ131" s="19"/>
      <c r="GA131" s="19"/>
      <c r="GB131" s="19"/>
      <c r="GC131" s="19"/>
      <c r="GD131" s="19"/>
      <c r="GE131" s="19"/>
      <c r="GF131" s="19"/>
      <c r="GG131" s="19"/>
      <c r="GH131" s="19"/>
      <c r="GI131" s="19"/>
      <c r="GJ131" s="19"/>
      <c r="GK131" s="19"/>
      <c r="GL131" s="19"/>
      <c r="GM131" s="19"/>
      <c r="GN131" s="19"/>
      <c r="GO131" s="19"/>
      <c r="GP131" s="19"/>
      <c r="GQ131" s="19"/>
      <c r="GR131" s="19"/>
      <c r="GS131" s="19"/>
      <c r="GT131" s="19"/>
      <c r="GU131" s="19"/>
      <c r="GV131" s="19"/>
      <c r="GW131" s="19"/>
      <c r="GX131" s="19"/>
      <c r="GY131" s="19"/>
      <c r="GZ131" s="19"/>
      <c r="HA131" s="19"/>
      <c r="HB131" s="19"/>
      <c r="HC131" s="19"/>
      <c r="HD131" s="19"/>
      <c r="HE131" s="19"/>
      <c r="HF131" s="19"/>
      <c r="HG131" s="19"/>
      <c r="HH131" s="19"/>
      <c r="HI131" s="19"/>
      <c r="HJ131" s="19"/>
      <c r="HK131" s="19"/>
      <c r="HL131" s="19"/>
      <c r="HM131" s="19"/>
      <c r="HN131" s="19"/>
      <c r="HO131" s="19"/>
      <c r="HP131" s="19"/>
      <c r="HQ131" s="19"/>
      <c r="HR131" s="19"/>
      <c r="HS131" s="19"/>
      <c r="HT131" s="19"/>
      <c r="HU131" s="19"/>
      <c r="HV131" s="19"/>
      <c r="HW131" s="19"/>
      <c r="HX131" s="19"/>
      <c r="HY131" s="19"/>
      <c r="HZ131" s="19"/>
      <c r="IA131" s="19"/>
      <c r="IB131" s="19"/>
      <c r="IC131" s="19"/>
      <c r="ID131" s="19"/>
      <c r="IE131" s="19"/>
      <c r="IF131" s="19"/>
      <c r="IG131" s="19"/>
      <c r="IH131" s="19"/>
      <c r="II131" s="19"/>
      <c r="IJ131" s="19"/>
      <c r="IK131" s="19"/>
      <c r="IL131" s="19"/>
      <c r="IM131" s="19"/>
      <c r="IN131" s="19"/>
      <c r="IO131" s="19"/>
      <c r="IP131" s="19"/>
      <c r="IQ131" s="19"/>
      <c r="IR131" s="19"/>
      <c r="IS131" s="19"/>
      <c r="IT131" s="19"/>
      <c r="IU131" s="19"/>
      <c r="IV131" s="19"/>
      <c r="IW131" s="19"/>
      <c r="IX131" s="19"/>
      <c r="IY131" s="19"/>
      <c r="IZ131" s="19"/>
      <c r="JA131" s="19"/>
      <c r="JB131" s="19"/>
      <c r="JC131" s="19"/>
      <c r="JD131" s="19"/>
      <c r="JE131" s="19"/>
      <c r="JF131" s="19"/>
      <c r="JG131" s="19"/>
      <c r="JH131" s="19"/>
      <c r="JI131" s="19"/>
      <c r="JJ131" s="19"/>
      <c r="JK131" s="19"/>
      <c r="JL131" s="19"/>
      <c r="JM131" s="19"/>
      <c r="JN131" s="19"/>
      <c r="JO131" s="19"/>
      <c r="JP131" s="19"/>
      <c r="JQ131" s="19"/>
      <c r="JR131" s="19"/>
      <c r="JS131" s="19"/>
      <c r="JT131" s="19"/>
      <c r="JU131" s="19"/>
      <c r="JV131" s="19"/>
      <c r="JW131" s="19"/>
      <c r="JX131" s="19"/>
      <c r="JY131" s="19"/>
      <c r="JZ131" s="19"/>
      <c r="KA131" s="19"/>
      <c r="KB131" s="19"/>
      <c r="KC131" s="19"/>
      <c r="KD131" s="19"/>
      <c r="KE131" s="19"/>
      <c r="KF131" s="19"/>
      <c r="KG131" s="19"/>
      <c r="KH131" s="19"/>
      <c r="KI131" s="19"/>
      <c r="KJ131" s="19"/>
      <c r="KK131" s="19"/>
      <c r="KL131" s="19"/>
      <c r="KM131" s="19"/>
      <c r="KN131" s="19"/>
      <c r="KO131" s="19"/>
      <c r="KP131" s="19"/>
      <c r="KQ131" s="19"/>
      <c r="KR131" s="19"/>
      <c r="KS131" s="19"/>
      <c r="KT131" s="19"/>
      <c r="KU131" s="19"/>
      <c r="KV131" s="19"/>
      <c r="KW131" s="19"/>
      <c r="KX131" s="19"/>
      <c r="KY131" s="19"/>
      <c r="KZ131" s="19"/>
    </row>
    <row r="132" spans="1:312" s="14" customFormat="1" ht="74.099999999999994" customHeight="1">
      <c r="A132" s="1376" t="s">
        <v>238</v>
      </c>
      <c r="B132" s="1369" t="s">
        <v>239</v>
      </c>
      <c r="C132" s="1551" t="s">
        <v>240</v>
      </c>
      <c r="D132" s="59" t="s">
        <v>241</v>
      </c>
      <c r="E132" s="59" t="s">
        <v>1118</v>
      </c>
      <c r="F132" s="1326"/>
      <c r="G132" s="1326"/>
      <c r="H132" s="1326"/>
      <c r="I132" s="1406">
        <f>'7.2.1.(1.1)'!E7</f>
        <v>8187</v>
      </c>
      <c r="J132" s="1406">
        <f>'7.2.1.(1.1)'!F7</f>
        <v>2729</v>
      </c>
      <c r="K132" s="396"/>
      <c r="L132" s="396"/>
      <c r="M132" s="396"/>
      <c r="N132" s="1338" t="s">
        <v>1390</v>
      </c>
      <c r="O132" s="1338" t="s">
        <v>1435</v>
      </c>
      <c r="P132" s="1336" t="s">
        <v>46</v>
      </c>
      <c r="Q132" s="1338" t="s">
        <v>242</v>
      </c>
      <c r="R132" s="1602"/>
      <c r="S132" s="1602"/>
      <c r="T132" s="1602"/>
      <c r="U132" s="1602"/>
      <c r="V132" s="1602"/>
      <c r="W132" s="1602"/>
      <c r="X132" s="1602"/>
    </row>
    <row r="133" spans="1:312" s="14" customFormat="1" ht="61.5" customHeight="1">
      <c r="A133" s="1374"/>
      <c r="B133" s="1370"/>
      <c r="C133" s="1551"/>
      <c r="D133" s="59" t="s">
        <v>243</v>
      </c>
      <c r="E133" s="59"/>
      <c r="F133" s="1326"/>
      <c r="G133" s="1326"/>
      <c r="H133" s="1326"/>
      <c r="I133" s="1326"/>
      <c r="J133" s="1326"/>
      <c r="K133" s="1326"/>
      <c r="L133" s="1326"/>
      <c r="M133" s="1326"/>
      <c r="N133" s="1337" t="s">
        <v>73</v>
      </c>
      <c r="O133" s="1337" t="s">
        <v>1436</v>
      </c>
      <c r="P133" s="1337" t="s">
        <v>65</v>
      </c>
      <c r="Q133" s="1337" t="s">
        <v>244</v>
      </c>
    </row>
    <row r="134" spans="1:312" s="14" customFormat="1" ht="71.099999999999994" customHeight="1">
      <c r="A134" s="1374"/>
      <c r="B134" s="1370"/>
      <c r="C134" s="1551"/>
      <c r="D134" s="59" t="s">
        <v>245</v>
      </c>
      <c r="E134" s="59" t="s">
        <v>1118</v>
      </c>
      <c r="F134" s="1326"/>
      <c r="G134" s="1326"/>
      <c r="H134" s="1326"/>
      <c r="I134" s="1406">
        <f>'7.2.1.(1.3)'!E7</f>
        <v>1123</v>
      </c>
      <c r="J134" s="1406">
        <f>'7.2.1.(1.3)'!F7</f>
        <v>1123</v>
      </c>
      <c r="K134" s="1406">
        <f>'7.2.1.(1.3)'!G7</f>
        <v>2247</v>
      </c>
      <c r="L134" s="1406"/>
      <c r="M134" s="1406">
        <f>'7.2.1.(1.3)'!I7</f>
        <v>2247</v>
      </c>
      <c r="N134" s="1338" t="s">
        <v>1390</v>
      </c>
      <c r="O134" s="1338" t="s">
        <v>1437</v>
      </c>
      <c r="P134" s="1336" t="s">
        <v>46</v>
      </c>
      <c r="Q134" s="1338" t="s">
        <v>246</v>
      </c>
      <c r="R134" s="1005"/>
    </row>
    <row r="135" spans="1:312" s="14" customFormat="1" ht="65.25" customHeight="1">
      <c r="A135" s="1374"/>
      <c r="B135" s="1370"/>
      <c r="C135" s="1551"/>
      <c r="D135" s="59" t="s">
        <v>247</v>
      </c>
      <c r="E135" s="59" t="s">
        <v>1118</v>
      </c>
      <c r="F135" s="1326"/>
      <c r="G135" s="1326"/>
      <c r="H135" s="1326"/>
      <c r="I135" s="1289"/>
      <c r="J135" s="1406">
        <f>'7.2.1.(1.4.-1.5.)'!D14</f>
        <v>4494</v>
      </c>
      <c r="K135" s="1406">
        <f>'7.2.1.(1.4.-1.5.)'!F14</f>
        <v>4494</v>
      </c>
      <c r="L135" s="1406"/>
      <c r="M135" s="1406">
        <f>'7.2.1.(1.4.-1.5.)'!F14</f>
        <v>4494</v>
      </c>
      <c r="N135" s="1338" t="s">
        <v>1390</v>
      </c>
      <c r="O135" s="1338" t="s">
        <v>248</v>
      </c>
      <c r="P135" s="1336" t="s">
        <v>46</v>
      </c>
      <c r="Q135" s="1338" t="s">
        <v>249</v>
      </c>
      <c r="R135" s="1596"/>
      <c r="S135" s="1596"/>
    </row>
    <row r="136" spans="1:312" s="14" customFormat="1" ht="66" customHeight="1">
      <c r="A136" s="1374"/>
      <c r="B136" s="1370"/>
      <c r="C136" s="1551"/>
      <c r="D136" s="59" t="s">
        <v>250</v>
      </c>
      <c r="E136" s="59" t="s">
        <v>1118</v>
      </c>
      <c r="F136" s="1326"/>
      <c r="G136" s="1326"/>
      <c r="H136" s="1326"/>
      <c r="I136" s="1289"/>
      <c r="J136" s="1406">
        <f>'7.2.1.(1.4.-1.5.)'!D15</f>
        <v>27634</v>
      </c>
      <c r="K136" s="1406">
        <f>'7.2.1.(1.4.-1.5.)'!F15</f>
        <v>44652</v>
      </c>
      <c r="L136" s="1406"/>
      <c r="M136" s="1406">
        <f>'7.2.1.(1.4.-1.5.)'!F15</f>
        <v>44652</v>
      </c>
      <c r="N136" s="1338" t="s">
        <v>1390</v>
      </c>
      <c r="O136" s="1338" t="s">
        <v>122</v>
      </c>
      <c r="P136" s="1336" t="s">
        <v>46</v>
      </c>
      <c r="Q136" s="1338" t="s">
        <v>251</v>
      </c>
      <c r="R136" s="1596"/>
      <c r="S136" s="1596"/>
    </row>
    <row r="137" spans="1:312" s="5" customFormat="1" ht="58.5" customHeight="1">
      <c r="A137" s="1372"/>
      <c r="B137" s="1373"/>
      <c r="C137" s="1537" t="s">
        <v>252</v>
      </c>
      <c r="D137" s="59" t="s">
        <v>253</v>
      </c>
      <c r="E137" s="59" t="s">
        <v>1118</v>
      </c>
      <c r="F137" s="1326"/>
      <c r="G137" s="1326"/>
      <c r="H137" s="1326"/>
      <c r="I137" s="1406">
        <f>'7.2.1.(2.1.)'!E7</f>
        <v>2729</v>
      </c>
      <c r="J137" s="1406">
        <f>'7.2.1.(2.1.)'!F7</f>
        <v>2729</v>
      </c>
      <c r="K137" s="1406"/>
      <c r="L137" s="1406"/>
      <c r="M137" s="1406"/>
      <c r="N137" s="1338" t="s">
        <v>1390</v>
      </c>
      <c r="O137" s="1337" t="s">
        <v>254</v>
      </c>
      <c r="P137" s="1336" t="s">
        <v>46</v>
      </c>
      <c r="Q137" s="1337" t="s">
        <v>255</v>
      </c>
      <c r="R137" s="1596"/>
      <c r="S137" s="1596"/>
    </row>
    <row r="138" spans="1:312" s="5" customFormat="1" ht="57" customHeight="1">
      <c r="A138" s="1372"/>
      <c r="B138" s="1373"/>
      <c r="C138" s="1537"/>
      <c r="D138" s="59" t="s">
        <v>256</v>
      </c>
      <c r="E138" s="59" t="s">
        <v>1118</v>
      </c>
      <c r="F138" s="1326"/>
      <c r="G138" s="1326"/>
      <c r="H138" s="1326"/>
      <c r="I138" s="1289"/>
      <c r="J138" s="1406">
        <f>'7.2.1.(2.2.-2.4.)'!E14</f>
        <v>140000</v>
      </c>
      <c r="K138" s="1406"/>
      <c r="L138" s="1406"/>
      <c r="M138" s="1406"/>
      <c r="N138" s="1337" t="s">
        <v>1390</v>
      </c>
      <c r="O138" s="1337" t="s">
        <v>76</v>
      </c>
      <c r="P138" s="1336" t="s">
        <v>46</v>
      </c>
      <c r="Q138" s="1429" t="s">
        <v>255</v>
      </c>
      <c r="R138" s="1587"/>
    </row>
    <row r="139" spans="1:312" s="5" customFormat="1" ht="65.25" customHeight="1">
      <c r="A139" s="1372"/>
      <c r="B139" s="1373"/>
      <c r="C139" s="1537"/>
      <c r="D139" s="59" t="s">
        <v>257</v>
      </c>
      <c r="E139" s="59" t="s">
        <v>1118</v>
      </c>
      <c r="F139" s="1326"/>
      <c r="G139" s="1326"/>
      <c r="H139" s="1326"/>
      <c r="I139" s="1326"/>
      <c r="J139" s="396"/>
      <c r="K139" s="1406">
        <f>'7.2.1.(2.2.-2.4.)'!F15</f>
        <v>5458</v>
      </c>
      <c r="L139" s="1406"/>
      <c r="M139" s="1406"/>
      <c r="N139" s="1337" t="s">
        <v>1390</v>
      </c>
      <c r="O139" s="1337" t="s">
        <v>76</v>
      </c>
      <c r="P139" s="1336" t="s">
        <v>46</v>
      </c>
      <c r="Q139" s="1429" t="s">
        <v>258</v>
      </c>
      <c r="R139" s="1587"/>
    </row>
    <row r="140" spans="1:312" s="5" customFormat="1" ht="64.5" customHeight="1">
      <c r="A140" s="1372"/>
      <c r="B140" s="1373"/>
      <c r="C140" s="1537"/>
      <c r="D140" s="59" t="s">
        <v>259</v>
      </c>
      <c r="E140" s="59" t="s">
        <v>1118</v>
      </c>
      <c r="F140" s="1326"/>
      <c r="G140" s="1326"/>
      <c r="H140" s="1326"/>
      <c r="I140" s="1326"/>
      <c r="J140" s="396"/>
      <c r="K140" s="1406"/>
      <c r="L140" s="1406"/>
      <c r="M140" s="1406">
        <f>'7.2.1.(2.2.-2.4.)'!H16</f>
        <v>14000</v>
      </c>
      <c r="N140" s="1337" t="s">
        <v>1390</v>
      </c>
      <c r="O140" s="1337" t="s">
        <v>76</v>
      </c>
      <c r="P140" s="1336" t="s">
        <v>46</v>
      </c>
      <c r="Q140" s="1429" t="s">
        <v>260</v>
      </c>
      <c r="R140" s="1587"/>
    </row>
    <row r="141" spans="1:312" s="5" customFormat="1" ht="65.25" customHeight="1">
      <c r="A141" s="1375"/>
      <c r="B141" s="1368"/>
      <c r="C141" s="1371" t="s">
        <v>261</v>
      </c>
      <c r="D141" s="921" t="s">
        <v>1319</v>
      </c>
      <c r="E141" s="59" t="s">
        <v>1118</v>
      </c>
      <c r="F141" s="1326"/>
      <c r="G141" s="1326"/>
      <c r="H141" s="1326"/>
      <c r="I141" s="1326"/>
      <c r="J141" s="1326"/>
      <c r="K141" s="1289"/>
      <c r="L141" s="1423"/>
      <c r="M141" s="1289">
        <f>'7.2.1.(3.)'!I7</f>
        <v>4494</v>
      </c>
      <c r="N141" s="1337" t="s">
        <v>1390</v>
      </c>
      <c r="O141" s="1337" t="s">
        <v>76</v>
      </c>
      <c r="P141" s="1336" t="s">
        <v>46</v>
      </c>
      <c r="Q141" s="1429" t="s">
        <v>262</v>
      </c>
      <c r="R141" s="1377"/>
    </row>
    <row r="142" spans="1:312" s="14" customFormat="1" ht="74.099999999999994" customHeight="1">
      <c r="A142" s="1540" t="s">
        <v>263</v>
      </c>
      <c r="B142" s="1540" t="s">
        <v>264</v>
      </c>
      <c r="C142" s="1530" t="s">
        <v>265</v>
      </c>
      <c r="D142" s="59" t="s">
        <v>1255</v>
      </c>
      <c r="E142" s="59" t="s">
        <v>1118</v>
      </c>
      <c r="F142" s="1326"/>
      <c r="G142" s="1326"/>
      <c r="H142" s="1326"/>
      <c r="I142" s="1326"/>
      <c r="J142" s="1326"/>
      <c r="K142" s="1289">
        <f>'7.2.2.(1.1.)'!F7</f>
        <v>3729</v>
      </c>
      <c r="L142" s="1289">
        <f>'7.2.2.(1.1.)'!G7</f>
        <v>6458</v>
      </c>
      <c r="M142" s="1289"/>
      <c r="N142" s="1337" t="s">
        <v>1390</v>
      </c>
      <c r="O142" s="1337" t="s">
        <v>1438</v>
      </c>
      <c r="P142" s="1342" t="s">
        <v>46</v>
      </c>
      <c r="Q142" s="1430" t="s">
        <v>262</v>
      </c>
      <c r="R142" s="1377"/>
    </row>
    <row r="143" spans="1:312" s="80" customFormat="1" ht="63" customHeight="1">
      <c r="A143" s="1530"/>
      <c r="B143" s="1530"/>
      <c r="C143" s="1530"/>
      <c r="D143" s="60" t="s">
        <v>266</v>
      </c>
      <c r="E143" s="59" t="s">
        <v>1118</v>
      </c>
      <c r="F143" s="1326"/>
      <c r="G143" s="1326"/>
      <c r="H143" s="1326"/>
      <c r="I143" s="1406">
        <f>'7.2.2.(1.2.)'!E7</f>
        <v>2729</v>
      </c>
      <c r="J143" s="1406">
        <f>'7.2.2.(1.2.)'!F7</f>
        <v>3213</v>
      </c>
      <c r="K143" s="1406"/>
      <c r="L143" s="1406"/>
      <c r="M143" s="1406"/>
      <c r="N143" s="1338" t="s">
        <v>1390</v>
      </c>
      <c r="O143" s="1338" t="s">
        <v>1439</v>
      </c>
      <c r="P143" s="1342" t="s">
        <v>46</v>
      </c>
      <c r="Q143" s="1429" t="s">
        <v>255</v>
      </c>
      <c r="R143" s="1377"/>
    </row>
    <row r="144" spans="1:312" s="80" customFormat="1" ht="63" customHeight="1">
      <c r="A144" s="1530"/>
      <c r="B144" s="1530"/>
      <c r="C144" s="1546" t="s">
        <v>267</v>
      </c>
      <c r="D144" s="60" t="s">
        <v>1114</v>
      </c>
      <c r="E144" s="59" t="s">
        <v>1118</v>
      </c>
      <c r="F144" s="396"/>
      <c r="G144" s="396"/>
      <c r="H144" s="396"/>
      <c r="I144" s="1406">
        <f>'7.2.2.(2.1.-2.2.)'!D13</f>
        <v>1364</v>
      </c>
      <c r="J144" s="1406">
        <f>'7.2.2.(2.1.-2.2.)'!E13</f>
        <v>1364</v>
      </c>
      <c r="K144" s="1406"/>
      <c r="L144" s="1406"/>
      <c r="M144" s="1406"/>
      <c r="N144" s="1337" t="s">
        <v>1390</v>
      </c>
      <c r="O144" s="1337" t="s">
        <v>1440</v>
      </c>
      <c r="P144" s="1342" t="s">
        <v>46</v>
      </c>
      <c r="Q144" s="1429" t="s">
        <v>156</v>
      </c>
      <c r="R144" s="1587"/>
    </row>
    <row r="145" spans="1:312" s="80" customFormat="1" ht="62.25" customHeight="1">
      <c r="A145" s="1530"/>
      <c r="B145" s="1530"/>
      <c r="C145" s="1546"/>
      <c r="D145" s="60" t="s">
        <v>269</v>
      </c>
      <c r="E145" s="59" t="s">
        <v>1118</v>
      </c>
      <c r="F145" s="396"/>
      <c r="G145" s="396"/>
      <c r="H145" s="396"/>
      <c r="I145" s="1406"/>
      <c r="J145" s="1406">
        <f>'7.2.2.(2.1.-2.2.)'!E14</f>
        <v>3222</v>
      </c>
      <c r="K145" s="1406"/>
      <c r="L145" s="1406"/>
      <c r="M145" s="1406">
        <f>'7.2.2.(2.1.-2.2.)'!H14</f>
        <v>3222</v>
      </c>
      <c r="N145" s="1337" t="s">
        <v>1390</v>
      </c>
      <c r="O145" s="1337"/>
      <c r="P145" s="1342" t="s">
        <v>46</v>
      </c>
      <c r="Q145" s="1429" t="s">
        <v>270</v>
      </c>
      <c r="R145" s="1587"/>
    </row>
    <row r="146" spans="1:312" s="80" customFormat="1" ht="66" customHeight="1">
      <c r="A146" s="1530"/>
      <c r="B146" s="1530"/>
      <c r="C146" s="1530" t="s">
        <v>1109</v>
      </c>
      <c r="D146" s="1530" t="s">
        <v>1320</v>
      </c>
      <c r="E146" s="59" t="s">
        <v>1118</v>
      </c>
      <c r="F146" s="1326"/>
      <c r="G146" s="1326"/>
      <c r="H146" s="1326"/>
      <c r="I146" s="1412">
        <f>'7.2.2.(3.)'!E7</f>
        <v>1364</v>
      </c>
      <c r="J146" s="1412">
        <f>'7.2.2.(3.)'!F7</f>
        <v>3222</v>
      </c>
      <c r="K146" s="1412">
        <f>'7.2.2.(3.)'!G7</f>
        <v>3222</v>
      </c>
      <c r="L146" s="1412"/>
      <c r="M146" s="1412">
        <f>'7.2.2.(3.)'!I7</f>
        <v>3222</v>
      </c>
      <c r="N146" s="1289" t="s">
        <v>1392</v>
      </c>
      <c r="O146" s="1337" t="s">
        <v>271</v>
      </c>
      <c r="P146" s="1342" t="s">
        <v>46</v>
      </c>
      <c r="Q146" s="1429" t="s">
        <v>1110</v>
      </c>
      <c r="R146" s="1589"/>
      <c r="S146" s="1590"/>
    </row>
    <row r="147" spans="1:312" s="80" customFormat="1" ht="58.5" customHeight="1">
      <c r="A147" s="1530"/>
      <c r="B147" s="1530"/>
      <c r="C147" s="1530"/>
      <c r="D147" s="1530"/>
      <c r="E147" s="37" t="s">
        <v>130</v>
      </c>
      <c r="F147" s="1326"/>
      <c r="G147" s="1326"/>
      <c r="H147" s="1326"/>
      <c r="I147" s="1412">
        <f>'7.2.2.(3.)'!E8</f>
        <v>6300</v>
      </c>
      <c r="J147" s="1412">
        <f>'7.2.2.(3.)'!F8</f>
        <v>3000</v>
      </c>
      <c r="K147" s="1412">
        <f>'7.2.2.(3.)'!G8</f>
        <v>3000</v>
      </c>
      <c r="L147" s="1412"/>
      <c r="M147" s="1412">
        <f>'7.2.2.(3.)'!I8</f>
        <v>3000</v>
      </c>
      <c r="N147" s="1289" t="s">
        <v>1382</v>
      </c>
      <c r="O147" s="1337" t="s">
        <v>271</v>
      </c>
      <c r="P147" s="1342" t="s">
        <v>46</v>
      </c>
      <c r="Q147" s="1429" t="s">
        <v>273</v>
      </c>
      <c r="R147" s="1382"/>
      <c r="S147" s="655"/>
    </row>
    <row r="148" spans="1:312" s="80" customFormat="1" ht="58.5" customHeight="1">
      <c r="A148" s="1530"/>
      <c r="B148" s="1530"/>
      <c r="C148" s="60" t="s">
        <v>274</v>
      </c>
      <c r="D148" s="60" t="s">
        <v>1321</v>
      </c>
      <c r="E148" s="60" t="s">
        <v>1118</v>
      </c>
      <c r="F148" s="1326"/>
      <c r="G148" s="1326"/>
      <c r="H148" s="1326"/>
      <c r="I148" s="1406">
        <f>'7.2.2.(4.)'!E6</f>
        <v>2364</v>
      </c>
      <c r="J148" s="1406">
        <f>'7.2.2.(4.)'!F6</f>
        <v>2729</v>
      </c>
      <c r="K148" s="1406"/>
      <c r="L148" s="1289"/>
      <c r="M148" s="1289"/>
      <c r="N148" s="1337" t="s">
        <v>1390</v>
      </c>
      <c r="O148" s="1337"/>
      <c r="P148" s="1342" t="s">
        <v>46</v>
      </c>
      <c r="Q148" s="1429" t="s">
        <v>15</v>
      </c>
      <c r="R148" s="1378"/>
    </row>
    <row r="149" spans="1:312" s="80" customFormat="1" ht="63.95" customHeight="1">
      <c r="A149" s="1546" t="s">
        <v>275</v>
      </c>
      <c r="B149" s="1546" t="s">
        <v>276</v>
      </c>
      <c r="C149" s="1546" t="s">
        <v>1237</v>
      </c>
      <c r="D149" s="60" t="s">
        <v>1322</v>
      </c>
      <c r="E149" s="59" t="s">
        <v>1118</v>
      </c>
      <c r="F149" s="1100"/>
      <c r="G149" s="1100"/>
      <c r="H149" s="1100"/>
      <c r="I149" s="1406">
        <f>'7.2.3. (1.-3.)'!E11</f>
        <v>1364</v>
      </c>
      <c r="J149" s="1406"/>
      <c r="K149" s="1406"/>
      <c r="L149" s="1406"/>
      <c r="M149" s="1406"/>
      <c r="N149" s="1338" t="s">
        <v>1390</v>
      </c>
      <c r="O149" s="1338"/>
      <c r="P149" s="1342" t="s">
        <v>46</v>
      </c>
      <c r="Q149" s="1338" t="s">
        <v>268</v>
      </c>
      <c r="R149" s="1607"/>
      <c r="S149" s="1607"/>
    </row>
    <row r="150" spans="1:312" s="80" customFormat="1" ht="71.45" customHeight="1">
      <c r="A150" s="1546"/>
      <c r="B150" s="1546"/>
      <c r="C150" s="1546"/>
      <c r="D150" s="60" t="s">
        <v>1323</v>
      </c>
      <c r="E150" s="59" t="s">
        <v>1118</v>
      </c>
      <c r="F150" s="1100"/>
      <c r="G150" s="1100"/>
      <c r="H150" s="1100"/>
      <c r="I150" s="1406">
        <f>'7.2.3. (1.-3.)'!E12</f>
        <v>1364</v>
      </c>
      <c r="J150" s="1406">
        <f>'7.2.3. (1.-3.)'!F12</f>
        <v>1364</v>
      </c>
      <c r="K150" s="1406">
        <f>'7.2.3. (1.-3.)'!G12</f>
        <v>1364</v>
      </c>
      <c r="L150" s="1406"/>
      <c r="M150" s="1406">
        <f>'7.2.3. (1.-3.)'!H12</f>
        <v>1364</v>
      </c>
      <c r="N150" s="1338" t="s">
        <v>1390</v>
      </c>
      <c r="O150" s="1338"/>
      <c r="P150" s="1342" t="s">
        <v>46</v>
      </c>
      <c r="Q150" s="1338" t="s">
        <v>108</v>
      </c>
      <c r="R150" s="1607"/>
      <c r="S150" s="1607"/>
    </row>
    <row r="151" spans="1:312" s="80" customFormat="1" ht="75.599999999999994" customHeight="1">
      <c r="A151" s="1546"/>
      <c r="B151" s="1546"/>
      <c r="C151" s="1546"/>
      <c r="D151" s="60" t="s">
        <v>1324</v>
      </c>
      <c r="E151" s="59" t="s">
        <v>1118</v>
      </c>
      <c r="F151" s="1100"/>
      <c r="G151" s="1100"/>
      <c r="H151" s="1100"/>
      <c r="I151" s="1406">
        <f>'7.2.3. (1.-3.)'!E13</f>
        <v>2729</v>
      </c>
      <c r="J151" s="1406"/>
      <c r="K151" s="1406"/>
      <c r="L151" s="1406"/>
      <c r="M151" s="1406"/>
      <c r="N151" s="1338" t="s">
        <v>1390</v>
      </c>
      <c r="O151" s="1338"/>
      <c r="P151" s="1342" t="s">
        <v>46</v>
      </c>
      <c r="Q151" s="1338" t="s">
        <v>14</v>
      </c>
      <c r="R151" s="1607"/>
      <c r="S151" s="1607"/>
    </row>
    <row r="152" spans="1:312" s="12" customFormat="1" ht="26.25" customHeight="1">
      <c r="A152" s="1553" t="s">
        <v>277</v>
      </c>
      <c r="B152" s="1553"/>
      <c r="C152" s="1529" t="s">
        <v>278</v>
      </c>
      <c r="D152" s="1529"/>
      <c r="E152" s="1529"/>
      <c r="F152" s="1529"/>
      <c r="G152" s="1529"/>
      <c r="H152" s="1529"/>
      <c r="I152" s="1350"/>
      <c r="J152" s="1350"/>
      <c r="K152" s="1350"/>
      <c r="L152" s="1350"/>
      <c r="M152" s="1350"/>
      <c r="N152" s="72"/>
      <c r="O152" s="72"/>
      <c r="P152" s="72"/>
      <c r="Q152" s="72"/>
      <c r="R152" s="733"/>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row>
    <row r="153" spans="1:312" s="17" customFormat="1" ht="116.1" customHeight="1">
      <c r="A153" s="61" t="s">
        <v>279</v>
      </c>
      <c r="B153" s="59" t="s">
        <v>280</v>
      </c>
      <c r="C153" s="59" t="s">
        <v>1238</v>
      </c>
      <c r="D153" s="59" t="s">
        <v>1239</v>
      </c>
      <c r="E153" s="59" t="s">
        <v>484</v>
      </c>
      <c r="F153" s="1326"/>
      <c r="G153" s="1326"/>
      <c r="H153" s="1326"/>
      <c r="I153" s="1289">
        <f>'8.1.'!E7</f>
        <v>72539</v>
      </c>
      <c r="J153" s="1289">
        <f>'8.1.'!F7</f>
        <v>141077</v>
      </c>
      <c r="K153" s="1289">
        <f>'8.1.'!G7</f>
        <v>141077</v>
      </c>
      <c r="L153" s="1289"/>
      <c r="M153" s="1289">
        <f>'8.1.'!I7</f>
        <v>141077</v>
      </c>
      <c r="N153" s="1337" t="s">
        <v>1378</v>
      </c>
      <c r="O153" s="1337" t="s">
        <v>1441</v>
      </c>
      <c r="P153" s="1342" t="s">
        <v>46</v>
      </c>
      <c r="Q153" s="1429" t="s">
        <v>1111</v>
      </c>
      <c r="R153" s="1617"/>
      <c r="S153" s="1618"/>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c r="DK153" s="14"/>
      <c r="DL153" s="14"/>
      <c r="DM153" s="14"/>
      <c r="DN153" s="14"/>
      <c r="DO153" s="14"/>
      <c r="DP153" s="14"/>
      <c r="DQ153" s="14"/>
      <c r="DR153" s="14"/>
      <c r="DS153" s="14"/>
      <c r="DT153" s="14"/>
      <c r="DU153" s="14"/>
      <c r="DV153" s="14"/>
      <c r="DW153" s="14"/>
      <c r="DX153" s="14"/>
      <c r="DY153" s="14"/>
      <c r="DZ153" s="14"/>
      <c r="EA153" s="14"/>
      <c r="EB153" s="14"/>
      <c r="EC153" s="14"/>
      <c r="ED153" s="14"/>
      <c r="EE153" s="14"/>
      <c r="EF153" s="14"/>
      <c r="EG153" s="14"/>
      <c r="EH153" s="14"/>
      <c r="EI153" s="14"/>
      <c r="EJ153" s="14"/>
      <c r="EK153" s="14"/>
      <c r="EL153" s="14"/>
      <c r="EM153" s="14"/>
      <c r="EN153" s="14"/>
      <c r="EO153" s="14"/>
      <c r="EP153" s="14"/>
      <c r="EQ153" s="14"/>
      <c r="ER153" s="14"/>
      <c r="ES153" s="14"/>
      <c r="ET153" s="14"/>
      <c r="EU153" s="14"/>
      <c r="EV153" s="14"/>
      <c r="EW153" s="14"/>
      <c r="EX153" s="14"/>
      <c r="EY153" s="14"/>
      <c r="EZ153" s="14"/>
      <c r="FA153" s="14"/>
      <c r="FB153" s="14"/>
      <c r="FC153" s="14"/>
      <c r="FD153" s="14"/>
      <c r="FE153" s="14"/>
      <c r="FF153" s="14"/>
      <c r="FG153" s="14"/>
      <c r="FH153" s="14"/>
      <c r="FI153" s="14"/>
      <c r="FJ153" s="14"/>
      <c r="FK153" s="14"/>
      <c r="FL153" s="14"/>
      <c r="FM153" s="14"/>
      <c r="FN153" s="14"/>
      <c r="FO153" s="14"/>
      <c r="FP153" s="14"/>
      <c r="FQ153" s="14"/>
      <c r="FR153" s="14"/>
      <c r="FS153" s="14"/>
      <c r="FT153" s="14"/>
      <c r="FU153" s="14"/>
      <c r="FV153" s="14"/>
      <c r="FW153" s="14"/>
      <c r="FX153" s="14"/>
      <c r="FY153" s="14"/>
      <c r="FZ153" s="14"/>
      <c r="GA153" s="14"/>
      <c r="GB153" s="14"/>
      <c r="GC153" s="14"/>
      <c r="GD153" s="14"/>
      <c r="GE153" s="14"/>
      <c r="GF153" s="14"/>
      <c r="GG153" s="14"/>
      <c r="GH153" s="14"/>
      <c r="GI153" s="14"/>
      <c r="GJ153" s="14"/>
      <c r="GK153" s="14"/>
      <c r="GL153" s="14"/>
      <c r="GM153" s="14"/>
      <c r="GN153" s="14"/>
      <c r="GO153" s="14"/>
      <c r="GP153" s="14"/>
      <c r="GQ153" s="14"/>
      <c r="GR153" s="14"/>
      <c r="GS153" s="14"/>
      <c r="GT153" s="14"/>
      <c r="GU153" s="14"/>
      <c r="GV153" s="14"/>
      <c r="GW153" s="14"/>
      <c r="GX153" s="14"/>
      <c r="GY153" s="14"/>
      <c r="GZ153" s="14"/>
      <c r="HA153" s="14"/>
      <c r="HB153" s="14"/>
      <c r="HC153" s="14"/>
      <c r="HD153" s="14"/>
      <c r="HE153" s="14"/>
      <c r="HF153" s="14"/>
      <c r="HG153" s="14"/>
      <c r="HH153" s="14"/>
      <c r="HI153" s="14"/>
      <c r="HJ153" s="14"/>
      <c r="HK153" s="14"/>
      <c r="HL153" s="14"/>
      <c r="HM153" s="14"/>
      <c r="HN153" s="14"/>
      <c r="HO153" s="14"/>
      <c r="HP153" s="14"/>
      <c r="HQ153" s="14"/>
      <c r="HR153" s="14"/>
      <c r="HS153" s="14"/>
      <c r="HT153" s="14"/>
      <c r="HU153" s="14"/>
      <c r="HV153" s="14"/>
      <c r="HW153" s="14"/>
      <c r="HX153" s="14"/>
      <c r="HY153" s="14"/>
      <c r="HZ153" s="14"/>
      <c r="IA153" s="14"/>
      <c r="IB153" s="14"/>
      <c r="IC153" s="14"/>
      <c r="ID153" s="14"/>
      <c r="IE153" s="14"/>
      <c r="IF153" s="14"/>
      <c r="IG153" s="14"/>
      <c r="IH153" s="14"/>
      <c r="II153" s="14"/>
      <c r="IJ153" s="14"/>
      <c r="IK153" s="14"/>
      <c r="IL153" s="14"/>
      <c r="IM153" s="14"/>
      <c r="IN153" s="14"/>
      <c r="IO153" s="14"/>
      <c r="IP153" s="14"/>
      <c r="IQ153" s="14"/>
      <c r="IR153" s="14"/>
      <c r="IS153" s="14"/>
      <c r="IT153" s="14"/>
      <c r="IU153" s="14"/>
      <c r="IV153" s="14"/>
      <c r="IW153" s="14"/>
      <c r="IX153" s="14"/>
      <c r="IY153" s="14"/>
      <c r="IZ153" s="14"/>
      <c r="JA153" s="14"/>
      <c r="JB153" s="14"/>
      <c r="JC153" s="14"/>
      <c r="JD153" s="14"/>
      <c r="JE153" s="14"/>
      <c r="JF153" s="14"/>
      <c r="JG153" s="14"/>
      <c r="JH153" s="14"/>
      <c r="JI153" s="14"/>
      <c r="JJ153" s="14"/>
      <c r="JK153" s="14"/>
      <c r="JL153" s="14"/>
      <c r="JM153" s="14"/>
      <c r="JN153" s="14"/>
      <c r="JO153" s="14"/>
      <c r="JP153" s="14"/>
      <c r="JQ153" s="14"/>
      <c r="JR153" s="14"/>
      <c r="JS153" s="14"/>
      <c r="JT153" s="14"/>
      <c r="JU153" s="14"/>
      <c r="JV153" s="14"/>
      <c r="JW153" s="14"/>
      <c r="JX153" s="14"/>
      <c r="JY153" s="14"/>
      <c r="JZ153" s="14"/>
      <c r="KA153" s="14"/>
      <c r="KB153" s="14"/>
      <c r="KC153" s="14"/>
      <c r="KD153" s="14"/>
      <c r="KE153" s="14"/>
      <c r="KF153" s="14"/>
      <c r="KG153" s="14"/>
      <c r="KH153" s="14"/>
      <c r="KI153" s="14"/>
      <c r="KJ153" s="14"/>
      <c r="KK153" s="14"/>
      <c r="KL153" s="14"/>
      <c r="KM153" s="14"/>
      <c r="KN153" s="14"/>
      <c r="KO153" s="14"/>
      <c r="KP153" s="14"/>
      <c r="KQ153" s="14"/>
      <c r="KR153" s="14"/>
      <c r="KS153" s="14"/>
      <c r="KT153" s="14"/>
      <c r="KU153" s="14"/>
      <c r="KV153" s="14"/>
      <c r="KW153" s="14"/>
      <c r="KX153" s="14"/>
      <c r="KY153" s="14"/>
      <c r="KZ153" s="14"/>
    </row>
    <row r="154" spans="1:312" s="17" customFormat="1" ht="74.45" customHeight="1">
      <c r="A154" s="61" t="s">
        <v>1092</v>
      </c>
      <c r="B154" s="59" t="s">
        <v>282</v>
      </c>
      <c r="C154" s="921" t="s">
        <v>1240</v>
      </c>
      <c r="D154" s="59" t="s">
        <v>1241</v>
      </c>
      <c r="E154" s="59"/>
      <c r="F154" s="1326"/>
      <c r="G154" s="1326"/>
      <c r="H154" s="1326"/>
      <c r="I154" s="1326"/>
      <c r="J154" s="1326"/>
      <c r="K154" s="1326"/>
      <c r="L154" s="1326"/>
      <c r="M154" s="1326"/>
      <c r="N154" s="1337" t="s">
        <v>1379</v>
      </c>
      <c r="O154" s="1337" t="s">
        <v>1442</v>
      </c>
      <c r="P154" s="1337" t="s">
        <v>35</v>
      </c>
      <c r="Q154" s="1429" t="s">
        <v>283</v>
      </c>
      <c r="R154" s="1378"/>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c r="AR154" s="14"/>
      <c r="AS154" s="14"/>
      <c r="AT154" s="14"/>
      <c r="AU154" s="14"/>
      <c r="AV154" s="14"/>
      <c r="AW154" s="14"/>
      <c r="AX154" s="14"/>
      <c r="AY154" s="14"/>
      <c r="AZ154" s="14"/>
      <c r="BA154" s="14"/>
      <c r="BB154" s="14"/>
      <c r="BC154" s="14"/>
      <c r="BD154" s="14"/>
      <c r="BE154" s="14"/>
      <c r="BF154" s="14"/>
      <c r="BG154" s="14"/>
      <c r="BH154" s="14"/>
      <c r="BI154" s="14"/>
      <c r="BJ154" s="14"/>
      <c r="BK154" s="14"/>
      <c r="BL154" s="14"/>
      <c r="BM154" s="14"/>
      <c r="BN154" s="14"/>
      <c r="BO154" s="14"/>
      <c r="BP154" s="14"/>
      <c r="BQ154" s="14"/>
      <c r="BR154" s="14"/>
      <c r="BS154" s="14"/>
      <c r="BT154" s="14"/>
      <c r="BU154" s="14"/>
      <c r="BV154" s="14"/>
      <c r="BW154" s="14"/>
      <c r="BX154" s="14"/>
      <c r="BY154" s="14"/>
      <c r="BZ154" s="14"/>
      <c r="CA154" s="14"/>
      <c r="CB154" s="14"/>
      <c r="CC154" s="14"/>
      <c r="CD154" s="14"/>
      <c r="CE154" s="14"/>
      <c r="CF154" s="14"/>
      <c r="CG154" s="14"/>
      <c r="CH154" s="14"/>
      <c r="CI154" s="14"/>
      <c r="CJ154" s="14"/>
      <c r="CK154" s="14"/>
      <c r="CL154" s="14"/>
      <c r="CM154" s="14"/>
      <c r="CN154" s="14"/>
      <c r="CO154" s="14"/>
      <c r="CP154" s="14"/>
      <c r="CQ154" s="14"/>
      <c r="CR154" s="14"/>
      <c r="CS154" s="14"/>
      <c r="CT154" s="14"/>
      <c r="CU154" s="14"/>
      <c r="CV154" s="14"/>
      <c r="CW154" s="14"/>
      <c r="CX154" s="14"/>
      <c r="CY154" s="14"/>
      <c r="CZ154" s="14"/>
      <c r="DA154" s="14"/>
      <c r="DB154" s="14"/>
      <c r="DC154" s="14"/>
      <c r="DD154" s="14"/>
      <c r="DE154" s="14"/>
      <c r="DF154" s="14"/>
      <c r="DG154" s="14"/>
      <c r="DH154" s="14"/>
      <c r="DI154" s="14"/>
      <c r="DJ154" s="14"/>
      <c r="DK154" s="14"/>
      <c r="DL154" s="14"/>
      <c r="DM154" s="14"/>
      <c r="DN154" s="14"/>
      <c r="DO154" s="14"/>
      <c r="DP154" s="14"/>
      <c r="DQ154" s="14"/>
      <c r="DR154" s="14"/>
      <c r="DS154" s="14"/>
      <c r="DT154" s="14"/>
      <c r="DU154" s="14"/>
      <c r="DV154" s="14"/>
      <c r="DW154" s="14"/>
      <c r="DX154" s="14"/>
      <c r="DY154" s="14"/>
      <c r="DZ154" s="14"/>
      <c r="EA154" s="14"/>
      <c r="EB154" s="14"/>
      <c r="EC154" s="14"/>
      <c r="ED154" s="14"/>
      <c r="EE154" s="14"/>
      <c r="EF154" s="14"/>
      <c r="EG154" s="14"/>
      <c r="EH154" s="14"/>
      <c r="EI154" s="14"/>
      <c r="EJ154" s="14"/>
      <c r="EK154" s="14"/>
      <c r="EL154" s="14"/>
      <c r="EM154" s="14"/>
      <c r="EN154" s="14"/>
      <c r="EO154" s="14"/>
      <c r="EP154" s="14"/>
      <c r="EQ154" s="14"/>
      <c r="ER154" s="14"/>
      <c r="ES154" s="14"/>
      <c r="ET154" s="14"/>
      <c r="EU154" s="14"/>
      <c r="EV154" s="14"/>
      <c r="EW154" s="14"/>
      <c r="EX154" s="14"/>
      <c r="EY154" s="14"/>
      <c r="EZ154" s="14"/>
      <c r="FA154" s="14"/>
      <c r="FB154" s="14"/>
      <c r="FC154" s="14"/>
      <c r="FD154" s="14"/>
      <c r="FE154" s="14"/>
      <c r="FF154" s="14"/>
      <c r="FG154" s="14"/>
      <c r="FH154" s="14"/>
      <c r="FI154" s="14"/>
      <c r="FJ154" s="14"/>
      <c r="FK154" s="14"/>
      <c r="FL154" s="14"/>
      <c r="FM154" s="14"/>
      <c r="FN154" s="14"/>
      <c r="FO154" s="14"/>
      <c r="FP154" s="14"/>
      <c r="FQ154" s="14"/>
      <c r="FR154" s="14"/>
      <c r="FS154" s="14"/>
      <c r="FT154" s="14"/>
      <c r="FU154" s="14"/>
      <c r="FV154" s="14"/>
      <c r="FW154" s="14"/>
      <c r="FX154" s="14"/>
      <c r="FY154" s="14"/>
      <c r="FZ154" s="14"/>
      <c r="GA154" s="14"/>
      <c r="GB154" s="14"/>
      <c r="GC154" s="14"/>
      <c r="GD154" s="14"/>
      <c r="GE154" s="14"/>
      <c r="GF154" s="14"/>
      <c r="GG154" s="14"/>
      <c r="GH154" s="14"/>
      <c r="GI154" s="14"/>
      <c r="GJ154" s="14"/>
      <c r="GK154" s="14"/>
      <c r="GL154" s="14"/>
      <c r="GM154" s="14"/>
      <c r="GN154" s="14"/>
      <c r="GO154" s="14"/>
      <c r="GP154" s="14"/>
      <c r="GQ154" s="14"/>
      <c r="GR154" s="14"/>
      <c r="GS154" s="14"/>
      <c r="GT154" s="14"/>
      <c r="GU154" s="14"/>
      <c r="GV154" s="14"/>
      <c r="GW154" s="14"/>
      <c r="GX154" s="14"/>
      <c r="GY154" s="14"/>
      <c r="GZ154" s="14"/>
      <c r="HA154" s="14"/>
      <c r="HB154" s="14"/>
      <c r="HC154" s="14"/>
      <c r="HD154" s="14"/>
      <c r="HE154" s="14"/>
      <c r="HF154" s="14"/>
      <c r="HG154" s="14"/>
      <c r="HH154" s="14"/>
      <c r="HI154" s="14"/>
      <c r="HJ154" s="14"/>
      <c r="HK154" s="14"/>
      <c r="HL154" s="14"/>
      <c r="HM154" s="14"/>
      <c r="HN154" s="14"/>
      <c r="HO154" s="14"/>
      <c r="HP154" s="14"/>
      <c r="HQ154" s="14"/>
      <c r="HR154" s="14"/>
      <c r="HS154" s="14"/>
      <c r="HT154" s="14"/>
      <c r="HU154" s="14"/>
      <c r="HV154" s="14"/>
      <c r="HW154" s="14"/>
      <c r="HX154" s="14"/>
      <c r="HY154" s="14"/>
      <c r="HZ154" s="14"/>
      <c r="IA154" s="14"/>
      <c r="IB154" s="14"/>
      <c r="IC154" s="14"/>
      <c r="ID154" s="14"/>
      <c r="IE154" s="14"/>
      <c r="IF154" s="14"/>
      <c r="IG154" s="14"/>
      <c r="IH154" s="14"/>
      <c r="II154" s="14"/>
      <c r="IJ154" s="14"/>
      <c r="IK154" s="14"/>
      <c r="IL154" s="14"/>
      <c r="IM154" s="14"/>
      <c r="IN154" s="14"/>
      <c r="IO154" s="14"/>
      <c r="IP154" s="14"/>
      <c r="IQ154" s="14"/>
      <c r="IR154" s="14"/>
      <c r="IS154" s="14"/>
      <c r="IT154" s="14"/>
      <c r="IU154" s="14"/>
      <c r="IV154" s="14"/>
      <c r="IW154" s="14"/>
      <c r="IX154" s="14"/>
      <c r="IY154" s="14"/>
      <c r="IZ154" s="14"/>
      <c r="JA154" s="14"/>
      <c r="JB154" s="14"/>
      <c r="JC154" s="14"/>
      <c r="JD154" s="14"/>
      <c r="JE154" s="14"/>
      <c r="JF154" s="14"/>
      <c r="JG154" s="14"/>
      <c r="JH154" s="14"/>
      <c r="JI154" s="14"/>
      <c r="JJ154" s="14"/>
      <c r="JK154" s="14"/>
      <c r="JL154" s="14"/>
      <c r="JM154" s="14"/>
      <c r="JN154" s="14"/>
      <c r="JO154" s="14"/>
      <c r="JP154" s="14"/>
      <c r="JQ154" s="14"/>
      <c r="JR154" s="14"/>
      <c r="JS154" s="14"/>
      <c r="JT154" s="14"/>
      <c r="JU154" s="14"/>
      <c r="JV154" s="14"/>
      <c r="JW154" s="14"/>
      <c r="JX154" s="14"/>
      <c r="JY154" s="14"/>
      <c r="JZ154" s="14"/>
      <c r="KA154" s="14"/>
      <c r="KB154" s="14"/>
      <c r="KC154" s="14"/>
      <c r="KD154" s="14"/>
      <c r="KE154" s="14"/>
      <c r="KF154" s="14"/>
      <c r="KG154" s="14"/>
      <c r="KH154" s="14"/>
      <c r="KI154" s="14"/>
      <c r="KJ154" s="14"/>
      <c r="KK154" s="14"/>
      <c r="KL154" s="14"/>
      <c r="KM154" s="14"/>
      <c r="KN154" s="14"/>
      <c r="KO154" s="14"/>
      <c r="KP154" s="14"/>
      <c r="KQ154" s="14"/>
      <c r="KR154" s="14"/>
      <c r="KS154" s="14"/>
      <c r="KT154" s="14"/>
      <c r="KU154" s="14"/>
      <c r="KV154" s="14"/>
      <c r="KW154" s="14"/>
      <c r="KX154" s="14"/>
      <c r="KY154" s="14"/>
      <c r="KZ154" s="14"/>
    </row>
    <row r="155" spans="1:312" s="17" customFormat="1" ht="84" customHeight="1">
      <c r="A155" s="1535" t="s">
        <v>281</v>
      </c>
      <c r="B155" s="1530" t="s">
        <v>285</v>
      </c>
      <c r="C155" s="1530" t="s">
        <v>1242</v>
      </c>
      <c r="D155" s="60" t="s">
        <v>1339</v>
      </c>
      <c r="E155" s="1506" t="s">
        <v>1119</v>
      </c>
      <c r="F155" s="1516"/>
      <c r="G155" s="1516"/>
      <c r="H155" s="1516"/>
      <c r="I155" s="1516"/>
      <c r="J155" s="1516"/>
      <c r="K155" s="1508">
        <f>'8.3. (1.-2.)'!F8</f>
        <v>79999.998399999997</v>
      </c>
      <c r="L155" s="1518"/>
      <c r="M155" s="1516"/>
      <c r="N155" s="1510" t="s">
        <v>1256</v>
      </c>
      <c r="O155" s="1510" t="s">
        <v>1257</v>
      </c>
      <c r="P155" s="1510" t="s">
        <v>46</v>
      </c>
      <c r="Q155" s="1514" t="s">
        <v>60</v>
      </c>
      <c r="R155" s="1608"/>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4"/>
      <c r="CM155" s="14"/>
      <c r="CN155" s="14"/>
      <c r="CO155" s="14"/>
      <c r="CP155" s="14"/>
      <c r="CQ155" s="14"/>
      <c r="CR155" s="14"/>
      <c r="CS155" s="14"/>
      <c r="CT155" s="14"/>
      <c r="CU155" s="14"/>
      <c r="CV155" s="14"/>
      <c r="CW155" s="14"/>
      <c r="CX155" s="14"/>
      <c r="CY155" s="14"/>
      <c r="CZ155" s="14"/>
      <c r="DA155" s="14"/>
      <c r="DB155" s="14"/>
      <c r="DC155" s="14"/>
      <c r="DD155" s="14"/>
      <c r="DE155" s="14"/>
      <c r="DF155" s="14"/>
      <c r="DG155" s="14"/>
      <c r="DH155" s="14"/>
      <c r="DI155" s="14"/>
      <c r="DJ155" s="14"/>
      <c r="DK155" s="14"/>
      <c r="DL155" s="14"/>
      <c r="DM155" s="14"/>
      <c r="DN155" s="14"/>
      <c r="DO155" s="14"/>
      <c r="DP155" s="14"/>
      <c r="DQ155" s="14"/>
      <c r="DR155" s="14"/>
      <c r="DS155" s="14"/>
      <c r="DT155" s="14"/>
      <c r="DU155" s="14"/>
      <c r="DV155" s="14"/>
      <c r="DW155" s="14"/>
      <c r="DX155" s="14"/>
      <c r="DY155" s="14"/>
      <c r="DZ155" s="14"/>
      <c r="EA155" s="14"/>
      <c r="EB155" s="14"/>
      <c r="EC155" s="14"/>
      <c r="ED155" s="14"/>
      <c r="EE155" s="14"/>
      <c r="EF155" s="14"/>
      <c r="EG155" s="14"/>
      <c r="EH155" s="14"/>
      <c r="EI155" s="14"/>
      <c r="EJ155" s="14"/>
      <c r="EK155" s="14"/>
      <c r="EL155" s="14"/>
      <c r="EM155" s="14"/>
      <c r="EN155" s="14"/>
      <c r="EO155" s="14"/>
      <c r="EP155" s="14"/>
      <c r="EQ155" s="14"/>
      <c r="ER155" s="14"/>
      <c r="ES155" s="14"/>
      <c r="ET155" s="14"/>
      <c r="EU155" s="14"/>
      <c r="EV155" s="14"/>
      <c r="EW155" s="14"/>
      <c r="EX155" s="14"/>
      <c r="EY155" s="14"/>
      <c r="EZ155" s="14"/>
      <c r="FA155" s="14"/>
      <c r="FB155" s="14"/>
      <c r="FC155" s="14"/>
      <c r="FD155" s="14"/>
      <c r="FE155" s="14"/>
      <c r="FF155" s="14"/>
      <c r="FG155" s="14"/>
      <c r="FH155" s="14"/>
      <c r="FI155" s="14"/>
      <c r="FJ155" s="14"/>
      <c r="FK155" s="14"/>
      <c r="FL155" s="14"/>
      <c r="FM155" s="14"/>
      <c r="FN155" s="14"/>
      <c r="FO155" s="14"/>
      <c r="FP155" s="14"/>
      <c r="FQ155" s="14"/>
      <c r="FR155" s="14"/>
      <c r="FS155" s="14"/>
      <c r="FT155" s="14"/>
      <c r="FU155" s="14"/>
      <c r="FV155" s="14"/>
      <c r="FW155" s="14"/>
      <c r="FX155" s="14"/>
      <c r="FY155" s="14"/>
      <c r="FZ155" s="14"/>
      <c r="GA155" s="14"/>
      <c r="GB155" s="14"/>
      <c r="GC155" s="14"/>
      <c r="GD155" s="14"/>
      <c r="GE155" s="14"/>
      <c r="GF155" s="14"/>
      <c r="GG155" s="14"/>
      <c r="GH155" s="14"/>
      <c r="GI155" s="14"/>
      <c r="GJ155" s="14"/>
      <c r="GK155" s="14"/>
      <c r="GL155" s="14"/>
      <c r="GM155" s="14"/>
      <c r="GN155" s="14"/>
      <c r="GO155" s="14"/>
      <c r="GP155" s="14"/>
      <c r="GQ155" s="14"/>
      <c r="GR155" s="14"/>
      <c r="GS155" s="14"/>
      <c r="GT155" s="14"/>
      <c r="GU155" s="14"/>
      <c r="GV155" s="14"/>
      <c r="GW155" s="14"/>
      <c r="GX155" s="14"/>
      <c r="GY155" s="14"/>
      <c r="GZ155" s="14"/>
      <c r="HA155" s="14"/>
      <c r="HB155" s="14"/>
      <c r="HC155" s="14"/>
      <c r="HD155" s="14"/>
      <c r="HE155" s="14"/>
      <c r="HF155" s="14"/>
      <c r="HG155" s="14"/>
      <c r="HH155" s="14"/>
      <c r="HI155" s="14"/>
      <c r="HJ155" s="14"/>
      <c r="HK155" s="14"/>
      <c r="HL155" s="14"/>
      <c r="HM155" s="14"/>
      <c r="HN155" s="14"/>
      <c r="HO155" s="14"/>
      <c r="HP155" s="14"/>
      <c r="HQ155" s="14"/>
      <c r="HR155" s="14"/>
      <c r="HS155" s="14"/>
      <c r="HT155" s="14"/>
      <c r="HU155" s="14"/>
      <c r="HV155" s="14"/>
      <c r="HW155" s="14"/>
      <c r="HX155" s="14"/>
      <c r="HY155" s="14"/>
      <c r="HZ155" s="14"/>
      <c r="IA155" s="14"/>
      <c r="IB155" s="14"/>
      <c r="IC155" s="14"/>
      <c r="ID155" s="14"/>
      <c r="IE155" s="14"/>
      <c r="IF155" s="14"/>
      <c r="IG155" s="14"/>
      <c r="IH155" s="14"/>
      <c r="II155" s="14"/>
      <c r="IJ155" s="14"/>
      <c r="IK155" s="14"/>
      <c r="IL155" s="14"/>
      <c r="IM155" s="14"/>
      <c r="IN155" s="14"/>
      <c r="IO155" s="14"/>
      <c r="IP155" s="14"/>
      <c r="IQ155" s="14"/>
      <c r="IR155" s="14"/>
      <c r="IS155" s="14"/>
      <c r="IT155" s="14"/>
      <c r="IU155" s="14"/>
      <c r="IV155" s="14"/>
      <c r="IW155" s="14"/>
      <c r="IX155" s="14"/>
      <c r="IY155" s="14"/>
      <c r="IZ155" s="14"/>
      <c r="JA155" s="14"/>
      <c r="JB155" s="14"/>
      <c r="JC155" s="14"/>
      <c r="JD155" s="14"/>
      <c r="JE155" s="14"/>
      <c r="JF155" s="14"/>
      <c r="JG155" s="14"/>
      <c r="JH155" s="14"/>
      <c r="JI155" s="14"/>
      <c r="JJ155" s="14"/>
      <c r="JK155" s="14"/>
      <c r="JL155" s="14"/>
      <c r="JM155" s="14"/>
      <c r="JN155" s="14"/>
      <c r="JO155" s="14"/>
      <c r="JP155" s="14"/>
      <c r="JQ155" s="14"/>
      <c r="JR155" s="14"/>
      <c r="JS155" s="14"/>
      <c r="JT155" s="14"/>
      <c r="JU155" s="14"/>
      <c r="JV155" s="14"/>
      <c r="JW155" s="14"/>
      <c r="JX155" s="14"/>
      <c r="JY155" s="14"/>
      <c r="JZ155" s="14"/>
      <c r="KA155" s="14"/>
      <c r="KB155" s="14"/>
      <c r="KC155" s="14"/>
      <c r="KD155" s="14"/>
      <c r="KE155" s="14"/>
      <c r="KF155" s="14"/>
      <c r="KG155" s="14"/>
      <c r="KH155" s="14"/>
      <c r="KI155" s="14"/>
      <c r="KJ155" s="14"/>
      <c r="KK155" s="14"/>
      <c r="KL155" s="14"/>
      <c r="KM155" s="14"/>
      <c r="KN155" s="14"/>
      <c r="KO155" s="14"/>
      <c r="KP155" s="14"/>
      <c r="KQ155" s="14"/>
      <c r="KR155" s="14"/>
      <c r="KS155" s="14"/>
      <c r="KT155" s="14"/>
      <c r="KU155" s="14"/>
      <c r="KV155" s="14"/>
      <c r="KW155" s="14"/>
      <c r="KX155" s="14"/>
      <c r="KY155" s="14"/>
      <c r="KZ155" s="14"/>
    </row>
    <row r="156" spans="1:312" s="17" customFormat="1" ht="54.95" customHeight="1">
      <c r="A156" s="1535"/>
      <c r="B156" s="1530"/>
      <c r="C156" s="1530"/>
      <c r="D156" s="60" t="s">
        <v>1325</v>
      </c>
      <c r="E156" s="1507"/>
      <c r="F156" s="1517"/>
      <c r="G156" s="1517"/>
      <c r="H156" s="1517"/>
      <c r="I156" s="1517"/>
      <c r="J156" s="1517"/>
      <c r="K156" s="1509"/>
      <c r="L156" s="1519"/>
      <c r="M156" s="1517"/>
      <c r="N156" s="1511"/>
      <c r="O156" s="1511"/>
      <c r="P156" s="1511"/>
      <c r="Q156" s="1515"/>
      <c r="R156" s="1608"/>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4"/>
      <c r="CM156" s="14"/>
      <c r="CN156" s="14"/>
      <c r="CO156" s="14"/>
      <c r="CP156" s="14"/>
      <c r="CQ156" s="14"/>
      <c r="CR156" s="14"/>
      <c r="CS156" s="14"/>
      <c r="CT156" s="14"/>
      <c r="CU156" s="14"/>
      <c r="CV156" s="14"/>
      <c r="CW156" s="14"/>
      <c r="CX156" s="14"/>
      <c r="CY156" s="14"/>
      <c r="CZ156" s="14"/>
      <c r="DA156" s="14"/>
      <c r="DB156" s="14"/>
      <c r="DC156" s="14"/>
      <c r="DD156" s="14"/>
      <c r="DE156" s="14"/>
      <c r="DF156" s="14"/>
      <c r="DG156" s="14"/>
      <c r="DH156" s="14"/>
      <c r="DI156" s="14"/>
      <c r="DJ156" s="14"/>
      <c r="DK156" s="14"/>
      <c r="DL156" s="14"/>
      <c r="DM156" s="14"/>
      <c r="DN156" s="14"/>
      <c r="DO156" s="14"/>
      <c r="DP156" s="14"/>
      <c r="DQ156" s="14"/>
      <c r="DR156" s="14"/>
      <c r="DS156" s="14"/>
      <c r="DT156" s="14"/>
      <c r="DU156" s="14"/>
      <c r="DV156" s="14"/>
      <c r="DW156" s="14"/>
      <c r="DX156" s="14"/>
      <c r="DY156" s="14"/>
      <c r="DZ156" s="14"/>
      <c r="EA156" s="14"/>
      <c r="EB156" s="14"/>
      <c r="EC156" s="14"/>
      <c r="ED156" s="14"/>
      <c r="EE156" s="14"/>
      <c r="EF156" s="14"/>
      <c r="EG156" s="14"/>
      <c r="EH156" s="14"/>
      <c r="EI156" s="14"/>
      <c r="EJ156" s="14"/>
      <c r="EK156" s="14"/>
      <c r="EL156" s="14"/>
      <c r="EM156" s="14"/>
      <c r="EN156" s="14"/>
      <c r="EO156" s="14"/>
      <c r="EP156" s="14"/>
      <c r="EQ156" s="14"/>
      <c r="ER156" s="14"/>
      <c r="ES156" s="14"/>
      <c r="ET156" s="14"/>
      <c r="EU156" s="14"/>
      <c r="EV156" s="14"/>
      <c r="EW156" s="14"/>
      <c r="EX156" s="14"/>
      <c r="EY156" s="14"/>
      <c r="EZ156" s="14"/>
      <c r="FA156" s="14"/>
      <c r="FB156" s="14"/>
      <c r="FC156" s="14"/>
      <c r="FD156" s="14"/>
      <c r="FE156" s="14"/>
      <c r="FF156" s="14"/>
      <c r="FG156" s="14"/>
      <c r="FH156" s="14"/>
      <c r="FI156" s="14"/>
      <c r="FJ156" s="14"/>
      <c r="FK156" s="14"/>
      <c r="FL156" s="14"/>
      <c r="FM156" s="14"/>
      <c r="FN156" s="14"/>
      <c r="FO156" s="14"/>
      <c r="FP156" s="14"/>
      <c r="FQ156" s="14"/>
      <c r="FR156" s="14"/>
      <c r="FS156" s="14"/>
      <c r="FT156" s="14"/>
      <c r="FU156" s="14"/>
      <c r="FV156" s="14"/>
      <c r="FW156" s="14"/>
      <c r="FX156" s="14"/>
      <c r="FY156" s="14"/>
      <c r="FZ156" s="14"/>
      <c r="GA156" s="14"/>
      <c r="GB156" s="14"/>
      <c r="GC156" s="14"/>
      <c r="GD156" s="14"/>
      <c r="GE156" s="14"/>
      <c r="GF156" s="14"/>
      <c r="GG156" s="14"/>
      <c r="GH156" s="14"/>
      <c r="GI156" s="14"/>
      <c r="GJ156" s="14"/>
      <c r="GK156" s="14"/>
      <c r="GL156" s="14"/>
      <c r="GM156" s="14"/>
      <c r="GN156" s="14"/>
      <c r="GO156" s="14"/>
      <c r="GP156" s="14"/>
      <c r="GQ156" s="14"/>
      <c r="GR156" s="14"/>
      <c r="GS156" s="14"/>
      <c r="GT156" s="14"/>
      <c r="GU156" s="14"/>
      <c r="GV156" s="14"/>
      <c r="GW156" s="14"/>
      <c r="GX156" s="14"/>
      <c r="GY156" s="14"/>
      <c r="GZ156" s="14"/>
      <c r="HA156" s="14"/>
      <c r="HB156" s="14"/>
      <c r="HC156" s="14"/>
      <c r="HD156" s="14"/>
      <c r="HE156" s="14"/>
      <c r="HF156" s="14"/>
      <c r="HG156" s="14"/>
      <c r="HH156" s="14"/>
      <c r="HI156" s="14"/>
      <c r="HJ156" s="14"/>
      <c r="HK156" s="14"/>
      <c r="HL156" s="14"/>
      <c r="HM156" s="14"/>
      <c r="HN156" s="14"/>
      <c r="HO156" s="14"/>
      <c r="HP156" s="14"/>
      <c r="HQ156" s="14"/>
      <c r="HR156" s="14"/>
      <c r="HS156" s="14"/>
      <c r="HT156" s="14"/>
      <c r="HU156" s="14"/>
      <c r="HV156" s="14"/>
      <c r="HW156" s="14"/>
      <c r="HX156" s="14"/>
      <c r="HY156" s="14"/>
      <c r="HZ156" s="14"/>
      <c r="IA156" s="14"/>
      <c r="IB156" s="14"/>
      <c r="IC156" s="14"/>
      <c r="ID156" s="14"/>
      <c r="IE156" s="14"/>
      <c r="IF156" s="14"/>
      <c r="IG156" s="14"/>
      <c r="IH156" s="14"/>
      <c r="II156" s="14"/>
      <c r="IJ156" s="14"/>
      <c r="IK156" s="14"/>
      <c r="IL156" s="14"/>
      <c r="IM156" s="14"/>
      <c r="IN156" s="14"/>
      <c r="IO156" s="14"/>
      <c r="IP156" s="14"/>
      <c r="IQ156" s="14"/>
      <c r="IR156" s="14"/>
      <c r="IS156" s="14"/>
      <c r="IT156" s="14"/>
      <c r="IU156" s="14"/>
      <c r="IV156" s="14"/>
      <c r="IW156" s="14"/>
      <c r="IX156" s="14"/>
      <c r="IY156" s="14"/>
      <c r="IZ156" s="14"/>
      <c r="JA156" s="14"/>
      <c r="JB156" s="14"/>
      <c r="JC156" s="14"/>
      <c r="JD156" s="14"/>
      <c r="JE156" s="14"/>
      <c r="JF156" s="14"/>
      <c r="JG156" s="14"/>
      <c r="JH156" s="14"/>
      <c r="JI156" s="14"/>
      <c r="JJ156" s="14"/>
      <c r="JK156" s="14"/>
      <c r="JL156" s="14"/>
      <c r="JM156" s="14"/>
      <c r="JN156" s="14"/>
      <c r="JO156" s="14"/>
      <c r="JP156" s="14"/>
      <c r="JQ156" s="14"/>
      <c r="JR156" s="14"/>
      <c r="JS156" s="14"/>
      <c r="JT156" s="14"/>
      <c r="JU156" s="14"/>
      <c r="JV156" s="14"/>
      <c r="JW156" s="14"/>
      <c r="JX156" s="14"/>
      <c r="JY156" s="14"/>
      <c r="JZ156" s="14"/>
      <c r="KA156" s="14"/>
      <c r="KB156" s="14"/>
      <c r="KC156" s="14"/>
      <c r="KD156" s="14"/>
      <c r="KE156" s="14"/>
      <c r="KF156" s="14"/>
      <c r="KG156" s="14"/>
      <c r="KH156" s="14"/>
      <c r="KI156" s="14"/>
      <c r="KJ156" s="14"/>
      <c r="KK156" s="14"/>
      <c r="KL156" s="14"/>
      <c r="KM156" s="14"/>
      <c r="KN156" s="14"/>
      <c r="KO156" s="14"/>
      <c r="KP156" s="14"/>
      <c r="KQ156" s="14"/>
      <c r="KR156" s="14"/>
      <c r="KS156" s="14"/>
      <c r="KT156" s="14"/>
      <c r="KU156" s="14"/>
      <c r="KV156" s="14"/>
      <c r="KW156" s="14"/>
      <c r="KX156" s="14"/>
      <c r="KY156" s="14"/>
      <c r="KZ156" s="14"/>
    </row>
    <row r="157" spans="1:312" s="17" customFormat="1" ht="75" customHeight="1">
      <c r="A157" s="61" t="s">
        <v>284</v>
      </c>
      <c r="B157" s="59" t="s">
        <v>286</v>
      </c>
      <c r="C157" s="52" t="s">
        <v>1194</v>
      </c>
      <c r="D157" s="921" t="s">
        <v>1258</v>
      </c>
      <c r="E157" s="62" t="s">
        <v>21</v>
      </c>
      <c r="F157" s="1309"/>
      <c r="G157" s="1309"/>
      <c r="H157" s="1309"/>
      <c r="I157" s="1412">
        <f>'8.4. '!E7</f>
        <v>11000</v>
      </c>
      <c r="J157" s="1412"/>
      <c r="K157" s="1412"/>
      <c r="L157" s="1412"/>
      <c r="M157" s="1412"/>
      <c r="N157" s="1336" t="s">
        <v>1375</v>
      </c>
      <c r="O157" s="1336" t="s">
        <v>1443</v>
      </c>
      <c r="P157" s="1336" t="s">
        <v>46</v>
      </c>
      <c r="Q157" s="1431" t="s">
        <v>165</v>
      </c>
      <c r="R157" s="1589"/>
      <c r="S157" s="1590"/>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4"/>
      <c r="CM157" s="14"/>
      <c r="CN157" s="14"/>
      <c r="CO157" s="14"/>
      <c r="CP157" s="14"/>
      <c r="CQ157" s="14"/>
      <c r="CR157" s="14"/>
      <c r="CS157" s="14"/>
      <c r="CT157" s="14"/>
      <c r="CU157" s="14"/>
      <c r="CV157" s="14"/>
      <c r="CW157" s="14"/>
      <c r="CX157" s="14"/>
      <c r="CY157" s="14"/>
      <c r="CZ157" s="14"/>
      <c r="DA157" s="14"/>
      <c r="DB157" s="14"/>
      <c r="DC157" s="14"/>
      <c r="DD157" s="14"/>
      <c r="DE157" s="14"/>
      <c r="DF157" s="14"/>
      <c r="DG157" s="14"/>
      <c r="DH157" s="14"/>
      <c r="DI157" s="14"/>
      <c r="DJ157" s="14"/>
      <c r="DK157" s="14"/>
      <c r="DL157" s="14"/>
      <c r="DM157" s="14"/>
      <c r="DN157" s="14"/>
      <c r="DO157" s="14"/>
      <c r="DP157" s="14"/>
      <c r="DQ157" s="14"/>
      <c r="DR157" s="14"/>
      <c r="DS157" s="14"/>
      <c r="DT157" s="14"/>
      <c r="DU157" s="14"/>
      <c r="DV157" s="14"/>
      <c r="DW157" s="14"/>
      <c r="DX157" s="14"/>
      <c r="DY157" s="14"/>
      <c r="DZ157" s="14"/>
      <c r="EA157" s="14"/>
      <c r="EB157" s="14"/>
      <c r="EC157" s="14"/>
      <c r="ED157" s="14"/>
      <c r="EE157" s="14"/>
      <c r="EF157" s="14"/>
      <c r="EG157" s="14"/>
      <c r="EH157" s="14"/>
      <c r="EI157" s="14"/>
      <c r="EJ157" s="14"/>
      <c r="EK157" s="14"/>
      <c r="EL157" s="14"/>
      <c r="EM157" s="14"/>
      <c r="EN157" s="14"/>
      <c r="EO157" s="14"/>
      <c r="EP157" s="14"/>
      <c r="EQ157" s="14"/>
      <c r="ER157" s="14"/>
      <c r="ES157" s="14"/>
      <c r="ET157" s="14"/>
      <c r="EU157" s="14"/>
      <c r="EV157" s="14"/>
      <c r="EW157" s="14"/>
      <c r="EX157" s="14"/>
      <c r="EY157" s="14"/>
      <c r="EZ157" s="14"/>
      <c r="FA157" s="14"/>
      <c r="FB157" s="14"/>
      <c r="FC157" s="14"/>
      <c r="FD157" s="14"/>
      <c r="FE157" s="14"/>
      <c r="FF157" s="14"/>
      <c r="FG157" s="14"/>
      <c r="FH157" s="14"/>
      <c r="FI157" s="14"/>
      <c r="FJ157" s="14"/>
      <c r="FK157" s="14"/>
      <c r="FL157" s="14"/>
      <c r="FM157" s="14"/>
      <c r="FN157" s="14"/>
      <c r="FO157" s="14"/>
      <c r="FP157" s="14"/>
      <c r="FQ157" s="14"/>
      <c r="FR157" s="14"/>
      <c r="FS157" s="14"/>
      <c r="FT157" s="14"/>
      <c r="FU157" s="14"/>
      <c r="FV157" s="14"/>
      <c r="FW157" s="14"/>
      <c r="FX157" s="14"/>
      <c r="FY157" s="14"/>
      <c r="FZ157" s="14"/>
      <c r="GA157" s="14"/>
      <c r="GB157" s="14"/>
      <c r="GC157" s="14"/>
      <c r="GD157" s="14"/>
      <c r="GE157" s="14"/>
      <c r="GF157" s="14"/>
      <c r="GG157" s="14"/>
      <c r="GH157" s="14"/>
      <c r="GI157" s="14"/>
      <c r="GJ157" s="14"/>
      <c r="GK157" s="14"/>
      <c r="GL157" s="14"/>
      <c r="GM157" s="14"/>
      <c r="GN157" s="14"/>
      <c r="GO157" s="14"/>
      <c r="GP157" s="14"/>
      <c r="GQ157" s="14"/>
      <c r="GR157" s="14"/>
      <c r="GS157" s="14"/>
      <c r="GT157" s="14"/>
      <c r="GU157" s="14"/>
      <c r="GV157" s="14"/>
      <c r="GW157" s="14"/>
      <c r="GX157" s="14"/>
      <c r="GY157" s="14"/>
      <c r="GZ157" s="14"/>
      <c r="HA157" s="14"/>
      <c r="HB157" s="14"/>
      <c r="HC157" s="14"/>
      <c r="HD157" s="14"/>
      <c r="HE157" s="14"/>
      <c r="HF157" s="14"/>
      <c r="HG157" s="14"/>
      <c r="HH157" s="14"/>
      <c r="HI157" s="14"/>
      <c r="HJ157" s="14"/>
      <c r="HK157" s="14"/>
      <c r="HL157" s="14"/>
      <c r="HM157" s="14"/>
      <c r="HN157" s="14"/>
      <c r="HO157" s="14"/>
      <c r="HP157" s="14"/>
      <c r="HQ157" s="14"/>
      <c r="HR157" s="14"/>
      <c r="HS157" s="14"/>
      <c r="HT157" s="14"/>
      <c r="HU157" s="14"/>
      <c r="HV157" s="14"/>
      <c r="HW157" s="14"/>
      <c r="HX157" s="14"/>
      <c r="HY157" s="14"/>
      <c r="HZ157" s="14"/>
      <c r="IA157" s="14"/>
      <c r="IB157" s="14"/>
      <c r="IC157" s="14"/>
      <c r="ID157" s="14"/>
      <c r="IE157" s="14"/>
      <c r="IF157" s="14"/>
      <c r="IG157" s="14"/>
      <c r="IH157" s="14"/>
      <c r="II157" s="14"/>
      <c r="IJ157" s="14"/>
      <c r="IK157" s="14"/>
      <c r="IL157" s="14"/>
      <c r="IM157" s="14"/>
      <c r="IN157" s="14"/>
      <c r="IO157" s="14"/>
      <c r="IP157" s="14"/>
      <c r="IQ157" s="14"/>
      <c r="IR157" s="14"/>
      <c r="IS157" s="14"/>
      <c r="IT157" s="14"/>
      <c r="IU157" s="14"/>
      <c r="IV157" s="14"/>
      <c r="IW157" s="14"/>
      <c r="IX157" s="14"/>
      <c r="IY157" s="14"/>
      <c r="IZ157" s="14"/>
      <c r="JA157" s="14"/>
      <c r="JB157" s="14"/>
      <c r="JC157" s="14"/>
      <c r="JD157" s="14"/>
      <c r="JE157" s="14"/>
      <c r="JF157" s="14"/>
      <c r="JG157" s="14"/>
      <c r="JH157" s="14"/>
      <c r="JI157" s="14"/>
      <c r="JJ157" s="14"/>
      <c r="JK157" s="14"/>
      <c r="JL157" s="14"/>
      <c r="JM157" s="14"/>
      <c r="JN157" s="14"/>
      <c r="JO157" s="14"/>
      <c r="JP157" s="14"/>
      <c r="JQ157" s="14"/>
      <c r="JR157" s="14"/>
      <c r="JS157" s="14"/>
      <c r="JT157" s="14"/>
      <c r="JU157" s="14"/>
      <c r="JV157" s="14"/>
      <c r="JW157" s="14"/>
      <c r="JX157" s="14"/>
      <c r="JY157" s="14"/>
      <c r="JZ157" s="14"/>
      <c r="KA157" s="14"/>
      <c r="KB157" s="14"/>
      <c r="KC157" s="14"/>
      <c r="KD157" s="14"/>
      <c r="KE157" s="14"/>
      <c r="KF157" s="14"/>
      <c r="KG157" s="14"/>
      <c r="KH157" s="14"/>
      <c r="KI157" s="14"/>
      <c r="KJ157" s="14"/>
      <c r="KK157" s="14"/>
      <c r="KL157" s="14"/>
      <c r="KM157" s="14"/>
      <c r="KN157" s="14"/>
      <c r="KO157" s="14"/>
      <c r="KP157" s="14"/>
      <c r="KQ157" s="14"/>
      <c r="KR157" s="14"/>
      <c r="KS157" s="14"/>
      <c r="KT157" s="14"/>
      <c r="KU157" s="14"/>
      <c r="KV157" s="14"/>
      <c r="KW157" s="14"/>
      <c r="KX157" s="14"/>
      <c r="KY157" s="14"/>
      <c r="KZ157" s="14"/>
    </row>
    <row r="158" spans="1:312" s="17" customFormat="1" ht="114.95" customHeight="1">
      <c r="A158" s="61" t="s">
        <v>1093</v>
      </c>
      <c r="B158" s="59" t="s">
        <v>287</v>
      </c>
      <c r="C158" s="59" t="s">
        <v>1259</v>
      </c>
      <c r="D158" s="59" t="s">
        <v>1096</v>
      </c>
      <c r="E158" s="62" t="s">
        <v>21</v>
      </c>
      <c r="F158" s="396"/>
      <c r="G158" s="1313"/>
      <c r="H158" s="1313"/>
      <c r="I158" s="1412">
        <f>'8.5. '!E7</f>
        <v>20000</v>
      </c>
      <c r="J158" s="1412">
        <f>'8.5. '!F7</f>
        <v>20000</v>
      </c>
      <c r="K158" s="1412">
        <f>'8.5. '!G7</f>
        <v>20000</v>
      </c>
      <c r="L158" s="1412"/>
      <c r="M158" s="1412">
        <f>'8.5. '!I7</f>
        <v>20000</v>
      </c>
      <c r="N158" s="1337" t="s">
        <v>1375</v>
      </c>
      <c r="O158" s="1337" t="s">
        <v>1444</v>
      </c>
      <c r="P158" s="1336" t="s">
        <v>46</v>
      </c>
      <c r="Q158" s="1429" t="s">
        <v>1083</v>
      </c>
      <c r="R158" s="1615"/>
      <c r="S158" s="1616"/>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4"/>
      <c r="CM158" s="14"/>
      <c r="CN158" s="14"/>
      <c r="CO158" s="14"/>
      <c r="CP158" s="14"/>
      <c r="CQ158" s="14"/>
      <c r="CR158" s="14"/>
      <c r="CS158" s="14"/>
      <c r="CT158" s="14"/>
      <c r="CU158" s="14"/>
      <c r="CV158" s="14"/>
      <c r="CW158" s="14"/>
      <c r="CX158" s="14"/>
      <c r="CY158" s="14"/>
      <c r="CZ158" s="14"/>
      <c r="DA158" s="14"/>
      <c r="DB158" s="14"/>
      <c r="DC158" s="14"/>
      <c r="DD158" s="14"/>
      <c r="DE158" s="14"/>
      <c r="DF158" s="14"/>
      <c r="DG158" s="14"/>
      <c r="DH158" s="14"/>
      <c r="DI158" s="14"/>
      <c r="DJ158" s="14"/>
      <c r="DK158" s="14"/>
      <c r="DL158" s="14"/>
      <c r="DM158" s="14"/>
      <c r="DN158" s="14"/>
      <c r="DO158" s="14"/>
      <c r="DP158" s="14"/>
      <c r="DQ158" s="14"/>
      <c r="DR158" s="14"/>
      <c r="DS158" s="14"/>
      <c r="DT158" s="14"/>
      <c r="DU158" s="14"/>
      <c r="DV158" s="14"/>
      <c r="DW158" s="14"/>
      <c r="DX158" s="14"/>
      <c r="DY158" s="14"/>
      <c r="DZ158" s="14"/>
      <c r="EA158" s="14"/>
      <c r="EB158" s="14"/>
      <c r="EC158" s="14"/>
      <c r="ED158" s="14"/>
      <c r="EE158" s="14"/>
      <c r="EF158" s="14"/>
      <c r="EG158" s="14"/>
      <c r="EH158" s="14"/>
      <c r="EI158" s="14"/>
      <c r="EJ158" s="14"/>
      <c r="EK158" s="14"/>
      <c r="EL158" s="14"/>
      <c r="EM158" s="14"/>
      <c r="EN158" s="14"/>
      <c r="EO158" s="14"/>
      <c r="EP158" s="14"/>
      <c r="EQ158" s="14"/>
      <c r="ER158" s="14"/>
      <c r="ES158" s="14"/>
      <c r="ET158" s="14"/>
      <c r="EU158" s="14"/>
      <c r="EV158" s="14"/>
      <c r="EW158" s="14"/>
      <c r="EX158" s="14"/>
      <c r="EY158" s="14"/>
      <c r="EZ158" s="14"/>
      <c r="FA158" s="14"/>
      <c r="FB158" s="14"/>
      <c r="FC158" s="14"/>
      <c r="FD158" s="14"/>
      <c r="FE158" s="14"/>
      <c r="FF158" s="14"/>
      <c r="FG158" s="14"/>
      <c r="FH158" s="14"/>
      <c r="FI158" s="14"/>
      <c r="FJ158" s="14"/>
      <c r="FK158" s="14"/>
      <c r="FL158" s="14"/>
      <c r="FM158" s="14"/>
      <c r="FN158" s="14"/>
      <c r="FO158" s="14"/>
      <c r="FP158" s="14"/>
      <c r="FQ158" s="14"/>
      <c r="FR158" s="14"/>
      <c r="FS158" s="14"/>
      <c r="FT158" s="14"/>
      <c r="FU158" s="14"/>
      <c r="FV158" s="14"/>
      <c r="FW158" s="14"/>
      <c r="FX158" s="14"/>
      <c r="FY158" s="14"/>
      <c r="FZ158" s="14"/>
      <c r="GA158" s="14"/>
      <c r="GB158" s="14"/>
      <c r="GC158" s="14"/>
      <c r="GD158" s="14"/>
      <c r="GE158" s="14"/>
      <c r="GF158" s="14"/>
      <c r="GG158" s="14"/>
      <c r="GH158" s="14"/>
      <c r="GI158" s="14"/>
      <c r="GJ158" s="14"/>
      <c r="GK158" s="14"/>
      <c r="GL158" s="14"/>
      <c r="GM158" s="14"/>
      <c r="GN158" s="14"/>
      <c r="GO158" s="14"/>
      <c r="GP158" s="14"/>
      <c r="GQ158" s="14"/>
      <c r="GR158" s="14"/>
      <c r="GS158" s="14"/>
      <c r="GT158" s="14"/>
      <c r="GU158" s="14"/>
      <c r="GV158" s="14"/>
      <c r="GW158" s="14"/>
      <c r="GX158" s="14"/>
      <c r="GY158" s="14"/>
      <c r="GZ158" s="14"/>
      <c r="HA158" s="14"/>
      <c r="HB158" s="14"/>
      <c r="HC158" s="14"/>
      <c r="HD158" s="14"/>
      <c r="HE158" s="14"/>
      <c r="HF158" s="14"/>
      <c r="HG158" s="14"/>
      <c r="HH158" s="14"/>
      <c r="HI158" s="14"/>
      <c r="HJ158" s="14"/>
      <c r="HK158" s="14"/>
      <c r="HL158" s="14"/>
      <c r="HM158" s="14"/>
      <c r="HN158" s="14"/>
      <c r="HO158" s="14"/>
      <c r="HP158" s="14"/>
      <c r="HQ158" s="14"/>
      <c r="HR158" s="14"/>
      <c r="HS158" s="14"/>
      <c r="HT158" s="14"/>
      <c r="HU158" s="14"/>
      <c r="HV158" s="14"/>
      <c r="HW158" s="14"/>
      <c r="HX158" s="14"/>
      <c r="HY158" s="14"/>
      <c r="HZ158" s="14"/>
      <c r="IA158" s="14"/>
      <c r="IB158" s="14"/>
      <c r="IC158" s="14"/>
      <c r="ID158" s="14"/>
      <c r="IE158" s="14"/>
      <c r="IF158" s="14"/>
      <c r="IG158" s="14"/>
      <c r="IH158" s="14"/>
      <c r="II158" s="14"/>
      <c r="IJ158" s="14"/>
      <c r="IK158" s="14"/>
      <c r="IL158" s="14"/>
      <c r="IM158" s="14"/>
      <c r="IN158" s="14"/>
      <c r="IO158" s="14"/>
      <c r="IP158" s="14"/>
      <c r="IQ158" s="14"/>
      <c r="IR158" s="14"/>
      <c r="IS158" s="14"/>
      <c r="IT158" s="14"/>
      <c r="IU158" s="14"/>
      <c r="IV158" s="14"/>
      <c r="IW158" s="14"/>
      <c r="IX158" s="14"/>
      <c r="IY158" s="14"/>
      <c r="IZ158" s="14"/>
      <c r="JA158" s="14"/>
      <c r="JB158" s="14"/>
      <c r="JC158" s="14"/>
      <c r="JD158" s="14"/>
      <c r="JE158" s="14"/>
      <c r="JF158" s="14"/>
      <c r="JG158" s="14"/>
      <c r="JH158" s="14"/>
      <c r="JI158" s="14"/>
      <c r="JJ158" s="14"/>
      <c r="JK158" s="14"/>
      <c r="JL158" s="14"/>
      <c r="JM158" s="14"/>
      <c r="JN158" s="14"/>
      <c r="JO158" s="14"/>
      <c r="JP158" s="14"/>
      <c r="JQ158" s="14"/>
      <c r="JR158" s="14"/>
      <c r="JS158" s="14"/>
      <c r="JT158" s="14"/>
      <c r="JU158" s="14"/>
      <c r="JV158" s="14"/>
      <c r="JW158" s="14"/>
      <c r="JX158" s="14"/>
      <c r="JY158" s="14"/>
      <c r="JZ158" s="14"/>
      <c r="KA158" s="14"/>
      <c r="KB158" s="14"/>
      <c r="KC158" s="14"/>
      <c r="KD158" s="14"/>
      <c r="KE158" s="14"/>
      <c r="KF158" s="14"/>
      <c r="KG158" s="14"/>
      <c r="KH158" s="14"/>
      <c r="KI158" s="14"/>
      <c r="KJ158" s="14"/>
      <c r="KK158" s="14"/>
      <c r="KL158" s="14"/>
      <c r="KM158" s="14"/>
      <c r="KN158" s="14"/>
      <c r="KO158" s="14"/>
      <c r="KP158" s="14"/>
      <c r="KQ158" s="14"/>
      <c r="KR158" s="14"/>
      <c r="KS158" s="14"/>
      <c r="KT158" s="14"/>
      <c r="KU158" s="14"/>
      <c r="KV158" s="14"/>
      <c r="KW158" s="14"/>
      <c r="KX158" s="14"/>
      <c r="KY158" s="14"/>
      <c r="KZ158" s="14"/>
    </row>
    <row r="159" spans="1:312" s="17" customFormat="1" ht="75.599999999999994" customHeight="1">
      <c r="A159" s="61" t="s">
        <v>1326</v>
      </c>
      <c r="B159" s="59" t="s">
        <v>289</v>
      </c>
      <c r="C159" s="59" t="s">
        <v>1260</v>
      </c>
      <c r="D159" s="59" t="s">
        <v>1261</v>
      </c>
      <c r="E159" s="59"/>
      <c r="F159" s="1326"/>
      <c r="G159" s="1326"/>
      <c r="H159" s="1326"/>
      <c r="I159" s="1326"/>
      <c r="J159" s="1326"/>
      <c r="K159" s="1326"/>
      <c r="L159" s="1326"/>
      <c r="M159" s="1326"/>
      <c r="N159" s="1337" t="s">
        <v>39</v>
      </c>
      <c r="O159" s="1337" t="s">
        <v>1445</v>
      </c>
      <c r="P159" s="1336" t="s">
        <v>65</v>
      </c>
      <c r="Q159" s="1429" t="s">
        <v>283</v>
      </c>
      <c r="R159" s="1378"/>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4"/>
      <c r="CM159" s="14"/>
      <c r="CN159" s="14"/>
      <c r="CO159" s="14"/>
      <c r="CP159" s="14"/>
      <c r="CQ159" s="14"/>
      <c r="CR159" s="14"/>
      <c r="CS159" s="14"/>
      <c r="CT159" s="14"/>
      <c r="CU159" s="14"/>
      <c r="CV159" s="14"/>
      <c r="CW159" s="14"/>
      <c r="CX159" s="14"/>
      <c r="CY159" s="14"/>
      <c r="CZ159" s="14"/>
      <c r="DA159" s="14"/>
      <c r="DB159" s="14"/>
      <c r="DC159" s="14"/>
      <c r="DD159" s="14"/>
      <c r="DE159" s="14"/>
      <c r="DF159" s="14"/>
      <c r="DG159" s="14"/>
      <c r="DH159" s="14"/>
      <c r="DI159" s="14"/>
      <c r="DJ159" s="14"/>
      <c r="DK159" s="14"/>
      <c r="DL159" s="14"/>
      <c r="DM159" s="14"/>
      <c r="DN159" s="14"/>
      <c r="DO159" s="14"/>
      <c r="DP159" s="14"/>
      <c r="DQ159" s="14"/>
      <c r="DR159" s="14"/>
      <c r="DS159" s="14"/>
      <c r="DT159" s="14"/>
      <c r="DU159" s="14"/>
      <c r="DV159" s="14"/>
      <c r="DW159" s="14"/>
      <c r="DX159" s="14"/>
      <c r="DY159" s="14"/>
      <c r="DZ159" s="14"/>
      <c r="EA159" s="14"/>
      <c r="EB159" s="14"/>
      <c r="EC159" s="14"/>
      <c r="ED159" s="14"/>
      <c r="EE159" s="14"/>
      <c r="EF159" s="14"/>
      <c r="EG159" s="14"/>
      <c r="EH159" s="14"/>
      <c r="EI159" s="14"/>
      <c r="EJ159" s="14"/>
      <c r="EK159" s="14"/>
      <c r="EL159" s="14"/>
      <c r="EM159" s="14"/>
      <c r="EN159" s="14"/>
      <c r="EO159" s="14"/>
      <c r="EP159" s="14"/>
      <c r="EQ159" s="14"/>
      <c r="ER159" s="14"/>
      <c r="ES159" s="14"/>
      <c r="ET159" s="14"/>
      <c r="EU159" s="14"/>
      <c r="EV159" s="14"/>
      <c r="EW159" s="14"/>
      <c r="EX159" s="14"/>
      <c r="EY159" s="14"/>
      <c r="EZ159" s="14"/>
      <c r="FA159" s="14"/>
      <c r="FB159" s="14"/>
      <c r="FC159" s="14"/>
      <c r="FD159" s="14"/>
      <c r="FE159" s="14"/>
      <c r="FF159" s="14"/>
      <c r="FG159" s="14"/>
      <c r="FH159" s="14"/>
      <c r="FI159" s="14"/>
      <c r="FJ159" s="14"/>
      <c r="FK159" s="14"/>
      <c r="FL159" s="14"/>
      <c r="FM159" s="14"/>
      <c r="FN159" s="14"/>
      <c r="FO159" s="14"/>
      <c r="FP159" s="14"/>
      <c r="FQ159" s="14"/>
      <c r="FR159" s="14"/>
      <c r="FS159" s="14"/>
      <c r="FT159" s="14"/>
      <c r="FU159" s="14"/>
      <c r="FV159" s="14"/>
      <c r="FW159" s="14"/>
      <c r="FX159" s="14"/>
      <c r="FY159" s="14"/>
      <c r="FZ159" s="14"/>
      <c r="GA159" s="14"/>
      <c r="GB159" s="14"/>
      <c r="GC159" s="14"/>
      <c r="GD159" s="14"/>
      <c r="GE159" s="14"/>
      <c r="GF159" s="14"/>
      <c r="GG159" s="14"/>
      <c r="GH159" s="14"/>
      <c r="GI159" s="14"/>
      <c r="GJ159" s="14"/>
      <c r="GK159" s="14"/>
      <c r="GL159" s="14"/>
      <c r="GM159" s="14"/>
      <c r="GN159" s="14"/>
      <c r="GO159" s="14"/>
      <c r="GP159" s="14"/>
      <c r="GQ159" s="14"/>
      <c r="GR159" s="14"/>
      <c r="GS159" s="14"/>
      <c r="GT159" s="14"/>
      <c r="GU159" s="14"/>
      <c r="GV159" s="14"/>
      <c r="GW159" s="14"/>
      <c r="GX159" s="14"/>
      <c r="GY159" s="14"/>
      <c r="GZ159" s="14"/>
      <c r="HA159" s="14"/>
      <c r="HB159" s="14"/>
      <c r="HC159" s="14"/>
      <c r="HD159" s="14"/>
      <c r="HE159" s="14"/>
      <c r="HF159" s="14"/>
      <c r="HG159" s="14"/>
      <c r="HH159" s="14"/>
      <c r="HI159" s="14"/>
      <c r="HJ159" s="14"/>
      <c r="HK159" s="14"/>
      <c r="HL159" s="14"/>
      <c r="HM159" s="14"/>
      <c r="HN159" s="14"/>
      <c r="HO159" s="14"/>
      <c r="HP159" s="14"/>
      <c r="HQ159" s="14"/>
      <c r="HR159" s="14"/>
      <c r="HS159" s="14"/>
      <c r="HT159" s="14"/>
      <c r="HU159" s="14"/>
      <c r="HV159" s="14"/>
      <c r="HW159" s="14"/>
      <c r="HX159" s="14"/>
      <c r="HY159" s="14"/>
      <c r="HZ159" s="14"/>
      <c r="IA159" s="14"/>
      <c r="IB159" s="14"/>
      <c r="IC159" s="14"/>
      <c r="ID159" s="14"/>
      <c r="IE159" s="14"/>
      <c r="IF159" s="14"/>
      <c r="IG159" s="14"/>
      <c r="IH159" s="14"/>
      <c r="II159" s="14"/>
      <c r="IJ159" s="14"/>
      <c r="IK159" s="14"/>
      <c r="IL159" s="14"/>
      <c r="IM159" s="14"/>
      <c r="IN159" s="14"/>
      <c r="IO159" s="14"/>
      <c r="IP159" s="14"/>
      <c r="IQ159" s="14"/>
      <c r="IR159" s="14"/>
      <c r="IS159" s="14"/>
      <c r="IT159" s="14"/>
      <c r="IU159" s="14"/>
      <c r="IV159" s="14"/>
      <c r="IW159" s="14"/>
      <c r="IX159" s="14"/>
      <c r="IY159" s="14"/>
      <c r="IZ159" s="14"/>
      <c r="JA159" s="14"/>
      <c r="JB159" s="14"/>
      <c r="JC159" s="14"/>
      <c r="JD159" s="14"/>
      <c r="JE159" s="14"/>
      <c r="JF159" s="14"/>
      <c r="JG159" s="14"/>
      <c r="JH159" s="14"/>
      <c r="JI159" s="14"/>
      <c r="JJ159" s="14"/>
      <c r="JK159" s="14"/>
      <c r="JL159" s="14"/>
      <c r="JM159" s="14"/>
      <c r="JN159" s="14"/>
      <c r="JO159" s="14"/>
      <c r="JP159" s="14"/>
      <c r="JQ159" s="14"/>
      <c r="JR159" s="14"/>
      <c r="JS159" s="14"/>
      <c r="JT159" s="14"/>
      <c r="JU159" s="14"/>
      <c r="JV159" s="14"/>
      <c r="JW159" s="14"/>
      <c r="JX159" s="14"/>
      <c r="JY159" s="14"/>
      <c r="JZ159" s="14"/>
      <c r="KA159" s="14"/>
      <c r="KB159" s="14"/>
      <c r="KC159" s="14"/>
      <c r="KD159" s="14"/>
      <c r="KE159" s="14"/>
      <c r="KF159" s="14"/>
      <c r="KG159" s="14"/>
      <c r="KH159" s="14"/>
      <c r="KI159" s="14"/>
      <c r="KJ159" s="14"/>
      <c r="KK159" s="14"/>
      <c r="KL159" s="14"/>
      <c r="KM159" s="14"/>
      <c r="KN159" s="14"/>
      <c r="KO159" s="14"/>
      <c r="KP159" s="14"/>
      <c r="KQ159" s="14"/>
      <c r="KR159" s="14"/>
      <c r="KS159" s="14"/>
      <c r="KT159" s="14"/>
      <c r="KU159" s="14"/>
      <c r="KV159" s="14"/>
      <c r="KW159" s="14"/>
      <c r="KX159" s="14"/>
      <c r="KY159" s="14"/>
      <c r="KZ159" s="14"/>
    </row>
    <row r="160" spans="1:312" s="5" customFormat="1" ht="87.6" customHeight="1">
      <c r="A160" s="59" t="s">
        <v>288</v>
      </c>
      <c r="B160" s="59" t="s">
        <v>291</v>
      </c>
      <c r="C160" s="59" t="s">
        <v>1262</v>
      </c>
      <c r="D160" s="921" t="s">
        <v>1263</v>
      </c>
      <c r="E160" s="62" t="s">
        <v>21</v>
      </c>
      <c r="F160" s="1326"/>
      <c r="G160" s="1326"/>
      <c r="H160" s="1351"/>
      <c r="I160" s="1432">
        <f>'8.7.'!E7</f>
        <v>11000</v>
      </c>
      <c r="J160" s="1351"/>
      <c r="K160" s="1351"/>
      <c r="L160" s="1351"/>
      <c r="M160" s="1351"/>
      <c r="N160" s="1337" t="s">
        <v>1393</v>
      </c>
      <c r="O160" s="1342" t="s">
        <v>1446</v>
      </c>
      <c r="P160" s="1342" t="s">
        <v>46</v>
      </c>
      <c r="Q160" s="1429" t="s">
        <v>292</v>
      </c>
      <c r="R160" s="1619"/>
      <c r="S160" s="1601"/>
    </row>
    <row r="161" spans="1:57" s="5" customFormat="1" ht="61.5" customHeight="1">
      <c r="A161" s="59" t="s">
        <v>290</v>
      </c>
      <c r="B161" s="52" t="s">
        <v>293</v>
      </c>
      <c r="C161" s="59" t="s">
        <v>1264</v>
      </c>
      <c r="D161" s="59" t="s">
        <v>1265</v>
      </c>
      <c r="E161" s="62" t="s">
        <v>21</v>
      </c>
      <c r="F161" s="1326"/>
      <c r="G161" s="1326"/>
      <c r="H161" s="1326"/>
      <c r="I161" s="1326"/>
      <c r="J161" s="1289">
        <f>'8.8.'!F7</f>
        <v>50000</v>
      </c>
      <c r="K161" s="1289">
        <f>'8.8.'!G7</f>
        <v>20000</v>
      </c>
      <c r="L161" s="1289"/>
      <c r="M161" s="1289">
        <f>'8.8.'!I7</f>
        <v>20000</v>
      </c>
      <c r="N161" s="1337" t="s">
        <v>1375</v>
      </c>
      <c r="O161" s="1337" t="s">
        <v>1447</v>
      </c>
      <c r="P161" s="1342" t="s">
        <v>46</v>
      </c>
      <c r="Q161" s="1429" t="s">
        <v>1086</v>
      </c>
      <c r="R161" s="1620"/>
      <c r="S161" s="1621"/>
    </row>
    <row r="162" spans="1:57" s="74" customFormat="1" ht="27.6" customHeight="1">
      <c r="A162" s="1588" t="s">
        <v>294</v>
      </c>
      <c r="B162" s="1588"/>
      <c r="C162" s="1520" t="s">
        <v>295</v>
      </c>
      <c r="D162" s="1520"/>
      <c r="E162" s="1520"/>
      <c r="F162" s="1520"/>
      <c r="G162" s="1520"/>
      <c r="H162" s="1520"/>
      <c r="I162" s="1520"/>
      <c r="J162" s="1520"/>
      <c r="K162" s="1520"/>
      <c r="L162" s="1520"/>
      <c r="M162" s="1520"/>
      <c r="N162" s="1520"/>
      <c r="O162" s="1520"/>
      <c r="P162" s="1520"/>
      <c r="Q162" s="1520"/>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row>
    <row r="163" spans="1:57" s="78" customFormat="1" ht="84" customHeight="1">
      <c r="A163" s="1539" t="s">
        <v>296</v>
      </c>
      <c r="B163" s="1542" t="s">
        <v>297</v>
      </c>
      <c r="C163" s="1371" t="s">
        <v>298</v>
      </c>
      <c r="D163" s="59" t="s">
        <v>1327</v>
      </c>
      <c r="E163" s="76"/>
      <c r="F163" s="42"/>
      <c r="G163" s="42"/>
      <c r="H163" s="42"/>
      <c r="I163" s="42"/>
      <c r="J163" s="42"/>
      <c r="K163" s="42"/>
      <c r="L163" s="42"/>
      <c r="M163" s="42"/>
      <c r="N163" s="1337" t="s">
        <v>1266</v>
      </c>
      <c r="O163" s="1337"/>
      <c r="P163" s="1337" t="s">
        <v>35</v>
      </c>
      <c r="Q163" s="1337" t="s">
        <v>299</v>
      </c>
    </row>
    <row r="164" spans="1:57" s="78" customFormat="1" ht="46.5" customHeight="1">
      <c r="A164" s="1542"/>
      <c r="B164" s="1542"/>
      <c r="C164" s="1537" t="s">
        <v>300</v>
      </c>
      <c r="D164" s="59" t="s">
        <v>1112</v>
      </c>
      <c r="E164" s="37" t="s">
        <v>26</v>
      </c>
      <c r="F164" s="42"/>
      <c r="G164" s="1334"/>
      <c r="H164" s="1334"/>
      <c r="I164" s="1412">
        <f>'9.1. (2.1)'!E8</f>
        <v>5378</v>
      </c>
      <c r="J164" s="1412"/>
      <c r="K164" s="1412"/>
      <c r="L164" s="1412"/>
      <c r="M164" s="1412"/>
      <c r="N164" s="1336" t="s">
        <v>1267</v>
      </c>
      <c r="O164" s="1336" t="s">
        <v>302</v>
      </c>
      <c r="P164" s="1336" t="s">
        <v>46</v>
      </c>
      <c r="Q164" s="1337" t="s">
        <v>14</v>
      </c>
      <c r="R164" s="1609"/>
      <c r="S164" s="1609"/>
    </row>
    <row r="165" spans="1:57" s="78" customFormat="1" ht="45.95" customHeight="1">
      <c r="A165" s="1540"/>
      <c r="B165" s="1373"/>
      <c r="C165" s="1537"/>
      <c r="D165" s="59" t="s">
        <v>303</v>
      </c>
      <c r="E165" s="37" t="s">
        <v>26</v>
      </c>
      <c r="F165" s="42"/>
      <c r="G165" s="1334"/>
      <c r="H165" s="1334"/>
      <c r="I165" s="1412">
        <f>'9.1.(2.2)'!E8</f>
        <v>1544</v>
      </c>
      <c r="J165" s="1412">
        <f>'9.1.(2.2)'!F8</f>
        <v>1544</v>
      </c>
      <c r="K165" s="1412">
        <f>'9.1.(2.2)'!G8</f>
        <v>1544</v>
      </c>
      <c r="L165" s="1412"/>
      <c r="M165" s="1412">
        <f>'9.1.(2.2)'!I8</f>
        <v>1544</v>
      </c>
      <c r="N165" s="1336" t="s">
        <v>1268</v>
      </c>
      <c r="O165" s="1336" t="s">
        <v>302</v>
      </c>
      <c r="P165" s="1336" t="s">
        <v>46</v>
      </c>
      <c r="Q165" s="1337" t="s">
        <v>1084</v>
      </c>
      <c r="R165" s="1591"/>
      <c r="S165" s="1591"/>
    </row>
    <row r="166" spans="1:57" s="78" customFormat="1" ht="74.45" customHeight="1">
      <c r="A166" s="1530" t="s">
        <v>305</v>
      </c>
      <c r="B166" s="1530" t="s">
        <v>1113</v>
      </c>
      <c r="C166" s="1530" t="s">
        <v>306</v>
      </c>
      <c r="D166" s="59" t="s">
        <v>307</v>
      </c>
      <c r="E166" s="59" t="s">
        <v>1118</v>
      </c>
      <c r="F166" s="42"/>
      <c r="G166" s="42"/>
      <c r="H166" s="42"/>
      <c r="I166" s="1406">
        <f>'9.2.(1.1.-1.2.)'!F11</f>
        <v>682</v>
      </c>
      <c r="J166" s="1406">
        <f>'9.2.(1.1.-1.2.)'!G11</f>
        <v>682</v>
      </c>
      <c r="K166" s="1406">
        <f>'9.2.(1.1.-1.2.)'!H11</f>
        <v>682</v>
      </c>
      <c r="L166" s="1406"/>
      <c r="M166" s="1406">
        <f>'9.2.(1.1.-1.2.)'!I11</f>
        <v>682</v>
      </c>
      <c r="N166" s="1335" t="s">
        <v>1390</v>
      </c>
      <c r="O166" s="1337" t="s">
        <v>1448</v>
      </c>
      <c r="P166" s="1336" t="s">
        <v>46</v>
      </c>
      <c r="Q166" s="1433" t="s">
        <v>304</v>
      </c>
      <c r="R166" s="1598"/>
    </row>
    <row r="167" spans="1:57" s="78" customFormat="1" ht="78" customHeight="1">
      <c r="A167" s="1530"/>
      <c r="B167" s="1530"/>
      <c r="C167" s="1539"/>
      <c r="D167" s="59" t="s">
        <v>308</v>
      </c>
      <c r="E167" s="59" t="s">
        <v>1118</v>
      </c>
      <c r="F167" s="42"/>
      <c r="G167" s="42"/>
      <c r="H167" s="42"/>
      <c r="I167" s="1406">
        <f>'9.2.(1.1.-1.2.)'!F15</f>
        <v>1175</v>
      </c>
      <c r="J167" s="1406">
        <f>'9.2.(1.1.-1.2.)'!G15</f>
        <v>1175</v>
      </c>
      <c r="K167" s="1406">
        <f>'9.2.(1.1.-1.2.)'!H15</f>
        <v>1175</v>
      </c>
      <c r="L167" s="1406"/>
      <c r="M167" s="1406">
        <f>'9.2.(1.1.-1.2.)'!I15</f>
        <v>1175</v>
      </c>
      <c r="N167" s="1302" t="s">
        <v>1390</v>
      </c>
      <c r="O167" s="1337" t="s">
        <v>1449</v>
      </c>
      <c r="P167" s="1336" t="s">
        <v>46</v>
      </c>
      <c r="Q167" s="1433" t="s">
        <v>304</v>
      </c>
      <c r="R167" s="1598"/>
    </row>
    <row r="168" spans="1:57" s="78" customFormat="1" ht="73.5" customHeight="1">
      <c r="A168" s="1530"/>
      <c r="B168" s="1538"/>
      <c r="C168" s="1369" t="s">
        <v>309</v>
      </c>
      <c r="D168" s="1371" t="s">
        <v>310</v>
      </c>
      <c r="E168" s="59" t="s">
        <v>1118</v>
      </c>
      <c r="F168" s="42"/>
      <c r="G168" s="42"/>
      <c r="H168" s="42"/>
      <c r="I168" s="1406">
        <f>'9.2.(2.1.-2.2.)'!E13</f>
        <v>4896.192</v>
      </c>
      <c r="J168" s="1406">
        <f>'9.2.(2.1.-2.2.)'!E14</f>
        <v>1632.0640000000001</v>
      </c>
      <c r="K168" s="1406">
        <f>'9.2.(2.1.-2.2.)'!E15</f>
        <v>1632.0640000000001</v>
      </c>
      <c r="L168" s="1406"/>
      <c r="M168" s="1406">
        <f>'9.2.(2.1.-2.2.)'!E15</f>
        <v>1632.0640000000001</v>
      </c>
      <c r="N168" s="1337" t="s">
        <v>1394</v>
      </c>
      <c r="O168" s="1337" t="s">
        <v>302</v>
      </c>
      <c r="P168" s="1336" t="s">
        <v>46</v>
      </c>
      <c r="Q168" s="1434" t="s">
        <v>304</v>
      </c>
      <c r="R168" s="1587"/>
    </row>
    <row r="169" spans="1:57" s="78" customFormat="1" ht="77.25" customHeight="1">
      <c r="A169" s="1530"/>
      <c r="B169" s="1538"/>
      <c r="C169" s="1384"/>
      <c r="D169" s="1371" t="s">
        <v>311</v>
      </c>
      <c r="E169" s="59" t="s">
        <v>1118</v>
      </c>
      <c r="F169" s="42"/>
      <c r="G169" s="42"/>
      <c r="H169" s="42"/>
      <c r="I169" s="1406">
        <f>'9.2.(2.1.-2.2.)'!D38</f>
        <v>6000</v>
      </c>
      <c r="J169" s="1406">
        <f>'9.2.(2.1.-2.2.)'!D39</f>
        <v>6000</v>
      </c>
      <c r="K169" s="1406">
        <f>'9.2.(2.1.-2.2.)'!D40</f>
        <v>6000</v>
      </c>
      <c r="L169" s="1406"/>
      <c r="M169" s="1406">
        <f>'9.2.(2.1.-2.2.)'!D40</f>
        <v>6000</v>
      </c>
      <c r="N169" s="1337" t="s">
        <v>1395</v>
      </c>
      <c r="O169" s="1337" t="s">
        <v>302</v>
      </c>
      <c r="P169" s="1336" t="s">
        <v>46</v>
      </c>
      <c r="Q169" s="1434" t="s">
        <v>304</v>
      </c>
      <c r="R169" s="1587"/>
    </row>
    <row r="170" spans="1:57" s="78" customFormat="1" ht="48.6" customHeight="1">
      <c r="A170" s="1543" t="s">
        <v>312</v>
      </c>
      <c r="B170" s="1537" t="s">
        <v>313</v>
      </c>
      <c r="C170" s="1540" t="s">
        <v>1328</v>
      </c>
      <c r="D170" s="59" t="s">
        <v>1329</v>
      </c>
      <c r="E170" s="37" t="s">
        <v>26</v>
      </c>
      <c r="F170" s="42"/>
      <c r="G170" s="42"/>
      <c r="H170" s="42"/>
      <c r="I170" s="1406">
        <f>'9.3.(1.)'!E8</f>
        <v>5378</v>
      </c>
      <c r="J170" s="1406"/>
      <c r="K170" s="1406"/>
      <c r="L170" s="1406"/>
      <c r="M170" s="1406"/>
      <c r="N170" s="1338" t="s">
        <v>1269</v>
      </c>
      <c r="O170" s="1337" t="s">
        <v>1450</v>
      </c>
      <c r="P170" s="1336" t="s">
        <v>46</v>
      </c>
      <c r="Q170" s="1429" t="s">
        <v>14</v>
      </c>
      <c r="R170" s="1379"/>
    </row>
    <row r="171" spans="1:57" s="78" customFormat="1" ht="48.6" customHeight="1">
      <c r="A171" s="1544"/>
      <c r="B171" s="1537"/>
      <c r="C171" s="1530"/>
      <c r="D171" s="1530" t="s">
        <v>1330</v>
      </c>
      <c r="E171" s="37" t="s">
        <v>26</v>
      </c>
      <c r="F171" s="42"/>
      <c r="G171" s="42"/>
      <c r="H171" s="42"/>
      <c r="I171" s="1406">
        <f>'9.3.(2.)'!E8</f>
        <v>1544</v>
      </c>
      <c r="J171" s="1406">
        <f>'9.3.(2.)'!F8</f>
        <v>1544</v>
      </c>
      <c r="K171" s="1406">
        <f>'9.3.(2.)'!G8</f>
        <v>1544</v>
      </c>
      <c r="L171" s="1406"/>
      <c r="M171" s="1406">
        <f>'9.3.(2.)'!I8</f>
        <v>1544</v>
      </c>
      <c r="N171" s="350" t="s">
        <v>1270</v>
      </c>
      <c r="O171" s="1338" t="s">
        <v>1451</v>
      </c>
      <c r="P171" s="1336" t="s">
        <v>46</v>
      </c>
      <c r="Q171" s="1429" t="s">
        <v>304</v>
      </c>
      <c r="R171" s="1379"/>
    </row>
    <row r="172" spans="1:57" s="78" customFormat="1" ht="45.75" customHeight="1">
      <c r="A172" s="1545"/>
      <c r="B172" s="1537"/>
      <c r="C172" s="1530"/>
      <c r="D172" s="1530"/>
      <c r="E172" s="59" t="s">
        <v>24</v>
      </c>
      <c r="F172" s="42"/>
      <c r="G172" s="42"/>
      <c r="H172" s="42"/>
      <c r="I172" s="1406">
        <f>'9.3.(2.)'!E9</f>
        <v>25000</v>
      </c>
      <c r="J172" s="1406">
        <f>'9.3.(2.)'!F9</f>
        <v>25000</v>
      </c>
      <c r="K172" s="1406">
        <f>'9.3.(2.)'!G9</f>
        <v>25000</v>
      </c>
      <c r="L172" s="1406"/>
      <c r="M172" s="1406">
        <f>'9.3.(2.)'!I9</f>
        <v>25000</v>
      </c>
      <c r="N172" s="350" t="s">
        <v>1271</v>
      </c>
      <c r="O172" s="1338" t="s">
        <v>1452</v>
      </c>
      <c r="P172" s="1336" t="s">
        <v>46</v>
      </c>
      <c r="Q172" s="1435" t="s">
        <v>304</v>
      </c>
      <c r="R172" s="1612"/>
      <c r="S172" s="1613"/>
    </row>
    <row r="173" spans="1:57" s="81" customFormat="1" ht="77.099999999999994" customHeight="1">
      <c r="A173" s="1530" t="s">
        <v>315</v>
      </c>
      <c r="B173" s="1530" t="s">
        <v>316</v>
      </c>
      <c r="C173" s="1530" t="s">
        <v>1331</v>
      </c>
      <c r="D173" s="59" t="s">
        <v>1332</v>
      </c>
      <c r="E173" s="37" t="s">
        <v>130</v>
      </c>
      <c r="F173" s="42"/>
      <c r="G173" s="42"/>
      <c r="H173" s="42"/>
      <c r="I173" s="1406">
        <f>'9.4. (1.-2.)'!E11</f>
        <v>2448</v>
      </c>
      <c r="J173" s="1406">
        <f>'9.4. (1.-2.)'!E12</f>
        <v>816</v>
      </c>
      <c r="K173" s="1406">
        <f>'9.4. (1.-2.)'!E13</f>
        <v>816</v>
      </c>
      <c r="L173" s="1406"/>
      <c r="M173" s="1406">
        <f>'9.4. (1.-2.)'!E13</f>
        <v>816</v>
      </c>
      <c r="N173" s="1302" t="s">
        <v>1382</v>
      </c>
      <c r="O173" s="1338" t="s">
        <v>1453</v>
      </c>
      <c r="P173" s="1336" t="s">
        <v>46</v>
      </c>
      <c r="Q173" s="1337" t="s">
        <v>1084</v>
      </c>
      <c r="R173" s="1610"/>
    </row>
    <row r="174" spans="1:57" s="81" customFormat="1" ht="79.5" customHeight="1">
      <c r="A174" s="1530"/>
      <c r="B174" s="1530"/>
      <c r="C174" s="1530"/>
      <c r="D174" s="59" t="s">
        <v>1333</v>
      </c>
      <c r="E174" s="37" t="s">
        <v>130</v>
      </c>
      <c r="F174" s="42"/>
      <c r="G174" s="42"/>
      <c r="H174" s="42"/>
      <c r="I174" s="1406">
        <f>'9.4. (1.-2.)'!D36</f>
        <v>6000</v>
      </c>
      <c r="J174" s="1406">
        <f>'9.4. (1.-2.)'!D37</f>
        <v>6000</v>
      </c>
      <c r="K174" s="1406">
        <f>'9.4. (1.-2.)'!D38</f>
        <v>6000</v>
      </c>
      <c r="L174" s="1406"/>
      <c r="M174" s="1406">
        <f>'9.4. (1.-2.)'!D38</f>
        <v>6000</v>
      </c>
      <c r="N174" s="1302" t="s">
        <v>1382</v>
      </c>
      <c r="O174" s="1338" t="s">
        <v>1453</v>
      </c>
      <c r="P174" s="1336" t="s">
        <v>46</v>
      </c>
      <c r="Q174" s="1337" t="s">
        <v>1084</v>
      </c>
      <c r="R174" s="1610"/>
    </row>
    <row r="175" spans="1:57" s="82" customFormat="1" ht="78" customHeight="1">
      <c r="A175" s="1541" t="s">
        <v>318</v>
      </c>
      <c r="B175" s="1530" t="s">
        <v>319</v>
      </c>
      <c r="C175" s="1530" t="s">
        <v>1334</v>
      </c>
      <c r="D175" s="59" t="s">
        <v>1335</v>
      </c>
      <c r="E175" s="37" t="s">
        <v>130</v>
      </c>
      <c r="F175" s="42"/>
      <c r="G175" s="42"/>
      <c r="H175" s="42"/>
      <c r="I175" s="1406">
        <f>'9.5. (1.-2.)'!E11</f>
        <v>2448</v>
      </c>
      <c r="J175" s="1406">
        <f>'9.5. (1.-2.)'!E12</f>
        <v>816</v>
      </c>
      <c r="K175" s="1406">
        <f>'9.5. (1.-2.)'!E13</f>
        <v>816</v>
      </c>
      <c r="L175" s="1406"/>
      <c r="M175" s="1406">
        <f>'9.5. (1.-2.)'!E13</f>
        <v>816</v>
      </c>
      <c r="N175" s="1302" t="s">
        <v>1382</v>
      </c>
      <c r="O175" s="1337" t="s">
        <v>1453</v>
      </c>
      <c r="P175" s="1336" t="s">
        <v>46</v>
      </c>
      <c r="Q175" s="1337" t="s">
        <v>1084</v>
      </c>
      <c r="R175" s="1610"/>
    </row>
    <row r="176" spans="1:57" s="82" customFormat="1" ht="74.45" customHeight="1">
      <c r="A176" s="1541"/>
      <c r="B176" s="1530"/>
      <c r="C176" s="1530"/>
      <c r="D176" s="59" t="s">
        <v>1336</v>
      </c>
      <c r="E176" s="37" t="s">
        <v>130</v>
      </c>
      <c r="F176" s="42"/>
      <c r="G176" s="42"/>
      <c r="H176" s="42"/>
      <c r="I176" s="1406">
        <f>'9.5. (1.-2.)'!D36</f>
        <v>6000</v>
      </c>
      <c r="J176" s="1406">
        <f>'9.5. (1.-2.)'!D37</f>
        <v>6000</v>
      </c>
      <c r="K176" s="1406">
        <f>'9.5. (1.-2.)'!D38</f>
        <v>6000</v>
      </c>
      <c r="L176" s="1406"/>
      <c r="M176" s="1406">
        <f>'9.5. (1.-2.)'!D38</f>
        <v>6000</v>
      </c>
      <c r="N176" s="1302" t="s">
        <v>1382</v>
      </c>
      <c r="O176" s="1337" t="s">
        <v>317</v>
      </c>
      <c r="P176" s="1336" t="s">
        <v>46</v>
      </c>
      <c r="Q176" s="1337" t="s">
        <v>1084</v>
      </c>
      <c r="R176" s="1610"/>
    </row>
    <row r="177" spans="1:23" s="82" customFormat="1" ht="79.5" customHeight="1">
      <c r="A177" s="1541" t="s">
        <v>320</v>
      </c>
      <c r="B177" s="1530" t="s">
        <v>321</v>
      </c>
      <c r="C177" s="1530" t="s">
        <v>1272</v>
      </c>
      <c r="D177" s="59" t="s">
        <v>322</v>
      </c>
      <c r="E177" s="37" t="s">
        <v>130</v>
      </c>
      <c r="F177" s="42"/>
      <c r="G177" s="42"/>
      <c r="H177" s="42"/>
      <c r="I177" s="1406">
        <f>'9.6.(1.-2.)'!E11</f>
        <v>2448</v>
      </c>
      <c r="J177" s="1406">
        <f>'9.6.(1.-2.)'!E12</f>
        <v>816</v>
      </c>
      <c r="K177" s="1406">
        <f>'9.6.(1.-2.)'!E13</f>
        <v>816</v>
      </c>
      <c r="L177" s="1406"/>
      <c r="M177" s="1406">
        <f>'9.6.(1.-2.)'!E13</f>
        <v>816</v>
      </c>
      <c r="N177" s="1302" t="s">
        <v>1382</v>
      </c>
      <c r="O177" s="1337" t="s">
        <v>1454</v>
      </c>
      <c r="P177" s="1336" t="s">
        <v>46</v>
      </c>
      <c r="Q177" s="1337" t="s">
        <v>1084</v>
      </c>
      <c r="R177" s="1610"/>
    </row>
    <row r="178" spans="1:23" s="82" customFormat="1" ht="72" customHeight="1">
      <c r="A178" s="1541"/>
      <c r="B178" s="1530"/>
      <c r="C178" s="1530"/>
      <c r="D178" s="59" t="s">
        <v>323</v>
      </c>
      <c r="E178" s="37" t="s">
        <v>130</v>
      </c>
      <c r="F178" s="42"/>
      <c r="G178" s="42"/>
      <c r="H178" s="42"/>
      <c r="I178" s="1406">
        <f>'9.6.(1.-2.)'!D36</f>
        <v>24000</v>
      </c>
      <c r="J178" s="1406">
        <f>'9.6.(1.-2.)'!D37</f>
        <v>24000</v>
      </c>
      <c r="K178" s="1406">
        <f>'9.6.(1.-2.)'!D38</f>
        <v>24000</v>
      </c>
      <c r="L178" s="1406"/>
      <c r="M178" s="1406">
        <f>'9.6.(1.-2.)'!D38</f>
        <v>24000</v>
      </c>
      <c r="N178" s="1302" t="s">
        <v>1382</v>
      </c>
      <c r="O178" s="1337" t="s">
        <v>1454</v>
      </c>
      <c r="P178" s="1336" t="s">
        <v>46</v>
      </c>
      <c r="Q178" s="1337" t="s">
        <v>1084</v>
      </c>
      <c r="R178" s="1610"/>
    </row>
    <row r="179" spans="1:23" s="80" customFormat="1" ht="92.45" customHeight="1">
      <c r="A179" s="1536" t="s">
        <v>324</v>
      </c>
      <c r="B179" s="1524" t="s">
        <v>325</v>
      </c>
      <c r="C179" s="59" t="s">
        <v>326</v>
      </c>
      <c r="D179" s="59" t="s">
        <v>1337</v>
      </c>
      <c r="E179" s="59" t="s">
        <v>1118</v>
      </c>
      <c r="F179" s="1313"/>
      <c r="G179" s="1313"/>
      <c r="H179" s="1313"/>
      <c r="I179" s="985">
        <f>'9.7.(1.)'!E7</f>
        <v>2729</v>
      </c>
      <c r="J179" s="1406">
        <f>'9.7.(1.)'!F7</f>
        <v>2729</v>
      </c>
      <c r="K179" s="1406"/>
      <c r="L179" s="985"/>
      <c r="M179" s="1428"/>
      <c r="N179" s="1337" t="s">
        <v>1390</v>
      </c>
      <c r="O179" s="1337" t="s">
        <v>1455</v>
      </c>
      <c r="P179" s="911" t="s">
        <v>46</v>
      </c>
      <c r="Q179" s="59" t="s">
        <v>110</v>
      </c>
      <c r="R179" s="1614"/>
      <c r="S179" s="1614"/>
      <c r="T179" s="1614"/>
      <c r="U179" s="1614"/>
      <c r="V179" s="1614"/>
      <c r="W179" s="1614"/>
    </row>
    <row r="180" spans="1:23" s="80" customFormat="1" ht="74.099999999999994" customHeight="1">
      <c r="A180" s="1536"/>
      <c r="B180" s="1524"/>
      <c r="C180" s="59" t="s">
        <v>327</v>
      </c>
      <c r="D180" s="59" t="s">
        <v>1338</v>
      </c>
      <c r="E180" s="59" t="s">
        <v>24</v>
      </c>
      <c r="F180" s="1313"/>
      <c r="G180" s="1313"/>
      <c r="H180" s="1313"/>
      <c r="I180" s="985">
        <f>'9.7.(2.)'!E7</f>
        <v>13200</v>
      </c>
      <c r="J180" s="985">
        <f>'9.7.(2.)'!F7</f>
        <v>23200</v>
      </c>
      <c r="K180" s="985">
        <f>'9.7.(2.)'!G7</f>
        <v>13200</v>
      </c>
      <c r="L180" s="985"/>
      <c r="M180" s="985">
        <f>'9.7.(2.)'!I7</f>
        <v>23200</v>
      </c>
      <c r="N180" s="1338" t="s">
        <v>1396</v>
      </c>
      <c r="O180" s="1338" t="s">
        <v>1456</v>
      </c>
      <c r="P180" s="1336" t="s">
        <v>46</v>
      </c>
      <c r="Q180" s="1337" t="s">
        <v>1085</v>
      </c>
      <c r="R180" s="1005"/>
    </row>
    <row r="181" spans="1:23" s="50" customFormat="1" ht="54" customHeight="1">
      <c r="A181" s="1536"/>
      <c r="B181" s="1524"/>
      <c r="C181" s="1530" t="s">
        <v>328</v>
      </c>
      <c r="D181" s="59" t="s">
        <v>329</v>
      </c>
      <c r="E181" s="59" t="s">
        <v>24</v>
      </c>
      <c r="F181" s="1504"/>
      <c r="G181" s="1504"/>
      <c r="H181" s="1504"/>
      <c r="I181" s="1606">
        <f>'9.7.(3.1.-3.2.)'!C20</f>
        <v>5000</v>
      </c>
      <c r="J181" s="1606">
        <f>'9.7.(3.1.-3.2.)'!D20</f>
        <v>5000</v>
      </c>
      <c r="K181" s="1606">
        <f>'9.7.(3.1.-3.2.)'!E20</f>
        <v>5000</v>
      </c>
      <c r="L181" s="1606"/>
      <c r="M181" s="1606">
        <f>'9.7.(3.1.-3.2.)'!E20</f>
        <v>5000</v>
      </c>
      <c r="N181" s="1510" t="s">
        <v>1359</v>
      </c>
      <c r="O181" s="1510" t="s">
        <v>1360</v>
      </c>
      <c r="P181" s="1512" t="s">
        <v>46</v>
      </c>
      <c r="Q181" s="1521" t="s">
        <v>67</v>
      </c>
      <c r="R181" s="1611"/>
      <c r="S181" s="82"/>
    </row>
    <row r="182" spans="1:23" s="50" customFormat="1" ht="72.75" customHeight="1">
      <c r="A182" s="1536"/>
      <c r="B182" s="1524"/>
      <c r="C182" s="1530"/>
      <c r="D182" s="59" t="s">
        <v>330</v>
      </c>
      <c r="E182" s="59" t="s">
        <v>24</v>
      </c>
      <c r="F182" s="1505"/>
      <c r="G182" s="1505"/>
      <c r="H182" s="1505"/>
      <c r="I182" s="1606"/>
      <c r="J182" s="1606"/>
      <c r="K182" s="1606"/>
      <c r="L182" s="1606"/>
      <c r="M182" s="1606"/>
      <c r="N182" s="1511"/>
      <c r="O182" s="1511"/>
      <c r="P182" s="1513"/>
      <c r="Q182" s="1522"/>
      <c r="R182" s="1611"/>
      <c r="S182" s="82"/>
    </row>
    <row r="183" spans="1:23">
      <c r="Q183" s="2"/>
    </row>
    <row r="184" spans="1:23">
      <c r="C184" s="2" t="s">
        <v>1367</v>
      </c>
      <c r="Q184" s="2"/>
    </row>
    <row r="185" spans="1:23" ht="69.75" customHeight="1">
      <c r="C185" s="1502" t="s">
        <v>1370</v>
      </c>
      <c r="D185" s="1503"/>
      <c r="Q185" s="2"/>
    </row>
    <row r="186" spans="1:23" ht="101.25" customHeight="1">
      <c r="C186" s="1502" t="s">
        <v>1371</v>
      </c>
      <c r="D186" s="1503"/>
      <c r="Q186" s="2"/>
    </row>
    <row r="187" spans="1:23" ht="92.25" customHeight="1">
      <c r="C187" s="1502" t="s">
        <v>1374</v>
      </c>
      <c r="D187" s="1604"/>
      <c r="Q187" s="2"/>
    </row>
    <row r="188" spans="1:23">
      <c r="Q188" s="2"/>
    </row>
    <row r="189" spans="1:23">
      <c r="Q189" s="2"/>
    </row>
    <row r="190" spans="1:23">
      <c r="Q190" s="2"/>
    </row>
    <row r="191" spans="1:23">
      <c r="Q191" s="2"/>
    </row>
    <row r="192" spans="1:23">
      <c r="Q192" s="2"/>
    </row>
    <row r="193" spans="17:17">
      <c r="Q193" s="2"/>
    </row>
    <row r="194" spans="17:17">
      <c r="Q194" s="2"/>
    </row>
    <row r="195" spans="17:17">
      <c r="Q195" s="2"/>
    </row>
    <row r="196" spans="17:17">
      <c r="Q196" s="2"/>
    </row>
    <row r="197" spans="17:17">
      <c r="Q197" s="2"/>
    </row>
    <row r="198" spans="17:17">
      <c r="Q198" s="2"/>
    </row>
    <row r="199" spans="17:17">
      <c r="Q199" s="2"/>
    </row>
    <row r="200" spans="17:17">
      <c r="Q200" s="2"/>
    </row>
    <row r="201" spans="17:17">
      <c r="Q201" s="2"/>
    </row>
    <row r="202" spans="17:17">
      <c r="Q202" s="2"/>
    </row>
    <row r="203" spans="17:17">
      <c r="Q203" s="2"/>
    </row>
    <row r="204" spans="17:17">
      <c r="Q204" s="2"/>
    </row>
    <row r="205" spans="17:17">
      <c r="Q205" s="2"/>
    </row>
    <row r="206" spans="17:17">
      <c r="Q206" s="2"/>
    </row>
    <row r="207" spans="17:17">
      <c r="Q207" s="2"/>
    </row>
    <row r="208" spans="17:17">
      <c r="Q208" s="2"/>
    </row>
    <row r="209" spans="17:17">
      <c r="Q209" s="2"/>
    </row>
    <row r="210" spans="17:17">
      <c r="Q210" s="2"/>
    </row>
    <row r="211" spans="17:17">
      <c r="Q211" s="2"/>
    </row>
    <row r="212" spans="17:17">
      <c r="Q212" s="2"/>
    </row>
    <row r="213" spans="17:17">
      <c r="Q213" s="2"/>
    </row>
    <row r="214" spans="17:17">
      <c r="Q214" s="2"/>
    </row>
    <row r="215" spans="17:17">
      <c r="Q215" s="2"/>
    </row>
    <row r="216" spans="17:17">
      <c r="Q216" s="2"/>
    </row>
    <row r="217" spans="17:17">
      <c r="Q217" s="2"/>
    </row>
    <row r="218" spans="17:17">
      <c r="Q218" s="2"/>
    </row>
    <row r="219" spans="17:17">
      <c r="Q219" s="2"/>
    </row>
    <row r="220" spans="17:17">
      <c r="Q220" s="2"/>
    </row>
    <row r="221" spans="17:17">
      <c r="Q221" s="2"/>
    </row>
    <row r="222" spans="17:17">
      <c r="Q222" s="2"/>
    </row>
    <row r="223" spans="17:17">
      <c r="Q223" s="2"/>
    </row>
    <row r="224" spans="17:17">
      <c r="Q224" s="2"/>
    </row>
    <row r="225" spans="17:17">
      <c r="Q225" s="2"/>
    </row>
    <row r="226" spans="17:17">
      <c r="Q226" s="2"/>
    </row>
    <row r="227" spans="17:17">
      <c r="Q227" s="2"/>
    </row>
    <row r="228" spans="17:17">
      <c r="Q228" s="2"/>
    </row>
    <row r="229" spans="17:17">
      <c r="Q229" s="2"/>
    </row>
    <row r="230" spans="17:17">
      <c r="Q230" s="2"/>
    </row>
    <row r="231" spans="17:17">
      <c r="Q231" s="2"/>
    </row>
    <row r="232" spans="17:17" ht="30" customHeight="1">
      <c r="Q232" s="2"/>
    </row>
    <row r="233" spans="17:17">
      <c r="Q233" s="2"/>
    </row>
    <row r="234" spans="17:17">
      <c r="Q234" s="2"/>
    </row>
    <row r="235" spans="17:17">
      <c r="Q235" s="2"/>
    </row>
    <row r="236" spans="17:17">
      <c r="Q236" s="2"/>
    </row>
    <row r="237" spans="17:17">
      <c r="Q237" s="2"/>
    </row>
    <row r="238" spans="17:17">
      <c r="Q238" s="2"/>
    </row>
    <row r="239" spans="17:17">
      <c r="Q239" s="2"/>
    </row>
    <row r="240" spans="17:17">
      <c r="Q240" s="2"/>
    </row>
    <row r="241" spans="17:17">
      <c r="Q241" s="2"/>
    </row>
    <row r="242" spans="17:17">
      <c r="Q242" s="2"/>
    </row>
    <row r="243" spans="17:17">
      <c r="Q243" s="2"/>
    </row>
    <row r="244" spans="17:17">
      <c r="Q244" s="2"/>
    </row>
    <row r="245" spans="17:17">
      <c r="Q245" s="2"/>
    </row>
    <row r="246" spans="17:17">
      <c r="Q246" s="2"/>
    </row>
    <row r="247" spans="17:17">
      <c r="Q247" s="2"/>
    </row>
    <row r="248" spans="17:17">
      <c r="Q248" s="2"/>
    </row>
    <row r="249" spans="17:17">
      <c r="Q249" s="2"/>
    </row>
    <row r="250" spans="17:17">
      <c r="Q250" s="2"/>
    </row>
    <row r="251" spans="17:17">
      <c r="Q251" s="2"/>
    </row>
    <row r="252" spans="17:17">
      <c r="Q252" s="2"/>
    </row>
    <row r="253" spans="17:17">
      <c r="Q253" s="2"/>
    </row>
    <row r="254" spans="17:17">
      <c r="Q254" s="2"/>
    </row>
    <row r="255" spans="17:17">
      <c r="Q255" s="2"/>
    </row>
    <row r="256" spans="17:17">
      <c r="Q256" s="2"/>
    </row>
    <row r="257" spans="17:17">
      <c r="Q257" s="2"/>
    </row>
    <row r="258" spans="17:17">
      <c r="Q258" s="2"/>
    </row>
    <row r="259" spans="17:17">
      <c r="Q259" s="2"/>
    </row>
    <row r="260" spans="17:17">
      <c r="Q260" s="2"/>
    </row>
    <row r="261" spans="17:17">
      <c r="Q261" s="2"/>
    </row>
    <row r="262" spans="17:17">
      <c r="Q262" s="2"/>
    </row>
    <row r="263" spans="17:17">
      <c r="Q263" s="2"/>
    </row>
    <row r="264" spans="17:17">
      <c r="Q264" s="2"/>
    </row>
    <row r="265" spans="17:17">
      <c r="Q265" s="2"/>
    </row>
    <row r="266" spans="17:17">
      <c r="Q266" s="2"/>
    </row>
    <row r="267" spans="17:17">
      <c r="Q267" s="2"/>
    </row>
    <row r="268" spans="17:17">
      <c r="Q268" s="2"/>
    </row>
    <row r="269" spans="17:17">
      <c r="Q269" s="2"/>
    </row>
    <row r="270" spans="17:17">
      <c r="Q270" s="2"/>
    </row>
    <row r="271" spans="17:17">
      <c r="Q271" s="2"/>
    </row>
    <row r="272" spans="17:17">
      <c r="Q272" s="2"/>
    </row>
    <row r="273" spans="17:17">
      <c r="Q273" s="2"/>
    </row>
    <row r="274" spans="17:17">
      <c r="Q274" s="2"/>
    </row>
    <row r="275" spans="17:17">
      <c r="Q275" s="2"/>
    </row>
    <row r="276" spans="17:17">
      <c r="Q276" s="2"/>
    </row>
    <row r="277" spans="17:17">
      <c r="Q277" s="2"/>
    </row>
    <row r="278" spans="17:17">
      <c r="Q278" s="2"/>
    </row>
    <row r="279" spans="17:17">
      <c r="Q279" s="2"/>
    </row>
    <row r="280" spans="17:17">
      <c r="Q280" s="2"/>
    </row>
    <row r="281" spans="17:17">
      <c r="Q281" s="2"/>
    </row>
    <row r="282" spans="17:17">
      <c r="Q282" s="2"/>
    </row>
    <row r="283" spans="17:17">
      <c r="Q283" s="2"/>
    </row>
    <row r="284" spans="17:17">
      <c r="Q284" s="2"/>
    </row>
    <row r="285" spans="17:17">
      <c r="Q285" s="2"/>
    </row>
    <row r="286" spans="17:17">
      <c r="Q286" s="2"/>
    </row>
    <row r="287" spans="17:17">
      <c r="Q287" s="2"/>
    </row>
    <row r="288" spans="17:17">
      <c r="Q288" s="2"/>
    </row>
    <row r="289" spans="17:17">
      <c r="Q289" s="2"/>
    </row>
    <row r="290" spans="17:17">
      <c r="Q290" s="2"/>
    </row>
    <row r="291" spans="17:17">
      <c r="Q291" s="2"/>
    </row>
    <row r="292" spans="17:17">
      <c r="Q292" s="2"/>
    </row>
    <row r="293" spans="17:17">
      <c r="Q293" s="2"/>
    </row>
    <row r="294" spans="17:17">
      <c r="Q294" s="2"/>
    </row>
    <row r="295" spans="17:17">
      <c r="Q295" s="2"/>
    </row>
    <row r="296" spans="17:17">
      <c r="Q296" s="2"/>
    </row>
    <row r="297" spans="17:17">
      <c r="Q297" s="2"/>
    </row>
    <row r="298" spans="17:17">
      <c r="Q298" s="2"/>
    </row>
    <row r="299" spans="17:17">
      <c r="Q299" s="2"/>
    </row>
    <row r="300" spans="17:17">
      <c r="Q300" s="2"/>
    </row>
    <row r="301" spans="17:17">
      <c r="Q301" s="2"/>
    </row>
    <row r="302" spans="17:17">
      <c r="Q302" s="2"/>
    </row>
    <row r="303" spans="17:17">
      <c r="Q303" s="2"/>
    </row>
    <row r="304" spans="17:17">
      <c r="Q304" s="2"/>
    </row>
    <row r="305" spans="17:17">
      <c r="Q305" s="2"/>
    </row>
    <row r="306" spans="17:17">
      <c r="Q306" s="2"/>
    </row>
    <row r="307" spans="17:17">
      <c r="Q307" s="2"/>
    </row>
    <row r="308" spans="17:17">
      <c r="Q308" s="2"/>
    </row>
    <row r="309" spans="17:17">
      <c r="Q309" s="2"/>
    </row>
    <row r="310" spans="17:17">
      <c r="Q310" s="2"/>
    </row>
    <row r="311" spans="17:17">
      <c r="Q311" s="2"/>
    </row>
    <row r="312" spans="17:17">
      <c r="Q312" s="2"/>
    </row>
    <row r="313" spans="17:17">
      <c r="Q313" s="2"/>
    </row>
    <row r="314" spans="17:17">
      <c r="Q314" s="2"/>
    </row>
    <row r="315" spans="17:17">
      <c r="Q315" s="2"/>
    </row>
    <row r="316" spans="17:17">
      <c r="Q316" s="2"/>
    </row>
    <row r="317" spans="17:17">
      <c r="Q317" s="2"/>
    </row>
    <row r="318" spans="17:17">
      <c r="Q318" s="2"/>
    </row>
    <row r="319" spans="17:17">
      <c r="Q319" s="2"/>
    </row>
    <row r="320" spans="17:17">
      <c r="Q320" s="2"/>
    </row>
    <row r="321" spans="17:17">
      <c r="Q321" s="2"/>
    </row>
    <row r="322" spans="17:17">
      <c r="Q322" s="2"/>
    </row>
    <row r="323" spans="17:17">
      <c r="Q323" s="2"/>
    </row>
    <row r="324" spans="17:17">
      <c r="Q324" s="2"/>
    </row>
    <row r="325" spans="17:17">
      <c r="Q325" s="2"/>
    </row>
    <row r="326" spans="17:17">
      <c r="Q326" s="2"/>
    </row>
    <row r="327" spans="17:17">
      <c r="Q327" s="2"/>
    </row>
    <row r="328" spans="17:17">
      <c r="Q328" s="2"/>
    </row>
    <row r="329" spans="17:17">
      <c r="Q329" s="2"/>
    </row>
    <row r="330" spans="17:17">
      <c r="Q330" s="2"/>
    </row>
    <row r="331" spans="17:17">
      <c r="Q331" s="2"/>
    </row>
    <row r="332" spans="17:17">
      <c r="Q332" s="2"/>
    </row>
    <row r="333" spans="17:17">
      <c r="Q333" s="2"/>
    </row>
    <row r="334" spans="17:17">
      <c r="Q334" s="2"/>
    </row>
    <row r="335" spans="17:17">
      <c r="Q335" s="2"/>
    </row>
    <row r="336" spans="17:17">
      <c r="Q336" s="2"/>
    </row>
    <row r="337" spans="17:17">
      <c r="Q337" s="2"/>
    </row>
    <row r="338" spans="17:17">
      <c r="Q338" s="2"/>
    </row>
    <row r="339" spans="17:17">
      <c r="Q339" s="2"/>
    </row>
    <row r="340" spans="17:17">
      <c r="Q340" s="2"/>
    </row>
    <row r="341" spans="17:17">
      <c r="Q341" s="2"/>
    </row>
    <row r="342" spans="17:17">
      <c r="Q342" s="2"/>
    </row>
    <row r="343" spans="17:17">
      <c r="Q343" s="2"/>
    </row>
    <row r="344" spans="17:17">
      <c r="Q344" s="2"/>
    </row>
    <row r="345" spans="17:17">
      <c r="Q345" s="2"/>
    </row>
    <row r="346" spans="17:17">
      <c r="Q346" s="2"/>
    </row>
    <row r="347" spans="17:17">
      <c r="Q347" s="2"/>
    </row>
    <row r="348" spans="17:17">
      <c r="Q348" s="2"/>
    </row>
    <row r="349" spans="17:17">
      <c r="Q349" s="2"/>
    </row>
    <row r="350" spans="17:17">
      <c r="Q350" s="2"/>
    </row>
    <row r="351" spans="17:17">
      <c r="Q351" s="2"/>
    </row>
    <row r="352" spans="17:17">
      <c r="Q352" s="2"/>
    </row>
    <row r="353" spans="17:17">
      <c r="Q353" s="2"/>
    </row>
    <row r="354" spans="17:17">
      <c r="Q354" s="2"/>
    </row>
    <row r="355" spans="17:17">
      <c r="Q355" s="2"/>
    </row>
    <row r="356" spans="17:17">
      <c r="Q356" s="2"/>
    </row>
    <row r="357" spans="17:17">
      <c r="Q357" s="2"/>
    </row>
    <row r="358" spans="17:17">
      <c r="Q358" s="2"/>
    </row>
    <row r="359" spans="17:17">
      <c r="Q359" s="2"/>
    </row>
    <row r="360" spans="17:17">
      <c r="Q360" s="2"/>
    </row>
    <row r="361" spans="17:17">
      <c r="Q361" s="2"/>
    </row>
    <row r="362" spans="17:17">
      <c r="Q362" s="2"/>
    </row>
    <row r="363" spans="17:17">
      <c r="Q363" s="2"/>
    </row>
    <row r="364" spans="17:17">
      <c r="Q364" s="2"/>
    </row>
    <row r="365" spans="17:17">
      <c r="Q365" s="2"/>
    </row>
    <row r="366" spans="17:17">
      <c r="Q366" s="2"/>
    </row>
    <row r="367" spans="17:17">
      <c r="Q367" s="2"/>
    </row>
    <row r="368" spans="17:17">
      <c r="Q368" s="2"/>
    </row>
    <row r="369" spans="17:17">
      <c r="Q369" s="2"/>
    </row>
    <row r="370" spans="17:17">
      <c r="Q370" s="2"/>
    </row>
    <row r="371" spans="17:17">
      <c r="Q371" s="2"/>
    </row>
    <row r="372" spans="17:17">
      <c r="Q372" s="2"/>
    </row>
    <row r="373" spans="17:17">
      <c r="Q373" s="2"/>
    </row>
    <row r="374" spans="17:17">
      <c r="Q374" s="2"/>
    </row>
    <row r="375" spans="17:17">
      <c r="Q375" s="2"/>
    </row>
    <row r="376" spans="17:17">
      <c r="Q376" s="2"/>
    </row>
    <row r="377" spans="17:17">
      <c r="Q377" s="2"/>
    </row>
    <row r="378" spans="17:17">
      <c r="Q378" s="2"/>
    </row>
    <row r="379" spans="17:17">
      <c r="Q379" s="2"/>
    </row>
    <row r="380" spans="17:17">
      <c r="Q380" s="2"/>
    </row>
    <row r="381" spans="17:17">
      <c r="Q381" s="2"/>
    </row>
    <row r="382" spans="17:17">
      <c r="Q382" s="2"/>
    </row>
    <row r="383" spans="17:17">
      <c r="Q383" s="2"/>
    </row>
    <row r="384" spans="17:17">
      <c r="Q384" s="2"/>
    </row>
    <row r="385" spans="17:17">
      <c r="Q385" s="2"/>
    </row>
    <row r="386" spans="17:17">
      <c r="Q386" s="2"/>
    </row>
    <row r="387" spans="17:17">
      <c r="Q387" s="2"/>
    </row>
    <row r="388" spans="17:17">
      <c r="Q388" s="2"/>
    </row>
    <row r="389" spans="17:17">
      <c r="Q389" s="2"/>
    </row>
    <row r="390" spans="17:17">
      <c r="Q390" s="2"/>
    </row>
    <row r="391" spans="17:17">
      <c r="Q391" s="2"/>
    </row>
    <row r="392" spans="17:17">
      <c r="Q392" s="2"/>
    </row>
    <row r="393" spans="17:17">
      <c r="Q393" s="2"/>
    </row>
    <row r="394" spans="17:17">
      <c r="Q394" s="2"/>
    </row>
    <row r="395" spans="17:17">
      <c r="Q395" s="2"/>
    </row>
    <row r="396" spans="17:17">
      <c r="Q396" s="2"/>
    </row>
    <row r="397" spans="17:17">
      <c r="Q397" s="2"/>
    </row>
    <row r="398" spans="17:17">
      <c r="Q398" s="2"/>
    </row>
    <row r="399" spans="17:17">
      <c r="Q399" s="2"/>
    </row>
    <row r="400" spans="17:17">
      <c r="Q400" s="2"/>
    </row>
    <row r="401" spans="17:17">
      <c r="Q401" s="2"/>
    </row>
    <row r="402" spans="17:17">
      <c r="Q402" s="2"/>
    </row>
    <row r="403" spans="17:17">
      <c r="Q403" s="2"/>
    </row>
    <row r="404" spans="17:17">
      <c r="Q404" s="2"/>
    </row>
    <row r="405" spans="17:17">
      <c r="Q405" s="2"/>
    </row>
    <row r="406" spans="17:17">
      <c r="Q406" s="2"/>
    </row>
    <row r="407" spans="17:17">
      <c r="Q407" s="2"/>
    </row>
    <row r="408" spans="17:17">
      <c r="Q408" s="2"/>
    </row>
    <row r="409" spans="17:17">
      <c r="Q409" s="2"/>
    </row>
    <row r="410" spans="17:17">
      <c r="Q410" s="2"/>
    </row>
    <row r="411" spans="17:17">
      <c r="Q411" s="2"/>
    </row>
    <row r="412" spans="17:17">
      <c r="Q412" s="2"/>
    </row>
    <row r="413" spans="17:17">
      <c r="Q413" s="2"/>
    </row>
    <row r="414" spans="17:17">
      <c r="Q414" s="2"/>
    </row>
    <row r="415" spans="17:17">
      <c r="Q415" s="2"/>
    </row>
    <row r="416" spans="17:17">
      <c r="Q416" s="2"/>
    </row>
    <row r="417" spans="17:17">
      <c r="Q417" s="2"/>
    </row>
    <row r="418" spans="17:17">
      <c r="Q418" s="2"/>
    </row>
    <row r="419" spans="17:17">
      <c r="Q419" s="2"/>
    </row>
    <row r="420" spans="17:17">
      <c r="Q420" s="2"/>
    </row>
    <row r="421" spans="17:17">
      <c r="Q421" s="2"/>
    </row>
    <row r="422" spans="17:17">
      <c r="Q422" s="2"/>
    </row>
    <row r="423" spans="17:17">
      <c r="Q423" s="2"/>
    </row>
    <row r="424" spans="17:17">
      <c r="Q424" s="2"/>
    </row>
    <row r="425" spans="17:17">
      <c r="Q425" s="2"/>
    </row>
    <row r="426" spans="17:17">
      <c r="Q426" s="2"/>
    </row>
    <row r="427" spans="17:17">
      <c r="Q427" s="2"/>
    </row>
    <row r="428" spans="17:17">
      <c r="Q428" s="2"/>
    </row>
    <row r="429" spans="17:17">
      <c r="Q429" s="2"/>
    </row>
    <row r="430" spans="17:17">
      <c r="Q430" s="2"/>
    </row>
    <row r="431" spans="17:17">
      <c r="Q431" s="2"/>
    </row>
    <row r="432" spans="17:17">
      <c r="Q432" s="2"/>
    </row>
    <row r="433" spans="17:17">
      <c r="Q433" s="2"/>
    </row>
    <row r="434" spans="17:17">
      <c r="Q434" s="2"/>
    </row>
    <row r="435" spans="17:17">
      <c r="Q435" s="2"/>
    </row>
    <row r="436" spans="17:17">
      <c r="Q436" s="2"/>
    </row>
    <row r="437" spans="17:17">
      <c r="Q437" s="2"/>
    </row>
    <row r="438" spans="17:17">
      <c r="Q438" s="2"/>
    </row>
    <row r="439" spans="17:17">
      <c r="Q439" s="2"/>
    </row>
    <row r="440" spans="17:17">
      <c r="Q440" s="2"/>
    </row>
    <row r="441" spans="17:17">
      <c r="Q441" s="2"/>
    </row>
    <row r="442" spans="17:17">
      <c r="Q442" s="2"/>
    </row>
    <row r="443" spans="17:17">
      <c r="Q443" s="2"/>
    </row>
    <row r="444" spans="17:17">
      <c r="Q444" s="2"/>
    </row>
    <row r="445" spans="17:17">
      <c r="Q445" s="2"/>
    </row>
    <row r="446" spans="17:17">
      <c r="Q446" s="2"/>
    </row>
    <row r="447" spans="17:17">
      <c r="Q447" s="2"/>
    </row>
    <row r="448" spans="17:17">
      <c r="Q448" s="2"/>
    </row>
    <row r="449" spans="17:17">
      <c r="Q449" s="2"/>
    </row>
    <row r="450" spans="17:17">
      <c r="Q450" s="2"/>
    </row>
    <row r="451" spans="17:17">
      <c r="Q451" s="2"/>
    </row>
    <row r="452" spans="17:17">
      <c r="Q452" s="2"/>
    </row>
    <row r="453" spans="17:17">
      <c r="Q453" s="2"/>
    </row>
    <row r="454" spans="17:17">
      <c r="Q454" s="2"/>
    </row>
    <row r="455" spans="17:17">
      <c r="Q455" s="2"/>
    </row>
    <row r="456" spans="17:17">
      <c r="Q456" s="2"/>
    </row>
    <row r="457" spans="17:17">
      <c r="Q457" s="2"/>
    </row>
    <row r="458" spans="17:17">
      <c r="Q458" s="2"/>
    </row>
    <row r="459" spans="17:17">
      <c r="Q459" s="2"/>
    </row>
    <row r="460" spans="17:17">
      <c r="Q460" s="2"/>
    </row>
    <row r="461" spans="17:17">
      <c r="Q461" s="2"/>
    </row>
    <row r="462" spans="17:17">
      <c r="Q462" s="2"/>
    </row>
    <row r="463" spans="17:17">
      <c r="Q463" s="2"/>
    </row>
    <row r="464" spans="17:17">
      <c r="Q464" s="2"/>
    </row>
    <row r="465" spans="17:17">
      <c r="Q465" s="2"/>
    </row>
    <row r="466" spans="17:17">
      <c r="Q466" s="2"/>
    </row>
    <row r="467" spans="17:17">
      <c r="Q467" s="2"/>
    </row>
    <row r="468" spans="17:17">
      <c r="Q468" s="2"/>
    </row>
    <row r="469" spans="17:17">
      <c r="Q469" s="2"/>
    </row>
    <row r="470" spans="17:17">
      <c r="Q470" s="2"/>
    </row>
    <row r="471" spans="17:17">
      <c r="Q471" s="2"/>
    </row>
    <row r="472" spans="17:17">
      <c r="Q472" s="2"/>
    </row>
    <row r="473" spans="17:17">
      <c r="Q473" s="2"/>
    </row>
    <row r="474" spans="17:17">
      <c r="Q474" s="2"/>
    </row>
    <row r="475" spans="17:17">
      <c r="Q475" s="2"/>
    </row>
    <row r="476" spans="17:17">
      <c r="Q476" s="2"/>
    </row>
    <row r="477" spans="17:17">
      <c r="Q477" s="2"/>
    </row>
    <row r="478" spans="17:17">
      <c r="Q478" s="2"/>
    </row>
    <row r="479" spans="17:17">
      <c r="Q479" s="2"/>
    </row>
    <row r="480" spans="17:17">
      <c r="Q480" s="2"/>
    </row>
    <row r="481" spans="17:17">
      <c r="Q481" s="2"/>
    </row>
    <row r="482" spans="17:17">
      <c r="Q482" s="2"/>
    </row>
    <row r="483" spans="17:17">
      <c r="Q483" s="2"/>
    </row>
    <row r="484" spans="17:17">
      <c r="Q484" s="2"/>
    </row>
    <row r="485" spans="17:17">
      <c r="Q485" s="2"/>
    </row>
    <row r="486" spans="17:17">
      <c r="Q486" s="2"/>
    </row>
    <row r="487" spans="17:17">
      <c r="Q487" s="2"/>
    </row>
    <row r="488" spans="17:17">
      <c r="Q488" s="2"/>
    </row>
    <row r="489" spans="17:17">
      <c r="Q489" s="2"/>
    </row>
    <row r="490" spans="17:17">
      <c r="Q490" s="2"/>
    </row>
    <row r="491" spans="17:17">
      <c r="Q491" s="2"/>
    </row>
    <row r="492" spans="17:17">
      <c r="Q492" s="2"/>
    </row>
    <row r="493" spans="17:17">
      <c r="Q493" s="2"/>
    </row>
    <row r="494" spans="17:17">
      <c r="Q494" s="2"/>
    </row>
    <row r="495" spans="17:17">
      <c r="Q495" s="2"/>
    </row>
    <row r="496" spans="17:17">
      <c r="Q496" s="2"/>
    </row>
    <row r="497" spans="17:17">
      <c r="Q497" s="2"/>
    </row>
    <row r="498" spans="17:17">
      <c r="Q498" s="2"/>
    </row>
    <row r="499" spans="17:17">
      <c r="Q499" s="2"/>
    </row>
    <row r="500" spans="17:17">
      <c r="Q500" s="2"/>
    </row>
    <row r="501" spans="17:17">
      <c r="Q501" s="2"/>
    </row>
    <row r="502" spans="17:17">
      <c r="Q502" s="2"/>
    </row>
    <row r="503" spans="17:17">
      <c r="Q503" s="2"/>
    </row>
    <row r="504" spans="17:17">
      <c r="Q504" s="2"/>
    </row>
    <row r="505" spans="17:17">
      <c r="Q505" s="2"/>
    </row>
    <row r="506" spans="17:17">
      <c r="Q506" s="2"/>
    </row>
    <row r="507" spans="17:17">
      <c r="Q507" s="2"/>
    </row>
    <row r="508" spans="17:17">
      <c r="Q508" s="2"/>
    </row>
    <row r="509" spans="17:17">
      <c r="Q509" s="2"/>
    </row>
    <row r="510" spans="17:17">
      <c r="Q510" s="2"/>
    </row>
    <row r="511" spans="17:17">
      <c r="Q511" s="2"/>
    </row>
    <row r="512" spans="17:17">
      <c r="Q512" s="2"/>
    </row>
    <row r="513" spans="17:17">
      <c r="Q513" s="2"/>
    </row>
    <row r="514" spans="17:17">
      <c r="Q514" s="2"/>
    </row>
    <row r="515" spans="17:17">
      <c r="Q515" s="2"/>
    </row>
    <row r="516" spans="17:17">
      <c r="Q516" s="2"/>
    </row>
    <row r="517" spans="17:17">
      <c r="Q517" s="2"/>
    </row>
    <row r="518" spans="17:17">
      <c r="Q518" s="2"/>
    </row>
    <row r="519" spans="17:17">
      <c r="Q519" s="2"/>
    </row>
    <row r="520" spans="17:17">
      <c r="Q520" s="2"/>
    </row>
    <row r="521" spans="17:17">
      <c r="Q521" s="2"/>
    </row>
    <row r="522" spans="17:17">
      <c r="Q522" s="2"/>
    </row>
    <row r="523" spans="17:17">
      <c r="Q523" s="2"/>
    </row>
    <row r="524" spans="17:17">
      <c r="Q524" s="2"/>
    </row>
    <row r="525" spans="17:17">
      <c r="Q525" s="2"/>
    </row>
    <row r="526" spans="17:17">
      <c r="Q526" s="2"/>
    </row>
    <row r="527" spans="17:17">
      <c r="Q527" s="2"/>
    </row>
    <row r="528" spans="17:17">
      <c r="Q528" s="2"/>
    </row>
    <row r="529" spans="17:17">
      <c r="Q529" s="2"/>
    </row>
    <row r="530" spans="17:17">
      <c r="Q530" s="2"/>
    </row>
    <row r="531" spans="17:17">
      <c r="Q531" s="2"/>
    </row>
    <row r="532" spans="17:17">
      <c r="Q532" s="2"/>
    </row>
    <row r="533" spans="17:17">
      <c r="Q533" s="2"/>
    </row>
    <row r="534" spans="17:17">
      <c r="Q534" s="2"/>
    </row>
    <row r="535" spans="17:17">
      <c r="Q535" s="2"/>
    </row>
    <row r="536" spans="17:17">
      <c r="Q536" s="2"/>
    </row>
    <row r="537" spans="17:17">
      <c r="Q537" s="2"/>
    </row>
    <row r="538" spans="17:17">
      <c r="Q538" s="2"/>
    </row>
    <row r="539" spans="17:17">
      <c r="Q539" s="2"/>
    </row>
    <row r="540" spans="17:17">
      <c r="Q540" s="2"/>
    </row>
    <row r="541" spans="17:17">
      <c r="Q541" s="2"/>
    </row>
    <row r="542" spans="17:17">
      <c r="Q542" s="2"/>
    </row>
    <row r="543" spans="17:17">
      <c r="Q543" s="2"/>
    </row>
    <row r="544" spans="17:17">
      <c r="Q544" s="2"/>
    </row>
    <row r="545" spans="17:17">
      <c r="Q545" s="2"/>
    </row>
    <row r="546" spans="17:17">
      <c r="Q546" s="2"/>
    </row>
    <row r="547" spans="17:17">
      <c r="Q547" s="2"/>
    </row>
    <row r="548" spans="17:17">
      <c r="Q548" s="2"/>
    </row>
    <row r="549" spans="17:17">
      <c r="Q549" s="2"/>
    </row>
    <row r="550" spans="17:17">
      <c r="Q550" s="2"/>
    </row>
    <row r="551" spans="17:17">
      <c r="Q551" s="2"/>
    </row>
    <row r="552" spans="17:17">
      <c r="Q552" s="2"/>
    </row>
    <row r="553" spans="17:17">
      <c r="Q553" s="2"/>
    </row>
    <row r="554" spans="17:17">
      <c r="Q554" s="2"/>
    </row>
    <row r="555" spans="17:17">
      <c r="Q555" s="2"/>
    </row>
    <row r="556" spans="17:17">
      <c r="Q556" s="2"/>
    </row>
    <row r="557" spans="17:17">
      <c r="Q557" s="2"/>
    </row>
    <row r="558" spans="17:17">
      <c r="Q558" s="2"/>
    </row>
    <row r="559" spans="17:17">
      <c r="Q559" s="2"/>
    </row>
    <row r="560" spans="17:17">
      <c r="Q560" s="2"/>
    </row>
    <row r="561" spans="17:17">
      <c r="Q561" s="2"/>
    </row>
    <row r="562" spans="17:17">
      <c r="Q562" s="2"/>
    </row>
    <row r="563" spans="17:17">
      <c r="Q563" s="2"/>
    </row>
    <row r="564" spans="17:17">
      <c r="Q564" s="2"/>
    </row>
    <row r="565" spans="17:17">
      <c r="Q565" s="2"/>
    </row>
    <row r="566" spans="17:17">
      <c r="Q566" s="2"/>
    </row>
    <row r="567" spans="17:17">
      <c r="Q567" s="2"/>
    </row>
    <row r="568" spans="17:17">
      <c r="Q568" s="2"/>
    </row>
    <row r="569" spans="17:17">
      <c r="Q569" s="2"/>
    </row>
    <row r="570" spans="17:17">
      <c r="Q570" s="2"/>
    </row>
    <row r="571" spans="17:17">
      <c r="Q571" s="2"/>
    </row>
    <row r="572" spans="17:17">
      <c r="Q572" s="2"/>
    </row>
    <row r="573" spans="17:17">
      <c r="Q573" s="2"/>
    </row>
    <row r="574" spans="17:17">
      <c r="Q574" s="2"/>
    </row>
    <row r="575" spans="17:17">
      <c r="Q575" s="2"/>
    </row>
    <row r="576" spans="17:17">
      <c r="Q576" s="2"/>
    </row>
    <row r="577" spans="17:17">
      <c r="Q577" s="2"/>
    </row>
    <row r="578" spans="17:17">
      <c r="Q578" s="2"/>
    </row>
    <row r="579" spans="17:17">
      <c r="Q579" s="2"/>
    </row>
    <row r="580" spans="17:17">
      <c r="Q580" s="2"/>
    </row>
    <row r="581" spans="17:17">
      <c r="Q581" s="2"/>
    </row>
    <row r="582" spans="17:17">
      <c r="Q582" s="2"/>
    </row>
    <row r="583" spans="17:17">
      <c r="Q583" s="2"/>
    </row>
    <row r="584" spans="17:17">
      <c r="Q584" s="2"/>
    </row>
    <row r="585" spans="17:17">
      <c r="Q585" s="2"/>
    </row>
    <row r="586" spans="17:17">
      <c r="Q586" s="2"/>
    </row>
    <row r="587" spans="17:17">
      <c r="Q587" s="2"/>
    </row>
    <row r="588" spans="17:17">
      <c r="Q588" s="2"/>
    </row>
    <row r="589" spans="17:17">
      <c r="Q589" s="2"/>
    </row>
    <row r="590" spans="17:17">
      <c r="Q590" s="2"/>
    </row>
    <row r="591" spans="17:17">
      <c r="Q591" s="2"/>
    </row>
    <row r="592" spans="17:17">
      <c r="Q592" s="2"/>
    </row>
    <row r="593" spans="17:17">
      <c r="Q593" s="2"/>
    </row>
    <row r="594" spans="17:17">
      <c r="Q594" s="2"/>
    </row>
    <row r="595" spans="17:17">
      <c r="Q595" s="2"/>
    </row>
    <row r="596" spans="17:17">
      <c r="Q596" s="2"/>
    </row>
    <row r="597" spans="17:17">
      <c r="Q597" s="2"/>
    </row>
    <row r="598" spans="17:17">
      <c r="Q598" s="2"/>
    </row>
    <row r="599" spans="17:17">
      <c r="Q599" s="2"/>
    </row>
    <row r="600" spans="17:17">
      <c r="Q600" s="2"/>
    </row>
    <row r="601" spans="17:17">
      <c r="Q601" s="2"/>
    </row>
    <row r="602" spans="17:17">
      <c r="Q602" s="2"/>
    </row>
    <row r="603" spans="17:17">
      <c r="Q603" s="2"/>
    </row>
    <row r="604" spans="17:17">
      <c r="Q604" s="2"/>
    </row>
    <row r="605" spans="17:17">
      <c r="Q605" s="2"/>
    </row>
    <row r="606" spans="17:17">
      <c r="Q606" s="2"/>
    </row>
    <row r="607" spans="17:17">
      <c r="Q607" s="2"/>
    </row>
    <row r="608" spans="17:17">
      <c r="Q608" s="2"/>
    </row>
    <row r="609" spans="17:17">
      <c r="Q609" s="2"/>
    </row>
    <row r="610" spans="17:17">
      <c r="Q610" s="2"/>
    </row>
    <row r="611" spans="17:17">
      <c r="Q611" s="2"/>
    </row>
    <row r="612" spans="17:17">
      <c r="Q612" s="2"/>
    </row>
    <row r="613" spans="17:17">
      <c r="Q613" s="2"/>
    </row>
    <row r="614" spans="17:17">
      <c r="Q614" s="2"/>
    </row>
    <row r="615" spans="17:17">
      <c r="Q615" s="2"/>
    </row>
    <row r="616" spans="17:17">
      <c r="Q616" s="2"/>
    </row>
    <row r="617" spans="17:17">
      <c r="Q617" s="2"/>
    </row>
    <row r="618" spans="17:17">
      <c r="Q618" s="2"/>
    </row>
    <row r="619" spans="17:17">
      <c r="Q619" s="2"/>
    </row>
    <row r="620" spans="17:17">
      <c r="Q620" s="2"/>
    </row>
    <row r="621" spans="17:17">
      <c r="Q621" s="2"/>
    </row>
    <row r="622" spans="17:17">
      <c r="Q622" s="2"/>
    </row>
    <row r="623" spans="17:17">
      <c r="Q623" s="2"/>
    </row>
    <row r="624" spans="17:17">
      <c r="Q624" s="2"/>
    </row>
    <row r="625" spans="17:17">
      <c r="Q625" s="2"/>
    </row>
    <row r="626" spans="17:17">
      <c r="Q626" s="2"/>
    </row>
    <row r="627" spans="17:17">
      <c r="Q627" s="2"/>
    </row>
    <row r="628" spans="17:17">
      <c r="Q628" s="2"/>
    </row>
    <row r="629" spans="17:17">
      <c r="Q629" s="2"/>
    </row>
    <row r="630" spans="17:17">
      <c r="Q630" s="2"/>
    </row>
    <row r="631" spans="17:17">
      <c r="Q631" s="2"/>
    </row>
    <row r="632" spans="17:17">
      <c r="Q632" s="2"/>
    </row>
    <row r="633" spans="17:17">
      <c r="Q633" s="2"/>
    </row>
    <row r="634" spans="17:17">
      <c r="Q634" s="2"/>
    </row>
    <row r="635" spans="17:17">
      <c r="Q635" s="2"/>
    </row>
    <row r="636" spans="17:17">
      <c r="Q636" s="2"/>
    </row>
    <row r="637" spans="17:17">
      <c r="Q637" s="2"/>
    </row>
    <row r="638" spans="17:17">
      <c r="Q638" s="2"/>
    </row>
    <row r="639" spans="17:17">
      <c r="Q639" s="2"/>
    </row>
    <row r="640" spans="17:17">
      <c r="Q640" s="2"/>
    </row>
    <row r="641" spans="17:17">
      <c r="Q641" s="2"/>
    </row>
    <row r="642" spans="17:17">
      <c r="Q642" s="2"/>
    </row>
    <row r="643" spans="17:17">
      <c r="Q643" s="2"/>
    </row>
    <row r="644" spans="17:17">
      <c r="Q644" s="2"/>
    </row>
    <row r="645" spans="17:17">
      <c r="Q645" s="2"/>
    </row>
    <row r="646" spans="17:17">
      <c r="Q646" s="2"/>
    </row>
    <row r="647" spans="17:17">
      <c r="Q647" s="2"/>
    </row>
    <row r="648" spans="17:17">
      <c r="Q648" s="2"/>
    </row>
    <row r="649" spans="17:17">
      <c r="Q649" s="2"/>
    </row>
    <row r="650" spans="17:17">
      <c r="Q650" s="2"/>
    </row>
    <row r="651" spans="17:17">
      <c r="Q651" s="2"/>
    </row>
    <row r="652" spans="17:17">
      <c r="Q652" s="2"/>
    </row>
    <row r="653" spans="17:17">
      <c r="Q653" s="2"/>
    </row>
    <row r="654" spans="17:17">
      <c r="Q654" s="2"/>
    </row>
    <row r="655" spans="17:17">
      <c r="Q655" s="2"/>
    </row>
    <row r="656" spans="17:17">
      <c r="Q656" s="2"/>
    </row>
    <row r="657" spans="17:17">
      <c r="Q657" s="2"/>
    </row>
    <row r="658" spans="17:17">
      <c r="Q658" s="2"/>
    </row>
    <row r="659" spans="17:17">
      <c r="Q659" s="2"/>
    </row>
    <row r="660" spans="17:17">
      <c r="Q660" s="2"/>
    </row>
    <row r="661" spans="17:17">
      <c r="Q661" s="2"/>
    </row>
    <row r="662" spans="17:17">
      <c r="Q662" s="2"/>
    </row>
    <row r="663" spans="17:17">
      <c r="Q663" s="2"/>
    </row>
    <row r="664" spans="17:17">
      <c r="Q664" s="2"/>
    </row>
    <row r="665" spans="17:17">
      <c r="Q665" s="2"/>
    </row>
    <row r="666" spans="17:17">
      <c r="Q666" s="2"/>
    </row>
    <row r="667" spans="17:17">
      <c r="Q667" s="2"/>
    </row>
    <row r="668" spans="17:17">
      <c r="Q668" s="2"/>
    </row>
    <row r="669" spans="17:17">
      <c r="Q669" s="2"/>
    </row>
    <row r="670" spans="17:17">
      <c r="Q670" s="2"/>
    </row>
    <row r="671" spans="17:17">
      <c r="Q671" s="2"/>
    </row>
    <row r="672" spans="17:17">
      <c r="Q672" s="2"/>
    </row>
    <row r="673" spans="17:17">
      <c r="Q673" s="2"/>
    </row>
    <row r="674" spans="17:17">
      <c r="Q674" s="2"/>
    </row>
    <row r="675" spans="17:17">
      <c r="Q675" s="2"/>
    </row>
    <row r="676" spans="17:17">
      <c r="Q676" s="2"/>
    </row>
    <row r="677" spans="17:17">
      <c r="Q677" s="2"/>
    </row>
    <row r="678" spans="17:17">
      <c r="Q678" s="2"/>
    </row>
    <row r="679" spans="17:17">
      <c r="Q679" s="2"/>
    </row>
    <row r="680" spans="17:17">
      <c r="Q680" s="2"/>
    </row>
    <row r="681" spans="17:17">
      <c r="Q681" s="2"/>
    </row>
    <row r="682" spans="17:17">
      <c r="Q682" s="2"/>
    </row>
    <row r="683" spans="17:17">
      <c r="Q683" s="2"/>
    </row>
    <row r="684" spans="17:17">
      <c r="Q684" s="2"/>
    </row>
    <row r="685" spans="17:17">
      <c r="Q685" s="2"/>
    </row>
    <row r="686" spans="17:17">
      <c r="Q686" s="2"/>
    </row>
    <row r="687" spans="17:17">
      <c r="Q687" s="2"/>
    </row>
    <row r="688" spans="17:17">
      <c r="Q688" s="2"/>
    </row>
    <row r="689" spans="17:17">
      <c r="Q689" s="2"/>
    </row>
    <row r="690" spans="17:17">
      <c r="Q690" s="2"/>
    </row>
    <row r="691" spans="17:17">
      <c r="Q691" s="2"/>
    </row>
    <row r="692" spans="17:17">
      <c r="Q692" s="2"/>
    </row>
    <row r="693" spans="17:17">
      <c r="Q693" s="2"/>
    </row>
    <row r="694" spans="17:17">
      <c r="Q694" s="2"/>
    </row>
    <row r="695" spans="17:17">
      <c r="Q695" s="2"/>
    </row>
    <row r="696" spans="17:17">
      <c r="Q696" s="2"/>
    </row>
    <row r="697" spans="17:17">
      <c r="Q697" s="2"/>
    </row>
    <row r="698" spans="17:17">
      <c r="Q698" s="2"/>
    </row>
    <row r="699" spans="17:17">
      <c r="Q699" s="2"/>
    </row>
    <row r="700" spans="17:17">
      <c r="Q700" s="2"/>
    </row>
    <row r="701" spans="17:17">
      <c r="Q701" s="2"/>
    </row>
    <row r="702" spans="17:17">
      <c r="Q702" s="2"/>
    </row>
    <row r="703" spans="17:17">
      <c r="Q703" s="2"/>
    </row>
    <row r="704" spans="17:17">
      <c r="Q704" s="2"/>
    </row>
    <row r="705" spans="17:17">
      <c r="Q705" s="2"/>
    </row>
    <row r="706" spans="17:17">
      <c r="Q706" s="2"/>
    </row>
    <row r="707" spans="17:17">
      <c r="Q707" s="2"/>
    </row>
    <row r="708" spans="17:17">
      <c r="Q708" s="2"/>
    </row>
    <row r="709" spans="17:17">
      <c r="Q709" s="2"/>
    </row>
    <row r="710" spans="17:17">
      <c r="Q710" s="2"/>
    </row>
    <row r="711" spans="17:17">
      <c r="Q711" s="2"/>
    </row>
    <row r="712" spans="17:17">
      <c r="Q712" s="2"/>
    </row>
    <row r="713" spans="17:17">
      <c r="Q713" s="2"/>
    </row>
    <row r="714" spans="17:17">
      <c r="Q714" s="2"/>
    </row>
    <row r="715" spans="17:17">
      <c r="Q715" s="2"/>
    </row>
    <row r="716" spans="17:17">
      <c r="Q716" s="2"/>
    </row>
    <row r="717" spans="17:17">
      <c r="Q717" s="2"/>
    </row>
    <row r="718" spans="17:17">
      <c r="Q718" s="2"/>
    </row>
    <row r="719" spans="17:17">
      <c r="Q719" s="2"/>
    </row>
    <row r="720" spans="17:17">
      <c r="Q720" s="2"/>
    </row>
    <row r="721" spans="17:17">
      <c r="Q721" s="2"/>
    </row>
    <row r="722" spans="17:17">
      <c r="Q722" s="2"/>
    </row>
    <row r="723" spans="17:17">
      <c r="Q723" s="2"/>
    </row>
    <row r="724" spans="17:17">
      <c r="Q724" s="2"/>
    </row>
    <row r="725" spans="17:17">
      <c r="Q725" s="2"/>
    </row>
    <row r="726" spans="17:17">
      <c r="Q726" s="2"/>
    </row>
    <row r="727" spans="17:17">
      <c r="Q727" s="2"/>
    </row>
    <row r="728" spans="17:17">
      <c r="Q728" s="2"/>
    </row>
    <row r="729" spans="17:17">
      <c r="Q729" s="2"/>
    </row>
    <row r="730" spans="17:17">
      <c r="Q730" s="2"/>
    </row>
    <row r="731" spans="17:17">
      <c r="Q731" s="2"/>
    </row>
    <row r="732" spans="17:17">
      <c r="Q732" s="2"/>
    </row>
    <row r="733" spans="17:17">
      <c r="Q733" s="2"/>
    </row>
    <row r="734" spans="17:17">
      <c r="Q734" s="2"/>
    </row>
    <row r="735" spans="17:17">
      <c r="Q735" s="2"/>
    </row>
    <row r="736" spans="17:17">
      <c r="Q736" s="2"/>
    </row>
    <row r="737" spans="17:17">
      <c r="Q737" s="2"/>
    </row>
    <row r="738" spans="17:17">
      <c r="Q738" s="2"/>
    </row>
    <row r="739" spans="17:17">
      <c r="Q739" s="2"/>
    </row>
    <row r="740" spans="17:17">
      <c r="Q740" s="2"/>
    </row>
    <row r="741" spans="17:17">
      <c r="Q741" s="2"/>
    </row>
    <row r="742" spans="17:17">
      <c r="Q742" s="2"/>
    </row>
    <row r="743" spans="17:17">
      <c r="Q743" s="2"/>
    </row>
    <row r="744" spans="17:17">
      <c r="Q744" s="2"/>
    </row>
    <row r="745" spans="17:17">
      <c r="Q745" s="2"/>
    </row>
    <row r="746" spans="17:17">
      <c r="Q746" s="2"/>
    </row>
    <row r="747" spans="17:17">
      <c r="Q747" s="2"/>
    </row>
    <row r="748" spans="17:17">
      <c r="Q748" s="2"/>
    </row>
    <row r="749" spans="17:17">
      <c r="Q749" s="2"/>
    </row>
    <row r="750" spans="17:17">
      <c r="Q750" s="2"/>
    </row>
    <row r="751" spans="17:17">
      <c r="Q751" s="2"/>
    </row>
    <row r="752" spans="17:17">
      <c r="Q752" s="2"/>
    </row>
    <row r="753" spans="17:17">
      <c r="Q753" s="2"/>
    </row>
    <row r="754" spans="17:17">
      <c r="Q754" s="2"/>
    </row>
    <row r="755" spans="17:17">
      <c r="Q755" s="2"/>
    </row>
    <row r="756" spans="17:17">
      <c r="Q756" s="2"/>
    </row>
    <row r="757" spans="17:17">
      <c r="Q757" s="2"/>
    </row>
    <row r="758" spans="17:17">
      <c r="Q758" s="2"/>
    </row>
    <row r="759" spans="17:17">
      <c r="Q759" s="2"/>
    </row>
    <row r="760" spans="17:17">
      <c r="Q760" s="2"/>
    </row>
    <row r="761" spans="17:17">
      <c r="Q761" s="2"/>
    </row>
    <row r="762" spans="17:17">
      <c r="Q762" s="2"/>
    </row>
    <row r="763" spans="17:17">
      <c r="Q763" s="2"/>
    </row>
    <row r="764" spans="17:17">
      <c r="Q764" s="2"/>
    </row>
    <row r="765" spans="17:17">
      <c r="Q765" s="2"/>
    </row>
    <row r="766" spans="17:17">
      <c r="Q766" s="2"/>
    </row>
    <row r="767" spans="17:17">
      <c r="Q767" s="2"/>
    </row>
    <row r="768" spans="17:17">
      <c r="Q768" s="2"/>
    </row>
    <row r="769" spans="17:17">
      <c r="Q769" s="2"/>
    </row>
    <row r="770" spans="17:17">
      <c r="Q770" s="2"/>
    </row>
    <row r="771" spans="17:17">
      <c r="Q771" s="2"/>
    </row>
    <row r="772" spans="17:17">
      <c r="Q772" s="2"/>
    </row>
    <row r="773" spans="17:17">
      <c r="Q773" s="2"/>
    </row>
    <row r="774" spans="17:17">
      <c r="Q774" s="2"/>
    </row>
    <row r="775" spans="17:17">
      <c r="Q775" s="2"/>
    </row>
    <row r="776" spans="17:17">
      <c r="Q776" s="2"/>
    </row>
    <row r="777" spans="17:17">
      <c r="Q777" s="2"/>
    </row>
    <row r="778" spans="17:17">
      <c r="Q778" s="2"/>
    </row>
    <row r="779" spans="17:17">
      <c r="Q779" s="2"/>
    </row>
    <row r="780" spans="17:17">
      <c r="Q780" s="2"/>
    </row>
    <row r="781" spans="17:17">
      <c r="Q781" s="2"/>
    </row>
    <row r="782" spans="17:17">
      <c r="Q782" s="2"/>
    </row>
    <row r="783" spans="17:17">
      <c r="Q783" s="2"/>
    </row>
    <row r="784" spans="17:17">
      <c r="Q784" s="2"/>
    </row>
    <row r="785" spans="17:17">
      <c r="Q785" s="2"/>
    </row>
    <row r="786" spans="17:17">
      <c r="Q786" s="2"/>
    </row>
    <row r="787" spans="17:17">
      <c r="Q787" s="2"/>
    </row>
    <row r="788" spans="17:17">
      <c r="Q788" s="2"/>
    </row>
    <row r="789" spans="17:17">
      <c r="Q789" s="2"/>
    </row>
    <row r="790" spans="17:17">
      <c r="Q790" s="2"/>
    </row>
    <row r="791" spans="17:17">
      <c r="Q791" s="2"/>
    </row>
    <row r="792" spans="17:17">
      <c r="Q792" s="2"/>
    </row>
    <row r="793" spans="17:17">
      <c r="Q793" s="2"/>
    </row>
    <row r="794" spans="17:17">
      <c r="Q794" s="2"/>
    </row>
    <row r="795" spans="17:17">
      <c r="Q795" s="2"/>
    </row>
    <row r="796" spans="17:17">
      <c r="Q796" s="2"/>
    </row>
    <row r="797" spans="17:17">
      <c r="Q797" s="2"/>
    </row>
    <row r="798" spans="17:17">
      <c r="Q798" s="2"/>
    </row>
    <row r="799" spans="17:17">
      <c r="Q799" s="2"/>
    </row>
    <row r="800" spans="17:17">
      <c r="Q800" s="2"/>
    </row>
    <row r="801" spans="17:17">
      <c r="Q801" s="2"/>
    </row>
    <row r="802" spans="17:17">
      <c r="Q802" s="2"/>
    </row>
    <row r="803" spans="17:17">
      <c r="Q803" s="2"/>
    </row>
    <row r="804" spans="17:17">
      <c r="Q804" s="2"/>
    </row>
    <row r="805" spans="17:17">
      <c r="Q805" s="2"/>
    </row>
    <row r="806" spans="17:17">
      <c r="Q806" s="2"/>
    </row>
    <row r="807" spans="17:17">
      <c r="Q807" s="2"/>
    </row>
    <row r="808" spans="17:17">
      <c r="Q808" s="2"/>
    </row>
    <row r="809" spans="17:17">
      <c r="Q809" s="2"/>
    </row>
    <row r="810" spans="17:17">
      <c r="Q810" s="2"/>
    </row>
    <row r="811" spans="17:17">
      <c r="Q811" s="2"/>
    </row>
    <row r="812" spans="17:17">
      <c r="Q812" s="2"/>
    </row>
    <row r="813" spans="17:17">
      <c r="Q813" s="2"/>
    </row>
    <row r="814" spans="17:17">
      <c r="Q814" s="2"/>
    </row>
    <row r="815" spans="17:17">
      <c r="Q815" s="2"/>
    </row>
    <row r="816" spans="17:17">
      <c r="Q816" s="2"/>
    </row>
    <row r="817" spans="17:17">
      <c r="Q817" s="2"/>
    </row>
    <row r="818" spans="17:17">
      <c r="Q818" s="2"/>
    </row>
    <row r="819" spans="17:17">
      <c r="Q819" s="2"/>
    </row>
    <row r="820" spans="17:17">
      <c r="Q820" s="2"/>
    </row>
    <row r="821" spans="17:17">
      <c r="Q821" s="2"/>
    </row>
    <row r="822" spans="17:17">
      <c r="Q822" s="2"/>
    </row>
    <row r="823" spans="17:17">
      <c r="Q823" s="2"/>
    </row>
    <row r="824" spans="17:17">
      <c r="Q824" s="2"/>
    </row>
    <row r="825" spans="17:17">
      <c r="Q825" s="2"/>
    </row>
    <row r="826" spans="17:17">
      <c r="Q826" s="2"/>
    </row>
    <row r="827" spans="17:17">
      <c r="Q827" s="2"/>
    </row>
    <row r="828" spans="17:17">
      <c r="Q828" s="2"/>
    </row>
    <row r="829" spans="17:17">
      <c r="Q829" s="2"/>
    </row>
    <row r="830" spans="17:17">
      <c r="Q830" s="2"/>
    </row>
    <row r="831" spans="17:17">
      <c r="Q831" s="2"/>
    </row>
    <row r="832" spans="17:17">
      <c r="Q832" s="2"/>
    </row>
    <row r="833" spans="17:17">
      <c r="Q833" s="2"/>
    </row>
    <row r="834" spans="17:17">
      <c r="Q834" s="2"/>
    </row>
    <row r="835" spans="17:17">
      <c r="Q835" s="2"/>
    </row>
    <row r="836" spans="17:17">
      <c r="Q836" s="2"/>
    </row>
    <row r="837" spans="17:17">
      <c r="Q837" s="2"/>
    </row>
    <row r="838" spans="17:17">
      <c r="Q838" s="2"/>
    </row>
    <row r="839" spans="17:17">
      <c r="Q839" s="2"/>
    </row>
    <row r="840" spans="17:17">
      <c r="Q840" s="2"/>
    </row>
    <row r="841" spans="17:17">
      <c r="Q841" s="2"/>
    </row>
    <row r="842" spans="17:17">
      <c r="Q842" s="2"/>
    </row>
    <row r="843" spans="17:17">
      <c r="Q843" s="2"/>
    </row>
    <row r="844" spans="17:17">
      <c r="Q844" s="2"/>
    </row>
    <row r="845" spans="17:17">
      <c r="Q845" s="2"/>
    </row>
    <row r="846" spans="17:17">
      <c r="Q846" s="2"/>
    </row>
    <row r="847" spans="17:17">
      <c r="Q847" s="2"/>
    </row>
    <row r="848" spans="17:17">
      <c r="Q848" s="2"/>
    </row>
    <row r="849" spans="17:17">
      <c r="Q849" s="2"/>
    </row>
    <row r="850" spans="17:17">
      <c r="Q850" s="2"/>
    </row>
    <row r="851" spans="17:17">
      <c r="Q851" s="2"/>
    </row>
    <row r="852" spans="17:17">
      <c r="Q852" s="2"/>
    </row>
    <row r="853" spans="17:17">
      <c r="Q853" s="2"/>
    </row>
    <row r="854" spans="17:17">
      <c r="Q854" s="2"/>
    </row>
    <row r="855" spans="17:17">
      <c r="Q855" s="2"/>
    </row>
    <row r="856" spans="17:17">
      <c r="Q856" s="2"/>
    </row>
    <row r="857" spans="17:17">
      <c r="Q857" s="2"/>
    </row>
    <row r="858" spans="17:17">
      <c r="Q858" s="2"/>
    </row>
    <row r="859" spans="17:17">
      <c r="Q859" s="2"/>
    </row>
    <row r="860" spans="17:17">
      <c r="Q860" s="2"/>
    </row>
    <row r="861" spans="17:17">
      <c r="Q861" s="2"/>
    </row>
    <row r="862" spans="17:17">
      <c r="Q862" s="2"/>
    </row>
    <row r="863" spans="17:17">
      <c r="Q863" s="2"/>
    </row>
    <row r="864" spans="17:17">
      <c r="Q864" s="2"/>
    </row>
    <row r="865" spans="17:17">
      <c r="Q865" s="2"/>
    </row>
    <row r="866" spans="17:17">
      <c r="Q866" s="2"/>
    </row>
    <row r="867" spans="17:17">
      <c r="Q867" s="2"/>
    </row>
    <row r="868" spans="17:17">
      <c r="Q868" s="2"/>
    </row>
    <row r="869" spans="17:17">
      <c r="Q869" s="2"/>
    </row>
    <row r="870" spans="17:17">
      <c r="Q870" s="2"/>
    </row>
    <row r="871" spans="17:17">
      <c r="Q871" s="2"/>
    </row>
    <row r="872" spans="17:17">
      <c r="Q872" s="2"/>
    </row>
    <row r="873" spans="17:17">
      <c r="Q873" s="2"/>
    </row>
    <row r="874" spans="17:17">
      <c r="Q874" s="2"/>
    </row>
    <row r="875" spans="17:17">
      <c r="Q875" s="2"/>
    </row>
    <row r="876" spans="17:17">
      <c r="Q876" s="2"/>
    </row>
    <row r="877" spans="17:17">
      <c r="Q877" s="2"/>
    </row>
    <row r="878" spans="17:17">
      <c r="Q878" s="2"/>
    </row>
    <row r="879" spans="17:17">
      <c r="Q879" s="2"/>
    </row>
    <row r="880" spans="17:17">
      <c r="Q880" s="2"/>
    </row>
    <row r="881" spans="17:17">
      <c r="Q881" s="2"/>
    </row>
    <row r="882" spans="17:17">
      <c r="Q882" s="2"/>
    </row>
    <row r="883" spans="17:17">
      <c r="Q883" s="2"/>
    </row>
    <row r="884" spans="17:17">
      <c r="Q884" s="2"/>
    </row>
    <row r="885" spans="17:17">
      <c r="Q885" s="2"/>
    </row>
    <row r="886" spans="17:17">
      <c r="Q886" s="2"/>
    </row>
    <row r="887" spans="17:17">
      <c r="Q887" s="2"/>
    </row>
    <row r="888" spans="17:17">
      <c r="Q888" s="2"/>
    </row>
    <row r="889" spans="17:17">
      <c r="Q889" s="2"/>
    </row>
    <row r="890" spans="17:17">
      <c r="Q890" s="2"/>
    </row>
    <row r="891" spans="17:17">
      <c r="Q891" s="2"/>
    </row>
    <row r="892" spans="17:17">
      <c r="Q892" s="2"/>
    </row>
    <row r="893" spans="17:17">
      <c r="Q893" s="2"/>
    </row>
    <row r="894" spans="17:17">
      <c r="Q894" s="2"/>
    </row>
    <row r="895" spans="17:17">
      <c r="Q895" s="2"/>
    </row>
    <row r="896" spans="17:17">
      <c r="Q896" s="2"/>
    </row>
    <row r="897" spans="17:17">
      <c r="Q897" s="2"/>
    </row>
    <row r="898" spans="17:17">
      <c r="Q898" s="2"/>
    </row>
    <row r="899" spans="17:17">
      <c r="Q899" s="2"/>
    </row>
    <row r="900" spans="17:17">
      <c r="Q900" s="2"/>
    </row>
    <row r="901" spans="17:17">
      <c r="Q901" s="2"/>
    </row>
    <row r="902" spans="17:17">
      <c r="Q902" s="2"/>
    </row>
    <row r="903" spans="17:17">
      <c r="Q903" s="2"/>
    </row>
    <row r="904" spans="17:17">
      <c r="Q904" s="2"/>
    </row>
    <row r="905" spans="17:17">
      <c r="Q905" s="2"/>
    </row>
    <row r="906" spans="17:17">
      <c r="Q906" s="2"/>
    </row>
    <row r="907" spans="17:17">
      <c r="Q907" s="2"/>
    </row>
    <row r="908" spans="17:17">
      <c r="Q908" s="2"/>
    </row>
    <row r="909" spans="17:17">
      <c r="Q909" s="2"/>
    </row>
    <row r="910" spans="17:17">
      <c r="Q910" s="2"/>
    </row>
    <row r="911" spans="17:17">
      <c r="Q911" s="2"/>
    </row>
    <row r="912" spans="17:17">
      <c r="Q912" s="2"/>
    </row>
    <row r="913" spans="17:17">
      <c r="Q913" s="2"/>
    </row>
    <row r="914" spans="17:17">
      <c r="Q914" s="2"/>
    </row>
    <row r="915" spans="17:17">
      <c r="Q915" s="2"/>
    </row>
    <row r="916" spans="17:17">
      <c r="Q916" s="2"/>
    </row>
    <row r="917" spans="17:17">
      <c r="Q917" s="2"/>
    </row>
    <row r="918" spans="17:17">
      <c r="Q918" s="2"/>
    </row>
    <row r="919" spans="17:17">
      <c r="Q919" s="2"/>
    </row>
    <row r="920" spans="17:17">
      <c r="Q920" s="2"/>
    </row>
    <row r="921" spans="17:17">
      <c r="Q921" s="2"/>
    </row>
    <row r="922" spans="17:17">
      <c r="Q922" s="2"/>
    </row>
    <row r="923" spans="17:17">
      <c r="Q923" s="2"/>
    </row>
    <row r="924" spans="17:17">
      <c r="Q924" s="2"/>
    </row>
    <row r="925" spans="17:17">
      <c r="Q925" s="2"/>
    </row>
    <row r="926" spans="17:17">
      <c r="Q926" s="2"/>
    </row>
    <row r="927" spans="17:17">
      <c r="Q927" s="2"/>
    </row>
    <row r="928" spans="17:17">
      <c r="Q928" s="2"/>
    </row>
    <row r="929" spans="17:17">
      <c r="Q929" s="2"/>
    </row>
    <row r="930" spans="17:17">
      <c r="Q930" s="2"/>
    </row>
    <row r="931" spans="17:17">
      <c r="Q931" s="2"/>
    </row>
    <row r="932" spans="17:17">
      <c r="Q932" s="2"/>
    </row>
    <row r="933" spans="17:17">
      <c r="Q933" s="2"/>
    </row>
    <row r="934" spans="17:17">
      <c r="Q934" s="2"/>
    </row>
    <row r="935" spans="17:17">
      <c r="Q935" s="2"/>
    </row>
    <row r="936" spans="17:17">
      <c r="Q936" s="2"/>
    </row>
    <row r="937" spans="17:17">
      <c r="Q937" s="2"/>
    </row>
    <row r="938" spans="17:17">
      <c r="Q938" s="2"/>
    </row>
    <row r="939" spans="17:17">
      <c r="Q939" s="2"/>
    </row>
    <row r="940" spans="17:17">
      <c r="Q940" s="2"/>
    </row>
    <row r="941" spans="17:17">
      <c r="Q941" s="2"/>
    </row>
    <row r="942" spans="17:17">
      <c r="Q942" s="2"/>
    </row>
    <row r="943" spans="17:17">
      <c r="Q943" s="2"/>
    </row>
    <row r="944" spans="17:17">
      <c r="Q944" s="2"/>
    </row>
    <row r="945" spans="17:17">
      <c r="Q945" s="2"/>
    </row>
    <row r="946" spans="17:17">
      <c r="Q946" s="2"/>
    </row>
    <row r="947" spans="17:17">
      <c r="Q947" s="2"/>
    </row>
    <row r="948" spans="17:17">
      <c r="Q948" s="2"/>
    </row>
    <row r="949" spans="17:17">
      <c r="Q949" s="2"/>
    </row>
    <row r="950" spans="17:17">
      <c r="Q950" s="2"/>
    </row>
    <row r="951" spans="17:17">
      <c r="Q951" s="2"/>
    </row>
    <row r="952" spans="17:17">
      <c r="Q952" s="2"/>
    </row>
    <row r="953" spans="17:17">
      <c r="Q953" s="2"/>
    </row>
    <row r="954" spans="17:17">
      <c r="Q954" s="2"/>
    </row>
    <row r="955" spans="17:17">
      <c r="Q955" s="2"/>
    </row>
    <row r="956" spans="17:17">
      <c r="Q956" s="2"/>
    </row>
    <row r="957" spans="17:17">
      <c r="Q957" s="2"/>
    </row>
    <row r="958" spans="17:17">
      <c r="Q958" s="2"/>
    </row>
    <row r="959" spans="17:17">
      <c r="Q959" s="2"/>
    </row>
    <row r="960" spans="17:17">
      <c r="Q960" s="2"/>
    </row>
    <row r="961" spans="17:17">
      <c r="Q961" s="2"/>
    </row>
    <row r="962" spans="17:17">
      <c r="Q962" s="2"/>
    </row>
    <row r="963" spans="17:17">
      <c r="Q963" s="2"/>
    </row>
    <row r="964" spans="17:17">
      <c r="Q964" s="2"/>
    </row>
    <row r="965" spans="17:17">
      <c r="Q965" s="2"/>
    </row>
    <row r="966" spans="17:17">
      <c r="Q966" s="2"/>
    </row>
    <row r="967" spans="17:17">
      <c r="Q967" s="2"/>
    </row>
    <row r="968" spans="17:17">
      <c r="Q968" s="2"/>
    </row>
    <row r="969" spans="17:17">
      <c r="Q969" s="2"/>
    </row>
    <row r="970" spans="17:17">
      <c r="Q970" s="2"/>
    </row>
    <row r="971" spans="17:17">
      <c r="Q971" s="2"/>
    </row>
    <row r="972" spans="17:17">
      <c r="Q972" s="2"/>
    </row>
    <row r="973" spans="17:17">
      <c r="Q973" s="2"/>
    </row>
    <row r="974" spans="17:17">
      <c r="Q974" s="2"/>
    </row>
    <row r="975" spans="17:17">
      <c r="Q975" s="2"/>
    </row>
    <row r="976" spans="17:17">
      <c r="Q976" s="2"/>
    </row>
    <row r="977" spans="17:17">
      <c r="Q977" s="2"/>
    </row>
    <row r="978" spans="17:17">
      <c r="Q978" s="2"/>
    </row>
    <row r="979" spans="17:17">
      <c r="Q979" s="2"/>
    </row>
    <row r="980" spans="17:17">
      <c r="Q980" s="2"/>
    </row>
    <row r="981" spans="17:17">
      <c r="Q981" s="2"/>
    </row>
    <row r="982" spans="17:17">
      <c r="Q982" s="2"/>
    </row>
    <row r="983" spans="17:17">
      <c r="Q983" s="2"/>
    </row>
    <row r="984" spans="17:17">
      <c r="Q984" s="2"/>
    </row>
    <row r="985" spans="17:17">
      <c r="Q985" s="2"/>
    </row>
    <row r="986" spans="17:17">
      <c r="Q986" s="2"/>
    </row>
    <row r="987" spans="17:17">
      <c r="Q987" s="2"/>
    </row>
    <row r="988" spans="17:17">
      <c r="Q988" s="2"/>
    </row>
    <row r="989" spans="17:17">
      <c r="Q989" s="2"/>
    </row>
    <row r="990" spans="17:17">
      <c r="Q990" s="2"/>
    </row>
    <row r="991" spans="17:17">
      <c r="Q991" s="2"/>
    </row>
    <row r="992" spans="17:17">
      <c r="Q992" s="2"/>
    </row>
    <row r="993" spans="17:17">
      <c r="Q993" s="2"/>
    </row>
    <row r="994" spans="17:17">
      <c r="Q994" s="2"/>
    </row>
    <row r="995" spans="17:17">
      <c r="Q995" s="2"/>
    </row>
    <row r="996" spans="17:17">
      <c r="Q996" s="2"/>
    </row>
    <row r="997" spans="17:17">
      <c r="Q997" s="2"/>
    </row>
    <row r="998" spans="17:17">
      <c r="Q998" s="2"/>
    </row>
    <row r="999" spans="17:17">
      <c r="Q999" s="2"/>
    </row>
    <row r="1000" spans="17:17">
      <c r="Q1000" s="2"/>
    </row>
    <row r="1001" spans="17:17">
      <c r="Q1001" s="2"/>
    </row>
    <row r="1002" spans="17:17">
      <c r="Q1002" s="2"/>
    </row>
    <row r="1003" spans="17:17">
      <c r="Q1003" s="2"/>
    </row>
    <row r="1004" spans="17:17">
      <c r="Q1004" s="2"/>
    </row>
    <row r="1005" spans="17:17">
      <c r="Q1005" s="2"/>
    </row>
    <row r="1006" spans="17:17">
      <c r="Q1006" s="2"/>
    </row>
    <row r="1007" spans="17:17">
      <c r="Q1007" s="2"/>
    </row>
    <row r="1008" spans="17:17">
      <c r="Q1008" s="2"/>
    </row>
    <row r="1009" spans="17:17">
      <c r="Q1009" s="2"/>
    </row>
    <row r="1010" spans="17:17">
      <c r="Q1010" s="2"/>
    </row>
    <row r="1011" spans="17:17">
      <c r="Q1011" s="2"/>
    </row>
    <row r="1012" spans="17:17">
      <c r="Q1012" s="2"/>
    </row>
    <row r="1013" spans="17:17">
      <c r="Q1013" s="2"/>
    </row>
    <row r="1014" spans="17:17">
      <c r="Q1014" s="2"/>
    </row>
    <row r="1015" spans="17:17">
      <c r="Q1015" s="2"/>
    </row>
    <row r="1016" spans="17:17">
      <c r="Q1016" s="2"/>
    </row>
    <row r="1017" spans="17:17">
      <c r="Q1017" s="2"/>
    </row>
    <row r="1018" spans="17:17">
      <c r="Q1018" s="2"/>
    </row>
    <row r="1019" spans="17:17">
      <c r="Q1019" s="2"/>
    </row>
    <row r="1020" spans="17:17">
      <c r="Q1020" s="2"/>
    </row>
    <row r="1021" spans="17:17">
      <c r="Q1021" s="2"/>
    </row>
    <row r="1022" spans="17:17">
      <c r="Q1022" s="2"/>
    </row>
    <row r="1023" spans="17:17">
      <c r="Q1023" s="2"/>
    </row>
    <row r="1024" spans="17:17">
      <c r="Q1024" s="2"/>
    </row>
    <row r="1025" spans="17:17">
      <c r="Q1025" s="2"/>
    </row>
    <row r="1026" spans="17:17">
      <c r="Q1026" s="2"/>
    </row>
    <row r="1027" spans="17:17">
      <c r="Q1027" s="2"/>
    </row>
    <row r="1028" spans="17:17">
      <c r="Q1028" s="2"/>
    </row>
    <row r="1029" spans="17:17">
      <c r="Q1029" s="2"/>
    </row>
    <row r="1030" spans="17:17">
      <c r="Q1030" s="2"/>
    </row>
    <row r="1031" spans="17:17">
      <c r="Q1031" s="2"/>
    </row>
    <row r="1032" spans="17:17">
      <c r="Q1032" s="2"/>
    </row>
    <row r="1033" spans="17:17">
      <c r="Q1033" s="2"/>
    </row>
    <row r="1034" spans="17:17">
      <c r="Q1034" s="2"/>
    </row>
    <row r="1035" spans="17:17">
      <c r="Q1035" s="2"/>
    </row>
    <row r="1036" spans="17:17">
      <c r="Q1036" s="2"/>
    </row>
    <row r="1037" spans="17:17">
      <c r="Q1037" s="2"/>
    </row>
    <row r="1038" spans="17:17">
      <c r="Q1038" s="2"/>
    </row>
    <row r="1039" spans="17:17">
      <c r="Q1039" s="2"/>
    </row>
    <row r="1040" spans="17:17">
      <c r="Q1040" s="2"/>
    </row>
    <row r="1041" spans="17:17">
      <c r="Q1041" s="2"/>
    </row>
    <row r="1042" spans="17:17">
      <c r="Q1042" s="2"/>
    </row>
    <row r="1043" spans="17:17">
      <c r="Q1043" s="2"/>
    </row>
    <row r="1044" spans="17:17">
      <c r="Q1044" s="2"/>
    </row>
    <row r="1045" spans="17:17">
      <c r="Q1045" s="2"/>
    </row>
    <row r="1046" spans="17:17">
      <c r="Q1046" s="2"/>
    </row>
    <row r="1047" spans="17:17">
      <c r="Q1047" s="2"/>
    </row>
    <row r="1048" spans="17:17">
      <c r="Q1048" s="2"/>
    </row>
    <row r="1049" spans="17:17">
      <c r="Q1049" s="2"/>
    </row>
    <row r="1050" spans="17:17">
      <c r="Q1050" s="2"/>
    </row>
    <row r="1051" spans="17:17">
      <c r="Q1051" s="2"/>
    </row>
    <row r="1052" spans="17:17">
      <c r="Q1052" s="2"/>
    </row>
    <row r="1053" spans="17:17">
      <c r="Q1053" s="2"/>
    </row>
    <row r="1054" spans="17:17">
      <c r="Q1054" s="2"/>
    </row>
    <row r="1055" spans="17:17">
      <c r="Q1055" s="2"/>
    </row>
    <row r="1056" spans="17:17">
      <c r="Q1056" s="2"/>
    </row>
    <row r="1057" spans="17:17">
      <c r="Q1057" s="2"/>
    </row>
    <row r="1058" spans="17:17">
      <c r="Q1058" s="2"/>
    </row>
    <row r="1059" spans="17:17">
      <c r="Q1059" s="2"/>
    </row>
    <row r="1060" spans="17:17">
      <c r="Q1060" s="2"/>
    </row>
    <row r="1061" spans="17:17">
      <c r="Q1061" s="2"/>
    </row>
    <row r="1062" spans="17:17">
      <c r="Q1062" s="2"/>
    </row>
    <row r="1063" spans="17:17">
      <c r="Q1063" s="2"/>
    </row>
    <row r="1064" spans="17:17">
      <c r="Q1064" s="2"/>
    </row>
    <row r="1065" spans="17:17">
      <c r="Q1065" s="2"/>
    </row>
    <row r="1066" spans="17:17">
      <c r="Q1066" s="2"/>
    </row>
    <row r="1067" spans="17:17">
      <c r="Q1067" s="2"/>
    </row>
    <row r="1068" spans="17:17">
      <c r="Q1068" s="2"/>
    </row>
    <row r="1069" spans="17:17">
      <c r="Q1069" s="2"/>
    </row>
    <row r="1070" spans="17:17">
      <c r="Q1070" s="2"/>
    </row>
    <row r="1071" spans="17:17">
      <c r="Q1071" s="2"/>
    </row>
    <row r="1072" spans="17:17">
      <c r="Q1072" s="2"/>
    </row>
    <row r="1073" spans="17:17">
      <c r="Q1073" s="2"/>
    </row>
    <row r="1074" spans="17:17">
      <c r="Q1074" s="2"/>
    </row>
    <row r="1075" spans="17:17">
      <c r="Q1075" s="2"/>
    </row>
    <row r="1076" spans="17:17">
      <c r="Q1076" s="2"/>
    </row>
    <row r="1077" spans="17:17">
      <c r="Q1077" s="2"/>
    </row>
    <row r="1078" spans="17:17">
      <c r="Q1078" s="2"/>
    </row>
    <row r="1079" spans="17:17">
      <c r="Q1079" s="2"/>
    </row>
    <row r="1080" spans="17:17">
      <c r="Q1080" s="2"/>
    </row>
    <row r="1081" spans="17:17">
      <c r="Q1081" s="2"/>
    </row>
    <row r="1082" spans="17:17">
      <c r="Q1082" s="2"/>
    </row>
    <row r="1083" spans="17:17">
      <c r="Q1083" s="2"/>
    </row>
    <row r="1084" spans="17:17">
      <c r="Q1084" s="2"/>
    </row>
    <row r="1085" spans="17:17">
      <c r="Q1085" s="2"/>
    </row>
    <row r="1086" spans="17:17">
      <c r="Q1086" s="2"/>
    </row>
    <row r="1087" spans="17:17">
      <c r="Q1087" s="2"/>
    </row>
    <row r="1088" spans="17:17">
      <c r="Q1088" s="2"/>
    </row>
    <row r="1089" spans="17:17">
      <c r="Q1089" s="2"/>
    </row>
    <row r="1090" spans="17:17">
      <c r="Q1090" s="2"/>
    </row>
    <row r="1091" spans="17:17">
      <c r="Q1091" s="2"/>
    </row>
    <row r="1092" spans="17:17">
      <c r="Q1092" s="2"/>
    </row>
    <row r="1093" spans="17:17">
      <c r="Q1093" s="2"/>
    </row>
    <row r="1094" spans="17:17">
      <c r="Q1094" s="2"/>
    </row>
    <row r="1095" spans="17:17">
      <c r="Q1095" s="2"/>
    </row>
    <row r="1096" spans="17:17">
      <c r="Q1096" s="2"/>
    </row>
    <row r="1097" spans="17:17">
      <c r="Q1097" s="2"/>
    </row>
    <row r="1098" spans="17:17">
      <c r="Q1098" s="2"/>
    </row>
    <row r="1099" spans="17:17">
      <c r="Q1099" s="2"/>
    </row>
    <row r="1100" spans="17:17">
      <c r="Q1100" s="2"/>
    </row>
    <row r="1101" spans="17:17">
      <c r="Q1101" s="2"/>
    </row>
    <row r="1102" spans="17:17">
      <c r="Q1102" s="2"/>
    </row>
    <row r="1103" spans="17:17">
      <c r="Q1103" s="2"/>
    </row>
    <row r="1104" spans="17:17">
      <c r="Q1104" s="2"/>
    </row>
    <row r="1105" spans="17:17">
      <c r="Q1105" s="2"/>
    </row>
    <row r="1106" spans="17:17">
      <c r="Q1106" s="2"/>
    </row>
    <row r="1107" spans="17:17">
      <c r="Q1107" s="2"/>
    </row>
    <row r="1108" spans="17:17">
      <c r="Q1108" s="2"/>
    </row>
    <row r="1109" spans="17:17">
      <c r="Q1109" s="2"/>
    </row>
    <row r="1110" spans="17:17">
      <c r="Q1110" s="2"/>
    </row>
    <row r="1111" spans="17:17">
      <c r="Q1111" s="2"/>
    </row>
    <row r="1112" spans="17:17">
      <c r="Q1112" s="2"/>
    </row>
    <row r="1113" spans="17:17">
      <c r="Q1113" s="2"/>
    </row>
    <row r="1114" spans="17:17">
      <c r="Q1114" s="2"/>
    </row>
    <row r="1115" spans="17:17">
      <c r="Q1115" s="2"/>
    </row>
    <row r="1116" spans="17:17">
      <c r="Q1116" s="2"/>
    </row>
    <row r="1117" spans="17:17">
      <c r="Q1117" s="2"/>
    </row>
    <row r="1118" spans="17:17">
      <c r="Q1118" s="2"/>
    </row>
    <row r="1119" spans="17:17">
      <c r="Q1119" s="2"/>
    </row>
    <row r="1120" spans="17:17">
      <c r="Q1120" s="2"/>
    </row>
    <row r="1121" spans="17:17">
      <c r="Q1121" s="2"/>
    </row>
    <row r="1122" spans="17:17">
      <c r="Q1122" s="2"/>
    </row>
    <row r="1123" spans="17:17">
      <c r="Q1123" s="2"/>
    </row>
    <row r="1124" spans="17:17">
      <c r="Q1124" s="2"/>
    </row>
    <row r="1125" spans="17:17">
      <c r="Q1125" s="2"/>
    </row>
    <row r="1126" spans="17:17">
      <c r="Q1126" s="2"/>
    </row>
    <row r="1127" spans="17:17">
      <c r="Q1127" s="2"/>
    </row>
    <row r="1128" spans="17:17">
      <c r="Q1128" s="2"/>
    </row>
    <row r="1129" spans="17:17">
      <c r="Q1129" s="2"/>
    </row>
    <row r="1130" spans="17:17">
      <c r="Q1130" s="2"/>
    </row>
    <row r="1131" spans="17:17">
      <c r="Q1131" s="2"/>
    </row>
    <row r="1132" spans="17:17">
      <c r="Q1132" s="2"/>
    </row>
    <row r="1133" spans="17:17">
      <c r="Q1133" s="2"/>
    </row>
    <row r="1134" spans="17:17">
      <c r="Q1134" s="2"/>
    </row>
    <row r="1135" spans="17:17">
      <c r="Q1135" s="2"/>
    </row>
    <row r="1136" spans="17:17">
      <c r="Q1136" s="2"/>
    </row>
    <row r="1137" spans="17:17">
      <c r="Q1137" s="2"/>
    </row>
    <row r="1138" spans="17:17">
      <c r="Q1138" s="2"/>
    </row>
    <row r="1139" spans="17:17">
      <c r="Q1139" s="2"/>
    </row>
    <row r="1140" spans="17:17">
      <c r="Q1140" s="2"/>
    </row>
    <row r="1141" spans="17:17">
      <c r="Q1141" s="2"/>
    </row>
    <row r="1142" spans="17:17">
      <c r="Q1142" s="2"/>
    </row>
    <row r="1143" spans="17:17">
      <c r="Q1143" s="2"/>
    </row>
    <row r="1144" spans="17:17">
      <c r="Q1144" s="2"/>
    </row>
    <row r="1145" spans="17:17">
      <c r="Q1145" s="2"/>
    </row>
    <row r="1146" spans="17:17">
      <c r="Q1146" s="2"/>
    </row>
    <row r="1147" spans="17:17">
      <c r="Q1147" s="2"/>
    </row>
    <row r="1148" spans="17:17">
      <c r="Q1148" s="2"/>
    </row>
    <row r="1149" spans="17:17">
      <c r="Q1149" s="2"/>
    </row>
    <row r="1150" spans="17:17">
      <c r="Q1150" s="2"/>
    </row>
    <row r="1151" spans="17:17">
      <c r="Q1151" s="2"/>
    </row>
    <row r="1152" spans="17:17">
      <c r="Q1152" s="2"/>
    </row>
    <row r="1153" spans="17:17">
      <c r="Q1153" s="2"/>
    </row>
    <row r="1154" spans="17:17">
      <c r="Q1154" s="2"/>
    </row>
    <row r="1155" spans="17:17">
      <c r="Q1155" s="2"/>
    </row>
    <row r="1156" spans="17:17">
      <c r="Q1156" s="2"/>
    </row>
    <row r="1157" spans="17:17">
      <c r="Q1157" s="2"/>
    </row>
    <row r="1158" spans="17:17">
      <c r="Q1158" s="2"/>
    </row>
    <row r="1159" spans="17:17">
      <c r="Q1159" s="2"/>
    </row>
    <row r="1160" spans="17:17">
      <c r="Q1160" s="2"/>
    </row>
    <row r="1161" spans="17:17">
      <c r="Q1161" s="2"/>
    </row>
    <row r="1162" spans="17:17">
      <c r="Q1162" s="2"/>
    </row>
    <row r="1163" spans="17:17">
      <c r="Q1163" s="2"/>
    </row>
    <row r="1164" spans="17:17">
      <c r="Q1164" s="2"/>
    </row>
    <row r="1165" spans="17:17">
      <c r="Q1165" s="2"/>
    </row>
    <row r="1166" spans="17:17">
      <c r="Q1166" s="2"/>
    </row>
    <row r="1167" spans="17:17">
      <c r="Q1167" s="2"/>
    </row>
    <row r="1168" spans="17:17">
      <c r="Q1168" s="2"/>
    </row>
    <row r="1169" spans="17:17">
      <c r="Q1169" s="2"/>
    </row>
    <row r="1170" spans="17:17">
      <c r="Q1170" s="2"/>
    </row>
    <row r="1171" spans="17:17">
      <c r="Q1171" s="2"/>
    </row>
    <row r="1172" spans="17:17">
      <c r="Q1172" s="2"/>
    </row>
    <row r="1173" spans="17:17">
      <c r="Q1173" s="2"/>
    </row>
    <row r="1174" spans="17:17">
      <c r="Q1174" s="2"/>
    </row>
    <row r="1175" spans="17:17">
      <c r="Q1175" s="2"/>
    </row>
    <row r="1176" spans="17:17">
      <c r="Q1176" s="2"/>
    </row>
    <row r="1177" spans="17:17">
      <c r="Q1177" s="2"/>
    </row>
    <row r="1178" spans="17:17">
      <c r="Q1178" s="2"/>
    </row>
    <row r="1179" spans="17:17">
      <c r="Q1179" s="2"/>
    </row>
    <row r="1180" spans="17:17">
      <c r="Q1180" s="2"/>
    </row>
    <row r="1181" spans="17:17">
      <c r="Q1181" s="2"/>
    </row>
    <row r="1182" spans="17:17">
      <c r="Q1182" s="2"/>
    </row>
    <row r="1183" spans="17:17">
      <c r="Q1183" s="2"/>
    </row>
    <row r="1184" spans="17:17">
      <c r="Q1184" s="2"/>
    </row>
    <row r="1185" spans="17:17">
      <c r="Q1185" s="2"/>
    </row>
    <row r="1186" spans="17:17">
      <c r="Q1186" s="2"/>
    </row>
    <row r="1187" spans="17:17">
      <c r="Q1187" s="2"/>
    </row>
    <row r="1188" spans="17:17">
      <c r="Q1188" s="2"/>
    </row>
    <row r="1189" spans="17:17">
      <c r="Q1189" s="2"/>
    </row>
    <row r="1190" spans="17:17">
      <c r="Q1190" s="2"/>
    </row>
    <row r="1191" spans="17:17">
      <c r="Q1191" s="2"/>
    </row>
    <row r="1192" spans="17:17">
      <c r="Q1192" s="2"/>
    </row>
    <row r="1193" spans="17:17">
      <c r="Q1193" s="2"/>
    </row>
    <row r="1194" spans="17:17">
      <c r="Q1194" s="2"/>
    </row>
    <row r="1195" spans="17:17">
      <c r="Q1195" s="2"/>
    </row>
    <row r="1196" spans="17:17">
      <c r="Q1196" s="2"/>
    </row>
    <row r="1197" spans="17:17">
      <c r="Q1197" s="2"/>
    </row>
    <row r="1198" spans="17:17">
      <c r="Q1198" s="2"/>
    </row>
    <row r="1199" spans="17:17">
      <c r="Q1199" s="2"/>
    </row>
    <row r="1200" spans="17:17">
      <c r="Q1200" s="2"/>
    </row>
    <row r="1201" spans="17:17">
      <c r="Q1201" s="2"/>
    </row>
    <row r="1202" spans="17:17">
      <c r="Q1202" s="2"/>
    </row>
    <row r="1203" spans="17:17">
      <c r="Q1203" s="2"/>
    </row>
    <row r="1204" spans="17:17">
      <c r="Q1204" s="2"/>
    </row>
    <row r="1205" spans="17:17">
      <c r="Q1205" s="2"/>
    </row>
    <row r="1206" spans="17:17">
      <c r="Q1206" s="2"/>
    </row>
    <row r="1207" spans="17:17">
      <c r="Q1207" s="2"/>
    </row>
    <row r="1208" spans="17:17">
      <c r="Q1208" s="2"/>
    </row>
    <row r="1209" spans="17:17">
      <c r="Q1209" s="2"/>
    </row>
    <row r="1210" spans="17:17">
      <c r="Q1210" s="2"/>
    </row>
    <row r="1211" spans="17:17">
      <c r="Q1211" s="2"/>
    </row>
    <row r="1212" spans="17:17">
      <c r="Q1212" s="2"/>
    </row>
    <row r="1213" spans="17:17">
      <c r="Q1213" s="2"/>
    </row>
    <row r="1214" spans="17:17">
      <c r="Q1214" s="2"/>
    </row>
    <row r="1215" spans="17:17">
      <c r="Q1215" s="2"/>
    </row>
    <row r="1216" spans="17:17">
      <c r="Q1216" s="2"/>
    </row>
    <row r="1217" spans="17:17">
      <c r="Q1217" s="2"/>
    </row>
    <row r="1218" spans="17:17">
      <c r="Q1218" s="2"/>
    </row>
    <row r="1219" spans="17:17">
      <c r="Q1219" s="2"/>
    </row>
    <row r="1220" spans="17:17">
      <c r="Q1220" s="2"/>
    </row>
    <row r="1221" spans="17:17">
      <c r="Q1221" s="2"/>
    </row>
    <row r="1222" spans="17:17">
      <c r="Q1222" s="2"/>
    </row>
    <row r="1223" spans="17:17">
      <c r="Q1223" s="2"/>
    </row>
    <row r="1224" spans="17:17">
      <c r="Q1224" s="2"/>
    </row>
    <row r="1225" spans="17:17">
      <c r="Q1225" s="2"/>
    </row>
    <row r="1226" spans="17:17">
      <c r="Q1226" s="2"/>
    </row>
    <row r="1227" spans="17:17">
      <c r="Q1227" s="2"/>
    </row>
    <row r="1228" spans="17:17">
      <c r="Q1228" s="2"/>
    </row>
    <row r="1229" spans="17:17">
      <c r="Q1229" s="2"/>
    </row>
    <row r="1230" spans="17:17">
      <c r="Q1230" s="2"/>
    </row>
    <row r="1231" spans="17:17">
      <c r="Q1231" s="2"/>
    </row>
    <row r="1232" spans="17:17">
      <c r="Q1232" s="2"/>
    </row>
    <row r="1233" spans="17:17">
      <c r="Q1233" s="2"/>
    </row>
    <row r="1234" spans="17:17">
      <c r="Q1234" s="2"/>
    </row>
    <row r="1235" spans="17:17">
      <c r="Q1235" s="2"/>
    </row>
    <row r="1236" spans="17:17">
      <c r="Q1236" s="2"/>
    </row>
    <row r="1237" spans="17:17">
      <c r="Q1237" s="2"/>
    </row>
    <row r="1238" spans="17:17">
      <c r="Q1238" s="2"/>
    </row>
    <row r="1239" spans="17:17">
      <c r="Q1239" s="2"/>
    </row>
    <row r="1240" spans="17:17">
      <c r="Q1240" s="2"/>
    </row>
    <row r="1241" spans="17:17">
      <c r="Q1241" s="2"/>
    </row>
    <row r="1242" spans="17:17">
      <c r="Q1242" s="2"/>
    </row>
    <row r="1243" spans="17:17">
      <c r="Q1243" s="2"/>
    </row>
    <row r="1244" spans="17:17">
      <c r="Q1244" s="2"/>
    </row>
    <row r="1245" spans="17:17">
      <c r="Q1245" s="2"/>
    </row>
    <row r="1246" spans="17:17">
      <c r="Q1246" s="2"/>
    </row>
    <row r="1247" spans="17:17">
      <c r="Q1247" s="2"/>
    </row>
    <row r="1248" spans="17:17">
      <c r="Q1248" s="2"/>
    </row>
    <row r="1249" spans="17:17">
      <c r="Q1249" s="2"/>
    </row>
    <row r="1250" spans="17:17">
      <c r="Q1250" s="2"/>
    </row>
    <row r="1251" spans="17:17">
      <c r="Q1251" s="2"/>
    </row>
    <row r="1252" spans="17:17">
      <c r="Q1252" s="2"/>
    </row>
    <row r="1253" spans="17:17">
      <c r="Q1253" s="2"/>
    </row>
    <row r="1254" spans="17:17">
      <c r="Q1254" s="2"/>
    </row>
    <row r="1255" spans="17:17">
      <c r="Q1255" s="2"/>
    </row>
    <row r="1256" spans="17:17">
      <c r="Q1256" s="2"/>
    </row>
    <row r="1257" spans="17:17">
      <c r="Q1257" s="2"/>
    </row>
    <row r="1258" spans="17:17">
      <c r="Q1258" s="2"/>
    </row>
    <row r="1259" spans="17:17">
      <c r="Q1259" s="2"/>
    </row>
    <row r="1260" spans="17:17">
      <c r="Q1260" s="2"/>
    </row>
    <row r="1261" spans="17:17">
      <c r="Q1261" s="2"/>
    </row>
    <row r="1262" spans="17:17">
      <c r="Q1262" s="2"/>
    </row>
    <row r="1263" spans="17:17">
      <c r="Q1263" s="2"/>
    </row>
    <row r="1264" spans="17:17">
      <c r="Q1264" s="2"/>
    </row>
    <row r="1265" spans="17:17">
      <c r="Q1265" s="2"/>
    </row>
    <row r="1266" spans="17:17">
      <c r="Q1266" s="2"/>
    </row>
    <row r="1267" spans="17:17">
      <c r="Q1267" s="2"/>
    </row>
    <row r="1268" spans="17:17">
      <c r="Q1268" s="2"/>
    </row>
    <row r="1269" spans="17:17">
      <c r="Q1269" s="2"/>
    </row>
    <row r="1270" spans="17:17">
      <c r="Q1270" s="2"/>
    </row>
    <row r="1271" spans="17:17">
      <c r="Q1271" s="2"/>
    </row>
    <row r="1272" spans="17:17">
      <c r="Q1272" s="2"/>
    </row>
    <row r="1273" spans="17:17">
      <c r="Q1273" s="2"/>
    </row>
    <row r="1274" spans="17:17">
      <c r="Q1274" s="2"/>
    </row>
    <row r="1275" spans="17:17">
      <c r="Q1275" s="2"/>
    </row>
    <row r="1276" spans="17:17">
      <c r="Q1276" s="2"/>
    </row>
    <row r="1277" spans="17:17">
      <c r="Q1277" s="2"/>
    </row>
    <row r="1278" spans="17:17">
      <c r="Q1278" s="2"/>
    </row>
    <row r="1279" spans="17:17">
      <c r="Q1279" s="2"/>
    </row>
    <row r="1280" spans="17:17">
      <c r="Q1280" s="2"/>
    </row>
    <row r="1281" spans="17:17">
      <c r="Q1281" s="2"/>
    </row>
    <row r="1282" spans="17:17">
      <c r="Q1282" s="2"/>
    </row>
    <row r="1283" spans="17:17">
      <c r="Q1283" s="2"/>
    </row>
    <row r="1284" spans="17:17">
      <c r="Q1284" s="2"/>
    </row>
    <row r="1285" spans="17:17">
      <c r="Q1285" s="2"/>
    </row>
    <row r="1286" spans="17:17">
      <c r="Q1286" s="2"/>
    </row>
    <row r="1287" spans="17:17">
      <c r="Q1287" s="2"/>
    </row>
    <row r="1288" spans="17:17">
      <c r="Q1288" s="2"/>
    </row>
    <row r="1289" spans="17:17">
      <c r="Q1289" s="2"/>
    </row>
    <row r="1290" spans="17:17">
      <c r="Q1290" s="2"/>
    </row>
    <row r="1291" spans="17:17">
      <c r="Q1291" s="2"/>
    </row>
    <row r="1292" spans="17:17">
      <c r="Q1292" s="2"/>
    </row>
    <row r="1293" spans="17:17">
      <c r="Q1293" s="2"/>
    </row>
    <row r="1294" spans="17:17">
      <c r="Q1294" s="2"/>
    </row>
    <row r="1295" spans="17:17">
      <c r="Q1295" s="2"/>
    </row>
    <row r="1296" spans="17:17">
      <c r="Q1296" s="2"/>
    </row>
    <row r="1297" spans="17:17">
      <c r="Q1297" s="2"/>
    </row>
    <row r="1298" spans="17:17">
      <c r="Q1298" s="2"/>
    </row>
    <row r="1299" spans="17:17">
      <c r="Q1299" s="2"/>
    </row>
    <row r="1300" spans="17:17">
      <c r="Q1300" s="2"/>
    </row>
    <row r="1301" spans="17:17">
      <c r="Q1301" s="2"/>
    </row>
    <row r="1302" spans="17:17">
      <c r="Q1302" s="2"/>
    </row>
    <row r="1303" spans="17:17">
      <c r="Q1303" s="2"/>
    </row>
    <row r="1304" spans="17:17">
      <c r="Q1304" s="2"/>
    </row>
    <row r="1305" spans="17:17">
      <c r="Q1305" s="2"/>
    </row>
    <row r="1306" spans="17:17">
      <c r="Q1306" s="2"/>
    </row>
    <row r="1307" spans="17:17">
      <c r="Q1307" s="2"/>
    </row>
    <row r="1308" spans="17:17">
      <c r="Q1308" s="2"/>
    </row>
    <row r="1309" spans="17:17">
      <c r="Q1309" s="2"/>
    </row>
    <row r="1310" spans="17:17">
      <c r="Q1310" s="2"/>
    </row>
    <row r="1311" spans="17:17">
      <c r="Q1311" s="2"/>
    </row>
    <row r="1312" spans="17:17">
      <c r="Q1312" s="2"/>
    </row>
    <row r="1313" spans="17:17">
      <c r="Q1313" s="2"/>
    </row>
    <row r="1314" spans="17:17">
      <c r="Q1314" s="2"/>
    </row>
    <row r="1315" spans="17:17">
      <c r="Q1315" s="2"/>
    </row>
    <row r="1316" spans="17:17">
      <c r="Q1316" s="2"/>
    </row>
    <row r="1317" spans="17:17">
      <c r="Q1317" s="2"/>
    </row>
    <row r="1318" spans="17:17">
      <c r="Q1318" s="2"/>
    </row>
    <row r="1319" spans="17:17">
      <c r="Q1319" s="2"/>
    </row>
    <row r="1320" spans="17:17">
      <c r="Q1320" s="2"/>
    </row>
    <row r="1321" spans="17:17">
      <c r="Q1321" s="2"/>
    </row>
    <row r="1322" spans="17:17">
      <c r="Q1322" s="2"/>
    </row>
    <row r="1323" spans="17:17">
      <c r="Q1323" s="2"/>
    </row>
    <row r="1324" spans="17:17">
      <c r="Q1324" s="2"/>
    </row>
    <row r="1325" spans="17:17">
      <c r="Q1325" s="2"/>
    </row>
    <row r="1326" spans="17:17">
      <c r="Q1326" s="2"/>
    </row>
    <row r="1327" spans="17:17">
      <c r="Q1327" s="2"/>
    </row>
    <row r="1328" spans="17:17">
      <c r="Q1328" s="2"/>
    </row>
    <row r="1329" spans="17:17">
      <c r="Q1329" s="2"/>
    </row>
    <row r="1330" spans="17:17">
      <c r="Q1330" s="2"/>
    </row>
    <row r="1331" spans="17:17">
      <c r="Q1331" s="2"/>
    </row>
    <row r="1332" spans="17:17">
      <c r="Q1332" s="2"/>
    </row>
    <row r="1333" spans="17:17">
      <c r="Q1333" s="2"/>
    </row>
    <row r="1334" spans="17:17">
      <c r="Q1334" s="2"/>
    </row>
    <row r="1335" spans="17:17">
      <c r="Q1335" s="2"/>
    </row>
    <row r="1336" spans="17:17">
      <c r="Q1336" s="2"/>
    </row>
    <row r="1337" spans="17:17">
      <c r="Q1337" s="2"/>
    </row>
    <row r="1338" spans="17:17">
      <c r="Q1338" s="2"/>
    </row>
    <row r="1339" spans="17:17">
      <c r="Q1339" s="2"/>
    </row>
    <row r="1340" spans="17:17">
      <c r="Q1340" s="2"/>
    </row>
    <row r="1341" spans="17:17">
      <c r="Q1341" s="2"/>
    </row>
    <row r="1342" spans="17:17">
      <c r="Q1342" s="2"/>
    </row>
    <row r="1343" spans="17:17">
      <c r="Q1343" s="2"/>
    </row>
    <row r="1344" spans="17:17">
      <c r="Q1344" s="2"/>
    </row>
    <row r="1345" spans="17:17">
      <c r="Q1345" s="2"/>
    </row>
    <row r="1346" spans="17:17">
      <c r="Q1346" s="2"/>
    </row>
    <row r="1347" spans="17:17">
      <c r="Q1347" s="2"/>
    </row>
    <row r="1348" spans="17:17">
      <c r="Q1348" s="2"/>
    </row>
    <row r="1349" spans="17:17">
      <c r="Q1349" s="2"/>
    </row>
    <row r="1350" spans="17:17">
      <c r="Q1350" s="2"/>
    </row>
    <row r="1351" spans="17:17">
      <c r="Q1351" s="2"/>
    </row>
    <row r="1352" spans="17:17">
      <c r="Q1352" s="2"/>
    </row>
    <row r="1353" spans="17:17">
      <c r="Q1353" s="2"/>
    </row>
    <row r="1354" spans="17:17">
      <c r="Q1354" s="2"/>
    </row>
    <row r="1355" spans="17:17">
      <c r="Q1355" s="2"/>
    </row>
    <row r="1356" spans="17:17">
      <c r="Q1356" s="2"/>
    </row>
    <row r="1357" spans="17:17">
      <c r="Q1357" s="2"/>
    </row>
    <row r="1358" spans="17:17">
      <c r="Q1358" s="2"/>
    </row>
    <row r="1359" spans="17:17">
      <c r="Q1359" s="2"/>
    </row>
    <row r="1360" spans="17:17">
      <c r="Q1360" s="2"/>
    </row>
    <row r="1361" spans="17:17">
      <c r="Q1361" s="2"/>
    </row>
    <row r="1362" spans="17:17">
      <c r="Q1362" s="2"/>
    </row>
    <row r="1363" spans="17:17">
      <c r="Q1363" s="2"/>
    </row>
    <row r="1364" spans="17:17">
      <c r="Q1364" s="2"/>
    </row>
    <row r="1365" spans="17:17">
      <c r="Q1365" s="2"/>
    </row>
    <row r="1366" spans="17:17">
      <c r="Q1366" s="2"/>
    </row>
    <row r="1367" spans="17:17">
      <c r="Q1367" s="2"/>
    </row>
    <row r="1368" spans="17:17">
      <c r="Q1368" s="2"/>
    </row>
    <row r="1369" spans="17:17">
      <c r="Q1369" s="2"/>
    </row>
    <row r="1370" spans="17:17">
      <c r="Q1370" s="2"/>
    </row>
    <row r="1371" spans="17:17">
      <c r="Q1371" s="2"/>
    </row>
    <row r="1372" spans="17:17">
      <c r="Q1372" s="2"/>
    </row>
    <row r="1373" spans="17:17">
      <c r="Q1373" s="2"/>
    </row>
    <row r="1374" spans="17:17">
      <c r="Q1374" s="2"/>
    </row>
    <row r="1375" spans="17:17">
      <c r="Q1375" s="2"/>
    </row>
    <row r="1376" spans="17:17">
      <c r="Q1376" s="2"/>
    </row>
    <row r="1377" spans="17:17">
      <c r="Q1377" s="2"/>
    </row>
    <row r="1378" spans="17:17">
      <c r="Q1378" s="2"/>
    </row>
    <row r="1379" spans="17:17">
      <c r="Q1379" s="2"/>
    </row>
    <row r="1380" spans="17:17">
      <c r="Q1380" s="2"/>
    </row>
    <row r="1381" spans="17:17">
      <c r="Q1381" s="2"/>
    </row>
    <row r="1382" spans="17:17">
      <c r="Q1382" s="2"/>
    </row>
    <row r="1383" spans="17:17">
      <c r="Q1383" s="2"/>
    </row>
    <row r="1384" spans="17:17">
      <c r="Q1384" s="2"/>
    </row>
    <row r="1385" spans="17:17">
      <c r="Q1385" s="2"/>
    </row>
    <row r="1386" spans="17:17">
      <c r="Q1386" s="2"/>
    </row>
    <row r="1387" spans="17:17">
      <c r="Q1387" s="2"/>
    </row>
    <row r="1388" spans="17:17">
      <c r="Q1388" s="2"/>
    </row>
    <row r="1389" spans="17:17">
      <c r="Q1389" s="2"/>
    </row>
    <row r="1390" spans="17:17">
      <c r="Q1390" s="2"/>
    </row>
    <row r="1391" spans="17:17">
      <c r="Q1391" s="2"/>
    </row>
    <row r="1392" spans="17:17">
      <c r="Q1392" s="2"/>
    </row>
    <row r="1393" spans="17:17">
      <c r="Q1393" s="2"/>
    </row>
    <row r="1394" spans="17:17">
      <c r="Q1394" s="2"/>
    </row>
    <row r="1395" spans="17:17">
      <c r="Q1395" s="2"/>
    </row>
    <row r="1396" spans="17:17">
      <c r="Q1396" s="2"/>
    </row>
    <row r="1397" spans="17:17">
      <c r="Q1397" s="2"/>
    </row>
    <row r="1398" spans="17:17">
      <c r="Q1398" s="2"/>
    </row>
    <row r="1399" spans="17:17">
      <c r="Q1399" s="2"/>
    </row>
    <row r="1400" spans="17:17">
      <c r="Q1400" s="2"/>
    </row>
    <row r="1401" spans="17:17">
      <c r="Q1401" s="2"/>
    </row>
    <row r="1402" spans="17:17">
      <c r="Q1402" s="2"/>
    </row>
    <row r="1403" spans="17:17">
      <c r="Q1403" s="2"/>
    </row>
    <row r="1404" spans="17:17">
      <c r="Q1404" s="2"/>
    </row>
    <row r="1405" spans="17:17">
      <c r="Q1405" s="2"/>
    </row>
    <row r="1406" spans="17:17">
      <c r="Q1406" s="2"/>
    </row>
    <row r="1407" spans="17:17">
      <c r="Q1407" s="2"/>
    </row>
    <row r="1408" spans="17:17">
      <c r="Q1408" s="2"/>
    </row>
    <row r="1409" spans="17:17">
      <c r="Q1409" s="2"/>
    </row>
    <row r="1410" spans="17:17">
      <c r="Q1410" s="2"/>
    </row>
    <row r="1411" spans="17:17">
      <c r="Q1411" s="2"/>
    </row>
    <row r="1412" spans="17:17">
      <c r="Q1412" s="2"/>
    </row>
    <row r="1413" spans="17:17">
      <c r="Q1413" s="2"/>
    </row>
    <row r="1414" spans="17:17">
      <c r="Q1414" s="2"/>
    </row>
    <row r="1415" spans="17:17">
      <c r="Q1415" s="2"/>
    </row>
    <row r="1416" spans="17:17">
      <c r="Q1416" s="2"/>
    </row>
    <row r="1417" spans="17:17">
      <c r="Q1417" s="2"/>
    </row>
    <row r="1418" spans="17:17">
      <c r="Q1418" s="2"/>
    </row>
    <row r="1419" spans="17:17">
      <c r="Q1419" s="2"/>
    </row>
    <row r="1420" spans="17:17">
      <c r="Q1420" s="2"/>
    </row>
    <row r="1421" spans="17:17">
      <c r="Q1421" s="2"/>
    </row>
    <row r="1422" spans="17:17">
      <c r="Q1422" s="2"/>
    </row>
    <row r="1423" spans="17:17">
      <c r="Q1423" s="2"/>
    </row>
    <row r="1424" spans="17:17">
      <c r="Q1424" s="2"/>
    </row>
    <row r="1425" spans="17:17">
      <c r="Q1425" s="2"/>
    </row>
    <row r="1426" spans="17:17">
      <c r="Q1426" s="2"/>
    </row>
    <row r="1427" spans="17:17">
      <c r="Q1427" s="2"/>
    </row>
    <row r="1428" spans="17:17">
      <c r="Q1428" s="2"/>
    </row>
    <row r="1429" spans="17:17">
      <c r="Q1429" s="2"/>
    </row>
    <row r="1430" spans="17:17">
      <c r="Q1430" s="2"/>
    </row>
    <row r="1431" spans="17:17">
      <c r="Q1431" s="2"/>
    </row>
    <row r="1432" spans="17:17">
      <c r="Q1432" s="2"/>
    </row>
    <row r="1433" spans="17:17">
      <c r="Q1433" s="2"/>
    </row>
    <row r="1434" spans="17:17">
      <c r="Q1434" s="2"/>
    </row>
    <row r="1435" spans="17:17">
      <c r="Q1435" s="2"/>
    </row>
    <row r="1436" spans="17:17">
      <c r="Q1436" s="2"/>
    </row>
    <row r="1437" spans="17:17">
      <c r="Q1437" s="2"/>
    </row>
    <row r="1438" spans="17:17">
      <c r="Q1438" s="2"/>
    </row>
    <row r="1439" spans="17:17">
      <c r="Q1439" s="2"/>
    </row>
    <row r="1440" spans="17:17">
      <c r="Q1440" s="2"/>
    </row>
    <row r="1441" spans="17:17">
      <c r="Q1441" s="2"/>
    </row>
    <row r="1442" spans="17:17">
      <c r="Q1442" s="2"/>
    </row>
    <row r="1443" spans="17:17">
      <c r="Q1443" s="2"/>
    </row>
    <row r="1444" spans="17:17">
      <c r="Q1444" s="2"/>
    </row>
    <row r="1445" spans="17:17">
      <c r="Q1445" s="2"/>
    </row>
    <row r="1446" spans="17:17">
      <c r="Q1446" s="2"/>
    </row>
    <row r="1447" spans="17:17">
      <c r="Q1447" s="2"/>
    </row>
    <row r="1448" spans="17:17">
      <c r="Q1448" s="2"/>
    </row>
    <row r="1449" spans="17:17">
      <c r="Q1449" s="2"/>
    </row>
    <row r="1450" spans="17:17">
      <c r="Q1450" s="2"/>
    </row>
    <row r="1451" spans="17:17">
      <c r="Q1451" s="2"/>
    </row>
    <row r="1452" spans="17:17">
      <c r="Q1452" s="2"/>
    </row>
    <row r="1453" spans="17:17">
      <c r="Q1453" s="2"/>
    </row>
    <row r="1454" spans="17:17">
      <c r="Q1454" s="2"/>
    </row>
    <row r="1455" spans="17:17">
      <c r="Q1455" s="2"/>
    </row>
    <row r="1456" spans="17:17">
      <c r="Q1456" s="2"/>
    </row>
    <row r="1457" spans="17:17">
      <c r="Q1457" s="2"/>
    </row>
    <row r="1458" spans="17:17">
      <c r="Q1458" s="2"/>
    </row>
    <row r="1459" spans="17:17">
      <c r="Q1459" s="2"/>
    </row>
    <row r="1460" spans="17:17">
      <c r="Q1460" s="2"/>
    </row>
    <row r="1461" spans="17:17">
      <c r="Q1461" s="2"/>
    </row>
    <row r="1462" spans="17:17">
      <c r="Q1462" s="2"/>
    </row>
    <row r="1463" spans="17:17">
      <c r="Q1463" s="2"/>
    </row>
    <row r="1464" spans="17:17">
      <c r="Q1464" s="2"/>
    </row>
    <row r="1465" spans="17:17">
      <c r="Q1465" s="2"/>
    </row>
    <row r="1466" spans="17:17">
      <c r="Q1466" s="2"/>
    </row>
    <row r="1467" spans="17:17">
      <c r="Q1467" s="2"/>
    </row>
    <row r="1468" spans="17:17">
      <c r="Q1468" s="2"/>
    </row>
    <row r="1469" spans="17:17">
      <c r="Q1469" s="2"/>
    </row>
    <row r="1470" spans="17:17">
      <c r="Q1470" s="2"/>
    </row>
    <row r="1471" spans="17:17">
      <c r="Q1471" s="2"/>
    </row>
    <row r="1472" spans="17:17">
      <c r="Q1472" s="2"/>
    </row>
    <row r="1473" spans="17:17">
      <c r="Q1473" s="2"/>
    </row>
    <row r="1474" spans="17:17">
      <c r="Q1474" s="2"/>
    </row>
    <row r="1475" spans="17:17">
      <c r="Q1475" s="2"/>
    </row>
    <row r="1476" spans="17:17">
      <c r="Q1476" s="2"/>
    </row>
    <row r="1477" spans="17:17">
      <c r="Q1477" s="2"/>
    </row>
    <row r="1478" spans="17:17">
      <c r="Q1478" s="2"/>
    </row>
    <row r="1479" spans="17:17">
      <c r="Q1479" s="2"/>
    </row>
    <row r="1480" spans="17:17">
      <c r="Q1480" s="2"/>
    </row>
    <row r="1481" spans="17:17">
      <c r="Q1481" s="2"/>
    </row>
    <row r="1482" spans="17:17">
      <c r="Q1482" s="2"/>
    </row>
    <row r="1483" spans="17:17">
      <c r="Q1483" s="2"/>
    </row>
    <row r="1484" spans="17:17">
      <c r="Q1484" s="2"/>
    </row>
    <row r="1485" spans="17:17">
      <c r="Q1485" s="2"/>
    </row>
    <row r="1486" spans="17:17">
      <c r="Q1486" s="2"/>
    </row>
    <row r="1487" spans="17:17">
      <c r="Q1487" s="2"/>
    </row>
    <row r="1488" spans="17:17">
      <c r="Q1488" s="2"/>
    </row>
    <row r="1489" spans="17:17">
      <c r="Q1489" s="2"/>
    </row>
    <row r="1490" spans="17:17">
      <c r="Q1490" s="2"/>
    </row>
    <row r="1491" spans="17:17">
      <c r="Q1491" s="2"/>
    </row>
    <row r="1492" spans="17:17">
      <c r="Q1492" s="2"/>
    </row>
    <row r="1493" spans="17:17">
      <c r="Q1493" s="2"/>
    </row>
    <row r="1494" spans="17:17">
      <c r="Q1494" s="2"/>
    </row>
    <row r="1495" spans="17:17">
      <c r="Q1495" s="2"/>
    </row>
    <row r="1496" spans="17:17">
      <c r="Q1496" s="2"/>
    </row>
    <row r="1497" spans="17:17">
      <c r="Q1497" s="2"/>
    </row>
    <row r="1498" spans="17:17">
      <c r="Q1498" s="2"/>
    </row>
    <row r="1499" spans="17:17">
      <c r="Q1499" s="2"/>
    </row>
    <row r="1500" spans="17:17">
      <c r="Q1500" s="2"/>
    </row>
    <row r="1501" spans="17:17">
      <c r="Q1501" s="2"/>
    </row>
    <row r="1502" spans="17:17">
      <c r="Q1502" s="2"/>
    </row>
    <row r="1503" spans="17:17">
      <c r="Q1503" s="2"/>
    </row>
    <row r="1504" spans="17:17">
      <c r="Q1504" s="2"/>
    </row>
    <row r="1505" spans="17:17">
      <c r="Q1505" s="2"/>
    </row>
    <row r="1506" spans="17:17">
      <c r="Q1506" s="2"/>
    </row>
    <row r="1507" spans="17:17">
      <c r="Q1507" s="2"/>
    </row>
    <row r="1508" spans="17:17">
      <c r="Q1508" s="2"/>
    </row>
    <row r="1509" spans="17:17">
      <c r="Q1509" s="2"/>
    </row>
    <row r="1510" spans="17:17">
      <c r="Q1510" s="2"/>
    </row>
    <row r="1511" spans="17:17">
      <c r="Q1511" s="2"/>
    </row>
    <row r="1512" spans="17:17">
      <c r="Q1512" s="2"/>
    </row>
    <row r="1513" spans="17:17">
      <c r="Q1513" s="2"/>
    </row>
    <row r="1514" spans="17:17">
      <c r="Q1514" s="2"/>
    </row>
    <row r="1515" spans="17:17">
      <c r="Q1515" s="2"/>
    </row>
    <row r="1516" spans="17:17">
      <c r="Q1516" s="2"/>
    </row>
    <row r="1517" spans="17:17">
      <c r="Q1517" s="2"/>
    </row>
    <row r="1518" spans="17:17">
      <c r="Q1518" s="2"/>
    </row>
    <row r="1519" spans="17:17">
      <c r="Q1519" s="2"/>
    </row>
    <row r="1520" spans="17:17">
      <c r="Q1520" s="2"/>
    </row>
    <row r="1521" spans="17:17">
      <c r="Q1521" s="2"/>
    </row>
    <row r="1522" spans="17:17">
      <c r="Q1522" s="2"/>
    </row>
    <row r="1523" spans="17:17">
      <c r="Q1523" s="2"/>
    </row>
    <row r="1524" spans="17:17">
      <c r="Q1524" s="2"/>
    </row>
    <row r="1525" spans="17:17">
      <c r="Q1525" s="2"/>
    </row>
    <row r="1526" spans="17:17">
      <c r="Q1526" s="2"/>
    </row>
    <row r="1527" spans="17:17">
      <c r="Q1527" s="2"/>
    </row>
    <row r="1528" spans="17:17">
      <c r="Q1528" s="2"/>
    </row>
    <row r="1529" spans="17:17">
      <c r="Q1529" s="2"/>
    </row>
    <row r="1530" spans="17:17">
      <c r="Q1530" s="2"/>
    </row>
    <row r="1531" spans="17:17">
      <c r="Q1531" s="2"/>
    </row>
    <row r="1532" spans="17:17">
      <c r="Q1532" s="2"/>
    </row>
    <row r="1533" spans="17:17">
      <c r="Q1533" s="2"/>
    </row>
    <row r="1534" spans="17:17">
      <c r="Q1534" s="2"/>
    </row>
    <row r="1535" spans="17:17">
      <c r="Q1535" s="2"/>
    </row>
    <row r="1536" spans="17:17">
      <c r="Q1536" s="2"/>
    </row>
    <row r="1537" spans="17:17">
      <c r="Q1537" s="2"/>
    </row>
    <row r="1538" spans="17:17">
      <c r="Q1538" s="2"/>
    </row>
    <row r="1539" spans="17:17">
      <c r="Q1539" s="2"/>
    </row>
    <row r="1540" spans="17:17">
      <c r="Q1540" s="2"/>
    </row>
    <row r="1541" spans="17:17">
      <c r="Q1541" s="2"/>
    </row>
    <row r="1542" spans="17:17">
      <c r="Q1542" s="2"/>
    </row>
    <row r="1543" spans="17:17">
      <c r="Q1543" s="2"/>
    </row>
    <row r="1544" spans="17:17">
      <c r="Q1544" s="2"/>
    </row>
    <row r="1545" spans="17:17">
      <c r="Q1545" s="2"/>
    </row>
    <row r="1546" spans="17:17">
      <c r="Q1546" s="2"/>
    </row>
    <row r="1547" spans="17:17">
      <c r="Q1547" s="2"/>
    </row>
    <row r="1548" spans="17:17">
      <c r="Q1548" s="2"/>
    </row>
    <row r="1549" spans="17:17">
      <c r="Q1549" s="2"/>
    </row>
    <row r="1550" spans="17:17">
      <c r="Q1550" s="2"/>
    </row>
    <row r="1551" spans="17:17">
      <c r="Q1551" s="2"/>
    </row>
    <row r="1552" spans="17:17">
      <c r="Q1552" s="2"/>
    </row>
    <row r="1553" spans="17:17">
      <c r="Q1553" s="2"/>
    </row>
    <row r="1554" spans="17:17">
      <c r="Q1554" s="2"/>
    </row>
    <row r="1555" spans="17:17">
      <c r="Q1555" s="2"/>
    </row>
    <row r="1556" spans="17:17">
      <c r="Q1556" s="2"/>
    </row>
    <row r="1557" spans="17:17">
      <c r="Q1557" s="2"/>
    </row>
    <row r="1558" spans="17:17">
      <c r="Q1558" s="2"/>
    </row>
    <row r="1559" spans="17:17">
      <c r="Q1559" s="2"/>
    </row>
    <row r="1560" spans="17:17">
      <c r="Q1560" s="2"/>
    </row>
    <row r="1561" spans="17:17">
      <c r="Q1561" s="2"/>
    </row>
    <row r="1562" spans="17:17">
      <c r="Q1562" s="2"/>
    </row>
    <row r="1563" spans="17:17">
      <c r="Q1563" s="2"/>
    </row>
    <row r="1564" spans="17:17">
      <c r="Q1564" s="2"/>
    </row>
    <row r="1565" spans="17:17">
      <c r="Q1565" s="2"/>
    </row>
    <row r="1566" spans="17:17">
      <c r="Q1566" s="2"/>
    </row>
    <row r="1567" spans="17:17">
      <c r="Q1567" s="2"/>
    </row>
    <row r="1568" spans="17:17">
      <c r="Q1568" s="2"/>
    </row>
    <row r="1569" spans="17:17">
      <c r="Q1569" s="2"/>
    </row>
    <row r="1570" spans="17:17">
      <c r="Q1570" s="2"/>
    </row>
    <row r="1571" spans="17:17">
      <c r="Q1571" s="2"/>
    </row>
    <row r="1572" spans="17:17">
      <c r="Q1572" s="2"/>
    </row>
    <row r="1573" spans="17:17">
      <c r="Q1573" s="2"/>
    </row>
    <row r="1574" spans="17:17">
      <c r="Q1574" s="2"/>
    </row>
    <row r="1575" spans="17:17">
      <c r="Q1575" s="2"/>
    </row>
    <row r="1576" spans="17:17">
      <c r="Q1576" s="2"/>
    </row>
    <row r="1577" spans="17:17">
      <c r="Q1577" s="2"/>
    </row>
    <row r="1578" spans="17:17">
      <c r="Q1578" s="2"/>
    </row>
    <row r="1579" spans="17:17">
      <c r="Q1579" s="2"/>
    </row>
    <row r="1580" spans="17:17">
      <c r="Q1580" s="2"/>
    </row>
    <row r="1581" spans="17:17">
      <c r="Q1581" s="2"/>
    </row>
    <row r="1582" spans="17:17">
      <c r="Q1582" s="2"/>
    </row>
    <row r="1583" spans="17:17">
      <c r="Q1583" s="2"/>
    </row>
    <row r="1584" spans="17:17">
      <c r="Q1584" s="2"/>
    </row>
    <row r="1585" spans="17:17">
      <c r="Q1585" s="2"/>
    </row>
    <row r="1586" spans="17:17">
      <c r="Q1586" s="2"/>
    </row>
    <row r="1587" spans="17:17">
      <c r="Q1587" s="2"/>
    </row>
    <row r="1588" spans="17:17">
      <c r="Q1588" s="2"/>
    </row>
    <row r="1589" spans="17:17">
      <c r="Q1589" s="2"/>
    </row>
    <row r="1590" spans="17:17">
      <c r="Q1590" s="2"/>
    </row>
    <row r="1591" spans="17:17">
      <c r="Q1591" s="2"/>
    </row>
    <row r="1592" spans="17:17">
      <c r="Q1592" s="2"/>
    </row>
    <row r="1593" spans="17:17">
      <c r="Q1593" s="2"/>
    </row>
    <row r="1594" spans="17:17">
      <c r="Q1594" s="2"/>
    </row>
    <row r="1595" spans="17:17">
      <c r="Q1595" s="2"/>
    </row>
    <row r="1596" spans="17:17">
      <c r="Q1596" s="2"/>
    </row>
    <row r="1597" spans="17:17">
      <c r="Q1597" s="2"/>
    </row>
    <row r="1598" spans="17:17">
      <c r="Q1598" s="2"/>
    </row>
    <row r="1599" spans="17:17">
      <c r="Q1599" s="2"/>
    </row>
    <row r="1600" spans="17:17">
      <c r="Q1600" s="2"/>
    </row>
    <row r="1601" spans="17:17">
      <c r="Q1601" s="2"/>
    </row>
    <row r="1602" spans="17:17">
      <c r="Q1602" s="2"/>
    </row>
    <row r="1603" spans="17:17">
      <c r="Q1603" s="2"/>
    </row>
    <row r="1604" spans="17:17">
      <c r="Q1604" s="2"/>
    </row>
    <row r="1605" spans="17:17">
      <c r="Q1605" s="2"/>
    </row>
    <row r="1606" spans="17:17">
      <c r="Q1606" s="2"/>
    </row>
    <row r="1607" spans="17:17">
      <c r="Q1607" s="2"/>
    </row>
    <row r="1608" spans="17:17">
      <c r="Q1608" s="2"/>
    </row>
    <row r="1609" spans="17:17">
      <c r="Q1609" s="2"/>
    </row>
    <row r="1610" spans="17:17">
      <c r="Q1610" s="2"/>
    </row>
    <row r="1611" spans="17:17">
      <c r="Q1611" s="2"/>
    </row>
    <row r="1612" spans="17:17">
      <c r="Q1612" s="2"/>
    </row>
    <row r="1613" spans="17:17">
      <c r="Q1613" s="2"/>
    </row>
    <row r="1614" spans="17:17">
      <c r="Q1614" s="2"/>
    </row>
    <row r="1615" spans="17:17">
      <c r="Q1615" s="2"/>
    </row>
    <row r="1616" spans="17:17">
      <c r="Q1616" s="2"/>
    </row>
    <row r="1617" spans="17:17">
      <c r="Q1617" s="2"/>
    </row>
    <row r="1618" spans="17:17">
      <c r="Q1618" s="2"/>
    </row>
    <row r="1619" spans="17:17">
      <c r="Q1619" s="2"/>
    </row>
    <row r="1620" spans="17:17">
      <c r="Q1620" s="2"/>
    </row>
    <row r="1621" spans="17:17">
      <c r="Q1621" s="2"/>
    </row>
    <row r="1622" spans="17:17">
      <c r="Q1622" s="2"/>
    </row>
    <row r="1623" spans="17:17">
      <c r="Q1623" s="2"/>
    </row>
    <row r="1624" spans="17:17">
      <c r="Q1624" s="2"/>
    </row>
    <row r="1625" spans="17:17">
      <c r="Q1625" s="2"/>
    </row>
    <row r="1626" spans="17:17">
      <c r="Q1626" s="2"/>
    </row>
    <row r="1627" spans="17:17">
      <c r="Q1627" s="2"/>
    </row>
    <row r="1628" spans="17:17">
      <c r="Q1628" s="2"/>
    </row>
    <row r="1629" spans="17:17">
      <c r="Q1629" s="2"/>
    </row>
    <row r="1630" spans="17:17">
      <c r="Q1630" s="2"/>
    </row>
    <row r="1631" spans="17:17">
      <c r="Q1631" s="2"/>
    </row>
    <row r="1632" spans="17:17">
      <c r="Q1632" s="2"/>
    </row>
    <row r="1633" spans="17:17">
      <c r="Q1633" s="2"/>
    </row>
    <row r="1634" spans="17:17">
      <c r="Q1634" s="2"/>
    </row>
    <row r="1635" spans="17:17">
      <c r="Q1635" s="2"/>
    </row>
    <row r="1636" spans="17:17">
      <c r="Q1636" s="2"/>
    </row>
    <row r="1637" spans="17:17">
      <c r="Q1637" s="2"/>
    </row>
    <row r="1638" spans="17:17">
      <c r="Q1638" s="2"/>
    </row>
    <row r="1639" spans="17:17">
      <c r="Q1639" s="2"/>
    </row>
    <row r="1640" spans="17:17">
      <c r="Q1640" s="2"/>
    </row>
    <row r="1641" spans="17:17">
      <c r="Q1641" s="2"/>
    </row>
    <row r="1642" spans="17:17">
      <c r="Q1642" s="2"/>
    </row>
    <row r="1643" spans="17:17">
      <c r="Q1643" s="2"/>
    </row>
    <row r="1644" spans="17:17">
      <c r="Q1644" s="2"/>
    </row>
    <row r="1645" spans="17:17">
      <c r="Q1645" s="2"/>
    </row>
    <row r="1646" spans="17:17">
      <c r="Q1646" s="2"/>
    </row>
    <row r="1647" spans="17:17">
      <c r="Q1647" s="2"/>
    </row>
    <row r="1648" spans="17:17">
      <c r="Q1648" s="2"/>
    </row>
    <row r="1649" spans="17:17">
      <c r="Q1649" s="2"/>
    </row>
    <row r="1650" spans="17:17">
      <c r="Q1650" s="2"/>
    </row>
    <row r="1651" spans="17:17">
      <c r="Q1651" s="2"/>
    </row>
    <row r="1652" spans="17:17">
      <c r="Q1652" s="2"/>
    </row>
    <row r="1653" spans="17:17">
      <c r="Q1653" s="2"/>
    </row>
    <row r="1654" spans="17:17">
      <c r="Q1654" s="2"/>
    </row>
    <row r="1655" spans="17:17">
      <c r="Q1655" s="2"/>
    </row>
    <row r="1656" spans="17:17">
      <c r="Q1656" s="2"/>
    </row>
    <row r="1657" spans="17:17">
      <c r="Q1657" s="2"/>
    </row>
    <row r="1658" spans="17:17">
      <c r="Q1658" s="2"/>
    </row>
    <row r="1659" spans="17:17">
      <c r="Q1659" s="2"/>
    </row>
    <row r="1660" spans="17:17">
      <c r="Q1660" s="2"/>
    </row>
    <row r="1661" spans="17:17">
      <c r="Q1661" s="2"/>
    </row>
    <row r="1662" spans="17:17">
      <c r="Q1662" s="2"/>
    </row>
    <row r="1663" spans="17:17">
      <c r="Q1663" s="2"/>
    </row>
    <row r="1664" spans="17:17">
      <c r="Q1664" s="2"/>
    </row>
    <row r="1665" spans="17:17">
      <c r="Q1665" s="2"/>
    </row>
    <row r="1666" spans="17:17">
      <c r="Q1666" s="2"/>
    </row>
    <row r="1667" spans="17:17">
      <c r="Q1667" s="2"/>
    </row>
    <row r="1668" spans="17:17">
      <c r="Q1668" s="2"/>
    </row>
    <row r="1669" spans="17:17">
      <c r="Q1669" s="2"/>
    </row>
    <row r="1670" spans="17:17">
      <c r="Q1670" s="2"/>
    </row>
    <row r="1671" spans="17:17">
      <c r="Q1671" s="2"/>
    </row>
    <row r="1672" spans="17:17">
      <c r="Q1672" s="2"/>
    </row>
    <row r="1673" spans="17:17">
      <c r="Q1673" s="2"/>
    </row>
    <row r="1674" spans="17:17">
      <c r="Q1674" s="2"/>
    </row>
    <row r="1675" spans="17:17">
      <c r="Q1675" s="2"/>
    </row>
    <row r="1676" spans="17:17">
      <c r="Q1676" s="2"/>
    </row>
    <row r="1677" spans="17:17">
      <c r="Q1677" s="2"/>
    </row>
    <row r="1678" spans="17:17">
      <c r="Q1678" s="2"/>
    </row>
    <row r="1679" spans="17:17">
      <c r="Q1679" s="2"/>
    </row>
    <row r="1680" spans="17:17">
      <c r="Q1680" s="2"/>
    </row>
    <row r="1681" spans="17:17">
      <c r="Q1681" s="2"/>
    </row>
    <row r="1682" spans="17:17">
      <c r="Q1682" s="2"/>
    </row>
    <row r="1683" spans="17:17">
      <c r="Q1683" s="2"/>
    </row>
    <row r="1684" spans="17:17">
      <c r="Q1684" s="2"/>
    </row>
    <row r="1685" spans="17:17">
      <c r="Q1685" s="2"/>
    </row>
    <row r="1686" spans="17:17">
      <c r="Q1686" s="2"/>
    </row>
    <row r="1687" spans="17:17">
      <c r="Q1687" s="2"/>
    </row>
    <row r="1688" spans="17:17">
      <c r="Q1688" s="2"/>
    </row>
    <row r="1689" spans="17:17">
      <c r="Q1689" s="2"/>
    </row>
    <row r="1690" spans="17:17">
      <c r="Q1690" s="2"/>
    </row>
    <row r="1691" spans="17:17">
      <c r="Q1691" s="2"/>
    </row>
    <row r="1692" spans="17:17">
      <c r="Q1692" s="2"/>
    </row>
    <row r="1693" spans="17:17">
      <c r="Q1693" s="2"/>
    </row>
    <row r="1694" spans="17:17">
      <c r="Q1694" s="2"/>
    </row>
    <row r="1695" spans="17:17">
      <c r="Q1695" s="2"/>
    </row>
    <row r="1696" spans="17:17">
      <c r="Q1696" s="2"/>
    </row>
    <row r="1697" spans="17:17">
      <c r="Q1697" s="2"/>
    </row>
    <row r="1698" spans="17:17">
      <c r="Q1698" s="2"/>
    </row>
    <row r="1699" spans="17:17">
      <c r="Q1699" s="2"/>
    </row>
    <row r="1700" spans="17:17">
      <c r="Q1700" s="2"/>
    </row>
    <row r="1701" spans="17:17">
      <c r="Q1701" s="2"/>
    </row>
    <row r="1702" spans="17:17">
      <c r="Q1702" s="2"/>
    </row>
    <row r="1703" spans="17:17">
      <c r="Q1703" s="2"/>
    </row>
    <row r="1704" spans="17:17">
      <c r="Q1704" s="2"/>
    </row>
    <row r="1705" spans="17:17">
      <c r="Q1705" s="2"/>
    </row>
    <row r="1706" spans="17:17">
      <c r="Q1706" s="2"/>
    </row>
    <row r="1707" spans="17:17">
      <c r="Q1707" s="2"/>
    </row>
    <row r="1708" spans="17:17">
      <c r="Q1708" s="2"/>
    </row>
    <row r="1709" spans="17:17">
      <c r="Q1709" s="2"/>
    </row>
    <row r="1710" spans="17:17">
      <c r="Q1710" s="2"/>
    </row>
    <row r="1711" spans="17:17">
      <c r="Q1711" s="2"/>
    </row>
    <row r="1712" spans="17:17">
      <c r="Q1712" s="2"/>
    </row>
    <row r="1713" spans="17:17">
      <c r="Q1713" s="2"/>
    </row>
    <row r="1714" spans="17:17">
      <c r="Q1714" s="2"/>
    </row>
    <row r="1715" spans="17:17">
      <c r="Q1715" s="2"/>
    </row>
    <row r="1716" spans="17:17">
      <c r="Q1716" s="2"/>
    </row>
    <row r="1717" spans="17:17">
      <c r="Q1717" s="2"/>
    </row>
    <row r="1718" spans="17:17">
      <c r="Q1718" s="2"/>
    </row>
    <row r="1719" spans="17:17">
      <c r="Q1719" s="2"/>
    </row>
    <row r="1720" spans="17:17">
      <c r="Q1720" s="2"/>
    </row>
    <row r="1721" spans="17:17">
      <c r="Q1721" s="2"/>
    </row>
    <row r="1722" spans="17:17">
      <c r="Q1722" s="2"/>
    </row>
    <row r="1723" spans="17:17">
      <c r="Q1723" s="2"/>
    </row>
    <row r="1724" spans="17:17">
      <c r="Q1724" s="2"/>
    </row>
    <row r="1725" spans="17:17">
      <c r="Q1725" s="2"/>
    </row>
    <row r="1726" spans="17:17">
      <c r="Q1726" s="2"/>
    </row>
    <row r="1727" spans="17:17">
      <c r="Q1727" s="2"/>
    </row>
    <row r="1728" spans="17:17">
      <c r="Q1728" s="2"/>
    </row>
    <row r="1729" spans="17:17">
      <c r="Q1729" s="2"/>
    </row>
    <row r="1730" spans="17:17">
      <c r="Q1730" s="2"/>
    </row>
    <row r="1731" spans="17:17">
      <c r="Q1731" s="2"/>
    </row>
    <row r="1732" spans="17:17">
      <c r="Q1732" s="2"/>
    </row>
    <row r="1733" spans="17:17">
      <c r="Q1733" s="2"/>
    </row>
    <row r="1734" spans="17:17">
      <c r="Q1734" s="2"/>
    </row>
    <row r="1735" spans="17:17">
      <c r="Q1735" s="2"/>
    </row>
    <row r="1736" spans="17:17">
      <c r="Q1736" s="2"/>
    </row>
    <row r="1737" spans="17:17">
      <c r="Q1737" s="2"/>
    </row>
    <row r="1738" spans="17:17">
      <c r="Q1738" s="2"/>
    </row>
    <row r="1739" spans="17:17">
      <c r="Q1739" s="2"/>
    </row>
    <row r="1740" spans="17:17">
      <c r="Q1740" s="2"/>
    </row>
    <row r="1741" spans="17:17">
      <c r="Q1741" s="2"/>
    </row>
    <row r="1742" spans="17:17">
      <c r="Q1742" s="2"/>
    </row>
    <row r="1743" spans="17:17">
      <c r="Q1743" s="2"/>
    </row>
    <row r="1744" spans="17:17">
      <c r="Q1744" s="2"/>
    </row>
    <row r="1745" spans="17:17">
      <c r="Q1745" s="2"/>
    </row>
    <row r="1746" spans="17:17">
      <c r="Q1746" s="2"/>
    </row>
    <row r="1747" spans="17:17">
      <c r="Q1747" s="2"/>
    </row>
    <row r="1748" spans="17:17">
      <c r="Q1748" s="2"/>
    </row>
    <row r="1749" spans="17:17">
      <c r="Q1749" s="2"/>
    </row>
    <row r="1750" spans="17:17">
      <c r="Q1750" s="2"/>
    </row>
    <row r="1751" spans="17:17">
      <c r="Q1751" s="2"/>
    </row>
    <row r="1752" spans="17:17">
      <c r="Q1752" s="2"/>
    </row>
    <row r="1753" spans="17:17">
      <c r="Q1753" s="2"/>
    </row>
    <row r="1754" spans="17:17">
      <c r="Q1754" s="2"/>
    </row>
    <row r="1755" spans="17:17">
      <c r="Q1755" s="2"/>
    </row>
    <row r="1756" spans="17:17">
      <c r="Q1756" s="2"/>
    </row>
    <row r="1757" spans="17:17">
      <c r="Q1757" s="2"/>
    </row>
    <row r="1758" spans="17:17">
      <c r="Q1758" s="2"/>
    </row>
    <row r="1759" spans="17:17">
      <c r="Q1759" s="2"/>
    </row>
    <row r="1760" spans="17:17">
      <c r="Q1760" s="2"/>
    </row>
    <row r="1761" spans="17:17">
      <c r="Q1761" s="2"/>
    </row>
    <row r="1762" spans="17:17">
      <c r="Q1762" s="2"/>
    </row>
    <row r="1763" spans="17:17">
      <c r="Q1763" s="2"/>
    </row>
    <row r="1764" spans="17:17">
      <c r="Q1764" s="2"/>
    </row>
    <row r="1765" spans="17:17">
      <c r="Q1765" s="2"/>
    </row>
    <row r="1766" spans="17:17">
      <c r="Q1766" s="2"/>
    </row>
    <row r="1767" spans="17:17">
      <c r="Q1767" s="2"/>
    </row>
    <row r="1768" spans="17:17">
      <c r="Q1768" s="2"/>
    </row>
    <row r="1769" spans="17:17">
      <c r="Q1769" s="2"/>
    </row>
    <row r="1770" spans="17:17">
      <c r="Q1770" s="2"/>
    </row>
    <row r="1771" spans="17:17">
      <c r="Q1771" s="2"/>
    </row>
    <row r="1772" spans="17:17">
      <c r="Q1772" s="2"/>
    </row>
    <row r="1773" spans="17:17">
      <c r="Q1773" s="2"/>
    </row>
    <row r="1774" spans="17:17">
      <c r="Q1774" s="2"/>
    </row>
    <row r="1775" spans="17:17">
      <c r="Q1775" s="2"/>
    </row>
    <row r="1776" spans="17:17">
      <c r="Q1776" s="2"/>
    </row>
    <row r="1777" spans="17:17">
      <c r="Q1777" s="2"/>
    </row>
    <row r="1778" spans="17:17">
      <c r="Q1778" s="2"/>
    </row>
    <row r="1779" spans="17:17">
      <c r="Q1779" s="2"/>
    </row>
    <row r="1780" spans="17:17">
      <c r="Q1780" s="2"/>
    </row>
    <row r="1781" spans="17:17">
      <c r="Q1781" s="2"/>
    </row>
    <row r="1782" spans="17:17">
      <c r="Q1782" s="2"/>
    </row>
    <row r="1783" spans="17:17">
      <c r="Q1783" s="2"/>
    </row>
    <row r="1784" spans="17:17">
      <c r="Q1784" s="2"/>
    </row>
    <row r="1785" spans="17:17">
      <c r="Q1785" s="2"/>
    </row>
    <row r="1786" spans="17:17">
      <c r="Q1786" s="2"/>
    </row>
    <row r="1787" spans="17:17">
      <c r="Q1787" s="2"/>
    </row>
    <row r="1788" spans="17:17">
      <c r="Q1788" s="2"/>
    </row>
    <row r="1789" spans="17:17">
      <c r="Q1789" s="2"/>
    </row>
    <row r="1790" spans="17:17">
      <c r="Q1790" s="2"/>
    </row>
    <row r="1791" spans="17:17">
      <c r="Q1791" s="2"/>
    </row>
    <row r="1792" spans="17:17">
      <c r="Q1792" s="2"/>
    </row>
    <row r="1793" spans="17:17">
      <c r="Q1793" s="2"/>
    </row>
    <row r="1794" spans="17:17">
      <c r="Q1794" s="2"/>
    </row>
    <row r="1795" spans="17:17">
      <c r="Q1795" s="2"/>
    </row>
    <row r="1796" spans="17:17">
      <c r="Q1796" s="2"/>
    </row>
    <row r="1797" spans="17:17">
      <c r="Q1797" s="2"/>
    </row>
    <row r="1798" spans="17:17">
      <c r="Q1798" s="2"/>
    </row>
    <row r="1799" spans="17:17">
      <c r="Q1799" s="2"/>
    </row>
    <row r="1800" spans="17:17">
      <c r="Q1800" s="2"/>
    </row>
    <row r="1801" spans="17:17">
      <c r="Q1801" s="2"/>
    </row>
    <row r="1802" spans="17:17">
      <c r="Q1802" s="2"/>
    </row>
    <row r="1803" spans="17:17">
      <c r="Q1803" s="2"/>
    </row>
    <row r="1804" spans="17:17">
      <c r="Q1804" s="2"/>
    </row>
    <row r="1805" spans="17:17">
      <c r="Q1805" s="2"/>
    </row>
    <row r="1806" spans="17:17">
      <c r="Q1806" s="2"/>
    </row>
    <row r="1807" spans="17:17">
      <c r="Q1807" s="2"/>
    </row>
    <row r="1808" spans="17:17">
      <c r="Q1808" s="2"/>
    </row>
    <row r="1809" spans="17:17">
      <c r="Q1809" s="2"/>
    </row>
    <row r="1810" spans="17:17">
      <c r="Q1810" s="2"/>
    </row>
    <row r="1811" spans="17:17">
      <c r="Q1811" s="2"/>
    </row>
    <row r="1812" spans="17:17">
      <c r="Q1812" s="2"/>
    </row>
    <row r="1813" spans="17:17">
      <c r="Q1813" s="2"/>
    </row>
    <row r="1814" spans="17:17">
      <c r="Q1814" s="2"/>
    </row>
    <row r="1815" spans="17:17">
      <c r="Q1815" s="2"/>
    </row>
    <row r="1816" spans="17:17">
      <c r="Q1816" s="2"/>
    </row>
    <row r="1817" spans="17:17">
      <c r="Q1817" s="2"/>
    </row>
    <row r="1818" spans="17:17">
      <c r="Q1818" s="2"/>
    </row>
    <row r="1819" spans="17:17">
      <c r="Q1819" s="2"/>
    </row>
    <row r="1820" spans="17:17">
      <c r="Q1820" s="2"/>
    </row>
    <row r="1821" spans="17:17">
      <c r="Q1821" s="2"/>
    </row>
    <row r="1822" spans="17:17">
      <c r="Q1822" s="2"/>
    </row>
    <row r="1823" spans="17:17">
      <c r="Q1823" s="2"/>
    </row>
    <row r="1824" spans="17:17">
      <c r="Q1824" s="2"/>
    </row>
    <row r="1825" spans="17:17">
      <c r="Q1825" s="2"/>
    </row>
    <row r="1826" spans="17:17">
      <c r="Q1826" s="2"/>
    </row>
    <row r="1827" spans="17:17">
      <c r="Q1827" s="2"/>
    </row>
    <row r="1828" spans="17:17">
      <c r="Q1828" s="2"/>
    </row>
    <row r="1829" spans="17:17">
      <c r="Q1829" s="2"/>
    </row>
    <row r="1830" spans="17:17">
      <c r="Q1830" s="2"/>
    </row>
    <row r="1831" spans="17:17">
      <c r="Q1831" s="2"/>
    </row>
    <row r="1832" spans="17:17">
      <c r="Q1832" s="2"/>
    </row>
    <row r="1833" spans="17:17">
      <c r="Q1833" s="2"/>
    </row>
    <row r="1834" spans="17:17">
      <c r="Q1834" s="2"/>
    </row>
    <row r="1835" spans="17:17">
      <c r="Q1835" s="2"/>
    </row>
    <row r="1836" spans="17:17">
      <c r="Q1836" s="2"/>
    </row>
    <row r="1837" spans="17:17">
      <c r="Q1837" s="2"/>
    </row>
    <row r="1838" spans="17:17">
      <c r="Q1838" s="2"/>
    </row>
    <row r="1839" spans="17:17">
      <c r="Q1839" s="2"/>
    </row>
    <row r="1840" spans="17:17">
      <c r="Q1840" s="2"/>
    </row>
    <row r="1841" spans="17:17">
      <c r="Q1841" s="2"/>
    </row>
    <row r="1842" spans="17:17">
      <c r="Q1842" s="2"/>
    </row>
    <row r="1843" spans="17:17">
      <c r="Q1843" s="2"/>
    </row>
    <row r="1844" spans="17:17">
      <c r="Q1844" s="2"/>
    </row>
    <row r="1845" spans="17:17">
      <c r="Q1845" s="2"/>
    </row>
    <row r="1846" spans="17:17">
      <c r="Q1846" s="2"/>
    </row>
    <row r="1847" spans="17:17">
      <c r="Q1847" s="2"/>
    </row>
    <row r="1848" spans="17:17">
      <c r="Q1848" s="2"/>
    </row>
    <row r="1849" spans="17:17">
      <c r="Q1849" s="2"/>
    </row>
    <row r="1850" spans="17:17">
      <c r="Q1850" s="2"/>
    </row>
    <row r="1851" spans="17:17">
      <c r="Q1851" s="2"/>
    </row>
    <row r="1852" spans="17:17">
      <c r="Q1852" s="2"/>
    </row>
    <row r="1853" spans="17:17">
      <c r="Q1853" s="2"/>
    </row>
    <row r="1854" spans="17:17">
      <c r="Q1854" s="2"/>
    </row>
    <row r="1855" spans="17:17">
      <c r="Q1855" s="2"/>
    </row>
    <row r="1856" spans="17:17">
      <c r="Q1856" s="2"/>
    </row>
    <row r="1857" spans="17:17">
      <c r="Q1857" s="2"/>
    </row>
    <row r="1858" spans="17:17">
      <c r="Q1858" s="2"/>
    </row>
    <row r="1859" spans="17:17">
      <c r="Q1859" s="2"/>
    </row>
    <row r="1860" spans="17:17">
      <c r="Q1860" s="2"/>
    </row>
    <row r="1861" spans="17:17">
      <c r="Q1861" s="2"/>
    </row>
    <row r="1862" spans="17:17">
      <c r="Q1862" s="2"/>
    </row>
    <row r="1863" spans="17:17">
      <c r="Q1863" s="2"/>
    </row>
    <row r="1864" spans="17:17">
      <c r="Q1864" s="2"/>
    </row>
    <row r="1865" spans="17:17">
      <c r="Q1865" s="2"/>
    </row>
    <row r="1866" spans="17:17">
      <c r="Q1866" s="2"/>
    </row>
    <row r="1867" spans="17:17">
      <c r="Q1867" s="2"/>
    </row>
    <row r="1868" spans="17:17">
      <c r="Q1868" s="2"/>
    </row>
    <row r="1869" spans="17:17">
      <c r="Q1869" s="2"/>
    </row>
    <row r="1870" spans="17:17">
      <c r="Q1870" s="2"/>
    </row>
    <row r="1871" spans="17:17">
      <c r="Q1871" s="2"/>
    </row>
    <row r="1872" spans="17:17">
      <c r="Q1872" s="2"/>
    </row>
    <row r="1873" spans="17:17">
      <c r="Q1873" s="2"/>
    </row>
    <row r="1874" spans="17:17">
      <c r="Q1874" s="2"/>
    </row>
    <row r="1875" spans="17:17">
      <c r="Q1875" s="2"/>
    </row>
    <row r="1876" spans="17:17">
      <c r="Q1876" s="2"/>
    </row>
    <row r="1877" spans="17:17">
      <c r="Q1877" s="2"/>
    </row>
    <row r="1878" spans="17:17">
      <c r="Q1878" s="2"/>
    </row>
    <row r="1879" spans="17:17">
      <c r="Q1879" s="2"/>
    </row>
    <row r="1880" spans="17:17">
      <c r="Q1880" s="2"/>
    </row>
    <row r="1881" spans="17:17">
      <c r="Q1881" s="2"/>
    </row>
    <row r="1882" spans="17:17">
      <c r="Q1882" s="2"/>
    </row>
    <row r="1883" spans="17:17">
      <c r="Q1883" s="2"/>
    </row>
    <row r="1884" spans="17:17">
      <c r="Q1884" s="2"/>
    </row>
    <row r="1885" spans="17:17">
      <c r="Q1885" s="2"/>
    </row>
    <row r="1886" spans="17:17">
      <c r="Q1886" s="2"/>
    </row>
    <row r="1887" spans="17:17">
      <c r="Q1887" s="2"/>
    </row>
    <row r="1888" spans="17:17">
      <c r="Q1888" s="2"/>
    </row>
    <row r="1889" spans="17:17">
      <c r="Q1889" s="2"/>
    </row>
    <row r="1890" spans="17:17">
      <c r="Q1890" s="2"/>
    </row>
    <row r="1891" spans="17:17">
      <c r="Q1891" s="2"/>
    </row>
    <row r="1892" spans="17:17">
      <c r="Q1892" s="2"/>
    </row>
    <row r="1893" spans="17:17">
      <c r="Q1893" s="2"/>
    </row>
    <row r="1894" spans="17:17">
      <c r="Q1894" s="2"/>
    </row>
    <row r="1895" spans="17:17">
      <c r="Q1895" s="2"/>
    </row>
    <row r="1896" spans="17:17">
      <c r="Q1896" s="2"/>
    </row>
    <row r="1897" spans="17:17">
      <c r="Q1897" s="2"/>
    </row>
    <row r="1898" spans="17:17">
      <c r="Q1898" s="2"/>
    </row>
    <row r="1899" spans="17:17">
      <c r="Q1899" s="2"/>
    </row>
    <row r="1900" spans="17:17">
      <c r="Q1900" s="2"/>
    </row>
    <row r="1901" spans="17:17">
      <c r="Q1901" s="2"/>
    </row>
    <row r="1902" spans="17:17">
      <c r="Q1902" s="2"/>
    </row>
    <row r="1903" spans="17:17">
      <c r="Q1903" s="2"/>
    </row>
    <row r="1904" spans="17:17">
      <c r="Q1904" s="2"/>
    </row>
    <row r="1905" spans="17:17">
      <c r="Q1905" s="2"/>
    </row>
    <row r="1906" spans="17:17">
      <c r="Q1906" s="2"/>
    </row>
    <row r="1907" spans="17:17">
      <c r="Q1907" s="2"/>
    </row>
    <row r="1908" spans="17:17">
      <c r="Q1908" s="2"/>
    </row>
    <row r="1909" spans="17:17">
      <c r="Q1909" s="2"/>
    </row>
    <row r="1910" spans="17:17">
      <c r="Q1910" s="2"/>
    </row>
    <row r="1911" spans="17:17">
      <c r="Q1911" s="2"/>
    </row>
    <row r="1912" spans="17:17">
      <c r="Q1912" s="2"/>
    </row>
    <row r="1913" spans="17:17">
      <c r="Q1913" s="2"/>
    </row>
    <row r="1914" spans="17:17">
      <c r="Q1914" s="2"/>
    </row>
    <row r="1915" spans="17:17">
      <c r="Q1915" s="2"/>
    </row>
    <row r="1916" spans="17:17">
      <c r="Q1916" s="2"/>
    </row>
    <row r="1917" spans="17:17">
      <c r="Q1917" s="2"/>
    </row>
    <row r="1918" spans="17:17">
      <c r="Q1918" s="2"/>
    </row>
    <row r="1919" spans="17:17">
      <c r="Q1919" s="2"/>
    </row>
    <row r="1920" spans="17:17">
      <c r="Q1920" s="2"/>
    </row>
    <row r="1921" spans="17:17">
      <c r="Q1921" s="2"/>
    </row>
    <row r="1922" spans="17:17">
      <c r="Q1922" s="2"/>
    </row>
    <row r="1923" spans="17:17">
      <c r="Q1923" s="2"/>
    </row>
    <row r="1924" spans="17:17">
      <c r="Q1924" s="2"/>
    </row>
    <row r="1925" spans="17:17">
      <c r="Q1925" s="2"/>
    </row>
    <row r="1926" spans="17:17">
      <c r="Q1926" s="2"/>
    </row>
    <row r="1927" spans="17:17">
      <c r="Q1927" s="2"/>
    </row>
    <row r="1928" spans="17:17">
      <c r="Q1928" s="2"/>
    </row>
    <row r="1929" spans="17:17">
      <c r="Q1929" s="2"/>
    </row>
    <row r="1930" spans="17:17">
      <c r="Q1930" s="2"/>
    </row>
    <row r="1931" spans="17:17">
      <c r="Q1931" s="2"/>
    </row>
    <row r="1932" spans="17:17">
      <c r="Q1932" s="2"/>
    </row>
    <row r="1933" spans="17:17">
      <c r="Q1933" s="2"/>
    </row>
    <row r="1934" spans="17:17">
      <c r="Q1934" s="2"/>
    </row>
    <row r="1935" spans="17:17">
      <c r="Q1935" s="2"/>
    </row>
    <row r="1936" spans="17:17">
      <c r="Q1936" s="2"/>
    </row>
    <row r="1937" spans="17:17">
      <c r="Q1937" s="2"/>
    </row>
    <row r="1938" spans="17:17">
      <c r="Q1938" s="2"/>
    </row>
    <row r="1939" spans="17:17">
      <c r="Q1939" s="2"/>
    </row>
    <row r="1940" spans="17:17">
      <c r="Q1940" s="2"/>
    </row>
    <row r="1941" spans="17:17">
      <c r="Q1941" s="2"/>
    </row>
    <row r="1942" spans="17:17">
      <c r="Q1942" s="2"/>
    </row>
    <row r="1943" spans="17:17">
      <c r="Q1943" s="2"/>
    </row>
    <row r="1944" spans="17:17">
      <c r="Q1944" s="2"/>
    </row>
    <row r="1945" spans="17:17">
      <c r="Q1945" s="2"/>
    </row>
    <row r="1946" spans="17:17">
      <c r="Q1946" s="2"/>
    </row>
    <row r="1947" spans="17:17">
      <c r="Q1947" s="2"/>
    </row>
    <row r="1948" spans="17:17">
      <c r="Q1948" s="2"/>
    </row>
    <row r="1949" spans="17:17">
      <c r="Q1949" s="2"/>
    </row>
    <row r="1950" spans="17:17">
      <c r="Q1950" s="2"/>
    </row>
    <row r="1951" spans="17:17">
      <c r="Q1951" s="2"/>
    </row>
    <row r="1952" spans="17:17">
      <c r="Q1952" s="2"/>
    </row>
    <row r="1953" spans="17:17">
      <c r="Q1953" s="2"/>
    </row>
    <row r="1954" spans="17:17">
      <c r="Q1954" s="2"/>
    </row>
    <row r="1955" spans="17:17">
      <c r="Q1955" s="2"/>
    </row>
    <row r="1956" spans="17:17">
      <c r="Q1956" s="2"/>
    </row>
    <row r="1957" spans="17:17">
      <c r="Q1957" s="2"/>
    </row>
    <row r="1958" spans="17:17">
      <c r="Q1958" s="2"/>
    </row>
    <row r="1959" spans="17:17">
      <c r="Q1959" s="2"/>
    </row>
    <row r="1960" spans="17:17">
      <c r="Q1960" s="2"/>
    </row>
    <row r="1961" spans="17:17">
      <c r="Q1961" s="2"/>
    </row>
    <row r="1962" spans="17:17">
      <c r="Q1962" s="2"/>
    </row>
    <row r="1963" spans="17:17">
      <c r="Q1963" s="2"/>
    </row>
    <row r="1964" spans="17:17">
      <c r="Q1964" s="2"/>
    </row>
    <row r="1965" spans="17:17">
      <c r="Q1965" s="2"/>
    </row>
    <row r="1966" spans="17:17">
      <c r="Q1966" s="2"/>
    </row>
    <row r="1967" spans="17:17">
      <c r="Q1967" s="2"/>
    </row>
    <row r="1968" spans="17:17">
      <c r="Q1968" s="2"/>
    </row>
    <row r="1969" spans="17:17">
      <c r="Q1969" s="2"/>
    </row>
    <row r="1970" spans="17:17">
      <c r="Q1970" s="2"/>
    </row>
    <row r="1971" spans="17:17">
      <c r="Q1971" s="2"/>
    </row>
    <row r="1972" spans="17:17">
      <c r="Q1972" s="2"/>
    </row>
    <row r="1973" spans="17:17">
      <c r="Q1973" s="2"/>
    </row>
    <row r="1974" spans="17:17">
      <c r="Q1974" s="2"/>
    </row>
    <row r="1975" spans="17:17">
      <c r="Q1975" s="2"/>
    </row>
    <row r="1976" spans="17:17">
      <c r="Q1976" s="2"/>
    </row>
    <row r="1977" spans="17:17">
      <c r="Q1977" s="2"/>
    </row>
    <row r="1978" spans="17:17">
      <c r="Q1978" s="2"/>
    </row>
    <row r="1979" spans="17:17">
      <c r="Q1979" s="2"/>
    </row>
    <row r="1980" spans="17:17">
      <c r="Q1980" s="2"/>
    </row>
    <row r="1981" spans="17:17">
      <c r="Q1981" s="2"/>
    </row>
    <row r="1982" spans="17:17">
      <c r="Q1982" s="2"/>
    </row>
    <row r="1983" spans="17:17">
      <c r="Q1983" s="2"/>
    </row>
    <row r="1984" spans="17:17">
      <c r="Q1984" s="2"/>
    </row>
    <row r="1985" spans="17:17">
      <c r="Q1985" s="2"/>
    </row>
    <row r="1986" spans="17:17">
      <c r="Q1986" s="2"/>
    </row>
    <row r="1987" spans="17:17">
      <c r="Q1987" s="2"/>
    </row>
    <row r="1988" spans="17:17">
      <c r="Q1988" s="2"/>
    </row>
    <row r="1989" spans="17:17">
      <c r="Q1989" s="2"/>
    </row>
    <row r="1990" spans="17:17">
      <c r="Q1990" s="2"/>
    </row>
    <row r="1991" spans="17:17">
      <c r="Q1991" s="2"/>
    </row>
    <row r="1992" spans="17:17">
      <c r="Q1992" s="2"/>
    </row>
    <row r="1993" spans="17:17">
      <c r="Q1993" s="2"/>
    </row>
    <row r="1994" spans="17:17">
      <c r="Q1994" s="2"/>
    </row>
    <row r="1995" spans="17:17">
      <c r="Q1995" s="2"/>
    </row>
    <row r="1996" spans="17:17">
      <c r="Q1996" s="2"/>
    </row>
    <row r="1997" spans="17:17">
      <c r="Q1997" s="2"/>
    </row>
    <row r="1998" spans="17:17">
      <c r="Q1998" s="2"/>
    </row>
    <row r="1999" spans="17:17">
      <c r="Q1999" s="2"/>
    </row>
    <row r="2000" spans="17:17">
      <c r="Q2000" s="2"/>
    </row>
    <row r="2001" spans="17:17">
      <c r="Q2001" s="2"/>
    </row>
    <row r="2002" spans="17:17">
      <c r="Q2002" s="2"/>
    </row>
    <row r="2003" spans="17:17">
      <c r="Q2003" s="2"/>
    </row>
    <row r="2004" spans="17:17">
      <c r="Q2004" s="2"/>
    </row>
    <row r="2005" spans="17:17">
      <c r="Q2005" s="2"/>
    </row>
    <row r="2006" spans="17:17">
      <c r="Q2006" s="2"/>
    </row>
    <row r="2007" spans="17:17">
      <c r="Q2007" s="2"/>
    </row>
    <row r="2008" spans="17:17">
      <c r="Q2008" s="2"/>
    </row>
    <row r="2009" spans="17:17">
      <c r="Q2009" s="2"/>
    </row>
    <row r="2010" spans="17:17">
      <c r="Q2010" s="2"/>
    </row>
    <row r="2011" spans="17:17">
      <c r="Q2011" s="2"/>
    </row>
    <row r="2012" spans="17:17">
      <c r="Q2012" s="2"/>
    </row>
    <row r="2013" spans="17:17">
      <c r="Q2013" s="2"/>
    </row>
    <row r="2014" spans="17:17">
      <c r="Q2014" s="2"/>
    </row>
    <row r="2015" spans="17:17">
      <c r="Q2015" s="2"/>
    </row>
    <row r="2016" spans="17:17">
      <c r="Q2016" s="2"/>
    </row>
    <row r="2017" spans="17:17">
      <c r="Q2017" s="2"/>
    </row>
    <row r="2018" spans="17:17">
      <c r="Q2018" s="2"/>
    </row>
    <row r="2019" spans="17:17">
      <c r="Q2019" s="2"/>
    </row>
    <row r="2020" spans="17:17">
      <c r="Q2020" s="2"/>
    </row>
    <row r="2021" spans="17:17">
      <c r="Q2021" s="2"/>
    </row>
    <row r="2022" spans="17:17">
      <c r="Q2022" s="2"/>
    </row>
    <row r="2023" spans="17:17">
      <c r="Q2023" s="2"/>
    </row>
    <row r="2024" spans="17:17">
      <c r="Q2024" s="2"/>
    </row>
    <row r="2025" spans="17:17">
      <c r="Q2025" s="2"/>
    </row>
    <row r="2026" spans="17:17">
      <c r="Q2026" s="2"/>
    </row>
    <row r="2027" spans="17:17">
      <c r="Q2027" s="2"/>
    </row>
    <row r="2028" spans="17:17">
      <c r="Q2028" s="2"/>
    </row>
    <row r="2029" spans="17:17">
      <c r="Q2029" s="2"/>
    </row>
    <row r="2030" spans="17:17">
      <c r="Q2030" s="2"/>
    </row>
    <row r="2031" spans="17:17">
      <c r="Q2031" s="2"/>
    </row>
    <row r="2032" spans="17:17">
      <c r="Q2032" s="2"/>
    </row>
    <row r="2033" spans="17:17">
      <c r="Q2033" s="2"/>
    </row>
    <row r="2034" spans="17:17">
      <c r="Q2034" s="2"/>
    </row>
    <row r="2035" spans="17:17">
      <c r="Q2035" s="2"/>
    </row>
    <row r="2036" spans="17:17">
      <c r="Q2036" s="2"/>
    </row>
    <row r="2037" spans="17:17">
      <c r="Q2037" s="2"/>
    </row>
    <row r="2038" spans="17:17">
      <c r="Q2038" s="2"/>
    </row>
    <row r="2039" spans="17:17">
      <c r="Q2039" s="2"/>
    </row>
    <row r="2040" spans="17:17">
      <c r="Q2040" s="2"/>
    </row>
    <row r="2041" spans="17:17">
      <c r="Q2041" s="2"/>
    </row>
    <row r="2042" spans="17:17">
      <c r="Q2042" s="2"/>
    </row>
    <row r="2043" spans="17:17">
      <c r="Q2043" s="2"/>
    </row>
    <row r="2044" spans="17:17">
      <c r="Q2044" s="2"/>
    </row>
    <row r="2045" spans="17:17">
      <c r="Q2045" s="2"/>
    </row>
    <row r="2046" spans="17:17">
      <c r="Q2046" s="2"/>
    </row>
    <row r="2047" spans="17:17">
      <c r="Q2047" s="2"/>
    </row>
    <row r="2048" spans="17:17">
      <c r="Q2048" s="2"/>
    </row>
    <row r="2049" spans="17:17">
      <c r="Q2049" s="2"/>
    </row>
    <row r="2050" spans="17:17">
      <c r="Q2050" s="2"/>
    </row>
    <row r="2051" spans="17:17">
      <c r="Q2051" s="2"/>
    </row>
    <row r="2052" spans="17:17">
      <c r="Q2052" s="2"/>
    </row>
    <row r="2053" spans="17:17">
      <c r="Q2053" s="2"/>
    </row>
    <row r="2054" spans="17:17">
      <c r="Q2054" s="2"/>
    </row>
    <row r="2055" spans="17:17">
      <c r="Q2055" s="2"/>
    </row>
    <row r="2056" spans="17:17">
      <c r="Q2056" s="2"/>
    </row>
    <row r="2057" spans="17:17">
      <c r="Q2057" s="2"/>
    </row>
    <row r="2058" spans="17:17">
      <c r="Q2058" s="2"/>
    </row>
    <row r="2059" spans="17:17">
      <c r="Q2059" s="2"/>
    </row>
    <row r="2060" spans="17:17">
      <c r="Q2060" s="2"/>
    </row>
    <row r="2061" spans="17:17">
      <c r="Q2061" s="2"/>
    </row>
    <row r="2062" spans="17:17">
      <c r="Q2062" s="2"/>
    </row>
    <row r="2063" spans="17:17">
      <c r="Q2063" s="2"/>
    </row>
    <row r="2064" spans="17:17">
      <c r="Q2064" s="2"/>
    </row>
    <row r="2065" spans="17:17">
      <c r="Q2065" s="2"/>
    </row>
    <row r="2066" spans="17:17">
      <c r="Q2066" s="2"/>
    </row>
    <row r="2067" spans="17:17">
      <c r="Q2067" s="2"/>
    </row>
    <row r="2068" spans="17:17">
      <c r="Q2068" s="2"/>
    </row>
    <row r="2069" spans="17:17">
      <c r="Q2069" s="2"/>
    </row>
    <row r="2070" spans="17:17">
      <c r="Q2070" s="2"/>
    </row>
    <row r="2071" spans="17:17">
      <c r="Q2071" s="2"/>
    </row>
    <row r="2072" spans="17:17">
      <c r="Q2072" s="2"/>
    </row>
    <row r="2073" spans="17:17">
      <c r="Q2073" s="2"/>
    </row>
    <row r="2074" spans="17:17">
      <c r="Q2074" s="2"/>
    </row>
    <row r="2075" spans="17:17">
      <c r="Q2075" s="2"/>
    </row>
    <row r="2076" spans="17:17">
      <c r="Q2076" s="2"/>
    </row>
    <row r="2077" spans="17:17">
      <c r="Q2077" s="2"/>
    </row>
    <row r="2078" spans="17:17">
      <c r="Q2078" s="2"/>
    </row>
    <row r="2079" spans="17:17">
      <c r="Q2079" s="2"/>
    </row>
    <row r="2080" spans="17:17">
      <c r="Q2080" s="2"/>
    </row>
    <row r="2081" spans="17:17">
      <c r="Q2081" s="2"/>
    </row>
    <row r="2082" spans="17:17">
      <c r="Q2082" s="2"/>
    </row>
    <row r="2083" spans="17:17">
      <c r="Q2083" s="2"/>
    </row>
    <row r="2084" spans="17:17">
      <c r="Q2084" s="2"/>
    </row>
    <row r="2085" spans="17:17">
      <c r="Q2085" s="2"/>
    </row>
    <row r="2086" spans="17:17">
      <c r="Q2086" s="2"/>
    </row>
    <row r="2087" spans="17:17">
      <c r="Q2087" s="2"/>
    </row>
    <row r="2088" spans="17:17">
      <c r="Q2088" s="2"/>
    </row>
    <row r="2089" spans="17:17">
      <c r="Q2089" s="2"/>
    </row>
    <row r="2090" spans="17:17">
      <c r="Q2090" s="2"/>
    </row>
    <row r="2091" spans="17:17">
      <c r="Q2091" s="2"/>
    </row>
    <row r="2092" spans="17:17">
      <c r="Q2092" s="2"/>
    </row>
    <row r="2093" spans="17:17">
      <c r="Q2093" s="2"/>
    </row>
    <row r="2094" spans="17:17">
      <c r="Q2094" s="2"/>
    </row>
    <row r="2095" spans="17:17">
      <c r="Q2095" s="2"/>
    </row>
    <row r="2096" spans="17:17">
      <c r="Q2096" s="2"/>
    </row>
    <row r="2097" spans="17:17">
      <c r="Q2097" s="2"/>
    </row>
    <row r="2098" spans="17:17">
      <c r="Q2098" s="2"/>
    </row>
    <row r="2099" spans="17:17">
      <c r="Q2099" s="2"/>
    </row>
    <row r="2100" spans="17:17">
      <c r="Q2100" s="2"/>
    </row>
    <row r="2101" spans="17:17">
      <c r="Q2101" s="2"/>
    </row>
    <row r="2102" spans="17:17">
      <c r="Q2102" s="2"/>
    </row>
    <row r="2103" spans="17:17">
      <c r="Q2103" s="2"/>
    </row>
    <row r="2104" spans="17:17">
      <c r="Q2104" s="2"/>
    </row>
    <row r="2105" spans="17:17">
      <c r="Q2105" s="2"/>
    </row>
    <row r="2106" spans="17:17">
      <c r="Q2106" s="2"/>
    </row>
    <row r="2107" spans="17:17">
      <c r="Q2107" s="2"/>
    </row>
    <row r="2108" spans="17:17">
      <c r="Q2108" s="2"/>
    </row>
    <row r="2109" spans="17:17">
      <c r="Q2109" s="2"/>
    </row>
    <row r="2110" spans="17:17">
      <c r="Q2110" s="2"/>
    </row>
    <row r="2111" spans="17:17">
      <c r="Q2111" s="2"/>
    </row>
    <row r="2112" spans="17:17">
      <c r="Q2112" s="2"/>
    </row>
    <row r="2113" spans="17:17">
      <c r="Q2113" s="2"/>
    </row>
    <row r="2114" spans="17:17">
      <c r="Q2114" s="2"/>
    </row>
    <row r="2115" spans="17:17">
      <c r="Q2115" s="2"/>
    </row>
    <row r="2116" spans="17:17">
      <c r="Q2116" s="2"/>
    </row>
    <row r="2117" spans="17:17">
      <c r="Q2117" s="2"/>
    </row>
    <row r="2118" spans="17:17">
      <c r="Q2118" s="2"/>
    </row>
    <row r="2119" spans="17:17">
      <c r="Q2119" s="2"/>
    </row>
    <row r="2120" spans="17:17">
      <c r="Q2120" s="2"/>
    </row>
    <row r="2121" spans="17:17">
      <c r="Q2121" s="2"/>
    </row>
    <row r="2122" spans="17:17">
      <c r="Q2122" s="2"/>
    </row>
    <row r="2123" spans="17:17">
      <c r="Q2123" s="2"/>
    </row>
    <row r="2124" spans="17:17">
      <c r="Q2124" s="2"/>
    </row>
    <row r="2125" spans="17:17">
      <c r="Q2125" s="2"/>
    </row>
    <row r="2126" spans="17:17">
      <c r="Q2126" s="2"/>
    </row>
    <row r="2127" spans="17:17">
      <c r="Q2127" s="2"/>
    </row>
    <row r="2128" spans="17:17">
      <c r="Q2128" s="2"/>
    </row>
    <row r="2129" spans="17:17">
      <c r="Q2129" s="2"/>
    </row>
    <row r="2130" spans="17:17">
      <c r="Q2130" s="2"/>
    </row>
    <row r="2131" spans="17:17">
      <c r="Q2131" s="2"/>
    </row>
    <row r="2132" spans="17:17">
      <c r="Q2132" s="2"/>
    </row>
    <row r="2133" spans="17:17">
      <c r="Q2133" s="2"/>
    </row>
    <row r="2134" spans="17:17">
      <c r="Q2134" s="2"/>
    </row>
    <row r="2135" spans="17:17">
      <c r="Q2135" s="2"/>
    </row>
    <row r="2136" spans="17:17">
      <c r="Q2136" s="2"/>
    </row>
    <row r="2137" spans="17:17">
      <c r="Q2137" s="2"/>
    </row>
    <row r="2138" spans="17:17">
      <c r="Q2138" s="2"/>
    </row>
    <row r="2139" spans="17:17">
      <c r="Q2139" s="2"/>
    </row>
    <row r="2140" spans="17:17">
      <c r="Q2140" s="2"/>
    </row>
    <row r="2141" spans="17:17">
      <c r="Q2141" s="2"/>
    </row>
    <row r="2142" spans="17:17">
      <c r="Q2142" s="2"/>
    </row>
    <row r="2143" spans="17:17">
      <c r="Q2143" s="2"/>
    </row>
    <row r="2144" spans="17:17">
      <c r="Q2144" s="2"/>
    </row>
    <row r="2145" spans="17:17">
      <c r="Q2145" s="2"/>
    </row>
    <row r="2146" spans="17:17">
      <c r="Q2146" s="2"/>
    </row>
    <row r="2147" spans="17:17">
      <c r="Q2147" s="2"/>
    </row>
    <row r="2148" spans="17:17">
      <c r="Q2148" s="2"/>
    </row>
    <row r="2149" spans="17:17">
      <c r="Q2149" s="2"/>
    </row>
    <row r="2150" spans="17:17">
      <c r="Q2150" s="2"/>
    </row>
    <row r="2151" spans="17:17">
      <c r="Q2151" s="2"/>
    </row>
    <row r="2152" spans="17:17">
      <c r="Q2152" s="2"/>
    </row>
    <row r="2153" spans="17:17">
      <c r="Q2153" s="2"/>
    </row>
    <row r="2154" spans="17:17">
      <c r="Q2154" s="2"/>
    </row>
    <row r="2155" spans="17:17">
      <c r="Q2155" s="2"/>
    </row>
    <row r="2156" spans="17:17">
      <c r="Q2156" s="2"/>
    </row>
    <row r="2157" spans="17:17">
      <c r="Q2157" s="2"/>
    </row>
    <row r="2158" spans="17:17">
      <c r="Q2158" s="2"/>
    </row>
    <row r="2159" spans="17:17">
      <c r="Q2159" s="2"/>
    </row>
    <row r="2160" spans="17:17">
      <c r="Q2160" s="2"/>
    </row>
    <row r="2161" spans="17:17">
      <c r="Q2161" s="2"/>
    </row>
    <row r="2162" spans="17:17">
      <c r="Q2162" s="2"/>
    </row>
    <row r="2163" spans="17:17">
      <c r="Q2163" s="2"/>
    </row>
    <row r="2164" spans="17:17">
      <c r="Q2164" s="2"/>
    </row>
    <row r="2165" spans="17:17">
      <c r="Q2165" s="2"/>
    </row>
    <row r="2166" spans="17:17">
      <c r="Q2166" s="2"/>
    </row>
    <row r="2167" spans="17:17">
      <c r="Q2167" s="2"/>
    </row>
    <row r="2168" spans="17:17">
      <c r="Q2168" s="2"/>
    </row>
    <row r="2169" spans="17:17">
      <c r="Q2169" s="2"/>
    </row>
    <row r="2170" spans="17:17">
      <c r="Q2170" s="2"/>
    </row>
    <row r="2171" spans="17:17">
      <c r="Q2171" s="2"/>
    </row>
    <row r="2172" spans="17:17">
      <c r="Q2172" s="2"/>
    </row>
    <row r="2173" spans="17:17">
      <c r="Q2173" s="2"/>
    </row>
    <row r="2174" spans="17:17">
      <c r="Q2174" s="2"/>
    </row>
    <row r="2175" spans="17:17">
      <c r="Q2175" s="2"/>
    </row>
    <row r="2176" spans="17:17">
      <c r="Q2176" s="2"/>
    </row>
    <row r="2177" spans="17:17">
      <c r="Q2177" s="2"/>
    </row>
    <row r="2178" spans="17:17">
      <c r="Q2178" s="2"/>
    </row>
    <row r="2179" spans="17:17">
      <c r="Q2179" s="2"/>
    </row>
    <row r="2180" spans="17:17">
      <c r="Q2180" s="2"/>
    </row>
    <row r="2181" spans="17:17">
      <c r="Q2181" s="2"/>
    </row>
    <row r="2182" spans="17:17">
      <c r="Q2182" s="2"/>
    </row>
    <row r="2183" spans="17:17">
      <c r="Q2183" s="2"/>
    </row>
    <row r="2184" spans="17:17">
      <c r="Q2184" s="2"/>
    </row>
    <row r="2185" spans="17:17">
      <c r="Q2185" s="2"/>
    </row>
    <row r="2186" spans="17:17">
      <c r="Q2186" s="2"/>
    </row>
    <row r="2187" spans="17:17">
      <c r="Q2187" s="2"/>
    </row>
    <row r="2188" spans="17:17">
      <c r="Q2188" s="2"/>
    </row>
    <row r="2189" spans="17:17">
      <c r="Q2189" s="2"/>
    </row>
    <row r="2190" spans="17:17">
      <c r="Q2190" s="2"/>
    </row>
    <row r="2191" spans="17:17">
      <c r="Q2191" s="2"/>
    </row>
    <row r="2192" spans="17:17">
      <c r="Q2192" s="2"/>
    </row>
    <row r="2193" spans="17:17">
      <c r="Q2193" s="2"/>
    </row>
    <row r="2194" spans="17:17">
      <c r="Q2194" s="2"/>
    </row>
    <row r="2195" spans="17:17">
      <c r="Q2195" s="2"/>
    </row>
    <row r="2196" spans="17:17">
      <c r="Q2196" s="2"/>
    </row>
    <row r="2197" spans="17:17">
      <c r="Q2197" s="2"/>
    </row>
    <row r="2198" spans="17:17">
      <c r="Q2198" s="2"/>
    </row>
    <row r="2199" spans="17:17">
      <c r="Q2199" s="2"/>
    </row>
    <row r="2200" spans="17:17">
      <c r="Q2200" s="2"/>
    </row>
    <row r="2201" spans="17:17">
      <c r="Q2201" s="2"/>
    </row>
    <row r="2202" spans="17:17">
      <c r="Q2202" s="2"/>
    </row>
    <row r="2203" spans="17:17">
      <c r="Q2203" s="2"/>
    </row>
    <row r="2204" spans="17:17">
      <c r="Q2204" s="2"/>
    </row>
    <row r="2205" spans="17:17">
      <c r="Q2205" s="2"/>
    </row>
    <row r="2206" spans="17:17">
      <c r="Q2206" s="2"/>
    </row>
    <row r="2207" spans="17:17">
      <c r="Q2207" s="2"/>
    </row>
    <row r="2208" spans="17:17">
      <c r="Q2208" s="2"/>
    </row>
    <row r="2209" spans="17:17">
      <c r="Q2209" s="2"/>
    </row>
    <row r="2210" spans="17:17">
      <c r="Q2210" s="2"/>
    </row>
    <row r="2211" spans="17:17">
      <c r="Q2211" s="2"/>
    </row>
    <row r="2212" spans="17:17">
      <c r="Q2212" s="2"/>
    </row>
    <row r="2213" spans="17:17">
      <c r="Q2213" s="2"/>
    </row>
    <row r="2214" spans="17:17">
      <c r="Q2214" s="2"/>
    </row>
    <row r="2215" spans="17:17">
      <c r="Q2215" s="2"/>
    </row>
    <row r="2216" spans="17:17">
      <c r="Q2216" s="2"/>
    </row>
    <row r="2217" spans="17:17">
      <c r="Q2217" s="2"/>
    </row>
    <row r="2218" spans="17:17">
      <c r="Q2218" s="2"/>
    </row>
    <row r="2219" spans="17:17">
      <c r="Q2219" s="2"/>
    </row>
    <row r="2220" spans="17:17">
      <c r="Q2220" s="2"/>
    </row>
    <row r="2221" spans="17:17">
      <c r="Q2221" s="2"/>
    </row>
    <row r="2222" spans="17:17">
      <c r="Q2222" s="2"/>
    </row>
    <row r="2223" spans="17:17">
      <c r="Q2223" s="2"/>
    </row>
    <row r="2224" spans="17:17">
      <c r="Q2224" s="2"/>
    </row>
    <row r="2225" spans="17:17">
      <c r="Q2225" s="2"/>
    </row>
    <row r="2226" spans="17:17">
      <c r="Q2226" s="2"/>
    </row>
    <row r="2227" spans="17:17">
      <c r="Q2227" s="2"/>
    </row>
    <row r="2228" spans="17:17">
      <c r="Q2228" s="2"/>
    </row>
    <row r="2229" spans="17:17">
      <c r="Q2229" s="2"/>
    </row>
    <row r="2230" spans="17:17">
      <c r="Q2230" s="2"/>
    </row>
    <row r="2231" spans="17:17">
      <c r="Q2231" s="2"/>
    </row>
    <row r="2232" spans="17:17">
      <c r="Q2232" s="2"/>
    </row>
    <row r="2233" spans="17:17">
      <c r="Q2233" s="2"/>
    </row>
    <row r="2234" spans="17:17">
      <c r="Q2234" s="2"/>
    </row>
    <row r="2235" spans="17:17">
      <c r="Q2235" s="2"/>
    </row>
    <row r="2236" spans="17:17">
      <c r="Q2236" s="2"/>
    </row>
    <row r="2237" spans="17:17">
      <c r="Q2237" s="2"/>
    </row>
    <row r="2238" spans="17:17">
      <c r="Q2238" s="2"/>
    </row>
    <row r="2239" spans="17:17">
      <c r="Q2239" s="2"/>
    </row>
    <row r="2240" spans="17:17">
      <c r="Q2240" s="2"/>
    </row>
    <row r="2241" spans="17:17">
      <c r="Q2241" s="2"/>
    </row>
    <row r="2242" spans="17:17">
      <c r="Q2242" s="2"/>
    </row>
    <row r="2243" spans="17:17">
      <c r="Q2243" s="2"/>
    </row>
    <row r="2244" spans="17:17">
      <c r="Q2244" s="2"/>
    </row>
    <row r="2245" spans="17:17">
      <c r="Q2245" s="2"/>
    </row>
    <row r="2246" spans="17:17">
      <c r="Q2246" s="2"/>
    </row>
    <row r="2247" spans="17:17">
      <c r="Q2247" s="2"/>
    </row>
    <row r="2248" spans="17:17">
      <c r="Q2248" s="2"/>
    </row>
    <row r="2249" spans="17:17">
      <c r="Q2249" s="2"/>
    </row>
    <row r="2250" spans="17:17">
      <c r="Q2250" s="2"/>
    </row>
    <row r="2251" spans="17:17">
      <c r="Q2251" s="2"/>
    </row>
    <row r="2252" spans="17:17">
      <c r="Q2252" s="2"/>
    </row>
    <row r="2253" spans="17:17">
      <c r="Q2253" s="2"/>
    </row>
    <row r="2254" spans="17:17">
      <c r="Q2254" s="2"/>
    </row>
    <row r="2255" spans="17:17">
      <c r="Q2255" s="2"/>
    </row>
    <row r="2256" spans="17:17">
      <c r="Q2256" s="2"/>
    </row>
    <row r="2257" spans="17:17">
      <c r="Q2257" s="2"/>
    </row>
    <row r="2258" spans="17:17">
      <c r="Q2258" s="2"/>
    </row>
    <row r="2259" spans="17:17">
      <c r="Q2259" s="2"/>
    </row>
    <row r="2260" spans="17:17">
      <c r="Q2260" s="2"/>
    </row>
    <row r="2261" spans="17:17">
      <c r="Q2261" s="2"/>
    </row>
    <row r="2262" spans="17:17">
      <c r="Q2262" s="2"/>
    </row>
    <row r="2263" spans="17:17">
      <c r="Q2263" s="2"/>
    </row>
    <row r="2264" spans="17:17">
      <c r="Q2264" s="2"/>
    </row>
    <row r="2265" spans="17:17">
      <c r="Q2265" s="2"/>
    </row>
    <row r="2266" spans="17:17">
      <c r="Q2266" s="2"/>
    </row>
    <row r="2267" spans="17:17">
      <c r="Q2267" s="2"/>
    </row>
    <row r="2268" spans="17:17">
      <c r="Q2268" s="2"/>
    </row>
    <row r="2269" spans="17:17">
      <c r="Q2269" s="2"/>
    </row>
    <row r="2270" spans="17:17">
      <c r="Q2270" s="2"/>
    </row>
    <row r="2271" spans="17:17">
      <c r="Q2271" s="2"/>
    </row>
    <row r="2272" spans="17:17">
      <c r="Q2272" s="2"/>
    </row>
    <row r="2273" spans="17:17">
      <c r="Q2273" s="2"/>
    </row>
    <row r="2274" spans="17:17">
      <c r="Q2274" s="2"/>
    </row>
    <row r="2275" spans="17:17">
      <c r="Q2275" s="2"/>
    </row>
    <row r="2276" spans="17:17">
      <c r="Q2276" s="2"/>
    </row>
    <row r="2277" spans="17:17">
      <c r="Q2277" s="2"/>
    </row>
    <row r="2278" spans="17:17">
      <c r="Q2278" s="2"/>
    </row>
    <row r="2279" spans="17:17">
      <c r="Q2279" s="2"/>
    </row>
    <row r="2280" spans="17:17">
      <c r="Q2280" s="2"/>
    </row>
    <row r="2281" spans="17:17">
      <c r="Q2281" s="2"/>
    </row>
    <row r="2282" spans="17:17">
      <c r="Q2282" s="2"/>
    </row>
    <row r="2283" spans="17:17">
      <c r="Q2283" s="2"/>
    </row>
    <row r="2284" spans="17:17">
      <c r="Q2284" s="2"/>
    </row>
    <row r="2285" spans="17:17">
      <c r="Q2285" s="2"/>
    </row>
    <row r="2286" spans="17:17">
      <c r="Q2286" s="2"/>
    </row>
    <row r="2287" spans="17:17">
      <c r="Q2287" s="2"/>
    </row>
    <row r="2288" spans="17:17">
      <c r="Q2288" s="2"/>
    </row>
    <row r="2289" spans="17:17">
      <c r="Q2289" s="2"/>
    </row>
    <row r="2290" spans="17:17">
      <c r="Q2290" s="2"/>
    </row>
    <row r="2291" spans="17:17">
      <c r="Q2291" s="2"/>
    </row>
    <row r="2292" spans="17:17">
      <c r="Q2292" s="2"/>
    </row>
    <row r="2293" spans="17:17">
      <c r="Q2293" s="2"/>
    </row>
    <row r="2294" spans="17:17">
      <c r="Q2294" s="2"/>
    </row>
    <row r="2295" spans="17:17">
      <c r="Q2295" s="2"/>
    </row>
    <row r="2296" spans="17:17">
      <c r="Q2296" s="2"/>
    </row>
    <row r="2297" spans="17:17">
      <c r="Q2297" s="2"/>
    </row>
    <row r="2298" spans="17:17">
      <c r="Q2298" s="2"/>
    </row>
    <row r="2299" spans="17:17">
      <c r="Q2299" s="2"/>
    </row>
    <row r="2300" spans="17:17">
      <c r="Q2300" s="2"/>
    </row>
    <row r="2301" spans="17:17">
      <c r="Q2301" s="2"/>
    </row>
    <row r="2302" spans="17:17">
      <c r="Q2302" s="2"/>
    </row>
    <row r="2303" spans="17:17">
      <c r="Q2303" s="2"/>
    </row>
    <row r="2304" spans="17:17">
      <c r="Q2304" s="2"/>
    </row>
    <row r="2305" spans="17:17">
      <c r="Q2305" s="2"/>
    </row>
    <row r="2306" spans="17:17">
      <c r="Q2306" s="2"/>
    </row>
    <row r="2307" spans="17:17">
      <c r="Q2307" s="2"/>
    </row>
    <row r="2308" spans="17:17">
      <c r="Q2308" s="2"/>
    </row>
    <row r="2309" spans="17:17">
      <c r="Q2309" s="2"/>
    </row>
    <row r="2310" spans="17:17">
      <c r="Q2310" s="2"/>
    </row>
    <row r="2311" spans="17:17">
      <c r="Q2311" s="2"/>
    </row>
    <row r="2312" spans="17:17">
      <c r="Q2312" s="2"/>
    </row>
    <row r="2313" spans="17:17">
      <c r="Q2313" s="2"/>
    </row>
    <row r="2314" spans="17:17">
      <c r="Q2314" s="2"/>
    </row>
    <row r="2315" spans="17:17">
      <c r="Q2315" s="2"/>
    </row>
    <row r="2316" spans="17:17">
      <c r="Q2316" s="2"/>
    </row>
    <row r="2317" spans="17:17">
      <c r="Q2317" s="2"/>
    </row>
    <row r="2318" spans="17:17">
      <c r="Q2318" s="2"/>
    </row>
    <row r="2319" spans="17:17">
      <c r="Q2319" s="2"/>
    </row>
    <row r="2320" spans="17:17">
      <c r="Q2320" s="2"/>
    </row>
    <row r="2321" spans="17:17">
      <c r="Q2321" s="2"/>
    </row>
    <row r="2322" spans="17:17">
      <c r="Q2322" s="2"/>
    </row>
    <row r="2323" spans="17:17">
      <c r="Q2323" s="2"/>
    </row>
    <row r="2324" spans="17:17">
      <c r="Q2324" s="2"/>
    </row>
    <row r="2325" spans="17:17">
      <c r="Q2325" s="2"/>
    </row>
    <row r="2326" spans="17:17">
      <c r="Q2326" s="2"/>
    </row>
    <row r="2327" spans="17:17">
      <c r="Q2327" s="2"/>
    </row>
    <row r="2328" spans="17:17">
      <c r="Q2328" s="2"/>
    </row>
    <row r="2329" spans="17:17">
      <c r="Q2329" s="2"/>
    </row>
    <row r="2330" spans="17:17">
      <c r="Q2330" s="2"/>
    </row>
    <row r="2331" spans="17:17">
      <c r="Q2331" s="2"/>
    </row>
    <row r="2332" spans="17:17">
      <c r="Q2332" s="2"/>
    </row>
    <row r="2333" spans="17:17">
      <c r="Q2333" s="2"/>
    </row>
    <row r="2334" spans="17:17">
      <c r="Q2334" s="2"/>
    </row>
    <row r="2335" spans="17:17">
      <c r="Q2335" s="2"/>
    </row>
    <row r="2336" spans="17:17">
      <c r="Q2336" s="2"/>
    </row>
    <row r="2337" spans="17:17">
      <c r="Q2337" s="2"/>
    </row>
    <row r="2338" spans="17:17">
      <c r="Q2338" s="2"/>
    </row>
    <row r="2339" spans="17:17">
      <c r="Q2339" s="2"/>
    </row>
    <row r="2340" spans="17:17">
      <c r="Q2340" s="2"/>
    </row>
    <row r="2341" spans="17:17">
      <c r="Q2341" s="2"/>
    </row>
    <row r="2342" spans="17:17">
      <c r="Q2342" s="2"/>
    </row>
    <row r="2343" spans="17:17">
      <c r="Q2343" s="2"/>
    </row>
    <row r="2344" spans="17:17">
      <c r="Q2344" s="2"/>
    </row>
    <row r="2345" spans="17:17">
      <c r="Q2345" s="2"/>
    </row>
    <row r="2346" spans="17:17">
      <c r="Q2346" s="2"/>
    </row>
    <row r="2347" spans="17:17">
      <c r="Q2347" s="2"/>
    </row>
    <row r="2348" spans="17:17">
      <c r="Q2348" s="2"/>
    </row>
    <row r="2349" spans="17:17">
      <c r="Q2349" s="2"/>
    </row>
    <row r="2350" spans="17:17">
      <c r="Q2350" s="2"/>
    </row>
    <row r="2351" spans="17:17">
      <c r="Q2351" s="2"/>
    </row>
    <row r="2352" spans="17:17">
      <c r="Q2352" s="2"/>
    </row>
    <row r="2353" spans="17:17">
      <c r="Q2353" s="2"/>
    </row>
    <row r="2354" spans="17:17">
      <c r="Q2354" s="2"/>
    </row>
    <row r="2355" spans="17:17">
      <c r="Q2355" s="2"/>
    </row>
    <row r="2356" spans="17:17">
      <c r="Q2356" s="2"/>
    </row>
    <row r="2357" spans="17:17">
      <c r="Q2357" s="2"/>
    </row>
    <row r="2358" spans="17:17">
      <c r="Q2358" s="2"/>
    </row>
    <row r="2359" spans="17:17">
      <c r="Q2359" s="2"/>
    </row>
    <row r="2360" spans="17:17">
      <c r="Q2360" s="2"/>
    </row>
    <row r="2361" spans="17:17">
      <c r="Q2361" s="2"/>
    </row>
    <row r="2362" spans="17:17">
      <c r="Q2362" s="2"/>
    </row>
    <row r="2363" spans="17:17">
      <c r="Q2363" s="2"/>
    </row>
    <row r="2364" spans="17:17">
      <c r="Q2364" s="2"/>
    </row>
    <row r="2365" spans="17:17">
      <c r="Q2365" s="2"/>
    </row>
    <row r="2366" spans="17:17">
      <c r="Q2366" s="2"/>
    </row>
    <row r="2367" spans="17:17">
      <c r="Q2367" s="2"/>
    </row>
    <row r="2368" spans="17:17">
      <c r="Q2368" s="2"/>
    </row>
    <row r="2369" spans="17:17">
      <c r="Q2369" s="2"/>
    </row>
    <row r="2370" spans="17:17">
      <c r="Q2370" s="2"/>
    </row>
    <row r="2371" spans="17:17">
      <c r="Q2371" s="2"/>
    </row>
    <row r="2372" spans="17:17">
      <c r="Q2372" s="2"/>
    </row>
    <row r="2373" spans="17:17">
      <c r="Q2373" s="2"/>
    </row>
    <row r="2374" spans="17:17">
      <c r="Q2374" s="2"/>
    </row>
    <row r="2375" spans="17:17">
      <c r="Q2375" s="2"/>
    </row>
    <row r="2376" spans="17:17">
      <c r="Q2376" s="2"/>
    </row>
    <row r="2377" spans="17:17">
      <c r="Q2377" s="2"/>
    </row>
    <row r="2378" spans="17:17">
      <c r="Q2378" s="2"/>
    </row>
    <row r="2379" spans="17:17">
      <c r="Q2379" s="2"/>
    </row>
    <row r="2380" spans="17:17">
      <c r="Q2380" s="2"/>
    </row>
    <row r="2381" spans="17:17">
      <c r="Q2381" s="2"/>
    </row>
    <row r="2382" spans="17:17">
      <c r="Q2382" s="2"/>
    </row>
    <row r="2383" spans="17:17">
      <c r="Q2383" s="2"/>
    </row>
    <row r="2384" spans="17:17">
      <c r="Q2384" s="2"/>
    </row>
    <row r="2385" spans="17:17">
      <c r="Q2385" s="2"/>
    </row>
    <row r="2386" spans="17:17">
      <c r="Q2386" s="2"/>
    </row>
    <row r="2387" spans="17:17">
      <c r="Q2387" s="2"/>
    </row>
    <row r="2388" spans="17:17">
      <c r="Q2388" s="2"/>
    </row>
    <row r="2389" spans="17:17">
      <c r="Q2389" s="2"/>
    </row>
    <row r="2390" spans="17:17">
      <c r="Q2390" s="2"/>
    </row>
    <row r="2391" spans="17:17">
      <c r="Q2391" s="2"/>
    </row>
    <row r="2392" spans="17:17">
      <c r="Q2392" s="2"/>
    </row>
    <row r="2393" spans="17:17">
      <c r="Q2393" s="2"/>
    </row>
    <row r="2394" spans="17:17">
      <c r="Q2394" s="2"/>
    </row>
    <row r="2395" spans="17:17">
      <c r="Q2395" s="2"/>
    </row>
    <row r="2396" spans="17:17">
      <c r="Q2396" s="2"/>
    </row>
    <row r="2397" spans="17:17">
      <c r="Q2397" s="2"/>
    </row>
    <row r="2398" spans="17:17">
      <c r="Q2398" s="2"/>
    </row>
    <row r="2399" spans="17:17">
      <c r="Q2399" s="2"/>
    </row>
    <row r="2400" spans="17:17">
      <c r="Q2400" s="2"/>
    </row>
    <row r="2401" spans="17:17">
      <c r="Q2401" s="2"/>
    </row>
    <row r="2402" spans="17:17">
      <c r="Q2402" s="2"/>
    </row>
    <row r="2403" spans="17:17">
      <c r="Q2403" s="2"/>
    </row>
    <row r="2404" spans="17:17">
      <c r="Q2404" s="2"/>
    </row>
    <row r="2405" spans="17:17">
      <c r="Q2405" s="2"/>
    </row>
    <row r="2406" spans="17:17">
      <c r="Q2406" s="2"/>
    </row>
    <row r="2407" spans="17:17">
      <c r="Q2407" s="2"/>
    </row>
    <row r="2408" spans="17:17">
      <c r="Q2408" s="2"/>
    </row>
    <row r="2409" spans="17:17">
      <c r="Q2409" s="2"/>
    </row>
    <row r="2410" spans="17:17">
      <c r="Q2410" s="2"/>
    </row>
    <row r="2411" spans="17:17">
      <c r="Q2411" s="2"/>
    </row>
    <row r="2412" spans="17:17">
      <c r="Q2412" s="2"/>
    </row>
    <row r="2413" spans="17:17">
      <c r="Q2413" s="2"/>
    </row>
    <row r="2414" spans="17:17">
      <c r="Q2414" s="2"/>
    </row>
    <row r="2415" spans="17:17">
      <c r="Q2415" s="2"/>
    </row>
    <row r="2416" spans="17:17">
      <c r="Q2416" s="2"/>
    </row>
    <row r="2417" spans="17:17">
      <c r="Q2417" s="2"/>
    </row>
    <row r="2418" spans="17:17">
      <c r="Q2418" s="2"/>
    </row>
    <row r="2419" spans="17:17">
      <c r="Q2419" s="2"/>
    </row>
    <row r="2420" spans="17:17">
      <c r="Q2420" s="2"/>
    </row>
    <row r="2421" spans="17:17">
      <c r="Q2421" s="2"/>
    </row>
    <row r="2422" spans="17:17">
      <c r="Q2422" s="2"/>
    </row>
    <row r="2423" spans="17:17">
      <c r="Q2423" s="2"/>
    </row>
    <row r="2424" spans="17:17">
      <c r="Q2424" s="2"/>
    </row>
    <row r="2425" spans="17:17">
      <c r="Q2425" s="2"/>
    </row>
    <row r="2426" spans="17:17">
      <c r="Q2426" s="2"/>
    </row>
    <row r="2427" spans="17:17">
      <c r="Q2427" s="2"/>
    </row>
    <row r="2428" spans="17:17">
      <c r="Q2428" s="2"/>
    </row>
    <row r="2429" spans="17:17">
      <c r="Q2429" s="2"/>
    </row>
    <row r="2430" spans="17:17">
      <c r="Q2430" s="2"/>
    </row>
    <row r="2431" spans="17:17">
      <c r="Q2431" s="2"/>
    </row>
    <row r="2432" spans="17:17">
      <c r="Q2432" s="2"/>
    </row>
    <row r="2433" spans="17:17">
      <c r="Q2433" s="2"/>
    </row>
    <row r="2434" spans="17:17">
      <c r="Q2434" s="2"/>
    </row>
    <row r="2435" spans="17:17">
      <c r="Q2435" s="2"/>
    </row>
    <row r="2436" spans="17:17">
      <c r="Q2436" s="2"/>
    </row>
    <row r="2437" spans="17:17">
      <c r="Q2437" s="2"/>
    </row>
    <row r="2438" spans="17:17">
      <c r="Q2438" s="2"/>
    </row>
    <row r="2439" spans="17:17">
      <c r="Q2439" s="2"/>
    </row>
    <row r="2440" spans="17:17">
      <c r="Q2440" s="2"/>
    </row>
    <row r="2441" spans="17:17">
      <c r="Q2441" s="2"/>
    </row>
    <row r="2442" spans="17:17">
      <c r="Q2442" s="2"/>
    </row>
    <row r="2443" spans="17:17">
      <c r="Q2443" s="2"/>
    </row>
    <row r="2444" spans="17:17">
      <c r="Q2444" s="2"/>
    </row>
    <row r="2445" spans="17:17">
      <c r="Q2445" s="2"/>
    </row>
    <row r="2446" spans="17:17">
      <c r="Q2446" s="2"/>
    </row>
    <row r="2447" spans="17:17">
      <c r="Q2447" s="2"/>
    </row>
    <row r="2448" spans="17:17">
      <c r="Q2448" s="2"/>
    </row>
    <row r="2449" spans="17:17">
      <c r="Q2449" s="2"/>
    </row>
    <row r="2450" spans="17:17">
      <c r="Q2450" s="2"/>
    </row>
    <row r="2451" spans="17:17">
      <c r="Q2451" s="2"/>
    </row>
    <row r="2452" spans="17:17">
      <c r="Q2452" s="2"/>
    </row>
    <row r="2453" spans="17:17">
      <c r="Q2453" s="2"/>
    </row>
    <row r="2454" spans="17:17">
      <c r="Q2454" s="2"/>
    </row>
    <row r="2455" spans="17:17">
      <c r="Q2455" s="2"/>
    </row>
    <row r="2456" spans="17:17">
      <c r="Q2456" s="2"/>
    </row>
    <row r="2457" spans="17:17">
      <c r="Q2457" s="2"/>
    </row>
    <row r="2458" spans="17:17">
      <c r="Q2458" s="2"/>
    </row>
    <row r="2459" spans="17:17">
      <c r="Q2459" s="2"/>
    </row>
    <row r="2460" spans="17:17">
      <c r="Q2460" s="2"/>
    </row>
    <row r="2461" spans="17:17">
      <c r="Q2461" s="2"/>
    </row>
    <row r="2462" spans="17:17">
      <c r="Q2462" s="2"/>
    </row>
    <row r="2463" spans="17:17">
      <c r="Q2463" s="2"/>
    </row>
    <row r="2464" spans="17:17">
      <c r="Q2464" s="2"/>
    </row>
    <row r="2465" spans="17:17">
      <c r="Q2465" s="2"/>
    </row>
    <row r="2466" spans="17:17">
      <c r="Q2466" s="2"/>
    </row>
    <row r="2467" spans="17:17">
      <c r="Q2467" s="2"/>
    </row>
    <row r="2468" spans="17:17">
      <c r="Q2468" s="2"/>
    </row>
    <row r="2469" spans="17:17">
      <c r="Q2469" s="2"/>
    </row>
    <row r="2470" spans="17:17">
      <c r="Q2470" s="2"/>
    </row>
    <row r="2471" spans="17:17">
      <c r="Q2471" s="2"/>
    </row>
    <row r="2472" spans="17:17">
      <c r="Q2472" s="2"/>
    </row>
    <row r="2473" spans="17:17">
      <c r="Q2473" s="2"/>
    </row>
    <row r="2474" spans="17:17">
      <c r="Q2474" s="2"/>
    </row>
    <row r="2475" spans="17:17">
      <c r="Q2475" s="2"/>
    </row>
    <row r="2476" spans="17:17">
      <c r="Q2476" s="2"/>
    </row>
    <row r="2477" spans="17:17">
      <c r="Q2477" s="2"/>
    </row>
    <row r="2478" spans="17:17">
      <c r="Q2478" s="2"/>
    </row>
    <row r="2479" spans="17:17">
      <c r="Q2479" s="2"/>
    </row>
    <row r="2480" spans="17:17">
      <c r="Q2480" s="2"/>
    </row>
    <row r="2481" spans="17:17">
      <c r="Q2481" s="2"/>
    </row>
    <row r="2482" spans="17:17">
      <c r="Q2482" s="2"/>
    </row>
    <row r="2483" spans="17:17">
      <c r="Q2483" s="2"/>
    </row>
    <row r="2484" spans="17:17">
      <c r="Q2484" s="2"/>
    </row>
    <row r="2485" spans="17:17">
      <c r="Q2485" s="2"/>
    </row>
    <row r="2486" spans="17:17">
      <c r="Q2486" s="2"/>
    </row>
    <row r="2487" spans="17:17">
      <c r="Q2487" s="2"/>
    </row>
    <row r="2488" spans="17:17">
      <c r="Q2488" s="2"/>
    </row>
    <row r="2489" spans="17:17">
      <c r="Q2489" s="2"/>
    </row>
    <row r="2490" spans="17:17">
      <c r="Q2490" s="2"/>
    </row>
    <row r="2491" spans="17:17">
      <c r="Q2491" s="2"/>
    </row>
    <row r="2492" spans="17:17">
      <c r="Q2492" s="2"/>
    </row>
    <row r="2493" spans="17:17">
      <c r="Q2493" s="2"/>
    </row>
    <row r="2494" spans="17:17">
      <c r="Q2494" s="2"/>
    </row>
    <row r="2495" spans="17:17">
      <c r="Q2495" s="2"/>
    </row>
    <row r="2496" spans="17:17">
      <c r="Q2496" s="2"/>
    </row>
    <row r="2497" spans="17:17">
      <c r="Q2497" s="2"/>
    </row>
    <row r="2498" spans="17:17">
      <c r="Q2498" s="2"/>
    </row>
    <row r="2499" spans="17:17">
      <c r="Q2499" s="2"/>
    </row>
    <row r="2500" spans="17:17">
      <c r="Q2500" s="2"/>
    </row>
    <row r="2501" spans="17:17">
      <c r="Q2501" s="2"/>
    </row>
    <row r="2502" spans="17:17">
      <c r="Q2502" s="2"/>
    </row>
    <row r="2503" spans="17:17">
      <c r="Q2503" s="2"/>
    </row>
    <row r="2504" spans="17:17">
      <c r="Q2504" s="2"/>
    </row>
    <row r="2505" spans="17:17">
      <c r="Q2505" s="2"/>
    </row>
    <row r="2506" spans="17:17">
      <c r="Q2506" s="2"/>
    </row>
    <row r="2507" spans="17:17">
      <c r="Q2507" s="2"/>
    </row>
    <row r="2508" spans="17:17">
      <c r="Q2508" s="2"/>
    </row>
    <row r="2509" spans="17:17">
      <c r="Q2509" s="2"/>
    </row>
    <row r="2510" spans="17:17">
      <c r="Q2510" s="2"/>
    </row>
    <row r="2511" spans="17:17">
      <c r="Q2511" s="2"/>
    </row>
    <row r="2512" spans="17:17">
      <c r="Q2512" s="2"/>
    </row>
    <row r="2513" spans="17:17">
      <c r="Q2513" s="2"/>
    </row>
    <row r="2514" spans="17:17">
      <c r="Q2514" s="2"/>
    </row>
    <row r="2515" spans="17:17">
      <c r="Q2515" s="2"/>
    </row>
    <row r="2516" spans="17:17">
      <c r="Q2516" s="2"/>
    </row>
    <row r="2517" spans="17:17">
      <c r="Q2517" s="2"/>
    </row>
    <row r="2518" spans="17:17">
      <c r="Q2518" s="2"/>
    </row>
    <row r="2519" spans="17:17">
      <c r="Q2519" s="2"/>
    </row>
    <row r="2520" spans="17:17">
      <c r="Q2520" s="2"/>
    </row>
    <row r="2521" spans="17:17">
      <c r="Q2521" s="2"/>
    </row>
    <row r="2522" spans="17:17">
      <c r="Q2522" s="2"/>
    </row>
    <row r="2523" spans="17:17">
      <c r="Q2523" s="2"/>
    </row>
    <row r="2524" spans="17:17">
      <c r="Q2524" s="2"/>
    </row>
    <row r="2525" spans="17:17">
      <c r="Q2525" s="2"/>
    </row>
    <row r="2526" spans="17:17">
      <c r="Q2526" s="2"/>
    </row>
    <row r="2527" spans="17:17">
      <c r="Q2527" s="2"/>
    </row>
    <row r="2528" spans="17:17">
      <c r="Q2528" s="2"/>
    </row>
    <row r="2529" spans="17:17">
      <c r="Q2529" s="2"/>
    </row>
    <row r="2530" spans="17:17">
      <c r="Q2530" s="2"/>
    </row>
    <row r="2531" spans="17:17">
      <c r="Q2531" s="2"/>
    </row>
    <row r="2532" spans="17:17">
      <c r="Q2532" s="2"/>
    </row>
    <row r="2533" spans="17:17">
      <c r="Q2533" s="2"/>
    </row>
    <row r="2534" spans="17:17">
      <c r="Q2534" s="2"/>
    </row>
    <row r="2535" spans="17:17">
      <c r="Q2535" s="2"/>
    </row>
    <row r="2536" spans="17:17">
      <c r="Q2536" s="2"/>
    </row>
    <row r="2537" spans="17:17">
      <c r="Q2537" s="2"/>
    </row>
    <row r="2538" spans="17:17">
      <c r="Q2538" s="2"/>
    </row>
    <row r="2539" spans="17:17">
      <c r="Q2539" s="2"/>
    </row>
    <row r="2540" spans="17:17">
      <c r="Q2540" s="2"/>
    </row>
    <row r="2541" spans="17:17">
      <c r="Q2541" s="2"/>
    </row>
    <row r="2542" spans="17:17">
      <c r="Q2542" s="2"/>
    </row>
    <row r="2543" spans="17:17">
      <c r="Q2543" s="2"/>
    </row>
    <row r="2544" spans="17:17">
      <c r="Q2544" s="2"/>
    </row>
    <row r="2545" spans="17:17">
      <c r="Q2545" s="2"/>
    </row>
    <row r="2546" spans="17:17">
      <c r="Q2546" s="2"/>
    </row>
    <row r="2547" spans="17:17">
      <c r="Q2547" s="2"/>
    </row>
    <row r="2548" spans="17:17">
      <c r="Q2548" s="2"/>
    </row>
    <row r="2549" spans="17:17">
      <c r="Q2549" s="2"/>
    </row>
    <row r="2550" spans="17:17">
      <c r="Q2550" s="2"/>
    </row>
    <row r="2551" spans="17:17">
      <c r="Q2551" s="2"/>
    </row>
    <row r="2552" spans="17:17">
      <c r="Q2552" s="2"/>
    </row>
    <row r="2553" spans="17:17">
      <c r="Q2553" s="2"/>
    </row>
    <row r="2554" spans="17:17">
      <c r="Q2554" s="2"/>
    </row>
    <row r="2555" spans="17:17">
      <c r="Q2555" s="2"/>
    </row>
    <row r="2556" spans="17:17">
      <c r="Q2556" s="2"/>
    </row>
    <row r="2557" spans="17:17">
      <c r="Q2557" s="2"/>
    </row>
    <row r="2558" spans="17:17">
      <c r="Q2558" s="2"/>
    </row>
    <row r="2559" spans="17:17">
      <c r="Q2559" s="2"/>
    </row>
    <row r="2560" spans="17:17">
      <c r="Q2560" s="2"/>
    </row>
    <row r="2561" spans="17:17">
      <c r="Q2561" s="2"/>
    </row>
    <row r="2562" spans="17:17">
      <c r="Q2562" s="2"/>
    </row>
    <row r="2563" spans="17:17">
      <c r="Q2563" s="2"/>
    </row>
    <row r="2564" spans="17:17">
      <c r="Q2564" s="2"/>
    </row>
    <row r="2565" spans="17:17">
      <c r="Q2565" s="2"/>
    </row>
    <row r="2566" spans="17:17">
      <c r="Q2566" s="2"/>
    </row>
    <row r="2567" spans="17:17">
      <c r="Q2567" s="2"/>
    </row>
    <row r="2568" spans="17:17">
      <c r="Q2568" s="2"/>
    </row>
    <row r="2569" spans="17:17">
      <c r="Q2569" s="2"/>
    </row>
    <row r="2570" spans="17:17">
      <c r="Q2570" s="2"/>
    </row>
    <row r="2571" spans="17:17">
      <c r="Q2571" s="2"/>
    </row>
    <row r="2572" spans="17:17">
      <c r="Q2572" s="2"/>
    </row>
    <row r="2573" spans="17:17">
      <c r="Q2573" s="2"/>
    </row>
    <row r="2574" spans="17:17">
      <c r="Q2574" s="2"/>
    </row>
    <row r="2575" spans="17:17">
      <c r="Q2575" s="2"/>
    </row>
    <row r="2576" spans="17:17">
      <c r="Q2576" s="2"/>
    </row>
    <row r="2577" spans="17:17">
      <c r="Q2577" s="2"/>
    </row>
    <row r="2578" spans="17:17">
      <c r="Q2578" s="2"/>
    </row>
    <row r="2579" spans="17:17">
      <c r="Q2579" s="2"/>
    </row>
    <row r="2580" spans="17:17">
      <c r="Q2580" s="2"/>
    </row>
    <row r="2581" spans="17:17">
      <c r="Q2581" s="2"/>
    </row>
    <row r="2582" spans="17:17">
      <c r="Q2582" s="2"/>
    </row>
    <row r="2583" spans="17:17">
      <c r="Q2583" s="2"/>
    </row>
    <row r="2584" spans="17:17">
      <c r="Q2584" s="2"/>
    </row>
    <row r="2585" spans="17:17">
      <c r="Q2585" s="2"/>
    </row>
    <row r="2586" spans="17:17">
      <c r="Q2586" s="2"/>
    </row>
    <row r="2587" spans="17:17">
      <c r="Q2587" s="2"/>
    </row>
    <row r="2588" spans="17:17">
      <c r="Q2588" s="2"/>
    </row>
    <row r="2589" spans="17:17">
      <c r="Q2589" s="2"/>
    </row>
    <row r="2590" spans="17:17">
      <c r="Q2590" s="2"/>
    </row>
    <row r="2591" spans="17:17">
      <c r="Q2591" s="2"/>
    </row>
    <row r="2592" spans="17:17">
      <c r="Q2592" s="2"/>
    </row>
    <row r="2593" spans="17:17">
      <c r="Q2593" s="2"/>
    </row>
    <row r="2594" spans="17:17">
      <c r="Q2594" s="2"/>
    </row>
    <row r="2595" spans="17:17">
      <c r="Q2595" s="2"/>
    </row>
    <row r="2596" spans="17:17">
      <c r="Q2596" s="2"/>
    </row>
    <row r="2597" spans="17:17">
      <c r="Q2597" s="2"/>
    </row>
    <row r="2598" spans="17:17">
      <c r="Q2598" s="2"/>
    </row>
    <row r="2599" spans="17:17">
      <c r="Q2599" s="2"/>
    </row>
    <row r="2600" spans="17:17">
      <c r="Q2600" s="2"/>
    </row>
    <row r="2601" spans="17:17">
      <c r="Q2601" s="2"/>
    </row>
    <row r="2602" spans="17:17">
      <c r="Q2602" s="2"/>
    </row>
    <row r="2603" spans="17:17">
      <c r="Q2603" s="2"/>
    </row>
    <row r="2604" spans="17:17">
      <c r="Q2604" s="2"/>
    </row>
    <row r="2605" spans="17:17">
      <c r="Q2605" s="2"/>
    </row>
    <row r="2606" spans="17:17">
      <c r="Q2606" s="2"/>
    </row>
    <row r="2607" spans="17:17">
      <c r="Q2607" s="2"/>
    </row>
    <row r="2608" spans="17:17">
      <c r="Q2608" s="2"/>
    </row>
    <row r="2609" spans="17:17">
      <c r="Q2609" s="2"/>
    </row>
    <row r="2610" spans="17:17">
      <c r="Q2610" s="2"/>
    </row>
    <row r="2611" spans="17:17">
      <c r="Q2611" s="2"/>
    </row>
    <row r="2612" spans="17:17">
      <c r="Q2612" s="2"/>
    </row>
    <row r="2613" spans="17:17">
      <c r="Q2613" s="2"/>
    </row>
    <row r="2614" spans="17:17">
      <c r="Q2614" s="2"/>
    </row>
    <row r="2615" spans="17:17">
      <c r="Q2615" s="2"/>
    </row>
    <row r="2616" spans="17:17">
      <c r="Q2616" s="2"/>
    </row>
    <row r="2617" spans="17:17">
      <c r="Q2617" s="2"/>
    </row>
    <row r="2618" spans="17:17">
      <c r="Q2618" s="2"/>
    </row>
    <row r="2619" spans="17:17">
      <c r="Q2619" s="2"/>
    </row>
    <row r="2620" spans="17:17">
      <c r="Q2620" s="2"/>
    </row>
    <row r="2621" spans="17:17">
      <c r="Q2621" s="2"/>
    </row>
    <row r="2622" spans="17:17">
      <c r="Q2622" s="2"/>
    </row>
    <row r="2623" spans="17:17">
      <c r="Q2623" s="2"/>
    </row>
    <row r="2624" spans="17:17">
      <c r="Q2624" s="2"/>
    </row>
    <row r="2625" spans="17:17">
      <c r="Q2625" s="2"/>
    </row>
    <row r="2626" spans="17:17">
      <c r="Q2626" s="2"/>
    </row>
    <row r="2627" spans="17:17">
      <c r="Q2627" s="2"/>
    </row>
    <row r="2628" spans="17:17">
      <c r="Q2628" s="2"/>
    </row>
    <row r="2629" spans="17:17">
      <c r="Q2629" s="2"/>
    </row>
    <row r="2630" spans="17:17">
      <c r="Q2630" s="2"/>
    </row>
    <row r="2631" spans="17:17">
      <c r="Q2631" s="2"/>
    </row>
    <row r="2632" spans="17:17">
      <c r="Q2632" s="2"/>
    </row>
    <row r="2633" spans="17:17">
      <c r="Q2633" s="2"/>
    </row>
    <row r="2634" spans="17:17">
      <c r="Q2634" s="2"/>
    </row>
    <row r="2635" spans="17:17">
      <c r="Q2635" s="2"/>
    </row>
    <row r="2636" spans="17:17">
      <c r="Q2636" s="2"/>
    </row>
    <row r="2637" spans="17:17">
      <c r="Q2637" s="2"/>
    </row>
    <row r="2638" spans="17:17">
      <c r="Q2638" s="2"/>
    </row>
    <row r="2639" spans="17:17">
      <c r="Q2639" s="2"/>
    </row>
    <row r="2640" spans="17:17">
      <c r="Q2640" s="2"/>
    </row>
    <row r="2641" spans="17:17">
      <c r="Q2641" s="2"/>
    </row>
    <row r="2642" spans="17:17">
      <c r="Q2642" s="2"/>
    </row>
    <row r="2643" spans="17:17">
      <c r="Q2643" s="2"/>
    </row>
    <row r="2644" spans="17:17">
      <c r="Q2644" s="2"/>
    </row>
    <row r="2645" spans="17:17">
      <c r="Q2645" s="2"/>
    </row>
    <row r="2646" spans="17:17">
      <c r="Q2646" s="2"/>
    </row>
    <row r="2647" spans="17:17">
      <c r="Q2647" s="2"/>
    </row>
    <row r="2648" spans="17:17">
      <c r="Q2648" s="2"/>
    </row>
    <row r="2649" spans="17:17">
      <c r="Q2649" s="2"/>
    </row>
    <row r="2650" spans="17:17">
      <c r="Q2650" s="2"/>
    </row>
    <row r="2651" spans="17:17">
      <c r="Q2651" s="2"/>
    </row>
    <row r="2652" spans="17:17">
      <c r="Q2652" s="2"/>
    </row>
    <row r="2653" spans="17:17">
      <c r="Q2653" s="2"/>
    </row>
    <row r="2654" spans="17:17">
      <c r="Q2654" s="2"/>
    </row>
    <row r="2655" spans="17:17">
      <c r="Q2655" s="2"/>
    </row>
    <row r="2656" spans="17:17">
      <c r="Q2656" s="2"/>
    </row>
    <row r="2657" spans="17:17">
      <c r="Q2657" s="2"/>
    </row>
    <row r="2658" spans="17:17">
      <c r="Q2658" s="2"/>
    </row>
    <row r="2659" spans="17:17">
      <c r="Q2659" s="2"/>
    </row>
    <row r="2660" spans="17:17">
      <c r="Q2660" s="2"/>
    </row>
    <row r="2661" spans="17:17">
      <c r="Q2661" s="2"/>
    </row>
    <row r="2662" spans="17:17">
      <c r="Q2662" s="2"/>
    </row>
    <row r="2663" spans="17:17">
      <c r="Q2663" s="2"/>
    </row>
    <row r="2664" spans="17:17">
      <c r="Q2664" s="2"/>
    </row>
    <row r="2665" spans="17:17">
      <c r="Q2665" s="2"/>
    </row>
    <row r="2666" spans="17:17">
      <c r="Q2666" s="2"/>
    </row>
    <row r="2667" spans="17:17">
      <c r="Q2667" s="2"/>
    </row>
    <row r="2668" spans="17:17">
      <c r="Q2668" s="2"/>
    </row>
    <row r="2669" spans="17:17">
      <c r="Q2669" s="2"/>
    </row>
    <row r="2670" spans="17:17">
      <c r="Q2670" s="2"/>
    </row>
    <row r="2671" spans="17:17">
      <c r="Q2671" s="2"/>
    </row>
    <row r="2672" spans="17:17">
      <c r="Q2672" s="2"/>
    </row>
    <row r="2673" spans="17:17">
      <c r="Q2673" s="2"/>
    </row>
    <row r="2674" spans="17:17">
      <c r="Q2674" s="2"/>
    </row>
    <row r="2675" spans="17:17">
      <c r="Q2675" s="2"/>
    </row>
    <row r="2676" spans="17:17">
      <c r="Q2676" s="2"/>
    </row>
    <row r="2677" spans="17:17">
      <c r="Q2677" s="2"/>
    </row>
    <row r="2678" spans="17:17">
      <c r="Q2678" s="2"/>
    </row>
    <row r="2679" spans="17:17">
      <c r="Q2679" s="2"/>
    </row>
    <row r="2680" spans="17:17">
      <c r="Q2680" s="2"/>
    </row>
    <row r="2681" spans="17:17">
      <c r="Q2681" s="2"/>
    </row>
    <row r="2682" spans="17:17">
      <c r="Q2682" s="2"/>
    </row>
    <row r="2683" spans="17:17">
      <c r="Q2683" s="2"/>
    </row>
    <row r="2684" spans="17:17">
      <c r="Q2684" s="2"/>
    </row>
    <row r="2685" spans="17:17">
      <c r="Q2685" s="2"/>
    </row>
    <row r="2686" spans="17:17">
      <c r="Q2686" s="2"/>
    </row>
    <row r="2687" spans="17:17">
      <c r="Q2687" s="2"/>
    </row>
    <row r="2688" spans="17:17">
      <c r="Q2688" s="2"/>
    </row>
    <row r="2689" spans="17:17">
      <c r="Q2689" s="2"/>
    </row>
    <row r="2690" spans="17:17">
      <c r="Q2690" s="2"/>
    </row>
    <row r="2691" spans="17:17">
      <c r="Q2691" s="2"/>
    </row>
    <row r="2692" spans="17:17">
      <c r="Q2692" s="2"/>
    </row>
    <row r="2693" spans="17:17">
      <c r="Q2693" s="2"/>
    </row>
    <row r="2694" spans="17:17">
      <c r="Q2694" s="2"/>
    </row>
    <row r="2695" spans="17:17">
      <c r="Q2695" s="2"/>
    </row>
    <row r="2696" spans="17:17">
      <c r="Q2696" s="2"/>
    </row>
    <row r="2697" spans="17:17">
      <c r="Q2697" s="2"/>
    </row>
    <row r="2698" spans="17:17">
      <c r="Q2698" s="2"/>
    </row>
    <row r="2699" spans="17:17">
      <c r="Q2699" s="2"/>
    </row>
    <row r="2700" spans="17:17">
      <c r="Q2700" s="2"/>
    </row>
    <row r="2701" spans="17:17">
      <c r="Q2701" s="2"/>
    </row>
    <row r="2702" spans="17:17">
      <c r="Q2702" s="2"/>
    </row>
    <row r="2703" spans="17:17">
      <c r="Q2703" s="2"/>
    </row>
    <row r="2704" spans="17:17">
      <c r="Q2704" s="2"/>
    </row>
    <row r="2705" spans="17:17">
      <c r="Q2705" s="2"/>
    </row>
    <row r="2706" spans="17:17">
      <c r="Q2706" s="2"/>
    </row>
    <row r="2707" spans="17:17">
      <c r="Q2707" s="2"/>
    </row>
    <row r="2708" spans="17:17">
      <c r="Q2708" s="2"/>
    </row>
    <row r="2709" spans="17:17">
      <c r="Q2709" s="2"/>
    </row>
    <row r="2710" spans="17:17">
      <c r="Q2710" s="2"/>
    </row>
    <row r="2711" spans="17:17">
      <c r="Q2711" s="2"/>
    </row>
    <row r="2712" spans="17:17">
      <c r="Q2712" s="2"/>
    </row>
    <row r="2713" spans="17:17">
      <c r="Q2713" s="2"/>
    </row>
    <row r="2714" spans="17:17">
      <c r="Q2714" s="2"/>
    </row>
    <row r="2715" spans="17:17">
      <c r="Q2715" s="2"/>
    </row>
    <row r="2716" spans="17:17">
      <c r="Q2716" s="2"/>
    </row>
    <row r="2717" spans="17:17">
      <c r="Q2717" s="2"/>
    </row>
    <row r="2718" spans="17:17">
      <c r="Q2718" s="2"/>
    </row>
    <row r="2719" spans="17:17">
      <c r="Q2719" s="2"/>
    </row>
    <row r="2720" spans="17:17">
      <c r="Q2720" s="2"/>
    </row>
    <row r="2721" spans="17:17">
      <c r="Q2721" s="2"/>
    </row>
    <row r="2722" spans="17:17">
      <c r="Q2722" s="2"/>
    </row>
    <row r="2723" spans="17:17">
      <c r="Q2723" s="2"/>
    </row>
    <row r="2724" spans="17:17">
      <c r="Q2724" s="2"/>
    </row>
    <row r="2725" spans="17:17">
      <c r="Q2725" s="2"/>
    </row>
    <row r="2726" spans="17:17">
      <c r="Q2726" s="2"/>
    </row>
    <row r="2727" spans="17:17">
      <c r="Q2727" s="2"/>
    </row>
    <row r="2728" spans="17:17">
      <c r="Q2728" s="2"/>
    </row>
    <row r="2729" spans="17:17">
      <c r="Q2729" s="2"/>
    </row>
    <row r="2730" spans="17:17">
      <c r="Q2730" s="2"/>
    </row>
    <row r="2731" spans="17:17">
      <c r="Q2731" s="2"/>
    </row>
    <row r="2732" spans="17:17">
      <c r="Q2732" s="2"/>
    </row>
    <row r="2733" spans="17:17">
      <c r="Q2733" s="2"/>
    </row>
    <row r="2734" spans="17:17">
      <c r="Q2734" s="2"/>
    </row>
    <row r="2735" spans="17:17">
      <c r="Q2735" s="2"/>
    </row>
    <row r="2736" spans="17:17">
      <c r="Q2736" s="2"/>
    </row>
    <row r="2737" spans="17:17">
      <c r="Q2737" s="2"/>
    </row>
    <row r="2738" spans="17:17">
      <c r="Q2738" s="2"/>
    </row>
    <row r="2739" spans="17:17">
      <c r="Q2739" s="2"/>
    </row>
    <row r="2740" spans="17:17">
      <c r="Q2740" s="2"/>
    </row>
    <row r="2741" spans="17:17">
      <c r="Q2741" s="2"/>
    </row>
    <row r="2742" spans="17:17">
      <c r="Q2742" s="2"/>
    </row>
    <row r="2743" spans="17:17">
      <c r="Q2743" s="2"/>
    </row>
    <row r="2744" spans="17:17">
      <c r="Q2744" s="2"/>
    </row>
    <row r="2745" spans="17:17">
      <c r="Q2745" s="2"/>
    </row>
    <row r="2746" spans="17:17">
      <c r="Q2746" s="2"/>
    </row>
    <row r="2747" spans="17:17">
      <c r="Q2747" s="2"/>
    </row>
    <row r="2748" spans="17:17">
      <c r="Q2748" s="2"/>
    </row>
    <row r="2749" spans="17:17">
      <c r="Q2749" s="2"/>
    </row>
    <row r="2750" spans="17:17">
      <c r="Q2750" s="2"/>
    </row>
    <row r="2751" spans="17:17">
      <c r="Q2751" s="2"/>
    </row>
    <row r="2752" spans="17:17">
      <c r="Q2752" s="2"/>
    </row>
    <row r="2753" spans="17:17">
      <c r="Q2753" s="2"/>
    </row>
    <row r="2754" spans="17:17">
      <c r="Q2754" s="2"/>
    </row>
    <row r="2755" spans="17:17">
      <c r="Q2755" s="2"/>
    </row>
    <row r="2756" spans="17:17">
      <c r="Q2756" s="2"/>
    </row>
    <row r="2757" spans="17:17">
      <c r="Q2757" s="2"/>
    </row>
    <row r="2758" spans="17:17">
      <c r="Q2758" s="2"/>
    </row>
    <row r="2759" spans="17:17">
      <c r="Q2759" s="2"/>
    </row>
    <row r="2760" spans="17:17">
      <c r="Q2760" s="2"/>
    </row>
    <row r="2761" spans="17:17">
      <c r="Q2761" s="2"/>
    </row>
    <row r="2762" spans="17:17">
      <c r="Q2762" s="2"/>
    </row>
    <row r="2763" spans="17:17">
      <c r="Q2763" s="2"/>
    </row>
    <row r="2764" spans="17:17">
      <c r="Q2764" s="2"/>
    </row>
    <row r="2765" spans="17:17">
      <c r="Q2765" s="2"/>
    </row>
    <row r="2766" spans="17:17">
      <c r="Q2766" s="2"/>
    </row>
    <row r="2767" spans="17:17">
      <c r="Q2767" s="2"/>
    </row>
    <row r="2768" spans="17:17">
      <c r="Q2768" s="2"/>
    </row>
    <row r="2769" spans="17:17">
      <c r="Q2769" s="2"/>
    </row>
    <row r="2770" spans="17:17">
      <c r="Q2770" s="2"/>
    </row>
    <row r="2771" spans="17:17">
      <c r="Q2771" s="2"/>
    </row>
    <row r="2772" spans="17:17">
      <c r="Q2772" s="2"/>
    </row>
    <row r="2773" spans="17:17">
      <c r="Q2773" s="2"/>
    </row>
    <row r="2774" spans="17:17">
      <c r="Q2774" s="2"/>
    </row>
    <row r="2775" spans="17:17">
      <c r="Q2775" s="2"/>
    </row>
    <row r="2776" spans="17:17">
      <c r="Q2776" s="2"/>
    </row>
    <row r="2777" spans="17:17">
      <c r="Q2777" s="2"/>
    </row>
    <row r="2778" spans="17:17">
      <c r="Q2778" s="2"/>
    </row>
    <row r="2779" spans="17:17">
      <c r="Q2779" s="2"/>
    </row>
    <row r="2780" spans="17:17">
      <c r="Q2780" s="2"/>
    </row>
    <row r="2781" spans="17:17">
      <c r="Q2781" s="2"/>
    </row>
    <row r="2782" spans="17:17">
      <c r="Q2782" s="2"/>
    </row>
    <row r="2783" spans="17:17">
      <c r="Q2783" s="2"/>
    </row>
    <row r="2784" spans="17:17">
      <c r="Q2784" s="2"/>
    </row>
    <row r="2785" spans="17:17">
      <c r="Q2785" s="2"/>
    </row>
    <row r="2786" spans="17:17">
      <c r="Q2786" s="2"/>
    </row>
    <row r="2787" spans="17:17">
      <c r="Q2787" s="2"/>
    </row>
    <row r="2788" spans="17:17">
      <c r="Q2788" s="2"/>
    </row>
    <row r="2789" spans="17:17">
      <c r="Q2789" s="2"/>
    </row>
    <row r="2790" spans="17:17">
      <c r="Q2790" s="2"/>
    </row>
    <row r="2791" spans="17:17">
      <c r="Q2791" s="2"/>
    </row>
    <row r="2792" spans="17:17">
      <c r="Q2792" s="2"/>
    </row>
    <row r="2793" spans="17:17">
      <c r="Q2793" s="2"/>
    </row>
    <row r="2794" spans="17:17">
      <c r="Q2794" s="2"/>
    </row>
    <row r="2795" spans="17:17">
      <c r="Q2795" s="2"/>
    </row>
    <row r="2796" spans="17:17">
      <c r="Q2796" s="2"/>
    </row>
    <row r="2797" spans="17:17">
      <c r="Q2797" s="2"/>
    </row>
    <row r="2798" spans="17:17">
      <c r="Q2798" s="2"/>
    </row>
    <row r="2799" spans="17:17">
      <c r="Q2799" s="2"/>
    </row>
    <row r="2800" spans="17:17">
      <c r="Q2800" s="2"/>
    </row>
    <row r="2801" spans="17:17">
      <c r="Q2801" s="2"/>
    </row>
    <row r="2802" spans="17:17">
      <c r="Q2802" s="2"/>
    </row>
    <row r="2803" spans="17:17">
      <c r="Q2803" s="2"/>
    </row>
    <row r="2804" spans="17:17">
      <c r="Q2804" s="2"/>
    </row>
    <row r="2805" spans="17:17">
      <c r="Q2805" s="2"/>
    </row>
    <row r="2806" spans="17:17">
      <c r="Q2806" s="2"/>
    </row>
    <row r="2807" spans="17:17">
      <c r="Q2807" s="2"/>
    </row>
    <row r="2808" spans="17:17">
      <c r="Q2808" s="2"/>
    </row>
    <row r="2809" spans="17:17">
      <c r="Q2809" s="2"/>
    </row>
    <row r="2810" spans="17:17">
      <c r="Q2810" s="2"/>
    </row>
    <row r="2811" spans="17:17">
      <c r="Q2811" s="2"/>
    </row>
    <row r="2812" spans="17:17">
      <c r="Q2812" s="2"/>
    </row>
    <row r="2813" spans="17:17">
      <c r="Q2813" s="2"/>
    </row>
    <row r="2814" spans="17:17">
      <c r="Q2814" s="2"/>
    </row>
    <row r="2815" spans="17:17">
      <c r="Q2815" s="2"/>
    </row>
    <row r="2816" spans="17:17">
      <c r="Q2816" s="2"/>
    </row>
    <row r="2817" spans="17:17">
      <c r="Q2817" s="2"/>
    </row>
    <row r="2818" spans="17:17">
      <c r="Q2818" s="2"/>
    </row>
    <row r="2819" spans="17:17">
      <c r="Q2819" s="2"/>
    </row>
    <row r="2820" spans="17:17">
      <c r="Q2820" s="2"/>
    </row>
    <row r="2821" spans="17:17">
      <c r="Q2821" s="2"/>
    </row>
    <row r="2822" spans="17:17">
      <c r="Q2822" s="2"/>
    </row>
    <row r="2823" spans="17:17">
      <c r="Q2823" s="2"/>
    </row>
    <row r="2824" spans="17:17">
      <c r="Q2824" s="2"/>
    </row>
    <row r="2825" spans="17:17">
      <c r="Q2825" s="2"/>
    </row>
    <row r="2826" spans="17:17">
      <c r="Q2826" s="2"/>
    </row>
    <row r="2827" spans="17:17">
      <c r="Q2827" s="2"/>
    </row>
    <row r="2828" spans="17:17">
      <c r="Q2828" s="2"/>
    </row>
    <row r="2829" spans="17:17">
      <c r="Q2829" s="2"/>
    </row>
    <row r="2830" spans="17:17">
      <c r="Q2830" s="2"/>
    </row>
    <row r="2831" spans="17:17">
      <c r="Q2831" s="2"/>
    </row>
    <row r="2832" spans="17:17">
      <c r="Q2832" s="2"/>
    </row>
    <row r="2833" spans="17:17">
      <c r="Q2833" s="2"/>
    </row>
    <row r="2834" spans="17:17">
      <c r="Q2834" s="2"/>
    </row>
    <row r="2835" spans="17:17">
      <c r="Q2835" s="2"/>
    </row>
    <row r="2836" spans="17:17">
      <c r="Q2836" s="2"/>
    </row>
    <row r="2837" spans="17:17">
      <c r="Q2837" s="2"/>
    </row>
    <row r="2838" spans="17:17">
      <c r="Q2838" s="2"/>
    </row>
    <row r="2839" spans="17:17">
      <c r="Q2839" s="2"/>
    </row>
    <row r="2840" spans="17:17">
      <c r="Q2840" s="2"/>
    </row>
    <row r="2841" spans="17:17">
      <c r="Q2841" s="2"/>
    </row>
    <row r="2842" spans="17:17">
      <c r="Q2842" s="2"/>
    </row>
    <row r="2843" spans="17:17">
      <c r="Q2843" s="2"/>
    </row>
    <row r="2844" spans="17:17">
      <c r="Q2844" s="2"/>
    </row>
    <row r="2845" spans="17:17">
      <c r="Q2845" s="2"/>
    </row>
    <row r="2846" spans="17:17">
      <c r="Q2846" s="2"/>
    </row>
    <row r="2847" spans="17:17">
      <c r="Q2847" s="2"/>
    </row>
    <row r="2848" spans="17:17">
      <c r="Q2848" s="2"/>
    </row>
    <row r="2849" spans="17:17">
      <c r="Q2849" s="2"/>
    </row>
    <row r="2850" spans="17:17">
      <c r="Q2850" s="2"/>
    </row>
    <row r="2851" spans="17:17">
      <c r="Q2851" s="2"/>
    </row>
    <row r="2852" spans="17:17">
      <c r="Q2852" s="2"/>
    </row>
    <row r="2853" spans="17:17">
      <c r="Q2853" s="2"/>
    </row>
    <row r="2854" spans="17:17">
      <c r="Q2854" s="2"/>
    </row>
    <row r="2855" spans="17:17">
      <c r="Q2855" s="2"/>
    </row>
    <row r="2856" spans="17:17">
      <c r="Q2856" s="2"/>
    </row>
    <row r="2857" spans="17:17">
      <c r="Q2857" s="2"/>
    </row>
    <row r="2858" spans="17:17">
      <c r="Q2858" s="2"/>
    </row>
    <row r="2859" spans="17:17">
      <c r="Q2859" s="2"/>
    </row>
    <row r="2860" spans="17:17">
      <c r="Q2860" s="2"/>
    </row>
    <row r="2861" spans="17:17">
      <c r="Q2861" s="2"/>
    </row>
    <row r="2862" spans="17:17">
      <c r="Q2862" s="2"/>
    </row>
    <row r="2863" spans="17:17">
      <c r="Q2863" s="2"/>
    </row>
    <row r="2864" spans="17:17">
      <c r="Q2864" s="2"/>
    </row>
    <row r="2865" spans="17:17">
      <c r="Q2865" s="2"/>
    </row>
    <row r="2866" spans="17:17">
      <c r="Q2866" s="2"/>
    </row>
    <row r="2867" spans="17:17">
      <c r="Q2867" s="2"/>
    </row>
    <row r="2868" spans="17:17">
      <c r="Q2868" s="2"/>
    </row>
    <row r="2869" spans="17:17">
      <c r="Q2869" s="2"/>
    </row>
    <row r="2870" spans="17:17">
      <c r="Q2870" s="2"/>
    </row>
    <row r="2871" spans="17:17">
      <c r="Q2871" s="2"/>
    </row>
    <row r="2872" spans="17:17">
      <c r="Q2872" s="2"/>
    </row>
    <row r="2873" spans="17:17">
      <c r="Q2873" s="2"/>
    </row>
    <row r="2874" spans="17:17">
      <c r="Q2874" s="2"/>
    </row>
    <row r="2875" spans="17:17">
      <c r="Q2875" s="2"/>
    </row>
    <row r="2876" spans="17:17">
      <c r="Q2876" s="2"/>
    </row>
    <row r="2877" spans="17:17">
      <c r="Q2877" s="2"/>
    </row>
    <row r="2878" spans="17:17">
      <c r="Q2878" s="2"/>
    </row>
    <row r="2879" spans="17:17">
      <c r="Q2879" s="2"/>
    </row>
    <row r="2880" spans="17:17">
      <c r="Q2880" s="2"/>
    </row>
    <row r="2881" spans="17:17">
      <c r="Q2881" s="2"/>
    </row>
    <row r="2882" spans="17:17">
      <c r="Q2882" s="2"/>
    </row>
    <row r="2883" spans="17:17">
      <c r="Q2883" s="2"/>
    </row>
    <row r="2884" spans="17:17">
      <c r="Q2884" s="2"/>
    </row>
    <row r="2885" spans="17:17">
      <c r="Q2885" s="2"/>
    </row>
    <row r="2886" spans="17:17">
      <c r="Q2886" s="2"/>
    </row>
    <row r="2887" spans="17:17">
      <c r="Q2887" s="2"/>
    </row>
    <row r="2888" spans="17:17">
      <c r="Q2888" s="2"/>
    </row>
    <row r="2889" spans="17:17">
      <c r="Q2889" s="2"/>
    </row>
    <row r="2890" spans="17:17">
      <c r="Q2890" s="2"/>
    </row>
    <row r="2891" spans="17:17">
      <c r="Q2891" s="2"/>
    </row>
    <row r="2892" spans="17:17">
      <c r="Q2892" s="2"/>
    </row>
    <row r="2893" spans="17:17">
      <c r="Q2893" s="2"/>
    </row>
    <row r="2894" spans="17:17">
      <c r="Q2894" s="2"/>
    </row>
    <row r="2895" spans="17:17">
      <c r="Q2895" s="2"/>
    </row>
    <row r="2896" spans="17:17">
      <c r="Q2896" s="2"/>
    </row>
    <row r="2897" spans="17:17">
      <c r="Q2897" s="2"/>
    </row>
    <row r="2898" spans="17:17">
      <c r="Q2898" s="2"/>
    </row>
    <row r="2899" spans="17:17">
      <c r="Q2899" s="2"/>
    </row>
    <row r="2900" spans="17:17">
      <c r="Q2900" s="2"/>
    </row>
    <row r="2901" spans="17:17">
      <c r="Q2901" s="2"/>
    </row>
    <row r="2902" spans="17:17">
      <c r="Q2902" s="2"/>
    </row>
    <row r="2903" spans="17:17">
      <c r="Q2903" s="2"/>
    </row>
    <row r="2904" spans="17:17">
      <c r="Q2904" s="2"/>
    </row>
    <row r="2905" spans="17:17">
      <c r="Q2905" s="2"/>
    </row>
    <row r="2906" spans="17:17">
      <c r="Q2906" s="2"/>
    </row>
    <row r="2907" spans="17:17">
      <c r="Q2907" s="2"/>
    </row>
    <row r="2908" spans="17:17">
      <c r="Q2908" s="2"/>
    </row>
    <row r="2909" spans="17:17">
      <c r="Q2909" s="2"/>
    </row>
    <row r="2910" spans="17:17">
      <c r="Q2910" s="2"/>
    </row>
    <row r="2911" spans="17:17">
      <c r="Q2911" s="2"/>
    </row>
    <row r="2912" spans="17:17">
      <c r="Q2912" s="2"/>
    </row>
    <row r="2913" spans="17:17">
      <c r="Q2913" s="2"/>
    </row>
    <row r="2914" spans="17:17">
      <c r="Q2914" s="2"/>
    </row>
    <row r="2915" spans="17:17">
      <c r="Q2915" s="2"/>
    </row>
    <row r="2916" spans="17:17">
      <c r="Q2916" s="2"/>
    </row>
    <row r="2917" spans="17:17">
      <c r="Q2917" s="2"/>
    </row>
    <row r="2918" spans="17:17">
      <c r="Q2918" s="2"/>
    </row>
    <row r="2919" spans="17:17">
      <c r="Q2919" s="2"/>
    </row>
    <row r="2920" spans="17:17">
      <c r="Q2920" s="2"/>
    </row>
    <row r="2921" spans="17:17">
      <c r="Q2921" s="2"/>
    </row>
    <row r="2922" spans="17:17">
      <c r="Q2922" s="2"/>
    </row>
    <row r="2923" spans="17:17">
      <c r="Q2923" s="2"/>
    </row>
    <row r="2924" spans="17:17">
      <c r="Q2924" s="2"/>
    </row>
    <row r="2925" spans="17:17">
      <c r="Q2925" s="2"/>
    </row>
    <row r="2926" spans="17:17">
      <c r="Q2926" s="2"/>
    </row>
    <row r="2927" spans="17:17">
      <c r="Q2927" s="2"/>
    </row>
    <row r="2928" spans="17:17">
      <c r="Q2928" s="2"/>
    </row>
    <row r="2929" spans="17:17">
      <c r="Q2929" s="2"/>
    </row>
    <row r="2930" spans="17:17">
      <c r="Q2930" s="2"/>
    </row>
    <row r="2931" spans="17:17">
      <c r="Q2931" s="2"/>
    </row>
    <row r="2932" spans="17:17">
      <c r="Q2932" s="2"/>
    </row>
    <row r="2933" spans="17:17">
      <c r="Q2933" s="2"/>
    </row>
    <row r="2934" spans="17:17">
      <c r="Q2934" s="2"/>
    </row>
    <row r="2935" spans="17:17">
      <c r="Q2935" s="2"/>
    </row>
    <row r="2936" spans="17:17">
      <c r="Q2936" s="2"/>
    </row>
    <row r="2937" spans="17:17">
      <c r="Q2937" s="2"/>
    </row>
    <row r="2938" spans="17:17">
      <c r="Q2938" s="2"/>
    </row>
    <row r="2939" spans="17:17">
      <c r="Q2939" s="2"/>
    </row>
    <row r="2940" spans="17:17">
      <c r="Q2940" s="2"/>
    </row>
    <row r="2941" spans="17:17">
      <c r="Q2941" s="2"/>
    </row>
    <row r="2942" spans="17:17">
      <c r="Q2942" s="2"/>
    </row>
    <row r="2943" spans="17:17">
      <c r="Q2943" s="2"/>
    </row>
    <row r="2944" spans="17:17">
      <c r="Q2944" s="2"/>
    </row>
    <row r="2945" spans="17:17">
      <c r="Q2945" s="2"/>
    </row>
    <row r="2946" spans="17:17">
      <c r="Q2946" s="2"/>
    </row>
    <row r="2947" spans="17:17">
      <c r="Q2947" s="2"/>
    </row>
    <row r="2948" spans="17:17">
      <c r="Q2948" s="2"/>
    </row>
    <row r="2949" spans="17:17">
      <c r="Q2949" s="2"/>
    </row>
    <row r="2950" spans="17:17">
      <c r="Q2950" s="2"/>
    </row>
    <row r="2951" spans="17:17">
      <c r="Q2951" s="2"/>
    </row>
    <row r="2952" spans="17:17">
      <c r="Q2952" s="2"/>
    </row>
    <row r="2953" spans="17:17">
      <c r="Q2953" s="2"/>
    </row>
    <row r="2954" spans="17:17">
      <c r="Q2954" s="2"/>
    </row>
    <row r="2955" spans="17:17">
      <c r="Q2955" s="2"/>
    </row>
    <row r="2956" spans="17:17">
      <c r="Q2956" s="2"/>
    </row>
    <row r="2957" spans="17:17">
      <c r="Q2957" s="2"/>
    </row>
    <row r="2958" spans="17:17">
      <c r="Q2958" s="2"/>
    </row>
    <row r="2959" spans="17:17">
      <c r="Q2959" s="2"/>
    </row>
    <row r="2960" spans="17:17">
      <c r="Q2960" s="2"/>
    </row>
    <row r="2961" spans="17:17">
      <c r="Q2961" s="2"/>
    </row>
    <row r="2962" spans="17:17">
      <c r="Q2962" s="2"/>
    </row>
    <row r="2963" spans="17:17">
      <c r="Q2963" s="2"/>
    </row>
    <row r="2964" spans="17:17">
      <c r="Q2964" s="2"/>
    </row>
    <row r="2965" spans="17:17">
      <c r="Q2965" s="2"/>
    </row>
    <row r="2966" spans="17:17">
      <c r="Q2966" s="2"/>
    </row>
    <row r="2967" spans="17:17">
      <c r="Q2967" s="2"/>
    </row>
    <row r="2968" spans="17:17">
      <c r="Q2968" s="2"/>
    </row>
    <row r="2969" spans="17:17">
      <c r="Q2969" s="2"/>
    </row>
    <row r="2970" spans="17:17">
      <c r="Q2970" s="2"/>
    </row>
    <row r="2971" spans="17:17">
      <c r="Q2971" s="2"/>
    </row>
    <row r="2972" spans="17:17">
      <c r="Q2972" s="2"/>
    </row>
    <row r="2973" spans="17:17">
      <c r="Q2973" s="2"/>
    </row>
    <row r="2974" spans="17:17">
      <c r="Q2974" s="2"/>
    </row>
    <row r="2975" spans="17:17">
      <c r="Q2975" s="2"/>
    </row>
    <row r="2976" spans="17:17">
      <c r="Q2976" s="2"/>
    </row>
    <row r="2977" spans="17:17">
      <c r="Q2977" s="2"/>
    </row>
    <row r="2978" spans="17:17">
      <c r="Q2978" s="2"/>
    </row>
    <row r="2979" spans="17:17">
      <c r="Q2979" s="2"/>
    </row>
    <row r="2980" spans="17:17">
      <c r="Q2980" s="2"/>
    </row>
    <row r="2981" spans="17:17">
      <c r="Q2981" s="2"/>
    </row>
    <row r="2982" spans="17:17">
      <c r="Q2982" s="2"/>
    </row>
    <row r="2983" spans="17:17">
      <c r="Q2983" s="2"/>
    </row>
    <row r="2984" spans="17:17">
      <c r="Q2984" s="2"/>
    </row>
    <row r="2985" spans="17:17">
      <c r="Q2985" s="2"/>
    </row>
    <row r="2986" spans="17:17">
      <c r="Q2986" s="2"/>
    </row>
    <row r="2987" spans="17:17">
      <c r="Q2987" s="2"/>
    </row>
    <row r="2988" spans="17:17">
      <c r="Q2988" s="2"/>
    </row>
    <row r="2989" spans="17:17">
      <c r="Q2989" s="2"/>
    </row>
    <row r="2990" spans="17:17">
      <c r="Q2990" s="2"/>
    </row>
    <row r="2991" spans="17:17">
      <c r="Q2991" s="2"/>
    </row>
    <row r="2992" spans="17:17">
      <c r="Q2992" s="2"/>
    </row>
    <row r="2993" spans="17:17">
      <c r="Q2993" s="2"/>
    </row>
    <row r="2994" spans="17:17">
      <c r="Q2994" s="2"/>
    </row>
    <row r="2995" spans="17:17">
      <c r="Q2995" s="2"/>
    </row>
    <row r="2996" spans="17:17">
      <c r="Q2996" s="2"/>
    </row>
    <row r="2997" spans="17:17">
      <c r="Q2997" s="2"/>
    </row>
    <row r="2998" spans="17:17">
      <c r="Q2998" s="2"/>
    </row>
    <row r="2999" spans="17:17">
      <c r="Q2999" s="2"/>
    </row>
    <row r="3000" spans="17:17">
      <c r="Q3000" s="2"/>
    </row>
    <row r="3001" spans="17:17">
      <c r="Q3001" s="2"/>
    </row>
    <row r="3002" spans="17:17">
      <c r="Q3002" s="2"/>
    </row>
    <row r="3003" spans="17:17">
      <c r="Q3003" s="2"/>
    </row>
    <row r="3004" spans="17:17">
      <c r="Q3004" s="2"/>
    </row>
    <row r="3005" spans="17:17">
      <c r="Q3005" s="2"/>
    </row>
    <row r="3006" spans="17:17">
      <c r="Q3006" s="2"/>
    </row>
    <row r="3007" spans="17:17">
      <c r="Q3007" s="2"/>
    </row>
    <row r="3008" spans="17:17">
      <c r="Q3008" s="2"/>
    </row>
    <row r="3009" spans="17:17">
      <c r="Q3009" s="2"/>
    </row>
    <row r="3010" spans="17:17">
      <c r="Q3010" s="2"/>
    </row>
    <row r="3011" spans="17:17">
      <c r="Q3011" s="2"/>
    </row>
    <row r="3012" spans="17:17">
      <c r="Q3012" s="2"/>
    </row>
    <row r="3013" spans="17:17">
      <c r="Q3013" s="2"/>
    </row>
    <row r="3014" spans="17:17">
      <c r="Q3014" s="2"/>
    </row>
    <row r="3015" spans="17:17">
      <c r="Q3015" s="2"/>
    </row>
    <row r="3016" spans="17:17">
      <c r="Q3016" s="2"/>
    </row>
    <row r="3017" spans="17:17">
      <c r="Q3017" s="2"/>
    </row>
    <row r="3018" spans="17:17">
      <c r="Q3018" s="2"/>
    </row>
    <row r="3019" spans="17:17">
      <c r="Q3019" s="2"/>
    </row>
    <row r="3020" spans="17:17">
      <c r="Q3020" s="2"/>
    </row>
    <row r="3021" spans="17:17">
      <c r="Q3021" s="2"/>
    </row>
    <row r="3022" spans="17:17">
      <c r="Q3022" s="2"/>
    </row>
    <row r="3023" spans="17:17">
      <c r="Q3023" s="2"/>
    </row>
    <row r="3024" spans="17:17">
      <c r="Q3024" s="2"/>
    </row>
    <row r="3025" spans="17:17">
      <c r="Q3025" s="2"/>
    </row>
    <row r="3026" spans="17:17">
      <c r="Q3026" s="2"/>
    </row>
    <row r="3027" spans="17:17">
      <c r="Q3027" s="2"/>
    </row>
    <row r="3028" spans="17:17">
      <c r="Q3028" s="2"/>
    </row>
    <row r="3029" spans="17:17">
      <c r="Q3029" s="2"/>
    </row>
    <row r="3030" spans="17:17">
      <c r="Q3030" s="2"/>
    </row>
    <row r="3031" spans="17:17">
      <c r="Q3031" s="2"/>
    </row>
    <row r="3032" spans="17:17">
      <c r="Q3032" s="2"/>
    </row>
    <row r="3033" spans="17:17">
      <c r="Q3033" s="2"/>
    </row>
    <row r="3034" spans="17:17">
      <c r="Q3034" s="2"/>
    </row>
    <row r="3035" spans="17:17">
      <c r="Q3035" s="2"/>
    </row>
    <row r="3036" spans="17:17">
      <c r="Q3036" s="2"/>
    </row>
    <row r="3037" spans="17:17">
      <c r="Q3037" s="2"/>
    </row>
    <row r="3038" spans="17:17">
      <c r="Q3038" s="2"/>
    </row>
    <row r="3039" spans="17:17">
      <c r="Q3039" s="2"/>
    </row>
    <row r="3040" spans="17:17">
      <c r="Q3040" s="2"/>
    </row>
    <row r="3041" spans="17:17">
      <c r="Q3041" s="2"/>
    </row>
    <row r="3042" spans="17:17">
      <c r="Q3042" s="2"/>
    </row>
    <row r="3043" spans="17:17">
      <c r="Q3043" s="2"/>
    </row>
    <row r="3044" spans="17:17">
      <c r="Q3044" s="2"/>
    </row>
    <row r="3045" spans="17:17">
      <c r="Q3045" s="2"/>
    </row>
    <row r="3046" spans="17:17">
      <c r="Q3046" s="2"/>
    </row>
    <row r="3047" spans="17:17">
      <c r="Q3047" s="2"/>
    </row>
    <row r="3048" spans="17:17">
      <c r="Q3048" s="2"/>
    </row>
    <row r="3049" spans="17:17">
      <c r="Q3049" s="2"/>
    </row>
    <row r="3050" spans="17:17">
      <c r="Q3050" s="2"/>
    </row>
    <row r="3051" spans="17:17">
      <c r="Q3051" s="2"/>
    </row>
    <row r="3052" spans="17:17">
      <c r="Q3052" s="2"/>
    </row>
    <row r="3053" spans="17:17">
      <c r="Q3053" s="2"/>
    </row>
    <row r="3054" spans="17:17">
      <c r="Q3054" s="2"/>
    </row>
    <row r="3055" spans="17:17">
      <c r="Q3055" s="2"/>
    </row>
    <row r="3056" spans="17:17">
      <c r="Q3056" s="2"/>
    </row>
    <row r="3057" spans="17:17">
      <c r="Q3057" s="2"/>
    </row>
    <row r="3058" spans="17:17">
      <c r="Q3058" s="2"/>
    </row>
    <row r="3059" spans="17:17">
      <c r="Q3059" s="2"/>
    </row>
    <row r="3060" spans="17:17">
      <c r="Q3060" s="2"/>
    </row>
    <row r="3061" spans="17:17">
      <c r="Q3061" s="2"/>
    </row>
    <row r="3062" spans="17:17">
      <c r="Q3062" s="2"/>
    </row>
    <row r="3063" spans="17:17">
      <c r="Q3063" s="2"/>
    </row>
    <row r="3064" spans="17:17">
      <c r="Q3064" s="2"/>
    </row>
    <row r="3065" spans="17:17">
      <c r="Q3065" s="2"/>
    </row>
    <row r="3066" spans="17:17">
      <c r="Q3066" s="2"/>
    </row>
    <row r="3067" spans="17:17">
      <c r="Q3067" s="2"/>
    </row>
    <row r="3068" spans="17:17">
      <c r="Q3068" s="2"/>
    </row>
    <row r="3069" spans="17:17">
      <c r="Q3069" s="2"/>
    </row>
    <row r="3070" spans="17:17">
      <c r="Q3070" s="2"/>
    </row>
    <row r="3071" spans="17:17">
      <c r="Q3071" s="2"/>
    </row>
    <row r="3072" spans="17:17">
      <c r="Q3072" s="2"/>
    </row>
    <row r="3073" spans="17:17">
      <c r="Q3073" s="2"/>
    </row>
    <row r="3074" spans="17:17">
      <c r="Q3074" s="2"/>
    </row>
    <row r="3075" spans="17:17">
      <c r="Q3075" s="2"/>
    </row>
    <row r="3076" spans="17:17">
      <c r="Q3076" s="2"/>
    </row>
    <row r="3077" spans="17:17">
      <c r="Q3077" s="2"/>
    </row>
    <row r="3078" spans="17:17">
      <c r="Q3078" s="2"/>
    </row>
    <row r="3079" spans="17:17">
      <c r="Q3079" s="2"/>
    </row>
    <row r="3080" spans="17:17">
      <c r="Q3080" s="2"/>
    </row>
    <row r="3081" spans="17:17">
      <c r="Q3081" s="2"/>
    </row>
    <row r="3082" spans="17:17">
      <c r="Q3082" s="2"/>
    </row>
    <row r="3083" spans="17:17">
      <c r="Q3083" s="2"/>
    </row>
    <row r="3084" spans="17:17">
      <c r="Q3084" s="2"/>
    </row>
    <row r="3085" spans="17:17">
      <c r="Q3085" s="2"/>
    </row>
    <row r="3086" spans="17:17">
      <c r="Q3086" s="2"/>
    </row>
    <row r="3087" spans="17:17">
      <c r="Q3087" s="2"/>
    </row>
    <row r="3088" spans="17:17">
      <c r="Q3088" s="2"/>
    </row>
    <row r="3089" spans="17:17">
      <c r="Q3089" s="2"/>
    </row>
    <row r="3090" spans="17:17">
      <c r="Q3090" s="2"/>
    </row>
    <row r="3091" spans="17:17">
      <c r="Q3091" s="2"/>
    </row>
    <row r="3092" spans="17:17">
      <c r="Q3092" s="2"/>
    </row>
    <row r="3093" spans="17:17">
      <c r="Q3093" s="2"/>
    </row>
    <row r="3094" spans="17:17">
      <c r="Q3094" s="2"/>
    </row>
    <row r="3095" spans="17:17">
      <c r="Q3095" s="2"/>
    </row>
    <row r="3096" spans="17:17">
      <c r="Q3096" s="2"/>
    </row>
    <row r="3097" spans="17:17">
      <c r="Q3097" s="2"/>
    </row>
    <row r="3098" spans="17:17">
      <c r="Q3098" s="2"/>
    </row>
    <row r="3099" spans="17:17">
      <c r="Q3099" s="2"/>
    </row>
    <row r="3100" spans="17:17">
      <c r="Q3100" s="2"/>
    </row>
    <row r="3101" spans="17:17">
      <c r="Q3101" s="2"/>
    </row>
    <row r="3102" spans="17:17">
      <c r="Q3102" s="2"/>
    </row>
    <row r="3103" spans="17:17">
      <c r="Q3103" s="2"/>
    </row>
    <row r="3104" spans="17:17">
      <c r="Q3104" s="2"/>
    </row>
    <row r="3105" spans="17:17">
      <c r="Q3105" s="2"/>
    </row>
    <row r="3106" spans="17:17">
      <c r="Q3106" s="2"/>
    </row>
    <row r="3107" spans="17:17">
      <c r="Q3107" s="2"/>
    </row>
    <row r="3108" spans="17:17">
      <c r="Q3108" s="2"/>
    </row>
    <row r="3109" spans="17:17">
      <c r="Q3109" s="2"/>
    </row>
    <row r="3110" spans="17:17">
      <c r="Q3110" s="2"/>
    </row>
    <row r="3111" spans="17:17">
      <c r="Q3111" s="2"/>
    </row>
    <row r="3112" spans="17:17">
      <c r="Q3112" s="2"/>
    </row>
    <row r="3113" spans="17:17">
      <c r="Q3113" s="2"/>
    </row>
    <row r="3114" spans="17:17">
      <c r="Q3114" s="2"/>
    </row>
    <row r="3115" spans="17:17">
      <c r="Q3115" s="2"/>
    </row>
    <row r="3116" spans="17:17">
      <c r="Q3116" s="2"/>
    </row>
    <row r="3117" spans="17:17">
      <c r="Q3117" s="2"/>
    </row>
    <row r="3118" spans="17:17">
      <c r="Q3118" s="2"/>
    </row>
    <row r="3119" spans="17:17">
      <c r="Q3119" s="2"/>
    </row>
    <row r="3120" spans="17:17">
      <c r="Q3120" s="2"/>
    </row>
    <row r="3121" spans="17:17">
      <c r="Q3121" s="2"/>
    </row>
    <row r="3122" spans="17:17">
      <c r="Q3122" s="2"/>
    </row>
    <row r="3123" spans="17:17">
      <c r="Q3123" s="2"/>
    </row>
    <row r="3124" spans="17:17">
      <c r="Q3124" s="2"/>
    </row>
    <row r="3125" spans="17:17">
      <c r="Q3125" s="2"/>
    </row>
    <row r="3126" spans="17:17">
      <c r="Q3126" s="2"/>
    </row>
    <row r="3127" spans="17:17">
      <c r="Q3127" s="2"/>
    </row>
    <row r="3128" spans="17:17">
      <c r="Q3128" s="2"/>
    </row>
    <row r="3129" spans="17:17">
      <c r="Q3129" s="2"/>
    </row>
    <row r="3130" spans="17:17">
      <c r="Q3130" s="2"/>
    </row>
    <row r="3131" spans="17:17">
      <c r="Q3131" s="2"/>
    </row>
    <row r="3132" spans="17:17">
      <c r="Q3132" s="2"/>
    </row>
    <row r="3133" spans="17:17">
      <c r="Q3133" s="2"/>
    </row>
    <row r="3134" spans="17:17">
      <c r="Q3134" s="2"/>
    </row>
    <row r="3135" spans="17:17">
      <c r="Q3135" s="2"/>
    </row>
    <row r="3136" spans="17:17">
      <c r="Q3136" s="2"/>
    </row>
    <row r="3137" spans="17:17">
      <c r="Q3137" s="2"/>
    </row>
    <row r="3138" spans="17:17">
      <c r="Q3138" s="2"/>
    </row>
    <row r="3139" spans="17:17">
      <c r="Q3139" s="2"/>
    </row>
    <row r="3140" spans="17:17">
      <c r="Q3140" s="2"/>
    </row>
    <row r="3141" spans="17:17">
      <c r="Q3141" s="2"/>
    </row>
    <row r="3142" spans="17:17">
      <c r="Q3142" s="2"/>
    </row>
    <row r="3143" spans="17:17">
      <c r="Q3143" s="2"/>
    </row>
    <row r="3144" spans="17:17">
      <c r="Q3144" s="2"/>
    </row>
    <row r="3145" spans="17:17">
      <c r="Q3145" s="2"/>
    </row>
    <row r="3146" spans="17:17">
      <c r="Q3146" s="2"/>
    </row>
    <row r="3147" spans="17:17">
      <c r="Q3147" s="2"/>
    </row>
    <row r="3148" spans="17:17">
      <c r="Q3148" s="2"/>
    </row>
    <row r="3149" spans="17:17">
      <c r="Q3149" s="2"/>
    </row>
    <row r="3150" spans="17:17">
      <c r="Q3150" s="2"/>
    </row>
    <row r="3151" spans="17:17">
      <c r="Q3151" s="2"/>
    </row>
    <row r="3152" spans="17:17">
      <c r="Q3152" s="2"/>
    </row>
    <row r="3153" spans="17:17">
      <c r="Q3153" s="2"/>
    </row>
    <row r="3154" spans="17:17">
      <c r="Q3154" s="2"/>
    </row>
    <row r="3155" spans="17:17">
      <c r="Q3155" s="2"/>
    </row>
    <row r="3156" spans="17:17">
      <c r="Q3156" s="2"/>
    </row>
    <row r="3157" spans="17:17">
      <c r="Q3157" s="2"/>
    </row>
    <row r="3158" spans="17:17">
      <c r="Q3158" s="2"/>
    </row>
    <row r="3159" spans="17:17">
      <c r="Q3159" s="2"/>
    </row>
    <row r="3160" spans="17:17">
      <c r="Q3160" s="2"/>
    </row>
    <row r="3161" spans="17:17">
      <c r="Q3161" s="2"/>
    </row>
    <row r="3162" spans="17:17">
      <c r="Q3162" s="2"/>
    </row>
    <row r="3163" spans="17:17">
      <c r="Q3163" s="2"/>
    </row>
    <row r="3164" spans="17:17">
      <c r="Q3164" s="2"/>
    </row>
    <row r="3165" spans="17:17">
      <c r="Q3165" s="2"/>
    </row>
    <row r="3166" spans="17:17">
      <c r="Q3166" s="2"/>
    </row>
    <row r="3167" spans="17:17">
      <c r="Q3167" s="2"/>
    </row>
    <row r="3168" spans="17:17">
      <c r="Q3168" s="2"/>
    </row>
    <row r="3169" spans="17:17">
      <c r="Q3169" s="2"/>
    </row>
    <row r="3170" spans="17:17">
      <c r="Q3170" s="2"/>
    </row>
    <row r="3171" spans="17:17">
      <c r="Q3171" s="2"/>
    </row>
    <row r="3172" spans="17:17">
      <c r="Q3172" s="2"/>
    </row>
    <row r="3173" spans="17:17">
      <c r="Q3173" s="2"/>
    </row>
    <row r="3174" spans="17:17">
      <c r="Q3174" s="2"/>
    </row>
    <row r="3175" spans="17:17">
      <c r="Q3175" s="2"/>
    </row>
    <row r="3176" spans="17:17">
      <c r="Q3176" s="2"/>
    </row>
    <row r="3177" spans="17:17">
      <c r="Q3177" s="2"/>
    </row>
    <row r="3178" spans="17:17">
      <c r="Q3178" s="2"/>
    </row>
    <row r="3179" spans="17:17">
      <c r="Q3179" s="2"/>
    </row>
    <row r="3180" spans="17:17">
      <c r="Q3180" s="2"/>
    </row>
    <row r="3181" spans="17:17">
      <c r="Q3181" s="2"/>
    </row>
    <row r="3182" spans="17:17">
      <c r="Q3182" s="2"/>
    </row>
    <row r="3183" spans="17:17">
      <c r="Q3183" s="2"/>
    </row>
    <row r="3184" spans="17:17">
      <c r="Q3184" s="2"/>
    </row>
    <row r="3185" spans="17:17">
      <c r="Q3185" s="2"/>
    </row>
    <row r="3186" spans="17:17">
      <c r="Q3186" s="2"/>
    </row>
    <row r="3187" spans="17:17">
      <c r="Q3187" s="2"/>
    </row>
    <row r="3188" spans="17:17">
      <c r="Q3188" s="2"/>
    </row>
    <row r="3189" spans="17:17">
      <c r="Q3189" s="2"/>
    </row>
    <row r="3190" spans="17:17">
      <c r="Q3190" s="2"/>
    </row>
    <row r="3191" spans="17:17">
      <c r="Q3191" s="2"/>
    </row>
    <row r="3192" spans="17:17">
      <c r="Q3192" s="2"/>
    </row>
    <row r="3193" spans="17:17">
      <c r="Q3193" s="2"/>
    </row>
    <row r="3194" spans="17:17">
      <c r="Q3194" s="2"/>
    </row>
    <row r="3195" spans="17:17">
      <c r="Q3195" s="2"/>
    </row>
    <row r="3196" spans="17:17">
      <c r="Q3196" s="2"/>
    </row>
    <row r="3197" spans="17:17">
      <c r="Q3197" s="2"/>
    </row>
    <row r="3198" spans="17:17">
      <c r="Q3198" s="2"/>
    </row>
    <row r="3199" spans="17:17">
      <c r="Q3199" s="2"/>
    </row>
    <row r="3200" spans="17:17">
      <c r="Q3200" s="2"/>
    </row>
    <row r="3201" spans="17:17">
      <c r="Q3201" s="2"/>
    </row>
    <row r="3202" spans="17:17">
      <c r="Q3202" s="2"/>
    </row>
    <row r="3203" spans="17:17">
      <c r="Q3203" s="2"/>
    </row>
    <row r="3204" spans="17:17">
      <c r="Q3204" s="2"/>
    </row>
    <row r="3205" spans="17:17">
      <c r="Q3205" s="2"/>
    </row>
    <row r="3206" spans="17:17">
      <c r="Q3206" s="2"/>
    </row>
    <row r="3207" spans="17:17">
      <c r="Q3207" s="2"/>
    </row>
    <row r="3208" spans="17:17">
      <c r="Q3208" s="2"/>
    </row>
    <row r="3209" spans="17:17">
      <c r="Q3209" s="2"/>
    </row>
    <row r="3210" spans="17:17">
      <c r="Q3210" s="2"/>
    </row>
    <row r="3211" spans="17:17">
      <c r="Q3211" s="2"/>
    </row>
    <row r="3212" spans="17:17">
      <c r="Q3212" s="2"/>
    </row>
    <row r="3213" spans="17:17">
      <c r="Q3213" s="2"/>
    </row>
    <row r="3214" spans="17:17">
      <c r="Q3214" s="2"/>
    </row>
    <row r="3215" spans="17:17">
      <c r="Q3215" s="2"/>
    </row>
    <row r="3216" spans="17:17">
      <c r="Q3216" s="2"/>
    </row>
    <row r="3217" spans="17:17">
      <c r="Q3217" s="2"/>
    </row>
    <row r="3218" spans="17:17">
      <c r="Q3218" s="2"/>
    </row>
    <row r="3219" spans="17:17">
      <c r="Q3219" s="2"/>
    </row>
    <row r="3220" spans="17:17">
      <c r="Q3220" s="2"/>
    </row>
    <row r="3221" spans="17:17">
      <c r="Q3221" s="2"/>
    </row>
    <row r="3222" spans="17:17">
      <c r="Q3222" s="2"/>
    </row>
    <row r="3223" spans="17:17">
      <c r="Q3223" s="2"/>
    </row>
    <row r="3224" spans="17:17">
      <c r="Q3224" s="2"/>
    </row>
    <row r="3225" spans="17:17">
      <c r="Q3225" s="2"/>
    </row>
    <row r="3226" spans="17:17">
      <c r="Q3226" s="2"/>
    </row>
    <row r="3227" spans="17:17">
      <c r="Q3227" s="2"/>
    </row>
    <row r="3228" spans="17:17">
      <c r="Q3228" s="2"/>
    </row>
    <row r="3229" spans="17:17">
      <c r="Q3229" s="2"/>
    </row>
    <row r="3230" spans="17:17">
      <c r="Q3230" s="2"/>
    </row>
    <row r="3231" spans="17:17">
      <c r="Q3231" s="2"/>
    </row>
    <row r="3232" spans="17:17">
      <c r="Q3232" s="2"/>
    </row>
    <row r="3233" spans="17:17">
      <c r="Q3233" s="2"/>
    </row>
    <row r="3234" spans="17:17">
      <c r="Q3234" s="2"/>
    </row>
    <row r="3235" spans="17:17">
      <c r="Q3235" s="2"/>
    </row>
    <row r="3236" spans="17:17">
      <c r="Q3236" s="2"/>
    </row>
    <row r="3237" spans="17:17">
      <c r="Q3237" s="2"/>
    </row>
    <row r="3238" spans="17:17">
      <c r="Q3238" s="2"/>
    </row>
    <row r="3239" spans="17:17">
      <c r="Q3239" s="2"/>
    </row>
    <row r="3240" spans="17:17">
      <c r="Q3240" s="2"/>
    </row>
    <row r="3241" spans="17:17">
      <c r="Q3241" s="2"/>
    </row>
    <row r="3242" spans="17:17">
      <c r="Q3242" s="2"/>
    </row>
    <row r="3243" spans="17:17">
      <c r="Q3243" s="2"/>
    </row>
    <row r="3244" spans="17:17">
      <c r="Q3244" s="2"/>
    </row>
    <row r="3245" spans="17:17">
      <c r="Q3245" s="2"/>
    </row>
    <row r="3246" spans="17:17">
      <c r="Q3246" s="2"/>
    </row>
    <row r="3247" spans="17:17">
      <c r="Q3247" s="2"/>
    </row>
    <row r="3248" spans="17:17">
      <c r="Q3248" s="2"/>
    </row>
    <row r="3249" spans="17:17">
      <c r="Q3249" s="2"/>
    </row>
    <row r="3250" spans="17:17">
      <c r="Q3250" s="2"/>
    </row>
    <row r="3251" spans="17:17">
      <c r="Q3251" s="2"/>
    </row>
    <row r="3252" spans="17:17">
      <c r="Q3252" s="2"/>
    </row>
    <row r="3253" spans="17:17">
      <c r="Q3253" s="2"/>
    </row>
    <row r="3254" spans="17:17">
      <c r="Q3254" s="2"/>
    </row>
    <row r="3255" spans="17:17">
      <c r="Q3255" s="2"/>
    </row>
    <row r="3256" spans="17:17">
      <c r="Q3256" s="2"/>
    </row>
    <row r="3257" spans="17:17">
      <c r="Q3257" s="2"/>
    </row>
    <row r="3258" spans="17:17">
      <c r="Q3258" s="2"/>
    </row>
    <row r="3259" spans="17:17">
      <c r="Q3259" s="2"/>
    </row>
    <row r="3260" spans="17:17">
      <c r="Q3260" s="2"/>
    </row>
    <row r="3261" spans="17:17">
      <c r="Q3261" s="2"/>
    </row>
    <row r="3262" spans="17:17">
      <c r="Q3262" s="2"/>
    </row>
    <row r="3263" spans="17:17">
      <c r="Q3263" s="2"/>
    </row>
    <row r="3264" spans="17:17">
      <c r="Q3264" s="2"/>
    </row>
    <row r="3265" spans="17:17">
      <c r="Q3265" s="2"/>
    </row>
    <row r="3266" spans="17:17">
      <c r="Q3266" s="2"/>
    </row>
    <row r="3267" spans="17:17">
      <c r="Q3267" s="2"/>
    </row>
    <row r="3268" spans="17:17">
      <c r="Q3268" s="2"/>
    </row>
    <row r="3269" spans="17:17">
      <c r="Q3269" s="2"/>
    </row>
    <row r="3270" spans="17:17">
      <c r="Q3270" s="2"/>
    </row>
    <row r="3271" spans="17:17">
      <c r="Q3271" s="2"/>
    </row>
    <row r="3272" spans="17:17">
      <c r="Q3272" s="2"/>
    </row>
    <row r="3273" spans="17:17">
      <c r="Q3273" s="2"/>
    </row>
    <row r="3274" spans="17:17">
      <c r="Q3274" s="2"/>
    </row>
    <row r="3275" spans="17:17">
      <c r="Q3275" s="2"/>
    </row>
    <row r="3276" spans="17:17">
      <c r="Q3276" s="2"/>
    </row>
    <row r="3277" spans="17:17">
      <c r="Q3277" s="2"/>
    </row>
    <row r="3278" spans="17:17">
      <c r="Q3278" s="2"/>
    </row>
    <row r="3279" spans="17:17">
      <c r="Q3279" s="2"/>
    </row>
    <row r="3280" spans="17:17">
      <c r="Q3280" s="2"/>
    </row>
    <row r="3281" spans="17:17">
      <c r="Q3281" s="2"/>
    </row>
    <row r="3282" spans="17:17">
      <c r="Q3282" s="2"/>
    </row>
    <row r="3283" spans="17:17">
      <c r="Q3283" s="2"/>
    </row>
    <row r="3284" spans="17:17">
      <c r="Q3284" s="2"/>
    </row>
    <row r="3285" spans="17:17">
      <c r="Q3285" s="2"/>
    </row>
    <row r="3286" spans="17:17">
      <c r="Q3286" s="2"/>
    </row>
    <row r="3287" spans="17:17">
      <c r="Q3287" s="2"/>
    </row>
    <row r="3288" spans="17:17">
      <c r="Q3288" s="2"/>
    </row>
    <row r="3289" spans="17:17">
      <c r="Q3289" s="2"/>
    </row>
    <row r="3290" spans="17:17">
      <c r="Q3290" s="2"/>
    </row>
    <row r="3291" spans="17:17">
      <c r="Q3291" s="2"/>
    </row>
    <row r="3292" spans="17:17">
      <c r="Q3292" s="2"/>
    </row>
    <row r="3293" spans="17:17">
      <c r="Q3293" s="2"/>
    </row>
    <row r="3294" spans="17:17">
      <c r="Q3294" s="2"/>
    </row>
    <row r="3295" spans="17:17">
      <c r="Q3295" s="2"/>
    </row>
    <row r="3296" spans="17:17">
      <c r="Q3296" s="2"/>
    </row>
    <row r="3297" spans="17:17">
      <c r="Q3297" s="2"/>
    </row>
    <row r="3298" spans="17:17">
      <c r="Q3298" s="2"/>
    </row>
    <row r="3299" spans="17:17">
      <c r="Q3299" s="2"/>
    </row>
    <row r="3300" spans="17:17">
      <c r="Q3300" s="2"/>
    </row>
    <row r="3301" spans="17:17">
      <c r="Q3301" s="2"/>
    </row>
    <row r="3302" spans="17:17">
      <c r="Q3302" s="2"/>
    </row>
    <row r="3303" spans="17:17">
      <c r="Q3303" s="2"/>
    </row>
    <row r="3304" spans="17:17">
      <c r="Q3304" s="2"/>
    </row>
    <row r="3305" spans="17:17">
      <c r="Q3305" s="2"/>
    </row>
    <row r="3306" spans="17:17">
      <c r="Q3306" s="2"/>
    </row>
    <row r="3307" spans="17:17">
      <c r="Q3307" s="2"/>
    </row>
    <row r="3308" spans="17:17">
      <c r="Q3308" s="2"/>
    </row>
    <row r="3309" spans="17:17">
      <c r="Q3309" s="2"/>
    </row>
    <row r="3310" spans="17:17">
      <c r="Q3310" s="2"/>
    </row>
    <row r="3311" spans="17:17">
      <c r="Q3311" s="2"/>
    </row>
    <row r="3312" spans="17:17">
      <c r="Q3312" s="2"/>
    </row>
    <row r="3313" spans="17:17">
      <c r="Q3313" s="2"/>
    </row>
    <row r="3314" spans="17:17">
      <c r="Q3314" s="2"/>
    </row>
    <row r="3315" spans="17:17">
      <c r="Q3315" s="2"/>
    </row>
    <row r="3316" spans="17:17">
      <c r="Q3316" s="2"/>
    </row>
    <row r="3317" spans="17:17">
      <c r="Q3317" s="2"/>
    </row>
    <row r="3318" spans="17:17">
      <c r="Q3318" s="2"/>
    </row>
    <row r="3319" spans="17:17">
      <c r="Q3319" s="2"/>
    </row>
    <row r="3320" spans="17:17">
      <c r="Q3320" s="2"/>
    </row>
    <row r="3321" spans="17:17">
      <c r="Q3321" s="2"/>
    </row>
    <row r="3322" spans="17:17">
      <c r="Q3322" s="2"/>
    </row>
    <row r="3323" spans="17:17">
      <c r="Q3323" s="2"/>
    </row>
    <row r="3324" spans="17:17">
      <c r="Q3324" s="2"/>
    </row>
    <row r="3325" spans="17:17">
      <c r="Q3325" s="2"/>
    </row>
    <row r="3326" spans="17:17">
      <c r="Q3326" s="2"/>
    </row>
    <row r="3327" spans="17:17">
      <c r="Q3327" s="2"/>
    </row>
    <row r="3328" spans="17:17">
      <c r="Q3328" s="2"/>
    </row>
    <row r="3329" spans="17:17">
      <c r="Q3329" s="2"/>
    </row>
    <row r="3330" spans="17:17">
      <c r="Q3330" s="2"/>
    </row>
    <row r="3331" spans="17:17">
      <c r="Q3331" s="2"/>
    </row>
    <row r="3332" spans="17:17">
      <c r="Q3332" s="2"/>
    </row>
    <row r="3333" spans="17:17">
      <c r="Q3333" s="2"/>
    </row>
    <row r="3334" spans="17:17">
      <c r="Q3334" s="2"/>
    </row>
    <row r="3335" spans="17:17">
      <c r="Q3335" s="2"/>
    </row>
    <row r="3336" spans="17:17">
      <c r="Q3336" s="2"/>
    </row>
    <row r="3337" spans="17:17">
      <c r="Q3337" s="2"/>
    </row>
    <row r="3338" spans="17:17">
      <c r="Q3338" s="2"/>
    </row>
    <row r="3339" spans="17:17">
      <c r="Q3339" s="2"/>
    </row>
    <row r="3340" spans="17:17">
      <c r="Q3340" s="2"/>
    </row>
    <row r="3341" spans="17:17">
      <c r="Q3341" s="2"/>
    </row>
    <row r="3342" spans="17:17">
      <c r="Q3342" s="2"/>
    </row>
    <row r="3343" spans="17:17">
      <c r="Q3343" s="2"/>
    </row>
    <row r="3344" spans="17:17">
      <c r="Q3344" s="2"/>
    </row>
    <row r="3345" spans="17:17">
      <c r="Q3345" s="2"/>
    </row>
    <row r="3346" spans="17:17">
      <c r="Q3346" s="2"/>
    </row>
    <row r="3347" spans="17:17">
      <c r="Q3347" s="2"/>
    </row>
    <row r="3348" spans="17:17">
      <c r="Q3348" s="2"/>
    </row>
    <row r="3349" spans="17:17">
      <c r="Q3349" s="2"/>
    </row>
    <row r="3350" spans="17:17">
      <c r="Q3350" s="2"/>
    </row>
    <row r="3351" spans="17:17">
      <c r="Q3351" s="2"/>
    </row>
    <row r="3352" spans="17:17">
      <c r="Q3352" s="2"/>
    </row>
    <row r="3353" spans="17:17">
      <c r="Q3353" s="2"/>
    </row>
    <row r="3354" spans="17:17">
      <c r="Q3354" s="2"/>
    </row>
    <row r="3355" spans="17:17">
      <c r="Q3355" s="2"/>
    </row>
    <row r="3356" spans="17:17">
      <c r="Q3356" s="2"/>
    </row>
    <row r="3357" spans="17:17">
      <c r="Q3357" s="2"/>
    </row>
    <row r="3358" spans="17:17">
      <c r="Q3358" s="2"/>
    </row>
    <row r="3359" spans="17:17">
      <c r="Q3359" s="2"/>
    </row>
    <row r="3360" spans="17:17">
      <c r="Q3360" s="2"/>
    </row>
    <row r="3361" spans="17:17">
      <c r="Q3361" s="2"/>
    </row>
    <row r="3362" spans="17:17">
      <c r="Q3362" s="2"/>
    </row>
    <row r="3363" spans="17:17">
      <c r="Q3363" s="2"/>
    </row>
    <row r="3364" spans="17:17">
      <c r="Q3364" s="2"/>
    </row>
    <row r="3365" spans="17:17">
      <c r="Q3365" s="2"/>
    </row>
    <row r="3366" spans="17:17">
      <c r="Q3366" s="2"/>
    </row>
    <row r="3367" spans="17:17">
      <c r="Q3367" s="2"/>
    </row>
    <row r="3368" spans="17:17">
      <c r="Q3368" s="2"/>
    </row>
    <row r="3369" spans="17:17">
      <c r="Q3369" s="2"/>
    </row>
    <row r="3370" spans="17:17">
      <c r="Q3370" s="2"/>
    </row>
    <row r="3371" spans="17:17">
      <c r="Q3371" s="2"/>
    </row>
    <row r="3372" spans="17:17">
      <c r="Q3372" s="2"/>
    </row>
    <row r="3373" spans="17:17">
      <c r="Q3373" s="2"/>
    </row>
    <row r="3374" spans="17:17">
      <c r="Q3374" s="2"/>
    </row>
    <row r="3375" spans="17:17">
      <c r="Q3375" s="2"/>
    </row>
    <row r="3376" spans="17:17">
      <c r="Q3376" s="2"/>
    </row>
    <row r="3377" spans="17:17">
      <c r="Q3377" s="2"/>
    </row>
    <row r="3378" spans="17:17">
      <c r="Q3378" s="2"/>
    </row>
    <row r="3379" spans="17:17">
      <c r="Q3379" s="2"/>
    </row>
    <row r="3380" spans="17:17">
      <c r="Q3380" s="2"/>
    </row>
    <row r="3381" spans="17:17">
      <c r="Q3381" s="2"/>
    </row>
    <row r="3382" spans="17:17">
      <c r="Q3382" s="2"/>
    </row>
    <row r="3383" spans="17:17">
      <c r="Q3383" s="2"/>
    </row>
    <row r="3384" spans="17:17">
      <c r="Q3384" s="2"/>
    </row>
    <row r="3385" spans="17:17">
      <c r="Q3385" s="2"/>
    </row>
    <row r="3386" spans="17:17">
      <c r="Q3386" s="2"/>
    </row>
    <row r="3387" spans="17:17">
      <c r="Q3387" s="2"/>
    </row>
    <row r="3388" spans="17:17">
      <c r="Q3388" s="2"/>
    </row>
    <row r="3389" spans="17:17">
      <c r="Q3389" s="2"/>
    </row>
    <row r="3390" spans="17:17">
      <c r="Q3390" s="2"/>
    </row>
    <row r="3391" spans="17:17">
      <c r="Q3391" s="2"/>
    </row>
    <row r="3392" spans="17:17">
      <c r="Q3392" s="2"/>
    </row>
    <row r="3393" spans="17:17">
      <c r="Q3393" s="2"/>
    </row>
    <row r="3394" spans="17:17">
      <c r="Q3394" s="2"/>
    </row>
    <row r="3395" spans="17:17">
      <c r="Q3395" s="2"/>
    </row>
    <row r="3396" spans="17:17">
      <c r="Q3396" s="2"/>
    </row>
    <row r="3397" spans="17:17">
      <c r="Q3397" s="2"/>
    </row>
    <row r="3398" spans="17:17">
      <c r="Q3398" s="2"/>
    </row>
    <row r="3399" spans="17:17">
      <c r="Q3399" s="2"/>
    </row>
    <row r="3400" spans="17:17">
      <c r="Q3400" s="2"/>
    </row>
    <row r="3401" spans="17:17">
      <c r="Q3401" s="2"/>
    </row>
    <row r="3402" spans="17:17">
      <c r="Q3402" s="2"/>
    </row>
    <row r="3403" spans="17:17">
      <c r="Q3403" s="2"/>
    </row>
    <row r="3404" spans="17:17">
      <c r="Q3404" s="2"/>
    </row>
    <row r="3405" spans="17:17">
      <c r="Q3405" s="2"/>
    </row>
    <row r="3406" spans="17:17">
      <c r="Q3406" s="2"/>
    </row>
    <row r="3407" spans="17:17">
      <c r="Q3407" s="2"/>
    </row>
    <row r="3408" spans="17:17">
      <c r="Q3408" s="2"/>
    </row>
    <row r="3409" spans="17:17">
      <c r="Q3409" s="2"/>
    </row>
    <row r="3410" spans="17:17">
      <c r="Q3410" s="2"/>
    </row>
    <row r="3411" spans="17:17">
      <c r="Q3411" s="2"/>
    </row>
    <row r="3412" spans="17:17">
      <c r="Q3412" s="2"/>
    </row>
    <row r="3413" spans="17:17">
      <c r="Q3413" s="2"/>
    </row>
    <row r="3414" spans="17:17">
      <c r="Q3414" s="2"/>
    </row>
    <row r="3415" spans="17:17">
      <c r="Q3415" s="2"/>
    </row>
    <row r="3416" spans="17:17">
      <c r="Q3416" s="2"/>
    </row>
    <row r="3417" spans="17:17">
      <c r="Q3417" s="2"/>
    </row>
    <row r="3418" spans="17:17">
      <c r="Q3418" s="2"/>
    </row>
    <row r="3419" spans="17:17">
      <c r="Q3419" s="2"/>
    </row>
    <row r="3420" spans="17:17">
      <c r="Q3420" s="2"/>
    </row>
    <row r="3421" spans="17:17">
      <c r="Q3421" s="2"/>
    </row>
    <row r="3422" spans="17:17">
      <c r="Q3422" s="2"/>
    </row>
  </sheetData>
  <mergeCells count="227">
    <mergeCell ref="C187:D187"/>
    <mergeCell ref="C186:D186"/>
    <mergeCell ref="H1:Q1"/>
    <mergeCell ref="B163:B164"/>
    <mergeCell ref="R146:S146"/>
    <mergeCell ref="D171:D172"/>
    <mergeCell ref="I181:I182"/>
    <mergeCell ref="J181:J182"/>
    <mergeCell ref="K181:K182"/>
    <mergeCell ref="M181:M182"/>
    <mergeCell ref="L181:L182"/>
    <mergeCell ref="R149:S151"/>
    <mergeCell ref="R155:R156"/>
    <mergeCell ref="R164:S164"/>
    <mergeCell ref="R173:R178"/>
    <mergeCell ref="R181:R182"/>
    <mergeCell ref="R172:S172"/>
    <mergeCell ref="R179:W179"/>
    <mergeCell ref="R158:S158"/>
    <mergeCell ref="R153:S153"/>
    <mergeCell ref="R160:S160"/>
    <mergeCell ref="R161:S161"/>
    <mergeCell ref="R165:S165"/>
    <mergeCell ref="R166:R167"/>
    <mergeCell ref="R168:R169"/>
    <mergeCell ref="A162:B162"/>
    <mergeCell ref="R144:R145"/>
    <mergeCell ref="R157:S157"/>
    <mergeCell ref="R27:W27"/>
    <mergeCell ref="R28:X28"/>
    <mergeCell ref="R46:Z46"/>
    <mergeCell ref="P55:P57"/>
    <mergeCell ref="R59:AD59"/>
    <mergeCell ref="R83:W83"/>
    <mergeCell ref="R88:X88"/>
    <mergeCell ref="R94:V96"/>
    <mergeCell ref="R75:S75"/>
    <mergeCell ref="R55:R57"/>
    <mergeCell ref="P123:Q123"/>
    <mergeCell ref="R122:AC122"/>
    <mergeCell ref="R124:W124"/>
    <mergeCell ref="R128:W128"/>
    <mergeCell ref="R132:X132"/>
    <mergeCell ref="R127:S127"/>
    <mergeCell ref="R135:S135"/>
    <mergeCell ref="R136:S136"/>
    <mergeCell ref="R137:S137"/>
    <mergeCell ref="R138:R140"/>
    <mergeCell ref="A155:A156"/>
    <mergeCell ref="B155:B156"/>
    <mergeCell ref="C155:C156"/>
    <mergeCell ref="A26:L26"/>
    <mergeCell ref="C27:C28"/>
    <mergeCell ref="P45:Q45"/>
    <mergeCell ref="P37:Q37"/>
    <mergeCell ref="B27:B28"/>
    <mergeCell ref="A27:A28"/>
    <mergeCell ref="A93:B93"/>
    <mergeCell ref="A45:L45"/>
    <mergeCell ref="A81:B81"/>
    <mergeCell ref="C81:Q81"/>
    <mergeCell ref="A82:L82"/>
    <mergeCell ref="C93:Q93"/>
    <mergeCell ref="C63:C66"/>
    <mergeCell ref="B63:B66"/>
    <mergeCell ref="A152:B152"/>
    <mergeCell ref="C152:H152"/>
    <mergeCell ref="F59:F61"/>
    <mergeCell ref="G59:G61"/>
    <mergeCell ref="H59:H61"/>
    <mergeCell ref="B38:B39"/>
    <mergeCell ref="A38:A39"/>
    <mergeCell ref="C38:C39"/>
    <mergeCell ref="B46:B48"/>
    <mergeCell ref="A46:A48"/>
    <mergeCell ref="A44:B44"/>
    <mergeCell ref="C44:Q44"/>
    <mergeCell ref="A40:A43"/>
    <mergeCell ref="B40:B43"/>
    <mergeCell ref="A8:A9"/>
    <mergeCell ref="P26:Q26"/>
    <mergeCell ref="Q8:Q9"/>
    <mergeCell ref="B10:D10"/>
    <mergeCell ref="N8:N9"/>
    <mergeCell ref="O8:O9"/>
    <mergeCell ref="P8:P9"/>
    <mergeCell ref="B8:B9"/>
    <mergeCell ref="F8:H8"/>
    <mergeCell ref="I8:M8"/>
    <mergeCell ref="E8:E9"/>
    <mergeCell ref="D8:D9"/>
    <mergeCell ref="C8:C9"/>
    <mergeCell ref="A12:D17"/>
    <mergeCell ref="A20:D24"/>
    <mergeCell ref="A18:D18"/>
    <mergeCell ref="A11:D11"/>
    <mergeCell ref="B67:B70"/>
    <mergeCell ref="B55:B57"/>
    <mergeCell ref="C41:C43"/>
    <mergeCell ref="E55:E57"/>
    <mergeCell ref="A112:B112"/>
    <mergeCell ref="C112:Q112"/>
    <mergeCell ref="B87:B88"/>
    <mergeCell ref="C87:C88"/>
    <mergeCell ref="A89:Q89"/>
    <mergeCell ref="A87:A88"/>
    <mergeCell ref="C75:C76"/>
    <mergeCell ref="D75:D76"/>
    <mergeCell ref="Q75:Q76"/>
    <mergeCell ref="P75:P76"/>
    <mergeCell ref="O75:O76"/>
    <mergeCell ref="N75:N76"/>
    <mergeCell ref="A55:A57"/>
    <mergeCell ref="I59:I61"/>
    <mergeCell ref="A59:A62"/>
    <mergeCell ref="B59:B62"/>
    <mergeCell ref="C59:C62"/>
    <mergeCell ref="A58:Q58"/>
    <mergeCell ref="C55:C57"/>
    <mergeCell ref="C46:C48"/>
    <mergeCell ref="A99:B99"/>
    <mergeCell ref="C99:Q99"/>
    <mergeCell ref="A90:A92"/>
    <mergeCell ref="D146:D147"/>
    <mergeCell ref="B90:B92"/>
    <mergeCell ref="A101:A102"/>
    <mergeCell ref="B101:B102"/>
    <mergeCell ref="C101:C102"/>
    <mergeCell ref="A105:A106"/>
    <mergeCell ref="B105:B106"/>
    <mergeCell ref="C105:C106"/>
    <mergeCell ref="A94:A95"/>
    <mergeCell ref="B94:B95"/>
    <mergeCell ref="C94:C95"/>
    <mergeCell ref="B142:B148"/>
    <mergeCell ref="C142:C143"/>
    <mergeCell ref="C144:C145"/>
    <mergeCell ref="A142:A148"/>
    <mergeCell ref="A131:Q131"/>
    <mergeCell ref="A126:A127"/>
    <mergeCell ref="B126:B127"/>
    <mergeCell ref="C126:C127"/>
    <mergeCell ref="A129:A130"/>
    <mergeCell ref="B129:B130"/>
    <mergeCell ref="C129:C130"/>
    <mergeCell ref="C146:C147"/>
    <mergeCell ref="A108:A110"/>
    <mergeCell ref="B108:B110"/>
    <mergeCell ref="C109:C110"/>
    <mergeCell ref="A115:A118"/>
    <mergeCell ref="B115:B118"/>
    <mergeCell ref="C115:C116"/>
    <mergeCell ref="C118:C120"/>
    <mergeCell ref="C132:C136"/>
    <mergeCell ref="C137:C140"/>
    <mergeCell ref="A122:B122"/>
    <mergeCell ref="C122:Q122"/>
    <mergeCell ref="A123:L123"/>
    <mergeCell ref="A67:A70"/>
    <mergeCell ref="A179:A182"/>
    <mergeCell ref="B179:B182"/>
    <mergeCell ref="C181:C182"/>
    <mergeCell ref="C164:C165"/>
    <mergeCell ref="A166:A169"/>
    <mergeCell ref="B166:B169"/>
    <mergeCell ref="C166:C167"/>
    <mergeCell ref="B170:B172"/>
    <mergeCell ref="C170:C172"/>
    <mergeCell ref="A173:A174"/>
    <mergeCell ref="B173:B174"/>
    <mergeCell ref="C173:C174"/>
    <mergeCell ref="A175:A176"/>
    <mergeCell ref="B175:B176"/>
    <mergeCell ref="C175:C176"/>
    <mergeCell ref="A177:A178"/>
    <mergeCell ref="B177:B178"/>
    <mergeCell ref="C177:C178"/>
    <mergeCell ref="A163:A165"/>
    <mergeCell ref="A170:A172"/>
    <mergeCell ref="A149:A151"/>
    <mergeCell ref="B149:B151"/>
    <mergeCell ref="C149:C151"/>
    <mergeCell ref="Q181:Q182"/>
    <mergeCell ref="A5:B5"/>
    <mergeCell ref="A6:B7"/>
    <mergeCell ref="C5:D5"/>
    <mergeCell ref="C6:D6"/>
    <mergeCell ref="C7:D7"/>
    <mergeCell ref="E5:Q7"/>
    <mergeCell ref="A25:B25"/>
    <mergeCell ref="C25:Q25"/>
    <mergeCell ref="A75:A79"/>
    <mergeCell ref="B75:B79"/>
    <mergeCell ref="C78:C79"/>
    <mergeCell ref="A37:L37"/>
    <mergeCell ref="A71:A74"/>
    <mergeCell ref="B71:B74"/>
    <mergeCell ref="C71:C73"/>
    <mergeCell ref="C67:C70"/>
    <mergeCell ref="A63:A66"/>
    <mergeCell ref="E59:E61"/>
    <mergeCell ref="J59:J61"/>
    <mergeCell ref="L59:L61"/>
    <mergeCell ref="M59:M61"/>
    <mergeCell ref="K59:K61"/>
    <mergeCell ref="P59:P61"/>
    <mergeCell ref="Q155:Q156"/>
    <mergeCell ref="F155:F156"/>
    <mergeCell ref="G155:G156"/>
    <mergeCell ref="H155:H156"/>
    <mergeCell ref="I155:I156"/>
    <mergeCell ref="J155:J156"/>
    <mergeCell ref="L155:L156"/>
    <mergeCell ref="M155:M156"/>
    <mergeCell ref="C162:Q162"/>
    <mergeCell ref="C185:D185"/>
    <mergeCell ref="F181:F182"/>
    <mergeCell ref="G181:G182"/>
    <mergeCell ref="H181:H182"/>
    <mergeCell ref="E155:E156"/>
    <mergeCell ref="K155:K156"/>
    <mergeCell ref="N155:N156"/>
    <mergeCell ref="O155:O156"/>
    <mergeCell ref="P155:P156"/>
    <mergeCell ref="N181:N182"/>
    <mergeCell ref="O181:O182"/>
    <mergeCell ref="P181:P182"/>
  </mergeCells>
  <phoneticPr fontId="16" type="noConversion"/>
  <dataValidations count="1">
    <dataValidation type="whole" errorStyle="information" allowBlank="1" showInputMessage="1" showErrorMessage="1" error="Jāievada skaitlis" sqref="I128 I94:M95">
      <formula1>-1000000000000</formula1>
      <formula2>1000000000000</formula2>
    </dataValidation>
  </dataValidations>
  <pageMargins left="0.7" right="0.7" top="0.75" bottom="0.75" header="0.3" footer="0.3"/>
  <pageSetup paperSize="9" scale="1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L19"/>
  <sheetViews>
    <sheetView topLeftCell="A4" zoomScale="80" zoomScaleNormal="80" workbookViewId="0">
      <selection activeCell="B10" sqref="B10:L10"/>
    </sheetView>
  </sheetViews>
  <sheetFormatPr defaultRowHeight="15"/>
  <cols>
    <col min="2" max="2" width="15.5703125" customWidth="1"/>
    <col min="3" max="3" width="12.5703125" customWidth="1"/>
    <col min="4" max="4" width="13.42578125" customWidth="1"/>
    <col min="5" max="5" width="13.7109375" customWidth="1"/>
    <col min="6" max="6" width="14.140625" customWidth="1"/>
    <col min="7" max="7" width="15.42578125" customWidth="1"/>
    <col min="8" max="8" width="12.42578125" customWidth="1"/>
    <col min="9" max="9" width="14.5703125" customWidth="1"/>
    <col min="10" max="10" width="11.7109375" customWidth="1"/>
    <col min="12" max="12" width="12.140625" customWidth="1"/>
  </cols>
  <sheetData>
    <row r="1" spans="1:12" ht="35.25" customHeight="1">
      <c r="E1" s="1634" t="s">
        <v>331</v>
      </c>
      <c r="F1" s="1634"/>
      <c r="G1" s="1634"/>
      <c r="H1" s="1634"/>
      <c r="I1" s="1634"/>
      <c r="J1" s="1634"/>
      <c r="K1" s="1634"/>
    </row>
    <row r="2" spans="1:12">
      <c r="K2" s="619"/>
    </row>
    <row r="3" spans="1:12" s="2" customFormat="1" ht="31.15" customHeight="1">
      <c r="B3" s="1636" t="s">
        <v>332</v>
      </c>
      <c r="C3" s="1637"/>
      <c r="D3" s="1637"/>
      <c r="E3" s="1637"/>
      <c r="F3" s="1637"/>
      <c r="G3" s="1637"/>
      <c r="H3" s="1637"/>
      <c r="I3" s="1637"/>
    </row>
    <row r="4" spans="1:12" s="2" customFormat="1"/>
    <row r="5" spans="1:12" s="2" customFormat="1" ht="115.5" customHeight="1">
      <c r="B5" s="1647" t="s">
        <v>333</v>
      </c>
      <c r="C5" s="1647"/>
      <c r="D5" s="39" t="s">
        <v>13</v>
      </c>
      <c r="E5" s="39" t="s">
        <v>14</v>
      </c>
      <c r="F5" s="39" t="s">
        <v>15</v>
      </c>
      <c r="G5" s="39" t="s">
        <v>16</v>
      </c>
      <c r="H5" s="39" t="s">
        <v>334</v>
      </c>
      <c r="I5" s="39" t="s">
        <v>335</v>
      </c>
      <c r="J5" s="1647" t="s">
        <v>336</v>
      </c>
      <c r="K5" s="1647"/>
      <c r="L5" s="1647"/>
    </row>
    <row r="6" spans="1:12" s="2" customFormat="1" ht="27.4" customHeight="1">
      <c r="B6" s="1622" t="s">
        <v>337</v>
      </c>
      <c r="C6" s="1623"/>
      <c r="D6" s="40" t="s">
        <v>338</v>
      </c>
      <c r="E6" s="40" t="s">
        <v>338</v>
      </c>
      <c r="F6" s="40" t="s">
        <v>338</v>
      </c>
      <c r="G6" s="40" t="s">
        <v>338</v>
      </c>
      <c r="H6" s="40" t="s">
        <v>338</v>
      </c>
      <c r="I6" s="40" t="s">
        <v>338</v>
      </c>
      <c r="J6" s="1648"/>
      <c r="K6" s="1648"/>
      <c r="L6" s="1648"/>
    </row>
    <row r="7" spans="1:12" s="2" customFormat="1" ht="30.75" customHeight="1">
      <c r="B7" s="1624" t="s">
        <v>339</v>
      </c>
      <c r="C7" s="1624"/>
      <c r="D7" s="691"/>
      <c r="E7" s="692">
        <v>3520</v>
      </c>
      <c r="F7" s="693"/>
      <c r="G7" s="693"/>
      <c r="H7" s="694"/>
      <c r="I7" s="693"/>
      <c r="J7" s="1649" t="s">
        <v>21</v>
      </c>
      <c r="K7" s="1649"/>
      <c r="L7" s="1649"/>
    </row>
    <row r="8" spans="1:12" s="2" customFormat="1"/>
    <row r="9" spans="1:12" s="2" customFormat="1">
      <c r="B9" s="695"/>
    </row>
    <row r="10" spans="1:12" s="2" customFormat="1">
      <c r="B10" s="1638" t="s">
        <v>341</v>
      </c>
      <c r="C10" s="1639"/>
      <c r="D10" s="1639"/>
      <c r="E10" s="1639"/>
      <c r="F10" s="1639"/>
      <c r="G10" s="1639"/>
      <c r="H10" s="1639"/>
      <c r="I10" s="1639"/>
      <c r="J10" s="1639"/>
      <c r="K10" s="1639"/>
      <c r="L10" s="1639"/>
    </row>
    <row r="11" spans="1:12" s="2" customFormat="1"/>
    <row r="12" spans="1:12" s="2" customFormat="1" ht="28.5">
      <c r="B12" s="696" t="s">
        <v>342</v>
      </c>
      <c r="C12" s="1646" t="s">
        <v>343</v>
      </c>
      <c r="D12" s="1646"/>
      <c r="E12" s="1646"/>
      <c r="F12" s="39" t="s">
        <v>344</v>
      </c>
      <c r="G12" s="696" t="s">
        <v>345</v>
      </c>
      <c r="H12" s="1640" t="s">
        <v>346</v>
      </c>
      <c r="I12" s="1641"/>
      <c r="J12" s="1641"/>
      <c r="K12" s="1641"/>
    </row>
    <row r="13" spans="1:12" s="48" customFormat="1" ht="19.5" customHeight="1">
      <c r="A13" s="697"/>
      <c r="B13" s="1643" t="s">
        <v>347</v>
      </c>
      <c r="C13" s="1526" t="s">
        <v>348</v>
      </c>
      <c r="D13" s="1526"/>
      <c r="E13" s="1526"/>
      <c r="F13" s="75"/>
      <c r="G13" s="698"/>
      <c r="H13" s="1625" t="s">
        <v>21</v>
      </c>
      <c r="I13" s="1626"/>
      <c r="J13" s="1626"/>
      <c r="K13" s="1627"/>
    </row>
    <row r="14" spans="1:12" s="48" customFormat="1" ht="44.25" customHeight="1">
      <c r="A14" s="697"/>
      <c r="B14" s="1644"/>
      <c r="C14" s="1524" t="s">
        <v>349</v>
      </c>
      <c r="D14" s="1524"/>
      <c r="E14" s="1524"/>
      <c r="F14" s="75"/>
      <c r="G14" s="699">
        <v>2000</v>
      </c>
      <c r="H14" s="1628"/>
      <c r="I14" s="1629"/>
      <c r="J14" s="1629"/>
      <c r="K14" s="1630"/>
    </row>
    <row r="15" spans="1:12" s="48" customFormat="1" ht="29.25" customHeight="1">
      <c r="A15" s="697"/>
      <c r="B15" s="1644"/>
      <c r="C15" s="1524" t="s">
        <v>350</v>
      </c>
      <c r="D15" s="1524"/>
      <c r="E15" s="1524"/>
      <c r="F15" s="75"/>
      <c r="G15" s="700">
        <v>520</v>
      </c>
      <c r="H15" s="1628"/>
      <c r="I15" s="1629"/>
      <c r="J15" s="1629"/>
      <c r="K15" s="1630"/>
    </row>
    <row r="16" spans="1:12" s="48" customFormat="1">
      <c r="A16" s="697"/>
      <c r="B16" s="1644"/>
      <c r="C16" s="1526" t="s">
        <v>351</v>
      </c>
      <c r="D16" s="1526"/>
      <c r="E16" s="1526"/>
      <c r="F16" s="75"/>
      <c r="G16" s="698"/>
      <c r="H16" s="1628"/>
      <c r="I16" s="1629"/>
      <c r="J16" s="1629"/>
      <c r="K16" s="1630"/>
    </row>
    <row r="17" spans="1:11" s="48" customFormat="1">
      <c r="A17" s="697"/>
      <c r="B17" s="1645"/>
      <c r="C17" s="1526" t="s">
        <v>352</v>
      </c>
      <c r="D17" s="1526"/>
      <c r="E17" s="1526"/>
      <c r="F17" s="75"/>
      <c r="G17" s="699">
        <v>1000</v>
      </c>
      <c r="H17" s="1631"/>
      <c r="I17" s="1632"/>
      <c r="J17" s="1632"/>
      <c r="K17" s="1633"/>
    </row>
    <row r="18" spans="1:11" s="2" customFormat="1">
      <c r="B18" s="1635" t="s">
        <v>353</v>
      </c>
      <c r="C18" s="1635"/>
      <c r="D18" s="1635"/>
      <c r="E18" s="1635"/>
      <c r="F18" s="1635"/>
      <c r="G18" s="701">
        <v>3520</v>
      </c>
      <c r="H18" s="1642"/>
      <c r="I18" s="1642"/>
      <c r="J18" s="1642"/>
      <c r="K18" s="1642"/>
    </row>
    <row r="19" spans="1:11" s="2" customFormat="1"/>
  </sheetData>
  <mergeCells count="20">
    <mergeCell ref="J5:L5"/>
    <mergeCell ref="J6:L6"/>
    <mergeCell ref="J7:L7"/>
    <mergeCell ref="B5:C5"/>
    <mergeCell ref="B6:C6"/>
    <mergeCell ref="B7:C7"/>
    <mergeCell ref="H13:K17"/>
    <mergeCell ref="E1:K1"/>
    <mergeCell ref="B18:F18"/>
    <mergeCell ref="B3:I3"/>
    <mergeCell ref="B10:L10"/>
    <mergeCell ref="H12:K12"/>
    <mergeCell ref="H18:K18"/>
    <mergeCell ref="B13:B17"/>
    <mergeCell ref="C13:E13"/>
    <mergeCell ref="C14:E14"/>
    <mergeCell ref="C15:E15"/>
    <mergeCell ref="C16:E16"/>
    <mergeCell ref="C17:E17"/>
    <mergeCell ref="C12:E12"/>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pageSetup orientation="portrait"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J14"/>
  <sheetViews>
    <sheetView zoomScale="80" zoomScaleNormal="80" workbookViewId="0">
      <selection activeCell="J7" sqref="J7"/>
    </sheetView>
  </sheetViews>
  <sheetFormatPr defaultColWidth="9.140625" defaultRowHeight="15"/>
  <cols>
    <col min="1" max="2" width="9.140625" style="2"/>
    <col min="3" max="3" width="14.42578125" style="2" customWidth="1"/>
    <col min="4" max="4" width="11.5703125" style="2" customWidth="1"/>
    <col min="5" max="5" width="12.140625" style="2" customWidth="1"/>
    <col min="6" max="6" width="10.85546875" style="2" customWidth="1"/>
    <col min="7" max="7" width="14.28515625" style="2" customWidth="1"/>
    <col min="8" max="8" width="14.42578125" style="2" customWidth="1"/>
    <col min="9" max="9" width="28.85546875" style="2" customWidth="1"/>
    <col min="10" max="10" width="33.42578125" style="2" customWidth="1"/>
    <col min="11" max="16384" width="9.140625" style="2"/>
  </cols>
  <sheetData>
    <row r="1" spans="2:10" ht="40.5" customHeight="1">
      <c r="E1" s="1650" t="s">
        <v>354</v>
      </c>
      <c r="F1" s="1650"/>
      <c r="G1" s="1650"/>
      <c r="H1" s="1650"/>
      <c r="I1" s="1650"/>
    </row>
    <row r="3" spans="2:10" ht="27.95" customHeight="1">
      <c r="B3" s="1636" t="s">
        <v>355</v>
      </c>
      <c r="C3" s="1637"/>
      <c r="D3" s="1637"/>
      <c r="E3" s="1637"/>
      <c r="F3" s="1637"/>
      <c r="G3" s="1637"/>
      <c r="H3" s="1637"/>
      <c r="I3" s="1637"/>
    </row>
    <row r="5" spans="2:10" ht="91.5" customHeight="1">
      <c r="B5" s="1647" t="s">
        <v>333</v>
      </c>
      <c r="C5" s="1647"/>
      <c r="D5" s="39" t="s">
        <v>13</v>
      </c>
      <c r="E5" s="39" t="s">
        <v>14</v>
      </c>
      <c r="F5" s="39" t="s">
        <v>15</v>
      </c>
      <c r="G5" s="39" t="s">
        <v>16</v>
      </c>
      <c r="H5" s="39" t="s">
        <v>334</v>
      </c>
      <c r="I5" s="39" t="s">
        <v>335</v>
      </c>
      <c r="J5" s="39" t="s">
        <v>336</v>
      </c>
    </row>
    <row r="6" spans="2:10" ht="27.6" customHeight="1">
      <c r="B6" s="1622" t="s">
        <v>337</v>
      </c>
      <c r="C6" s="1623"/>
      <c r="D6" s="40" t="s">
        <v>338</v>
      </c>
      <c r="E6" s="40" t="s">
        <v>338</v>
      </c>
      <c r="F6" s="40" t="s">
        <v>338</v>
      </c>
      <c r="G6" s="40" t="s">
        <v>338</v>
      </c>
      <c r="H6" s="40" t="s">
        <v>338</v>
      </c>
      <c r="I6" s="40" t="s">
        <v>338</v>
      </c>
      <c r="J6" s="1303"/>
    </row>
    <row r="7" spans="2:10" ht="30.75" customHeight="1">
      <c r="B7" s="1624" t="s">
        <v>339</v>
      </c>
      <c r="C7" s="1624"/>
      <c r="D7" s="1448"/>
      <c r="E7" s="693"/>
      <c r="F7" s="693">
        <v>10000</v>
      </c>
      <c r="G7" s="693"/>
      <c r="H7" s="694"/>
      <c r="I7" s="693"/>
      <c r="J7" s="1437" t="s">
        <v>21</v>
      </c>
    </row>
    <row r="9" spans="2:10" s="1450" customFormat="1" ht="30" customHeight="1">
      <c r="B9" s="1655" t="s">
        <v>356</v>
      </c>
      <c r="C9" s="1656"/>
      <c r="D9" s="1656"/>
      <c r="E9" s="1656"/>
      <c r="F9" s="1656"/>
      <c r="G9" s="1657"/>
      <c r="H9" s="1449" t="s">
        <v>357</v>
      </c>
      <c r="I9" s="39" t="s">
        <v>346</v>
      </c>
    </row>
    <row r="10" spans="2:10" s="1451" customFormat="1" ht="15.75" customHeight="1">
      <c r="B10" s="1562" t="s">
        <v>358</v>
      </c>
      <c r="C10" s="1562"/>
      <c r="D10" s="1562"/>
      <c r="E10" s="1562"/>
      <c r="F10" s="1562"/>
      <c r="G10" s="1562"/>
      <c r="H10" s="51">
        <v>9000</v>
      </c>
      <c r="I10" s="1651" t="s">
        <v>21</v>
      </c>
    </row>
    <row r="11" spans="2:10" s="1451" customFormat="1">
      <c r="B11" s="1562" t="s">
        <v>359</v>
      </c>
      <c r="C11" s="1562"/>
      <c r="D11" s="1562"/>
      <c r="E11" s="1562"/>
      <c r="F11" s="1562"/>
      <c r="G11" s="1562"/>
      <c r="H11" s="51">
        <v>1000</v>
      </c>
      <c r="I11" s="1652"/>
    </row>
    <row r="12" spans="2:10">
      <c r="B12" s="1653" t="s">
        <v>360</v>
      </c>
      <c r="C12" s="1654"/>
      <c r="D12" s="1654"/>
      <c r="E12" s="1654"/>
      <c r="F12" s="1654"/>
      <c r="G12" s="1654"/>
      <c r="H12" s="1452">
        <v>10000</v>
      </c>
    </row>
    <row r="13" spans="2:10" ht="14.45" customHeight="1"/>
    <row r="14" spans="2:10">
      <c r="B14" s="1639" t="s">
        <v>1363</v>
      </c>
      <c r="C14" s="1639"/>
      <c r="D14" s="1639"/>
      <c r="E14" s="1639"/>
      <c r="F14" s="1639"/>
      <c r="G14" s="1639"/>
      <c r="H14" s="1639"/>
      <c r="I14" s="1639"/>
    </row>
  </sheetData>
  <mergeCells count="11">
    <mergeCell ref="E1:I1"/>
    <mergeCell ref="I10:I11"/>
    <mergeCell ref="B11:G11"/>
    <mergeCell ref="B12:G12"/>
    <mergeCell ref="B14:I14"/>
    <mergeCell ref="B3:I3"/>
    <mergeCell ref="B5:C5"/>
    <mergeCell ref="B6:C6"/>
    <mergeCell ref="B7:C7"/>
    <mergeCell ref="B10:G10"/>
    <mergeCell ref="B9:G9"/>
  </mergeCells>
  <dataValidations count="1">
    <dataValidation type="whole" errorStyle="information" allowBlank="1" showInputMessage="1" showErrorMessage="1" error="Jāievada skaitlis" sqref="I10 D6:J7">
      <formula1>-1000000000000</formula1>
      <formula2>1000000000000</formula2>
    </dataValidation>
  </dataValidations>
  <pageMargins left="0.7" right="0.7" top="0.75" bottom="0.75" header="0.3" footer="0.3"/>
  <pageSetup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L15"/>
  <sheetViews>
    <sheetView zoomScale="80" zoomScaleNormal="80" workbookViewId="0">
      <selection activeCell="P13" sqref="P13"/>
    </sheetView>
  </sheetViews>
  <sheetFormatPr defaultColWidth="9.140625" defaultRowHeight="15.75"/>
  <cols>
    <col min="1" max="2" width="9.140625" style="35"/>
    <col min="3" max="3" width="23.140625" style="35" customWidth="1"/>
    <col min="4" max="4" width="12.140625" style="35" customWidth="1"/>
    <col min="5" max="5" width="12.85546875" style="35" customWidth="1"/>
    <col min="6" max="6" width="11.85546875" style="35" customWidth="1"/>
    <col min="7" max="7" width="13.5703125" style="35" customWidth="1"/>
    <col min="8" max="9" width="19.28515625" style="35" customWidth="1"/>
    <col min="10" max="10" width="43.5703125" style="35" customWidth="1"/>
    <col min="11" max="16384" width="9.140625" style="35"/>
  </cols>
  <sheetData>
    <row r="1" spans="1:12" ht="30" customHeight="1">
      <c r="E1" s="1658" t="s">
        <v>361</v>
      </c>
      <c r="F1" s="1658"/>
      <c r="G1" s="1658"/>
      <c r="H1" s="1658"/>
      <c r="I1" s="1658"/>
    </row>
    <row r="3" spans="1:12" ht="38.25" customHeight="1">
      <c r="B3" s="1666" t="s">
        <v>362</v>
      </c>
      <c r="C3" s="1667"/>
      <c r="D3" s="1667"/>
      <c r="E3" s="1667"/>
      <c r="F3" s="1667"/>
      <c r="G3" s="1667"/>
      <c r="H3" s="1667"/>
      <c r="I3" s="1667"/>
    </row>
    <row r="5" spans="1:12" ht="103.5" customHeight="1">
      <c r="B5" s="1668" t="s">
        <v>333</v>
      </c>
      <c r="C5" s="1668"/>
      <c r="D5" s="34" t="s">
        <v>13</v>
      </c>
      <c r="E5" s="34" t="s">
        <v>14</v>
      </c>
      <c r="F5" s="34" t="s">
        <v>15</v>
      </c>
      <c r="G5" s="34" t="s">
        <v>16</v>
      </c>
      <c r="H5" s="34" t="s">
        <v>334</v>
      </c>
      <c r="I5" s="34" t="s">
        <v>335</v>
      </c>
      <c r="J5" s="34" t="s">
        <v>336</v>
      </c>
    </row>
    <row r="6" spans="1:12">
      <c r="B6" s="1669" t="s">
        <v>337</v>
      </c>
      <c r="C6" s="1670"/>
      <c r="D6" s="27" t="s">
        <v>338</v>
      </c>
      <c r="E6" s="27" t="s">
        <v>338</v>
      </c>
      <c r="F6" s="27" t="s">
        <v>338</v>
      </c>
      <c r="G6" s="27" t="s">
        <v>338</v>
      </c>
      <c r="H6" s="27" t="s">
        <v>338</v>
      </c>
      <c r="I6" s="27" t="s">
        <v>338</v>
      </c>
      <c r="J6" s="622"/>
    </row>
    <row r="7" spans="1:12" ht="33" customHeight="1">
      <c r="B7" s="1671" t="s">
        <v>339</v>
      </c>
      <c r="C7" s="1671"/>
      <c r="D7" s="855"/>
      <c r="E7" s="856"/>
      <c r="F7" s="857"/>
      <c r="G7" s="857"/>
      <c r="H7" s="857">
        <v>6000</v>
      </c>
      <c r="I7" s="857"/>
      <c r="J7" s="622" t="s">
        <v>21</v>
      </c>
    </row>
    <row r="10" spans="1:12">
      <c r="B10" s="1672" t="s">
        <v>363</v>
      </c>
      <c r="C10" s="1673"/>
      <c r="D10" s="1673"/>
      <c r="E10" s="1673"/>
      <c r="F10" s="1673"/>
      <c r="G10" s="1673"/>
      <c r="H10" s="1673"/>
      <c r="I10" s="1673"/>
      <c r="J10" s="1673"/>
      <c r="K10" s="1673"/>
      <c r="L10" s="1673"/>
    </row>
    <row r="12" spans="1:12" s="25" customFormat="1" ht="27" customHeight="1">
      <c r="B12" s="1677" t="s">
        <v>356</v>
      </c>
      <c r="C12" s="1678"/>
      <c r="D12" s="1678"/>
      <c r="E12" s="1678"/>
      <c r="F12" s="1678"/>
      <c r="G12" s="1679"/>
      <c r="H12" s="858" t="s">
        <v>357</v>
      </c>
      <c r="I12" s="1668" t="s">
        <v>346</v>
      </c>
      <c r="J12" s="1668"/>
    </row>
    <row r="13" spans="1:12" ht="35.1" customHeight="1">
      <c r="A13" s="18"/>
      <c r="B13" s="1674" t="s">
        <v>364</v>
      </c>
      <c r="C13" s="1675"/>
      <c r="D13" s="1675"/>
      <c r="E13" s="1675"/>
      <c r="F13" s="1675"/>
      <c r="G13" s="1676"/>
      <c r="H13" s="840">
        <v>5000</v>
      </c>
      <c r="I13" s="1659" t="s">
        <v>21</v>
      </c>
      <c r="J13" s="1660"/>
    </row>
    <row r="14" spans="1:12" ht="15" customHeight="1">
      <c r="A14" s="18"/>
      <c r="B14" s="1663" t="s">
        <v>365</v>
      </c>
      <c r="C14" s="1663"/>
      <c r="D14" s="1663"/>
      <c r="E14" s="1663"/>
      <c r="F14" s="1663"/>
      <c r="G14" s="1663"/>
      <c r="H14" s="840">
        <v>1000</v>
      </c>
      <c r="I14" s="1661"/>
      <c r="J14" s="1662"/>
    </row>
    <row r="15" spans="1:12">
      <c r="A15" s="18"/>
      <c r="B15" s="1664" t="s">
        <v>360</v>
      </c>
      <c r="C15" s="1665"/>
      <c r="D15" s="1665"/>
      <c r="E15" s="1665"/>
      <c r="F15" s="1665"/>
      <c r="G15" s="1665"/>
      <c r="H15" s="859">
        <v>6000</v>
      </c>
      <c r="I15" s="18"/>
    </row>
  </sheetData>
  <mergeCells count="12">
    <mergeCell ref="E1:I1"/>
    <mergeCell ref="I13:J14"/>
    <mergeCell ref="B14:G14"/>
    <mergeCell ref="B15:G15"/>
    <mergeCell ref="B3:I3"/>
    <mergeCell ref="B5:C5"/>
    <mergeCell ref="B6:C6"/>
    <mergeCell ref="B7:C7"/>
    <mergeCell ref="B10:L10"/>
    <mergeCell ref="B13:G13"/>
    <mergeCell ref="B12:G12"/>
    <mergeCell ref="I12:J12"/>
  </mergeCells>
  <dataValidations count="1">
    <dataValidation type="whole" errorStyle="information" allowBlank="1" showInputMessage="1" showErrorMessage="1" error="Jāievada skaitlis" sqref="D7 I13 F7:J7 D6:J6">
      <formula1>-1000000000000</formula1>
      <formula2>1000000000000</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L16"/>
  <sheetViews>
    <sheetView zoomScale="80" zoomScaleNormal="80" workbookViewId="0">
      <selection activeCell="R16" sqref="R16"/>
    </sheetView>
  </sheetViews>
  <sheetFormatPr defaultColWidth="9.140625" defaultRowHeight="15.75"/>
  <cols>
    <col min="1" max="2" width="9.140625" style="35"/>
    <col min="3" max="3" width="13.85546875" style="35" customWidth="1"/>
    <col min="4" max="4" width="11.85546875" style="35" customWidth="1"/>
    <col min="5" max="5" width="11.140625" style="35" customWidth="1"/>
    <col min="6" max="6" width="12.140625" style="35" customWidth="1"/>
    <col min="7" max="7" width="13.85546875" style="35" customWidth="1"/>
    <col min="8" max="8" width="16.5703125" style="35" customWidth="1"/>
    <col min="9" max="9" width="28.42578125" style="35" customWidth="1"/>
    <col min="10" max="10" width="41" style="35" customWidth="1"/>
    <col min="11" max="16384" width="9.140625" style="35"/>
  </cols>
  <sheetData>
    <row r="1" spans="1:12" ht="35.25" customHeight="1">
      <c r="E1" s="1658" t="s">
        <v>366</v>
      </c>
      <c r="F1" s="1658"/>
      <c r="G1" s="1658"/>
      <c r="H1" s="1658"/>
      <c r="I1" s="1658"/>
    </row>
    <row r="3" spans="1:12" ht="33.75" customHeight="1">
      <c r="B3" s="1666" t="s">
        <v>367</v>
      </c>
      <c r="C3" s="1667"/>
      <c r="D3" s="1667"/>
      <c r="E3" s="1667"/>
      <c r="F3" s="1667"/>
      <c r="G3" s="1667"/>
      <c r="H3" s="1667"/>
      <c r="I3" s="1667"/>
    </row>
    <row r="5" spans="1:12" s="860" customFormat="1" ht="78.599999999999994" customHeight="1">
      <c r="B5" s="1668" t="s">
        <v>333</v>
      </c>
      <c r="C5" s="1668"/>
      <c r="D5" s="34" t="s">
        <v>13</v>
      </c>
      <c r="E5" s="34" t="s">
        <v>14</v>
      </c>
      <c r="F5" s="34" t="s">
        <v>15</v>
      </c>
      <c r="G5" s="34" t="s">
        <v>16</v>
      </c>
      <c r="H5" s="34" t="s">
        <v>334</v>
      </c>
      <c r="I5" s="34" t="s">
        <v>335</v>
      </c>
      <c r="J5" s="34" t="s">
        <v>336</v>
      </c>
    </row>
    <row r="6" spans="1:12" s="860" customFormat="1">
      <c r="B6" s="1669" t="s">
        <v>368</v>
      </c>
      <c r="C6" s="1670"/>
      <c r="D6" s="27" t="s">
        <v>338</v>
      </c>
      <c r="E6" s="27" t="s">
        <v>338</v>
      </c>
      <c r="F6" s="27" t="s">
        <v>338</v>
      </c>
      <c r="G6" s="27" t="s">
        <v>338</v>
      </c>
      <c r="H6" s="27" t="s">
        <v>338</v>
      </c>
      <c r="I6" s="27" t="s">
        <v>338</v>
      </c>
      <c r="J6" s="861"/>
    </row>
    <row r="7" spans="1:12" s="860" customFormat="1" ht="31.5">
      <c r="B7" s="1671" t="s">
        <v>339</v>
      </c>
      <c r="C7" s="1671"/>
      <c r="D7" s="862"/>
      <c r="E7" s="863"/>
      <c r="F7" s="864"/>
      <c r="G7" s="864">
        <v>6000</v>
      </c>
      <c r="H7" s="27" t="s">
        <v>338</v>
      </c>
      <c r="I7" s="27" t="s">
        <v>338</v>
      </c>
      <c r="J7" s="622" t="s">
        <v>21</v>
      </c>
    </row>
    <row r="8" spans="1:12" s="860" customFormat="1"/>
    <row r="9" spans="1:12" s="860" customFormat="1"/>
    <row r="10" spans="1:12" s="860" customFormat="1" ht="33.950000000000003" customHeight="1">
      <c r="B10" s="1682" t="s">
        <v>369</v>
      </c>
      <c r="C10" s="1683"/>
      <c r="D10" s="1683"/>
      <c r="E10" s="1683"/>
      <c r="F10" s="1683"/>
      <c r="G10" s="1683"/>
      <c r="H10" s="1683"/>
      <c r="I10" s="1683"/>
      <c r="J10" s="1683"/>
      <c r="K10" s="1683"/>
      <c r="L10" s="1683"/>
    </row>
    <row r="11" spans="1:12" s="860" customFormat="1" ht="18.600000000000001" customHeight="1">
      <c r="B11" s="841"/>
      <c r="C11" s="865"/>
      <c r="D11" s="865"/>
      <c r="E11" s="865"/>
      <c r="F11" s="865"/>
      <c r="G11" s="865"/>
      <c r="H11" s="865"/>
      <c r="I11" s="865"/>
      <c r="J11" s="865"/>
      <c r="K11" s="865"/>
      <c r="L11" s="865"/>
    </row>
    <row r="12" spans="1:12" s="866" customFormat="1" ht="31.9" customHeight="1">
      <c r="B12" s="1685" t="s">
        <v>356</v>
      </c>
      <c r="C12" s="1686"/>
      <c r="D12" s="1686"/>
      <c r="E12" s="1686"/>
      <c r="F12" s="1686"/>
      <c r="G12" s="1687"/>
      <c r="H12" s="867" t="s">
        <v>357</v>
      </c>
      <c r="I12" s="868" t="s">
        <v>346</v>
      </c>
    </row>
    <row r="13" spans="1:12" s="871" customFormat="1" ht="30" customHeight="1">
      <c r="A13" s="869"/>
      <c r="B13" s="1684" t="s">
        <v>370</v>
      </c>
      <c r="C13" s="1684"/>
      <c r="D13" s="1684"/>
      <c r="E13" s="1684"/>
      <c r="F13" s="1684"/>
      <c r="G13" s="1684"/>
      <c r="H13" s="870">
        <v>5000</v>
      </c>
      <c r="I13" s="1690" t="s">
        <v>21</v>
      </c>
    </row>
    <row r="14" spans="1:12" s="871" customFormat="1" ht="17.25" customHeight="1">
      <c r="A14" s="869"/>
      <c r="B14" s="1680" t="s">
        <v>365</v>
      </c>
      <c r="C14" s="1680"/>
      <c r="D14" s="1680"/>
      <c r="E14" s="1680"/>
      <c r="F14" s="1680"/>
      <c r="G14" s="1680"/>
      <c r="H14" s="870">
        <v>1000</v>
      </c>
      <c r="I14" s="1691"/>
    </row>
    <row r="15" spans="1:12" s="871" customFormat="1" ht="16.5" customHeight="1">
      <c r="A15" s="869"/>
      <c r="B15" s="1688" t="s">
        <v>360</v>
      </c>
      <c r="C15" s="1689"/>
      <c r="D15" s="1689"/>
      <c r="E15" s="1689"/>
      <c r="F15" s="1689"/>
      <c r="G15" s="1689"/>
      <c r="H15" s="872">
        <v>6000</v>
      </c>
      <c r="I15" s="1692"/>
    </row>
    <row r="16" spans="1:12" ht="30" customHeight="1">
      <c r="B16" s="1681" t="s">
        <v>371</v>
      </c>
      <c r="C16" s="1681"/>
      <c r="D16" s="1681"/>
      <c r="E16" s="1681"/>
      <c r="F16" s="1681"/>
      <c r="G16" s="1681"/>
      <c r="H16" s="1681"/>
    </row>
  </sheetData>
  <mergeCells count="12">
    <mergeCell ref="E1:I1"/>
    <mergeCell ref="B14:G14"/>
    <mergeCell ref="B16:H16"/>
    <mergeCell ref="B3:I3"/>
    <mergeCell ref="B5:C5"/>
    <mergeCell ref="B6:C6"/>
    <mergeCell ref="B7:C7"/>
    <mergeCell ref="B10:L10"/>
    <mergeCell ref="B13:G13"/>
    <mergeCell ref="B12:G12"/>
    <mergeCell ref="B15:G15"/>
    <mergeCell ref="I13:I15"/>
  </mergeCells>
  <dataValidations count="1">
    <dataValidation type="whole" errorStyle="information" allowBlank="1" showInputMessage="1" showErrorMessage="1" error="Jāievada skaitlis" sqref="D7 I13 D6:J6 F7:J7">
      <formula1>-1000000000000</formula1>
      <formula2>1000000000000</formula2>
    </dataValidation>
  </dataValidations>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L14"/>
  <sheetViews>
    <sheetView zoomScale="80" zoomScaleNormal="80" workbookViewId="0">
      <selection activeCell="F17" sqref="F17"/>
    </sheetView>
  </sheetViews>
  <sheetFormatPr defaultColWidth="9.140625" defaultRowHeight="15.75"/>
  <cols>
    <col min="1" max="2" width="9.140625" style="35"/>
    <col min="3" max="3" width="17.140625" style="35" customWidth="1"/>
    <col min="4" max="4" width="11.7109375" style="35" customWidth="1"/>
    <col min="5" max="5" width="11.42578125" style="35" customWidth="1"/>
    <col min="6" max="6" width="13.28515625" style="35" customWidth="1"/>
    <col min="7" max="8" width="12.28515625" style="35" customWidth="1"/>
    <col min="9" max="9" width="30.5703125" style="35" customWidth="1"/>
    <col min="10" max="10" width="29.85546875" style="35" customWidth="1"/>
    <col min="11" max="16384" width="9.140625" style="35"/>
  </cols>
  <sheetData>
    <row r="1" spans="1:12" ht="33.75" customHeight="1">
      <c r="D1" s="1693" t="s">
        <v>372</v>
      </c>
      <c r="E1" s="1693"/>
      <c r="F1" s="1693"/>
      <c r="G1" s="1693"/>
      <c r="H1" s="1693"/>
      <c r="I1" s="1693"/>
    </row>
    <row r="2" spans="1:12">
      <c r="D2" s="876"/>
      <c r="E2" s="876"/>
      <c r="F2" s="876"/>
      <c r="G2" s="876"/>
      <c r="H2" s="876"/>
      <c r="I2" s="876"/>
    </row>
    <row r="3" spans="1:12" ht="51" customHeight="1">
      <c r="B3" s="1694" t="s">
        <v>1355</v>
      </c>
      <c r="C3" s="1695"/>
      <c r="D3" s="1695"/>
      <c r="E3" s="1695"/>
      <c r="F3" s="1695"/>
      <c r="G3" s="1695"/>
      <c r="H3" s="1695"/>
      <c r="I3" s="1695"/>
    </row>
    <row r="5" spans="1:12" s="860" customFormat="1" ht="111" customHeight="1">
      <c r="B5" s="1668" t="s">
        <v>333</v>
      </c>
      <c r="C5" s="1668"/>
      <c r="D5" s="34" t="s">
        <v>13</v>
      </c>
      <c r="E5" s="34" t="s">
        <v>14</v>
      </c>
      <c r="F5" s="34" t="s">
        <v>15</v>
      </c>
      <c r="G5" s="34" t="s">
        <v>16</v>
      </c>
      <c r="H5" s="34" t="s">
        <v>334</v>
      </c>
      <c r="I5" s="34" t="s">
        <v>335</v>
      </c>
      <c r="J5" s="34" t="s">
        <v>336</v>
      </c>
    </row>
    <row r="6" spans="1:12" s="860" customFormat="1">
      <c r="B6" s="1669" t="s">
        <v>337</v>
      </c>
      <c r="C6" s="1670"/>
      <c r="D6" s="27" t="s">
        <v>338</v>
      </c>
      <c r="E6" s="27" t="s">
        <v>338</v>
      </c>
      <c r="F6" s="27" t="s">
        <v>338</v>
      </c>
      <c r="G6" s="27" t="s">
        <v>338</v>
      </c>
      <c r="H6" s="27" t="s">
        <v>338</v>
      </c>
      <c r="I6" s="27" t="s">
        <v>338</v>
      </c>
      <c r="J6" s="861"/>
    </row>
    <row r="7" spans="1:12" s="860" customFormat="1" ht="31.5">
      <c r="B7" s="1671" t="s">
        <v>339</v>
      </c>
      <c r="C7" s="1671"/>
      <c r="D7" s="862"/>
      <c r="E7" s="873"/>
      <c r="F7" s="864">
        <v>6000</v>
      </c>
      <c r="G7" s="864"/>
      <c r="H7" s="874"/>
      <c r="I7" s="864"/>
      <c r="J7" s="622" t="s">
        <v>21</v>
      </c>
    </row>
    <row r="8" spans="1:12" s="860" customFormat="1"/>
    <row r="9" spans="1:12" s="860" customFormat="1" ht="18.600000000000001" customHeight="1">
      <c r="B9" s="841"/>
      <c r="C9" s="865"/>
      <c r="D9" s="865"/>
      <c r="E9" s="865"/>
      <c r="F9" s="865"/>
      <c r="G9" s="865"/>
      <c r="H9" s="865"/>
      <c r="I9" s="865"/>
      <c r="J9" s="865"/>
      <c r="K9" s="865"/>
      <c r="L9" s="865"/>
    </row>
    <row r="10" spans="1:12" s="866" customFormat="1" ht="31.9" customHeight="1">
      <c r="B10" s="1685" t="s">
        <v>356</v>
      </c>
      <c r="C10" s="1686"/>
      <c r="D10" s="1686"/>
      <c r="E10" s="1686"/>
      <c r="F10" s="1686"/>
      <c r="G10" s="1687"/>
      <c r="H10" s="867" t="s">
        <v>357</v>
      </c>
      <c r="I10" s="868" t="s">
        <v>346</v>
      </c>
    </row>
    <row r="11" spans="1:12" s="871" customFormat="1" ht="31.5" customHeight="1">
      <c r="A11" s="869"/>
      <c r="B11" s="1684" t="s">
        <v>370</v>
      </c>
      <c r="C11" s="1684"/>
      <c r="D11" s="1684"/>
      <c r="E11" s="1684"/>
      <c r="F11" s="1684"/>
      <c r="G11" s="1684"/>
      <c r="H11" s="870">
        <v>5000</v>
      </c>
      <c r="I11" s="1690" t="s">
        <v>21</v>
      </c>
    </row>
    <row r="12" spans="1:12" s="871" customFormat="1">
      <c r="A12" s="869"/>
      <c r="B12" s="1680" t="s">
        <v>365</v>
      </c>
      <c r="C12" s="1680"/>
      <c r="D12" s="1680"/>
      <c r="E12" s="1680"/>
      <c r="F12" s="1680"/>
      <c r="G12" s="1680"/>
      <c r="H12" s="870">
        <v>1000</v>
      </c>
      <c r="I12" s="1692"/>
    </row>
    <row r="13" spans="1:12" s="871" customFormat="1" ht="16.5" customHeight="1">
      <c r="A13" s="869"/>
      <c r="B13" s="1688" t="s">
        <v>360</v>
      </c>
      <c r="C13" s="1689"/>
      <c r="D13" s="1689"/>
      <c r="E13" s="1689"/>
      <c r="F13" s="1689"/>
      <c r="G13" s="1689"/>
      <c r="H13" s="872">
        <v>6000</v>
      </c>
      <c r="I13" s="875"/>
    </row>
    <row r="14" spans="1:12" ht="30" customHeight="1">
      <c r="B14" s="1681"/>
      <c r="C14" s="1681"/>
      <c r="D14" s="1681"/>
      <c r="E14" s="1681"/>
      <c r="F14" s="1681"/>
      <c r="G14" s="1681"/>
      <c r="H14" s="1681"/>
    </row>
  </sheetData>
  <mergeCells count="11">
    <mergeCell ref="D1:I1"/>
    <mergeCell ref="B12:G12"/>
    <mergeCell ref="B13:G13"/>
    <mergeCell ref="B14:H14"/>
    <mergeCell ref="B3:I3"/>
    <mergeCell ref="B5:C5"/>
    <mergeCell ref="B6:C6"/>
    <mergeCell ref="B7:C7"/>
    <mergeCell ref="B10:G10"/>
    <mergeCell ref="B11:G11"/>
    <mergeCell ref="I11:I12"/>
  </mergeCells>
  <dataValidations count="1">
    <dataValidation type="whole" errorStyle="information" allowBlank="1" showInputMessage="1" showErrorMessage="1" error="Jāievada skaitlis" sqref="D7 I11 F7:J7 D6:J6">
      <formula1>-1000000000000</formula1>
      <formula2>1000000000000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J17"/>
  <sheetViews>
    <sheetView zoomScale="80" zoomScaleNormal="80" workbookViewId="0">
      <selection activeCell="K11" sqref="K11"/>
    </sheetView>
  </sheetViews>
  <sheetFormatPr defaultColWidth="9.140625" defaultRowHeight="15.75"/>
  <cols>
    <col min="1" max="2" width="9.140625" style="35"/>
    <col min="3" max="3" width="16.7109375" style="35" customWidth="1"/>
    <col min="4" max="6" width="12.5703125" style="35" customWidth="1"/>
    <col min="7" max="7" width="15" style="35" customWidth="1"/>
    <col min="8" max="8" width="20.5703125" style="35" customWidth="1"/>
    <col min="9" max="9" width="33.7109375" style="35" customWidth="1"/>
    <col min="10" max="10" width="37" style="35" customWidth="1"/>
    <col min="11" max="16384" width="9.140625" style="35"/>
  </cols>
  <sheetData>
    <row r="1" spans="1:10" ht="33.75" customHeight="1">
      <c r="E1" s="1658" t="s">
        <v>374</v>
      </c>
      <c r="F1" s="1658"/>
      <c r="G1" s="1658"/>
      <c r="H1" s="1658"/>
      <c r="I1" s="1658"/>
    </row>
    <row r="3" spans="1:10" s="877" customFormat="1" ht="39" customHeight="1">
      <c r="B3" s="1699" t="s">
        <v>373</v>
      </c>
      <c r="C3" s="1700"/>
      <c r="D3" s="1700"/>
      <c r="E3" s="1700"/>
      <c r="F3" s="1700"/>
      <c r="G3" s="1700"/>
      <c r="H3" s="1700"/>
      <c r="I3" s="1700"/>
    </row>
    <row r="4" spans="1:10" s="877" customFormat="1"/>
    <row r="5" spans="1:10" s="877" customFormat="1" ht="78.599999999999994" customHeight="1">
      <c r="B5" s="1668" t="s">
        <v>333</v>
      </c>
      <c r="C5" s="1668"/>
      <c r="D5" s="34" t="s">
        <v>13</v>
      </c>
      <c r="E5" s="34" t="s">
        <v>14</v>
      </c>
      <c r="F5" s="34" t="s">
        <v>15</v>
      </c>
      <c r="G5" s="34" t="s">
        <v>16</v>
      </c>
      <c r="H5" s="34" t="s">
        <v>334</v>
      </c>
      <c r="I5" s="34" t="s">
        <v>335</v>
      </c>
      <c r="J5" s="34" t="s">
        <v>336</v>
      </c>
    </row>
    <row r="6" spans="1:10" s="877" customFormat="1">
      <c r="B6" s="1669" t="s">
        <v>337</v>
      </c>
      <c r="C6" s="1670"/>
      <c r="D6" s="27" t="s">
        <v>338</v>
      </c>
      <c r="E6" s="27" t="s">
        <v>338</v>
      </c>
      <c r="F6" s="27" t="s">
        <v>338</v>
      </c>
      <c r="G6" s="27" t="s">
        <v>338</v>
      </c>
      <c r="H6" s="27" t="s">
        <v>338</v>
      </c>
      <c r="I6" s="27" t="s">
        <v>338</v>
      </c>
      <c r="J6" s="861"/>
    </row>
    <row r="7" spans="1:10" s="877" customFormat="1" ht="31.5">
      <c r="B7" s="1671" t="s">
        <v>339</v>
      </c>
      <c r="C7" s="1671"/>
      <c r="D7" s="862"/>
      <c r="E7" s="878"/>
      <c r="F7" s="864"/>
      <c r="G7" s="864">
        <f>H16</f>
        <v>3200</v>
      </c>
      <c r="H7" s="879"/>
      <c r="I7" s="864"/>
      <c r="J7" s="622" t="s">
        <v>21</v>
      </c>
    </row>
    <row r="8" spans="1:10" s="877" customFormat="1"/>
    <row r="9" spans="1:10" s="877" customFormat="1"/>
    <row r="10" spans="1:10" s="18" customFormat="1">
      <c r="B10" s="88" t="s">
        <v>375</v>
      </c>
    </row>
    <row r="12" spans="1:10" s="881" customFormat="1" ht="31.5">
      <c r="A12" s="880"/>
      <c r="B12" s="1677" t="s">
        <v>376</v>
      </c>
      <c r="C12" s="1678"/>
      <c r="D12" s="1678"/>
      <c r="E12" s="1678"/>
      <c r="F12" s="1678"/>
      <c r="G12" s="1679"/>
      <c r="H12" s="858" t="s">
        <v>377</v>
      </c>
      <c r="I12" s="34" t="s">
        <v>346</v>
      </c>
    </row>
    <row r="13" spans="1:10" s="881" customFormat="1">
      <c r="A13" s="882"/>
      <c r="B13" s="1701" t="s">
        <v>378</v>
      </c>
      <c r="C13" s="1702"/>
      <c r="D13" s="1702"/>
      <c r="E13" s="1702"/>
      <c r="F13" s="1702"/>
      <c r="G13" s="1703"/>
      <c r="H13" s="885">
        <v>400</v>
      </c>
      <c r="I13" s="1690" t="s">
        <v>21</v>
      </c>
    </row>
    <row r="14" spans="1:10" s="884" customFormat="1" ht="36" customHeight="1">
      <c r="A14" s="883"/>
      <c r="B14" s="1674" t="s">
        <v>379</v>
      </c>
      <c r="C14" s="1675"/>
      <c r="D14" s="1675"/>
      <c r="E14" s="1675"/>
      <c r="F14" s="1675"/>
      <c r="G14" s="1676"/>
      <c r="H14" s="886">
        <v>1500</v>
      </c>
      <c r="I14" s="1691"/>
    </row>
    <row r="15" spans="1:10" s="18" customFormat="1">
      <c r="A15" s="869"/>
      <c r="B15" s="1704" t="s">
        <v>380</v>
      </c>
      <c r="C15" s="1705"/>
      <c r="D15" s="1705"/>
      <c r="E15" s="1705"/>
      <c r="F15" s="1705"/>
      <c r="G15" s="1706"/>
      <c r="H15" s="885">
        <v>1300</v>
      </c>
      <c r="I15" s="1692"/>
    </row>
    <row r="16" spans="1:10" s="18" customFormat="1">
      <c r="A16" s="869"/>
      <c r="B16" s="1696" t="s">
        <v>360</v>
      </c>
      <c r="C16" s="1697"/>
      <c r="D16" s="1697"/>
      <c r="E16" s="1697"/>
      <c r="F16" s="1697"/>
      <c r="G16" s="1698"/>
      <c r="H16" s="887">
        <f>SUM(H13:H15)</f>
        <v>3200</v>
      </c>
      <c r="I16" s="869"/>
    </row>
    <row r="17" s="18" customFormat="1"/>
  </sheetData>
  <mergeCells count="11">
    <mergeCell ref="B16:G16"/>
    <mergeCell ref="I13:I15"/>
    <mergeCell ref="E1:I1"/>
    <mergeCell ref="B3:I3"/>
    <mergeCell ref="B5:C5"/>
    <mergeCell ref="B6:C6"/>
    <mergeCell ref="B7:C7"/>
    <mergeCell ref="B12:G12"/>
    <mergeCell ref="B13:G13"/>
    <mergeCell ref="B14:G14"/>
    <mergeCell ref="B15:G15"/>
  </mergeCells>
  <dataValidations count="1">
    <dataValidation type="whole" errorStyle="information" allowBlank="1" showInputMessage="1" showErrorMessage="1" error="Jāievada skaitlis" sqref="D7 I13 F7:J7 D6:J6">
      <formula1>-1000000000000</formula1>
      <formula2>1000000000000</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P14"/>
  <sheetViews>
    <sheetView zoomScale="80" zoomScaleNormal="80" workbookViewId="0">
      <selection activeCell="H33" sqref="H33"/>
    </sheetView>
  </sheetViews>
  <sheetFormatPr defaultColWidth="9.140625" defaultRowHeight="15.75"/>
  <cols>
    <col min="1" max="1" width="5.42578125" style="35" customWidth="1"/>
    <col min="2" max="2" width="9.140625" style="35"/>
    <col min="3" max="3" width="25.5703125" style="35" customWidth="1"/>
    <col min="4" max="6" width="12.85546875" style="35" customWidth="1"/>
    <col min="7" max="7" width="15.5703125" style="35" customWidth="1"/>
    <col min="8" max="8" width="17.140625" style="35" customWidth="1"/>
    <col min="9" max="9" width="18.5703125" style="35" customWidth="1"/>
    <col min="10" max="11" width="9.140625" style="35"/>
    <col min="12" max="12" width="12.140625" style="35" customWidth="1"/>
    <col min="13" max="13" width="18" style="35" customWidth="1"/>
    <col min="14" max="16384" width="9.140625" style="35"/>
  </cols>
  <sheetData>
    <row r="1" spans="2:16" ht="32.25" customHeight="1">
      <c r="E1" s="1658" t="s">
        <v>381</v>
      </c>
      <c r="F1" s="1658"/>
      <c r="G1" s="1658"/>
      <c r="H1" s="1658"/>
      <c r="I1" s="1658"/>
      <c r="J1" s="1658"/>
      <c r="K1" s="1658"/>
    </row>
    <row r="3" spans="2:16" ht="41.25" customHeight="1">
      <c r="B3" s="1718" t="s">
        <v>382</v>
      </c>
      <c r="C3" s="1718"/>
      <c r="D3" s="1718"/>
      <c r="E3" s="1718"/>
      <c r="F3" s="1718"/>
      <c r="G3" s="1718"/>
      <c r="H3" s="1718"/>
      <c r="I3" s="1718"/>
      <c r="J3" s="1718"/>
      <c r="K3" s="1718"/>
      <c r="L3" s="1718"/>
    </row>
    <row r="5" spans="2:16" ht="98.45" customHeight="1">
      <c r="B5" s="1668" t="s">
        <v>333</v>
      </c>
      <c r="C5" s="1668"/>
      <c r="D5" s="34" t="s">
        <v>13</v>
      </c>
      <c r="E5" s="34" t="s">
        <v>14</v>
      </c>
      <c r="F5" s="34" t="s">
        <v>15</v>
      </c>
      <c r="G5" s="34" t="s">
        <v>16</v>
      </c>
      <c r="H5" s="34" t="s">
        <v>334</v>
      </c>
      <c r="I5" s="34" t="s">
        <v>335</v>
      </c>
      <c r="J5" s="1668" t="s">
        <v>383</v>
      </c>
      <c r="K5" s="1668"/>
      <c r="L5" s="1668"/>
      <c r="M5" s="1668"/>
      <c r="N5" s="1717"/>
      <c r="O5" s="1717"/>
      <c r="P5" s="1717"/>
    </row>
    <row r="6" spans="2:16">
      <c r="B6" s="1669" t="s">
        <v>337</v>
      </c>
      <c r="C6" s="1670"/>
      <c r="D6" s="27" t="s">
        <v>338</v>
      </c>
      <c r="E6" s="27" t="s">
        <v>338</v>
      </c>
      <c r="F6" s="27" t="s">
        <v>338</v>
      </c>
      <c r="G6" s="27" t="s">
        <v>338</v>
      </c>
      <c r="H6" s="27" t="s">
        <v>338</v>
      </c>
      <c r="I6" s="27" t="s">
        <v>338</v>
      </c>
      <c r="J6" s="1710"/>
      <c r="K6" s="1710"/>
      <c r="L6" s="1710"/>
      <c r="M6" s="1710"/>
    </row>
    <row r="7" spans="2:16" ht="36.950000000000003" customHeight="1">
      <c r="B7" s="1671" t="s">
        <v>339</v>
      </c>
      <c r="C7" s="1671"/>
      <c r="D7" s="855"/>
      <c r="E7" s="857">
        <v>30000</v>
      </c>
      <c r="F7" s="857"/>
      <c r="G7" s="857"/>
      <c r="H7" s="874"/>
      <c r="I7" s="857"/>
      <c r="J7" s="1711" t="s">
        <v>1102</v>
      </c>
      <c r="K7" s="1711"/>
      <c r="L7" s="1711"/>
      <c r="M7" s="1711"/>
    </row>
    <row r="10" spans="2:16" ht="45.6" customHeight="1">
      <c r="B10" s="1677" t="s">
        <v>356</v>
      </c>
      <c r="C10" s="1678"/>
      <c r="D10" s="1678"/>
      <c r="E10" s="1678"/>
      <c r="F10" s="1678"/>
      <c r="G10" s="1679"/>
      <c r="H10" s="858" t="s">
        <v>357</v>
      </c>
      <c r="I10" s="1712" t="s">
        <v>346</v>
      </c>
      <c r="J10" s="1713"/>
      <c r="K10" s="1713"/>
      <c r="L10" s="1714"/>
    </row>
    <row r="11" spans="2:16">
      <c r="B11" s="1719" t="s">
        <v>384</v>
      </c>
      <c r="C11" s="1719"/>
      <c r="D11" s="1719"/>
      <c r="E11" s="1719"/>
      <c r="F11" s="1719"/>
      <c r="G11" s="1719"/>
      <c r="H11" s="889">
        <v>5000</v>
      </c>
      <c r="I11" s="1710" t="s">
        <v>1103</v>
      </c>
      <c r="J11" s="1710"/>
      <c r="K11" s="1710"/>
      <c r="L11" s="1710"/>
    </row>
    <row r="12" spans="2:16">
      <c r="B12" s="1720" t="s">
        <v>385</v>
      </c>
      <c r="C12" s="1721"/>
      <c r="D12" s="1721"/>
      <c r="E12" s="1721"/>
      <c r="F12" s="1721"/>
      <c r="G12" s="1722"/>
      <c r="H12" s="889">
        <v>5000</v>
      </c>
      <c r="I12" s="1710" t="s">
        <v>1103</v>
      </c>
      <c r="J12" s="1710"/>
      <c r="K12" s="1710"/>
      <c r="L12" s="1710"/>
    </row>
    <row r="13" spans="2:16">
      <c r="B13" s="1707" t="s">
        <v>386</v>
      </c>
      <c r="C13" s="1708"/>
      <c r="D13" s="1708"/>
      <c r="E13" s="1708"/>
      <c r="F13" s="1708"/>
      <c r="G13" s="1709"/>
      <c r="H13" s="889">
        <v>20000</v>
      </c>
      <c r="I13" s="1710" t="s">
        <v>1103</v>
      </c>
      <c r="J13" s="1710"/>
      <c r="K13" s="1710"/>
      <c r="L13" s="1710"/>
    </row>
    <row r="14" spans="2:16">
      <c r="B14" s="1664" t="s">
        <v>360</v>
      </c>
      <c r="C14" s="1665"/>
      <c r="D14" s="1665"/>
      <c r="E14" s="1665"/>
      <c r="F14" s="1665"/>
      <c r="G14" s="1665"/>
      <c r="H14" s="888">
        <v>30000</v>
      </c>
      <c r="I14" s="1715"/>
      <c r="J14" s="1716"/>
      <c r="K14" s="1716"/>
      <c r="L14" s="1716"/>
    </row>
  </sheetData>
  <mergeCells count="19">
    <mergeCell ref="N5:P5"/>
    <mergeCell ref="B3:L3"/>
    <mergeCell ref="B10:G10"/>
    <mergeCell ref="B11:G11"/>
    <mergeCell ref="B12:G12"/>
    <mergeCell ref="B5:C5"/>
    <mergeCell ref="B6:C6"/>
    <mergeCell ref="B7:C7"/>
    <mergeCell ref="E1:K1"/>
    <mergeCell ref="B14:G14"/>
    <mergeCell ref="B13:G13"/>
    <mergeCell ref="J5:M5"/>
    <mergeCell ref="J6:M6"/>
    <mergeCell ref="J7:M7"/>
    <mergeCell ref="I10:L10"/>
    <mergeCell ref="I11:L11"/>
    <mergeCell ref="I12:L12"/>
    <mergeCell ref="I13:L13"/>
    <mergeCell ref="I14:L14"/>
  </mergeCells>
  <dataValidations count="1">
    <dataValidation type="whole" errorStyle="information" allowBlank="1" showInputMessage="1" showErrorMessage="1" error="Jāievada skaitlis" sqref="I14 D6:J7">
      <formula1>-1000000000000</formula1>
      <formula2>1000000000000</formula2>
    </dataValidation>
  </dataValidation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L25"/>
  <sheetViews>
    <sheetView zoomScale="80" zoomScaleNormal="80" workbookViewId="0">
      <selection activeCell="T7" sqref="T7"/>
    </sheetView>
  </sheetViews>
  <sheetFormatPr defaultColWidth="9.140625" defaultRowHeight="15"/>
  <cols>
    <col min="1" max="1" width="4.140625" style="2" customWidth="1"/>
    <col min="2" max="2" width="27.7109375" style="2" customWidth="1"/>
    <col min="3" max="3" width="29.5703125" style="2" customWidth="1"/>
    <col min="4" max="4" width="29.42578125" style="2" customWidth="1"/>
    <col min="5" max="8" width="13.5703125" style="2" customWidth="1"/>
    <col min="9" max="9" width="14.28515625" style="2" customWidth="1"/>
    <col min="10" max="10" width="15.85546875" style="2" customWidth="1"/>
    <col min="11" max="16384" width="9.140625" style="2"/>
  </cols>
  <sheetData>
    <row r="1" spans="2:10" ht="29.25" customHeight="1">
      <c r="B1" s="99"/>
      <c r="C1" s="99"/>
      <c r="D1" s="99"/>
      <c r="E1" s="1650" t="s">
        <v>387</v>
      </c>
      <c r="F1" s="1650"/>
      <c r="G1" s="1650"/>
      <c r="H1" s="1650"/>
      <c r="I1" s="1650"/>
      <c r="J1" s="1650"/>
    </row>
    <row r="2" spans="2:10" ht="36" customHeight="1">
      <c r="B2" s="88" t="s">
        <v>388</v>
      </c>
      <c r="C2" s="88"/>
      <c r="D2" s="88"/>
      <c r="E2" s="88"/>
      <c r="F2" s="88"/>
      <c r="G2" s="88"/>
      <c r="H2" s="99"/>
      <c r="I2" s="99"/>
    </row>
    <row r="3" spans="2:10">
      <c r="B3" s="99"/>
      <c r="C3" s="99"/>
      <c r="D3" s="99"/>
      <c r="E3" s="99"/>
      <c r="F3" s="99"/>
      <c r="G3" s="99"/>
      <c r="H3" s="99"/>
      <c r="I3" s="99"/>
    </row>
    <row r="4" spans="2:10" ht="15" customHeight="1">
      <c r="B4" s="1735" t="s">
        <v>389</v>
      </c>
      <c r="C4" s="1737" t="s">
        <v>4</v>
      </c>
      <c r="D4" s="1738" t="s">
        <v>7</v>
      </c>
      <c r="E4" s="1741" t="s">
        <v>1364</v>
      </c>
      <c r="F4" s="1741"/>
      <c r="G4" s="1741"/>
      <c r="H4" s="1741"/>
      <c r="I4" s="1741"/>
      <c r="J4" s="1741"/>
    </row>
    <row r="5" spans="2:10" ht="14.45" customHeight="1">
      <c r="B5" s="1736"/>
      <c r="C5" s="1737"/>
      <c r="D5" s="1739"/>
      <c r="E5" s="1728" t="s">
        <v>13</v>
      </c>
      <c r="F5" s="1728" t="s">
        <v>14</v>
      </c>
      <c r="G5" s="1729" t="s">
        <v>15</v>
      </c>
      <c r="H5" s="1729" t="s">
        <v>16</v>
      </c>
      <c r="I5" s="1746" t="s">
        <v>17</v>
      </c>
      <c r="J5" s="1729" t="s">
        <v>18</v>
      </c>
    </row>
    <row r="6" spans="2:10" ht="89.45" customHeight="1">
      <c r="B6" s="1736"/>
      <c r="C6" s="1735"/>
      <c r="D6" s="1740"/>
      <c r="E6" s="1728"/>
      <c r="F6" s="1728"/>
      <c r="G6" s="1729" t="s">
        <v>391</v>
      </c>
      <c r="H6" s="1729" t="s">
        <v>391</v>
      </c>
      <c r="I6" s="1747"/>
      <c r="J6" s="1729"/>
    </row>
    <row r="7" spans="2:10" ht="126.75" customHeight="1">
      <c r="B7" s="1730" t="s">
        <v>392</v>
      </c>
      <c r="C7" s="91" t="s">
        <v>393</v>
      </c>
      <c r="D7" s="1453" t="s">
        <v>24</v>
      </c>
      <c r="E7" s="1454"/>
      <c r="F7" s="890">
        <f>ROUND(SUM(E20:E22),0)</f>
        <v>178959</v>
      </c>
      <c r="G7" s="890">
        <f>ROUND(SUM(G20:G22),0)</f>
        <v>117975</v>
      </c>
      <c r="H7" s="893">
        <f>ROUND(SUM(I20:I22),0)</f>
        <v>117975</v>
      </c>
      <c r="I7" s="1455"/>
      <c r="J7" s="1456"/>
    </row>
    <row r="8" spans="2:10" ht="79.5" customHeight="1">
      <c r="B8" s="1731"/>
      <c r="C8" s="91" t="s">
        <v>1365</v>
      </c>
      <c r="D8" s="1453" t="s">
        <v>24</v>
      </c>
      <c r="E8" s="1454"/>
      <c r="F8" s="890">
        <f>ROUND(E23,0)</f>
        <v>1815</v>
      </c>
      <c r="G8" s="890"/>
      <c r="H8" s="890">
        <f>ROUND(I23,0)</f>
        <v>908</v>
      </c>
      <c r="I8" s="1457"/>
      <c r="J8" s="893">
        <f>ROUND(I23,0)</f>
        <v>908</v>
      </c>
    </row>
    <row r="9" spans="2:10">
      <c r="B9" s="1458"/>
      <c r="C9" s="1458"/>
      <c r="D9" s="1459" t="s">
        <v>394</v>
      </c>
      <c r="E9" s="1460">
        <f>SUM(E7:E8)</f>
        <v>0</v>
      </c>
      <c r="F9" s="1460">
        <f>SUM(F7:F8)</f>
        <v>180774</v>
      </c>
      <c r="G9" s="1460">
        <f>SUM(G7:G8)</f>
        <v>117975</v>
      </c>
      <c r="H9" s="1460">
        <f>SUM(H7:H8)</f>
        <v>118883</v>
      </c>
      <c r="I9" s="1461"/>
      <c r="J9" s="1462">
        <f>J8</f>
        <v>908</v>
      </c>
    </row>
    <row r="10" spans="2:10">
      <c r="B10" s="1463"/>
      <c r="C10" s="1463"/>
      <c r="D10" s="1463"/>
      <c r="E10" s="1463"/>
      <c r="F10" s="1463"/>
      <c r="G10" s="1463"/>
      <c r="H10" s="1463"/>
      <c r="I10" s="1463"/>
    </row>
    <row r="11" spans="2:10" ht="15.75">
      <c r="B11" s="1464" t="s">
        <v>395</v>
      </c>
      <c r="C11" s="1464"/>
      <c r="D11" s="1464"/>
      <c r="E11" s="1464"/>
      <c r="F11" s="1463"/>
      <c r="G11" s="1463"/>
      <c r="H11" s="1463"/>
      <c r="I11" s="1463"/>
    </row>
    <row r="12" spans="2:10" ht="15.75">
      <c r="B12" s="1464" t="s">
        <v>396</v>
      </c>
      <c r="C12" s="1464"/>
      <c r="D12" s="1464"/>
      <c r="E12" s="1464"/>
      <c r="F12" s="1463"/>
      <c r="G12" s="1463"/>
      <c r="H12" s="1463"/>
      <c r="I12" s="1465"/>
    </row>
    <row r="13" spans="2:10" ht="15.75">
      <c r="B13" s="1464"/>
      <c r="C13" s="1464"/>
      <c r="D13" s="1464"/>
      <c r="E13" s="1464"/>
      <c r="F13" s="1463"/>
      <c r="G13" s="1463"/>
      <c r="H13" s="1463"/>
      <c r="I13" s="1463"/>
    </row>
    <row r="14" spans="2:10" ht="33.950000000000003" customHeight="1">
      <c r="B14" s="1732" t="s">
        <v>397</v>
      </c>
      <c r="C14" s="1732" t="s">
        <v>398</v>
      </c>
      <c r="D14" s="1734" t="s">
        <v>14</v>
      </c>
      <c r="E14" s="1734"/>
      <c r="F14" s="1734" t="s">
        <v>15</v>
      </c>
      <c r="G14" s="1734"/>
      <c r="H14" s="1742" t="s">
        <v>16</v>
      </c>
      <c r="I14" s="1743"/>
    </row>
    <row r="15" spans="2:10" ht="53.25" customHeight="1">
      <c r="B15" s="1733"/>
      <c r="C15" s="1733"/>
      <c r="D15" s="1466" t="s">
        <v>399</v>
      </c>
      <c r="E15" s="1466" t="s">
        <v>400</v>
      </c>
      <c r="F15" s="1466" t="s">
        <v>399</v>
      </c>
      <c r="G15" s="1466" t="s">
        <v>400</v>
      </c>
      <c r="H15" s="1466" t="s">
        <v>399</v>
      </c>
      <c r="I15" s="1466" t="s">
        <v>400</v>
      </c>
    </row>
    <row r="16" spans="2:10">
      <c r="B16" s="1744" t="s">
        <v>401</v>
      </c>
      <c r="C16" s="1744"/>
      <c r="D16" s="1744"/>
      <c r="E16" s="1744"/>
      <c r="F16" s="1745"/>
      <c r="G16" s="1745"/>
      <c r="H16" s="1745"/>
      <c r="I16" s="1745"/>
    </row>
    <row r="17" spans="2:12">
      <c r="B17" s="1467"/>
      <c r="C17" s="1468" t="s">
        <v>402</v>
      </c>
      <c r="D17" s="1469"/>
      <c r="E17" s="1470">
        <v>0</v>
      </c>
      <c r="F17" s="1469"/>
      <c r="G17" s="1470">
        <v>0</v>
      </c>
      <c r="H17" s="1469"/>
      <c r="I17" s="1470">
        <v>0</v>
      </c>
    </row>
    <row r="18" spans="2:12">
      <c r="B18" s="1471"/>
      <c r="C18" s="1472"/>
      <c r="D18" s="1473"/>
      <c r="E18" s="1474"/>
      <c r="F18" s="1475"/>
      <c r="G18" s="1475"/>
      <c r="H18" s="1475"/>
      <c r="I18" s="1475"/>
    </row>
    <row r="19" spans="2:12" ht="37.5" customHeight="1">
      <c r="B19" s="1723" t="s">
        <v>403</v>
      </c>
      <c r="C19" s="1723"/>
      <c r="D19" s="1723"/>
      <c r="E19" s="1723"/>
      <c r="F19" s="1724"/>
      <c r="G19" s="1724"/>
      <c r="H19" s="1724"/>
      <c r="I19" s="1724"/>
    </row>
    <row r="20" spans="2:12">
      <c r="B20" s="1725"/>
      <c r="C20" s="1476" t="s">
        <v>404</v>
      </c>
      <c r="D20" s="1477">
        <v>72.599999999999994</v>
      </c>
      <c r="E20" s="1478">
        <f>2465*D20</f>
        <v>178959</v>
      </c>
      <c r="F20" s="1469"/>
      <c r="G20" s="1479"/>
      <c r="H20" s="1469"/>
      <c r="I20" s="1479"/>
    </row>
    <row r="21" spans="2:12">
      <c r="B21" s="1726"/>
      <c r="C21" s="1476" t="s">
        <v>405</v>
      </c>
      <c r="D21" s="1477"/>
      <c r="E21" s="1478"/>
      <c r="F21" s="1477">
        <v>72.599999999999994</v>
      </c>
      <c r="G21" s="1478">
        <f>1625*F21</f>
        <v>117974.99999999999</v>
      </c>
      <c r="H21" s="1480"/>
      <c r="I21" s="1478"/>
    </row>
    <row r="22" spans="2:12" ht="18.75">
      <c r="B22" s="1726"/>
      <c r="C22" s="1476" t="s">
        <v>405</v>
      </c>
      <c r="D22" s="1477"/>
      <c r="E22" s="1478"/>
      <c r="F22" s="1480"/>
      <c r="G22" s="1478"/>
      <c r="H22" s="1477">
        <v>72.599999999999994</v>
      </c>
      <c r="I22" s="1478">
        <f>1625*H22</f>
        <v>117974.99999999999</v>
      </c>
      <c r="L22" s="660"/>
    </row>
    <row r="23" spans="2:12" ht="66" customHeight="1">
      <c r="B23" s="1727"/>
      <c r="C23" s="1481" t="s">
        <v>406</v>
      </c>
      <c r="D23" s="1477">
        <f>ROUND(500*1.21,0)</f>
        <v>605</v>
      </c>
      <c r="E23" s="1478">
        <f>D23*3</f>
        <v>1815</v>
      </c>
      <c r="F23" s="1480"/>
      <c r="G23" s="1478"/>
      <c r="H23" s="1477">
        <f>250*1.21</f>
        <v>302.5</v>
      </c>
      <c r="I23" s="1478">
        <f>ROUND(H23*3,0)</f>
        <v>908</v>
      </c>
    </row>
    <row r="24" spans="2:12">
      <c r="B24" s="1482"/>
      <c r="C24" s="1483" t="s">
        <v>407</v>
      </c>
      <c r="D24" s="1484"/>
      <c r="E24" s="1485">
        <f>SUM(E20:E23)</f>
        <v>180774</v>
      </c>
      <c r="F24" s="1483"/>
      <c r="G24" s="1485">
        <f>SUM(G20:G23)</f>
        <v>117974.99999999999</v>
      </c>
      <c r="H24" s="1483"/>
      <c r="I24" s="1485">
        <f>SUM(I20:I23)</f>
        <v>118882.99999999999</v>
      </c>
    </row>
    <row r="25" spans="2:12">
      <c r="B25" s="1486"/>
      <c r="C25" s="1487" t="s">
        <v>408</v>
      </c>
      <c r="D25" s="1486"/>
      <c r="E25" s="1488">
        <f>E17+E24</f>
        <v>180774</v>
      </c>
      <c r="F25" s="1487"/>
      <c r="G25" s="1488">
        <f>G17+G24</f>
        <v>117974.99999999999</v>
      </c>
      <c r="H25" s="1487"/>
      <c r="I25" s="1488">
        <f>I17+I24</f>
        <v>118882.99999999999</v>
      </c>
    </row>
  </sheetData>
  <mergeCells count="20">
    <mergeCell ref="E1:J1"/>
    <mergeCell ref="H14:I14"/>
    <mergeCell ref="B16:I16"/>
    <mergeCell ref="I5:I6"/>
    <mergeCell ref="J5:J6"/>
    <mergeCell ref="B19:I19"/>
    <mergeCell ref="B20:B23"/>
    <mergeCell ref="F5:F6"/>
    <mergeCell ref="G5:G6"/>
    <mergeCell ref="B7:B8"/>
    <mergeCell ref="B14:B15"/>
    <mergeCell ref="C14:C15"/>
    <mergeCell ref="D14:E14"/>
    <mergeCell ref="F14:G14"/>
    <mergeCell ref="B4:B6"/>
    <mergeCell ref="C4:C6"/>
    <mergeCell ref="D4:D6"/>
    <mergeCell ref="E5:E6"/>
    <mergeCell ref="H5:H6"/>
    <mergeCell ref="E4:J4"/>
  </mergeCells>
  <pageMargins left="0.7" right="0.7" top="0.75" bottom="0.75" header="0.3" footer="0.3"/>
  <pageSetup orientation="portrait" verticalDpi="9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7"/>
  <sheetViews>
    <sheetView topLeftCell="A16" zoomScale="80" zoomScaleNormal="80" workbookViewId="0">
      <selection activeCell="C7" sqref="C7"/>
    </sheetView>
  </sheetViews>
  <sheetFormatPr defaultRowHeight="15"/>
  <cols>
    <col min="1" max="1" width="28.85546875" customWidth="1"/>
    <col min="2" max="2" width="44.140625" customWidth="1"/>
    <col min="3" max="3" width="30.42578125" customWidth="1"/>
    <col min="4" max="4" width="17.42578125" customWidth="1"/>
    <col min="5" max="5" width="21.28515625" customWidth="1"/>
    <col min="6" max="6" width="16.7109375" customWidth="1"/>
    <col min="7" max="7" width="20.28515625" customWidth="1"/>
    <col min="8" max="10" width="16.7109375" customWidth="1"/>
  </cols>
  <sheetData>
    <row r="1" spans="1:12" ht="27" customHeight="1">
      <c r="E1" s="1634" t="s">
        <v>409</v>
      </c>
      <c r="F1" s="1634"/>
      <c r="G1" s="1634"/>
      <c r="H1" s="1634"/>
      <c r="I1" s="1634"/>
      <c r="J1" s="1634"/>
    </row>
    <row r="2" spans="1:12" ht="15.75">
      <c r="A2" s="1763" t="s">
        <v>410</v>
      </c>
      <c r="B2" s="1764"/>
      <c r="C2" s="1764"/>
      <c r="D2" s="1764"/>
      <c r="E2" s="1764"/>
      <c r="F2" s="1764"/>
      <c r="G2" s="1764"/>
      <c r="H2" s="1764"/>
      <c r="I2" s="95"/>
      <c r="J2" s="95"/>
      <c r="K2" s="95"/>
      <c r="L2" s="95"/>
    </row>
    <row r="3" spans="1:12" ht="15.75">
      <c r="A3" s="1763"/>
      <c r="B3" s="1764"/>
      <c r="C3" s="1764"/>
      <c r="D3" s="1764"/>
      <c r="E3" s="1764"/>
      <c r="F3" s="1764"/>
      <c r="G3" s="1764"/>
      <c r="H3" s="1764"/>
      <c r="I3" s="95"/>
      <c r="J3" s="95"/>
      <c r="K3" s="95"/>
      <c r="L3" s="95"/>
    </row>
    <row r="4" spans="1:12" ht="15" customHeight="1">
      <c r="A4" s="1765" t="s">
        <v>389</v>
      </c>
      <c r="B4" s="1765" t="s">
        <v>4</v>
      </c>
      <c r="C4" s="1765" t="s">
        <v>7</v>
      </c>
      <c r="D4" s="1748" t="s">
        <v>390</v>
      </c>
      <c r="E4" s="1748"/>
      <c r="F4" s="1748"/>
      <c r="G4" s="1748"/>
      <c r="H4" s="1748"/>
      <c r="I4" s="671"/>
      <c r="J4" s="671"/>
    </row>
    <row r="5" spans="1:12" ht="90.95" customHeight="1">
      <c r="A5" s="1765"/>
      <c r="B5" s="1765"/>
      <c r="C5" s="1765"/>
      <c r="D5" s="1766" t="s">
        <v>13</v>
      </c>
      <c r="E5" s="1766" t="s">
        <v>14</v>
      </c>
      <c r="F5" s="1767" t="s">
        <v>15</v>
      </c>
      <c r="G5" s="1767" t="s">
        <v>16</v>
      </c>
      <c r="H5" s="1748" t="s">
        <v>17</v>
      </c>
      <c r="I5" s="1767" t="s">
        <v>18</v>
      </c>
      <c r="J5" s="671"/>
      <c r="K5" s="671"/>
    </row>
    <row r="6" spans="1:12" ht="38.25" customHeight="1">
      <c r="A6" s="1765"/>
      <c r="B6" s="1765"/>
      <c r="C6" s="1765"/>
      <c r="D6" s="1766"/>
      <c r="E6" s="1766"/>
      <c r="F6" s="1767" t="s">
        <v>391</v>
      </c>
      <c r="G6" s="1767" t="s">
        <v>391</v>
      </c>
      <c r="H6" s="1748"/>
      <c r="I6" s="1767"/>
      <c r="J6" s="671"/>
      <c r="K6" s="671"/>
    </row>
    <row r="7" spans="1:12" ht="318.75">
      <c r="A7" s="891"/>
      <c r="B7" s="892" t="s">
        <v>411</v>
      </c>
      <c r="C7" s="1489" t="s">
        <v>25</v>
      </c>
      <c r="D7" s="893"/>
      <c r="E7" s="907">
        <f>D25</f>
        <v>139004</v>
      </c>
      <c r="F7" s="908">
        <f>F25</f>
        <v>131744</v>
      </c>
      <c r="G7" s="908">
        <f>H25</f>
        <v>70034</v>
      </c>
      <c r="H7" s="909"/>
      <c r="I7" s="909">
        <f>H25</f>
        <v>70034</v>
      </c>
      <c r="J7" s="672"/>
      <c r="K7" s="672"/>
    </row>
    <row r="8" spans="1:12">
      <c r="A8" s="92"/>
      <c r="B8" s="92"/>
      <c r="C8" s="93" t="s">
        <v>394</v>
      </c>
      <c r="D8" s="94">
        <f>SUM(D7:D7)</f>
        <v>0</v>
      </c>
      <c r="E8" s="910">
        <f t="shared" ref="E8:I8" si="0">SUM(E7:E7)</f>
        <v>139004</v>
      </c>
      <c r="F8" s="910">
        <f t="shared" si="0"/>
        <v>131744</v>
      </c>
      <c r="G8" s="910">
        <f t="shared" si="0"/>
        <v>70034</v>
      </c>
      <c r="H8" s="910">
        <f t="shared" si="0"/>
        <v>0</v>
      </c>
      <c r="I8" s="910">
        <f t="shared" si="0"/>
        <v>70034</v>
      </c>
      <c r="J8" s="673"/>
      <c r="K8" s="674"/>
    </row>
    <row r="9" spans="1:12">
      <c r="A9" s="95"/>
      <c r="B9" s="95"/>
      <c r="C9" s="95"/>
      <c r="D9" s="95"/>
      <c r="E9" s="95"/>
      <c r="F9" s="95"/>
      <c r="G9" s="95"/>
      <c r="H9" s="95"/>
      <c r="I9" s="95"/>
      <c r="J9" s="95"/>
      <c r="K9" s="95"/>
      <c r="L9" s="95"/>
    </row>
    <row r="10" spans="1:12" ht="15.75">
      <c r="A10" s="894" t="s">
        <v>412</v>
      </c>
      <c r="B10" s="96"/>
      <c r="C10" s="96"/>
      <c r="D10" s="96"/>
      <c r="E10" s="96"/>
      <c r="F10" s="96"/>
      <c r="G10" s="96"/>
      <c r="H10" s="96"/>
      <c r="I10" s="95"/>
      <c r="J10" s="95"/>
      <c r="K10" s="95"/>
      <c r="L10" s="95"/>
    </row>
    <row r="11" spans="1:12" ht="15.75">
      <c r="A11" s="96"/>
      <c r="B11" s="96"/>
      <c r="C11" s="96"/>
      <c r="D11" s="96"/>
      <c r="E11" s="96"/>
      <c r="F11" s="96"/>
      <c r="G11" s="96"/>
      <c r="H11" s="96"/>
      <c r="I11" s="95"/>
      <c r="J11" s="95"/>
      <c r="K11" s="95"/>
      <c r="L11" s="95"/>
    </row>
    <row r="12" spans="1:12" ht="59.25" customHeight="1">
      <c r="A12" s="1761"/>
      <c r="B12" s="1761" t="s">
        <v>398</v>
      </c>
      <c r="C12" s="1754" t="s">
        <v>14</v>
      </c>
      <c r="D12" s="1755"/>
      <c r="E12" s="1754" t="s">
        <v>15</v>
      </c>
      <c r="F12" s="1755"/>
      <c r="G12" s="1756" t="s">
        <v>413</v>
      </c>
      <c r="H12" s="1757"/>
    </row>
    <row r="13" spans="1:12" ht="60.75" customHeight="1">
      <c r="A13" s="1762"/>
      <c r="B13" s="1762"/>
      <c r="C13" s="675" t="s">
        <v>414</v>
      </c>
      <c r="D13" s="675" t="s">
        <v>415</v>
      </c>
      <c r="E13" s="675" t="s">
        <v>414</v>
      </c>
      <c r="F13" s="675" t="s">
        <v>415</v>
      </c>
      <c r="G13" s="675" t="s">
        <v>414</v>
      </c>
      <c r="H13" s="675" t="s">
        <v>415</v>
      </c>
    </row>
    <row r="14" spans="1:12" ht="15.75">
      <c r="A14" s="1750" t="s">
        <v>401</v>
      </c>
      <c r="B14" s="1750"/>
      <c r="C14" s="1750"/>
      <c r="D14" s="1750"/>
      <c r="E14" s="1750"/>
      <c r="F14" s="1750"/>
      <c r="G14" s="1750"/>
      <c r="H14" s="1750"/>
    </row>
    <row r="15" spans="1:12" ht="47.25">
      <c r="A15" s="1758">
        <v>1</v>
      </c>
      <c r="B15" s="676" t="s">
        <v>1159</v>
      </c>
      <c r="C15" s="898">
        <f>2067*0.2</f>
        <v>413.40000000000003</v>
      </c>
      <c r="D15" s="895">
        <f>C15*12*1.2359</f>
        <v>6131.0527200000006</v>
      </c>
      <c r="E15" s="895">
        <f>2067*0.2</f>
        <v>413.40000000000003</v>
      </c>
      <c r="F15" s="895">
        <f>E15*12*1.2359</f>
        <v>6131.0527200000006</v>
      </c>
      <c r="G15" s="895">
        <f>2067*0.2</f>
        <v>413.40000000000003</v>
      </c>
      <c r="H15" s="895">
        <f>G15*12*1.2359</f>
        <v>6131.0527200000006</v>
      </c>
    </row>
    <row r="16" spans="1:12" ht="47.25">
      <c r="A16" s="1759"/>
      <c r="B16" s="678" t="s">
        <v>1160</v>
      </c>
      <c r="C16" s="898">
        <f>2067*0.2</f>
        <v>413.40000000000003</v>
      </c>
      <c r="D16" s="895">
        <f>C16*12*1.2359</f>
        <v>6131.0527200000006</v>
      </c>
      <c r="E16" s="895">
        <f>2067*0.2</f>
        <v>413.40000000000003</v>
      </c>
      <c r="F16" s="895">
        <f>E16*12*1.2359</f>
        <v>6131.0527200000006</v>
      </c>
      <c r="G16" s="895">
        <f>2067*0.2</f>
        <v>413.40000000000003</v>
      </c>
      <c r="H16" s="895">
        <f>G16*12*1.2359</f>
        <v>6131.0527200000006</v>
      </c>
    </row>
    <row r="17" spans="1:8" ht="47.25">
      <c r="A17" s="1759"/>
      <c r="B17" s="678" t="s">
        <v>416</v>
      </c>
      <c r="C17" s="898">
        <f>3105*0.2</f>
        <v>621</v>
      </c>
      <c r="D17" s="895">
        <f>C17*12*1.2359</f>
        <v>9209.9267999999993</v>
      </c>
      <c r="E17" s="895">
        <f>3105*0.2</f>
        <v>621</v>
      </c>
      <c r="F17" s="895">
        <f>E17*12*1.2359</f>
        <v>9209.9267999999993</v>
      </c>
      <c r="G17" s="895">
        <f>3105*0.2</f>
        <v>621</v>
      </c>
      <c r="H17" s="895">
        <f>G17*12*1.2359</f>
        <v>9209.9267999999993</v>
      </c>
    </row>
    <row r="18" spans="1:8" ht="47.25">
      <c r="A18" s="1759"/>
      <c r="B18" s="676" t="s">
        <v>1161</v>
      </c>
      <c r="C18" s="898">
        <f>2067*2*0.2</f>
        <v>826.80000000000007</v>
      </c>
      <c r="D18" s="895">
        <f>C18*12*1.2359</f>
        <v>12262.105440000001</v>
      </c>
      <c r="E18" s="895">
        <f>2067*2*0.2</f>
        <v>826.80000000000007</v>
      </c>
      <c r="F18" s="895">
        <f>E18*12*1.2359</f>
        <v>12262.105440000001</v>
      </c>
      <c r="G18" s="895">
        <f>2067*2*0.2</f>
        <v>826.80000000000007</v>
      </c>
      <c r="H18" s="895">
        <f>G18*12*1.2359</f>
        <v>12262.105440000001</v>
      </c>
    </row>
    <row r="19" spans="1:8" ht="15.75">
      <c r="A19" s="1760"/>
      <c r="B19" s="679" t="s">
        <v>402</v>
      </c>
      <c r="C19" s="677"/>
      <c r="D19" s="896">
        <f>D15+D16+D17+D18</f>
        <v>33734.13768</v>
      </c>
      <c r="E19" s="897"/>
      <c r="F19" s="896">
        <f>F15+F16+F17+F18</f>
        <v>33734.13768</v>
      </c>
      <c r="G19" s="897"/>
      <c r="H19" s="896">
        <f>H15+H16+H17+H18</f>
        <v>33734.13768</v>
      </c>
    </row>
    <row r="20" spans="1:8" ht="15.75">
      <c r="A20" s="1749" t="s">
        <v>417</v>
      </c>
      <c r="B20" s="1749"/>
      <c r="C20" s="1749"/>
      <c r="D20" s="1749"/>
      <c r="E20" s="1749"/>
      <c r="F20" s="1749"/>
      <c r="G20" s="1749"/>
      <c r="H20" s="1749"/>
    </row>
    <row r="21" spans="1:8" ht="15.75">
      <c r="A21" s="1751">
        <v>2</v>
      </c>
      <c r="B21" s="97" t="s">
        <v>418</v>
      </c>
      <c r="C21" s="899">
        <v>72.599999999999994</v>
      </c>
      <c r="D21" s="904">
        <f>1450*72.6</f>
        <v>105269.99999999999</v>
      </c>
      <c r="E21" s="897"/>
      <c r="F21" s="897"/>
      <c r="G21" s="897"/>
      <c r="H21" s="897"/>
    </row>
    <row r="22" spans="1:8" ht="15.75">
      <c r="A22" s="1752"/>
      <c r="B22" s="680" t="s">
        <v>419</v>
      </c>
      <c r="C22" s="899"/>
      <c r="D22" s="904"/>
      <c r="E22" s="899">
        <v>72.599999999999994</v>
      </c>
      <c r="F22" s="904">
        <f>E22*1350</f>
        <v>98009.999999999985</v>
      </c>
      <c r="G22" s="899"/>
      <c r="H22" s="899"/>
    </row>
    <row r="23" spans="1:8" ht="15.75">
      <c r="A23" s="1753"/>
      <c r="B23" s="97" t="s">
        <v>420</v>
      </c>
      <c r="C23" s="899"/>
      <c r="D23" s="904"/>
      <c r="E23" s="899"/>
      <c r="F23" s="904"/>
      <c r="G23" s="899">
        <v>72.599999999999994</v>
      </c>
      <c r="H23" s="904">
        <f>G23*500</f>
        <v>36300</v>
      </c>
    </row>
    <row r="24" spans="1:8" ht="15.75">
      <c r="A24" s="681"/>
      <c r="B24" s="98" t="s">
        <v>407</v>
      </c>
      <c r="C24" s="900"/>
      <c r="D24" s="905">
        <f>SUM(D21:D23)</f>
        <v>105269.99999999999</v>
      </c>
      <c r="E24" s="901"/>
      <c r="F24" s="905">
        <f>SUM(F21:F23)</f>
        <v>98009.999999999985</v>
      </c>
      <c r="G24" s="901"/>
      <c r="H24" s="905">
        <f>SUM(H21:H23)</f>
        <v>36300</v>
      </c>
    </row>
    <row r="25" spans="1:8" ht="15.75">
      <c r="A25" s="682"/>
      <c r="B25" s="683" t="s">
        <v>408</v>
      </c>
      <c r="C25" s="902"/>
      <c r="D25" s="906">
        <f>ROUND(D19+D24,0)</f>
        <v>139004</v>
      </c>
      <c r="E25" s="903"/>
      <c r="F25" s="906">
        <f>ROUND(F19+F24,0)</f>
        <v>131744</v>
      </c>
      <c r="G25" s="903"/>
      <c r="H25" s="906">
        <f>ROUND(H19+H24,0)</f>
        <v>70034</v>
      </c>
    </row>
    <row r="27" spans="1:8">
      <c r="A27" t="s">
        <v>1162</v>
      </c>
    </row>
  </sheetData>
  <mergeCells count="22">
    <mergeCell ref="D5:D6"/>
    <mergeCell ref="E5:E6"/>
    <mergeCell ref="F5:F6"/>
    <mergeCell ref="H5:H6"/>
    <mergeCell ref="I5:I6"/>
    <mergeCell ref="G5:G6"/>
    <mergeCell ref="E1:J1"/>
    <mergeCell ref="D4:H4"/>
    <mergeCell ref="A20:H20"/>
    <mergeCell ref="A14:H14"/>
    <mergeCell ref="A21:A23"/>
    <mergeCell ref="E12:F12"/>
    <mergeCell ref="G12:H12"/>
    <mergeCell ref="A15:A19"/>
    <mergeCell ref="A12:A13"/>
    <mergeCell ref="B12:B13"/>
    <mergeCell ref="C12:D12"/>
    <mergeCell ref="A2:H2"/>
    <mergeCell ref="A3:H3"/>
    <mergeCell ref="A4:A6"/>
    <mergeCell ref="B4:B6"/>
    <mergeCell ref="C4:C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16"/>
  <sheetViews>
    <sheetView zoomScale="80" zoomScaleNormal="80" workbookViewId="0">
      <selection activeCell="T18" sqref="T17:T18"/>
    </sheetView>
  </sheetViews>
  <sheetFormatPr defaultRowHeight="15"/>
  <cols>
    <col min="1" max="1" width="10.140625" customWidth="1"/>
    <col min="2" max="2" width="15.85546875" customWidth="1"/>
    <col min="3" max="3" width="10" customWidth="1"/>
    <col min="4" max="4" width="11.85546875" customWidth="1"/>
    <col min="5" max="5" width="11.140625" customWidth="1"/>
    <col min="6" max="6" width="11.42578125" customWidth="1"/>
    <col min="7" max="7" width="11.140625" customWidth="1"/>
    <col min="8" max="8" width="11.85546875" customWidth="1"/>
    <col min="9" max="9" width="14.28515625" customWidth="1"/>
    <col min="11" max="11" width="2.42578125" customWidth="1"/>
    <col min="12" max="12" width="14.5703125" customWidth="1"/>
  </cols>
  <sheetData>
    <row r="1" spans="1:13" ht="29.25" customHeight="1">
      <c r="E1" s="1634" t="s">
        <v>421</v>
      </c>
      <c r="F1" s="1634"/>
      <c r="G1" s="1634"/>
      <c r="H1" s="1634"/>
      <c r="I1" s="1634"/>
      <c r="J1" s="1634"/>
    </row>
    <row r="3" spans="1:13" s="18" customFormat="1" ht="15.75">
      <c r="A3" s="912" t="s">
        <v>422</v>
      </c>
      <c r="B3" s="912"/>
      <c r="C3" s="912"/>
      <c r="D3" s="912"/>
      <c r="E3" s="912"/>
      <c r="F3" s="912"/>
      <c r="G3" s="912"/>
    </row>
    <row r="4" spans="1:13" s="18" customFormat="1" ht="15.75">
      <c r="B4" s="36" t="s">
        <v>423</v>
      </c>
      <c r="D4" s="88"/>
      <c r="E4" s="38"/>
      <c r="F4" s="38"/>
    </row>
    <row r="5" spans="1:13" s="120" customFormat="1" ht="108" customHeight="1">
      <c r="B5" s="1769" t="s">
        <v>333</v>
      </c>
      <c r="C5" s="1769"/>
      <c r="D5" s="121" t="s">
        <v>13</v>
      </c>
      <c r="E5" s="121" t="s">
        <v>14</v>
      </c>
      <c r="F5" s="121" t="s">
        <v>15</v>
      </c>
      <c r="G5" s="121" t="s">
        <v>16</v>
      </c>
      <c r="H5" s="121" t="s">
        <v>334</v>
      </c>
      <c r="I5" s="121" t="s">
        <v>335</v>
      </c>
      <c r="J5" s="1769" t="s">
        <v>336</v>
      </c>
      <c r="K5" s="1769"/>
      <c r="L5" s="1769"/>
    </row>
    <row r="6" spans="1:13" s="708" customFormat="1" ht="12.75">
      <c r="B6" s="1770" t="s">
        <v>337</v>
      </c>
      <c r="C6" s="1771"/>
      <c r="D6" s="409" t="s">
        <v>338</v>
      </c>
      <c r="E6" s="409" t="s">
        <v>338</v>
      </c>
      <c r="F6" s="409" t="s">
        <v>338</v>
      </c>
      <c r="G6" s="409" t="s">
        <v>338</v>
      </c>
      <c r="H6" s="409" t="s">
        <v>338</v>
      </c>
      <c r="I6" s="409" t="s">
        <v>338</v>
      </c>
      <c r="J6" s="1772"/>
      <c r="K6" s="1772"/>
      <c r="L6" s="1772"/>
    </row>
    <row r="7" spans="1:13" s="708" customFormat="1" ht="37.5" customHeight="1">
      <c r="B7" s="1773" t="s">
        <v>339</v>
      </c>
      <c r="C7" s="1773"/>
      <c r="D7" s="640">
        <v>0</v>
      </c>
      <c r="E7" s="914">
        <f>ROUND($H$14,0)</f>
        <v>1344</v>
      </c>
      <c r="F7" s="914">
        <f>ROUND($H$14,0)</f>
        <v>1344</v>
      </c>
      <c r="G7" s="914">
        <f>ROUND($H$14,0)</f>
        <v>1344</v>
      </c>
      <c r="H7" s="86">
        <v>0</v>
      </c>
      <c r="I7" s="915">
        <f>ROUND($H$14,0)</f>
        <v>1344</v>
      </c>
      <c r="J7" s="1774" t="s">
        <v>424</v>
      </c>
      <c r="K7" s="1775"/>
      <c r="L7" s="1776"/>
      <c r="M7" s="709"/>
    </row>
    <row r="8" spans="1:13" s="1768" customFormat="1" ht="15.6" customHeight="1"/>
    <row r="9" spans="1:13" s="99" customFormat="1" ht="38.25">
      <c r="B9" s="84" t="s">
        <v>342</v>
      </c>
      <c r="C9" s="101" t="s">
        <v>425</v>
      </c>
      <c r="D9" s="84" t="s">
        <v>426</v>
      </c>
      <c r="E9" s="84" t="s">
        <v>427</v>
      </c>
      <c r="F9" s="84" t="s">
        <v>428</v>
      </c>
      <c r="G9" s="84" t="s">
        <v>429</v>
      </c>
      <c r="H9" s="84" t="s">
        <v>430</v>
      </c>
      <c r="K9" s="83"/>
    </row>
    <row r="10" spans="1:13" s="99" customFormat="1" ht="12.75">
      <c r="B10" s="103" t="s">
        <v>1163</v>
      </c>
      <c r="C10" s="104">
        <v>0.1</v>
      </c>
      <c r="D10" s="105">
        <v>240</v>
      </c>
      <c r="E10" s="106">
        <f>(D10+F10+G10)*0.2359</f>
        <v>64.156295066413662</v>
      </c>
      <c r="F10" s="106">
        <f>D10*0.05</f>
        <v>12</v>
      </c>
      <c r="G10" s="106">
        <f>((D10+F10)/21.08)*1.67</f>
        <v>19.96394686907021</v>
      </c>
      <c r="H10" s="913">
        <f>SUM(D10:G10)</f>
        <v>336.12024193548388</v>
      </c>
      <c r="K10" s="83"/>
    </row>
    <row r="11" spans="1:13" s="99" customFormat="1" ht="12.75">
      <c r="B11" s="103" t="s">
        <v>1163</v>
      </c>
      <c r="C11" s="104">
        <v>0.1</v>
      </c>
      <c r="D11" s="105">
        <v>240</v>
      </c>
      <c r="E11" s="106">
        <f t="shared" ref="E11:E13" si="0">(D11+F11+G11)*0.2359</f>
        <v>64.156295066413662</v>
      </c>
      <c r="F11" s="106">
        <f t="shared" ref="F11:F13" si="1">D11*0.05</f>
        <v>12</v>
      </c>
      <c r="G11" s="106">
        <f t="shared" ref="G11:G13" si="2">((D11+F11)/21.08)*1.67</f>
        <v>19.96394686907021</v>
      </c>
      <c r="H11" s="913">
        <f t="shared" ref="H11:H13" si="3">SUM(D11:G11)</f>
        <v>336.12024193548388</v>
      </c>
      <c r="K11" s="83"/>
    </row>
    <row r="12" spans="1:13" s="99" customFormat="1" ht="12.75">
      <c r="B12" s="103" t="s">
        <v>1163</v>
      </c>
      <c r="C12" s="104">
        <v>0.1</v>
      </c>
      <c r="D12" s="105">
        <v>240</v>
      </c>
      <c r="E12" s="106">
        <f t="shared" si="0"/>
        <v>64.156295066413662</v>
      </c>
      <c r="F12" s="106">
        <f t="shared" si="1"/>
        <v>12</v>
      </c>
      <c r="G12" s="106">
        <f t="shared" si="2"/>
        <v>19.96394686907021</v>
      </c>
      <c r="H12" s="913">
        <f t="shared" si="3"/>
        <v>336.12024193548388</v>
      </c>
      <c r="K12" s="83"/>
    </row>
    <row r="13" spans="1:13" s="99" customFormat="1" ht="12.75">
      <c r="B13" s="103" t="s">
        <v>1163</v>
      </c>
      <c r="C13" s="104">
        <v>0.1</v>
      </c>
      <c r="D13" s="105">
        <v>240</v>
      </c>
      <c r="E13" s="107">
        <f t="shared" si="0"/>
        <v>64.156295066413662</v>
      </c>
      <c r="F13" s="107">
        <f t="shared" si="1"/>
        <v>12</v>
      </c>
      <c r="G13" s="107">
        <f t="shared" si="2"/>
        <v>19.96394686907021</v>
      </c>
      <c r="H13" s="913">
        <f t="shared" si="3"/>
        <v>336.12024193548388</v>
      </c>
      <c r="K13" s="83"/>
    </row>
    <row r="14" spans="1:13" s="99" customFormat="1" ht="12.75">
      <c r="B14" s="118" t="s">
        <v>431</v>
      </c>
      <c r="C14" s="109">
        <f>SUM(C10:C13)</f>
        <v>0.4</v>
      </c>
      <c r="D14" s="110">
        <f>SUM(D10:D13)</f>
        <v>960</v>
      </c>
      <c r="E14" s="110">
        <f>SUM(E10:E13)</f>
        <v>256.62518026565465</v>
      </c>
      <c r="F14" s="110">
        <f t="shared" ref="F14:G14" si="4">SUM(F10:F13)</f>
        <v>48</v>
      </c>
      <c r="G14" s="110">
        <f t="shared" si="4"/>
        <v>79.855787476280838</v>
      </c>
      <c r="H14" s="111">
        <f>SUM(H10:H13)</f>
        <v>1344.4809677419355</v>
      </c>
      <c r="K14" s="83"/>
    </row>
    <row r="15" spans="1:13" s="99" customFormat="1" ht="15.75" customHeight="1">
      <c r="H15" s="99" t="s">
        <v>391</v>
      </c>
      <c r="J15" s="83"/>
      <c r="K15" s="83"/>
    </row>
    <row r="16" spans="1:13" s="99" customFormat="1" ht="12.75">
      <c r="A16" s="114"/>
      <c r="B16" s="114" t="s">
        <v>432</v>
      </c>
      <c r="C16" s="83"/>
      <c r="D16" s="115"/>
      <c r="E16" s="115"/>
      <c r="F16" s="115"/>
      <c r="G16" s="116"/>
      <c r="H16" s="117"/>
      <c r="I16" s="117"/>
      <c r="J16" s="114"/>
      <c r="K16" s="83"/>
    </row>
  </sheetData>
  <mergeCells count="8">
    <mergeCell ref="E1:J1"/>
    <mergeCell ref="A8:XFD8"/>
    <mergeCell ref="B5:C5"/>
    <mergeCell ref="J5:L5"/>
    <mergeCell ref="B6:C6"/>
    <mergeCell ref="J6:L6"/>
    <mergeCell ref="B7:C7"/>
    <mergeCell ref="J7:L7"/>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pageSetup paperSize="9" orientation="portrait" horizontalDpi="90" verticalDpi="9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1"/>
  <sheetViews>
    <sheetView topLeftCell="A7" zoomScale="80" zoomScaleNormal="80" workbookViewId="0">
      <selection activeCell="K18" sqref="K18"/>
    </sheetView>
  </sheetViews>
  <sheetFormatPr defaultRowHeight="15"/>
  <cols>
    <col min="1" max="1" width="11.140625" customWidth="1"/>
    <col min="2" max="2" width="15.5703125" customWidth="1"/>
    <col min="3" max="3" width="11.42578125" customWidth="1"/>
    <col min="4" max="4" width="12.42578125" customWidth="1"/>
    <col min="5" max="5" width="12.140625" customWidth="1"/>
    <col min="6" max="6" width="13" customWidth="1"/>
    <col min="7" max="7" width="11.42578125" customWidth="1"/>
    <col min="8" max="8" width="11" customWidth="1"/>
    <col min="9" max="9" width="11.42578125" customWidth="1"/>
    <col min="10" max="10" width="10.42578125" customWidth="1"/>
    <col min="11" max="11" width="5.5703125" customWidth="1"/>
  </cols>
  <sheetData>
    <row r="1" spans="1:12" ht="32.25" customHeight="1">
      <c r="E1" s="1634" t="s">
        <v>433</v>
      </c>
      <c r="F1" s="1634"/>
      <c r="G1" s="1634"/>
      <c r="H1" s="1634"/>
      <c r="I1" s="1634"/>
      <c r="J1" s="1634"/>
      <c r="K1" s="1634"/>
      <c r="L1" s="1634"/>
    </row>
    <row r="3" spans="1:12" s="120" customFormat="1" ht="12.75">
      <c r="A3" s="128" t="s">
        <v>422</v>
      </c>
    </row>
    <row r="4" spans="1:12" s="120" customFormat="1" ht="12.75">
      <c r="A4" s="120" t="s">
        <v>1356</v>
      </c>
    </row>
    <row r="5" spans="1:12" s="120" customFormat="1" ht="12.75"/>
    <row r="6" spans="1:12" s="120" customFormat="1" ht="94.5" customHeight="1">
      <c r="B6" s="1779" t="s">
        <v>333</v>
      </c>
      <c r="C6" s="1779"/>
      <c r="D6" s="84" t="s">
        <v>13</v>
      </c>
      <c r="E6" s="84" t="s">
        <v>14</v>
      </c>
      <c r="F6" s="84" t="s">
        <v>15</v>
      </c>
      <c r="G6" s="84" t="s">
        <v>16</v>
      </c>
      <c r="H6" s="84" t="s">
        <v>334</v>
      </c>
      <c r="I6" s="84" t="s">
        <v>335</v>
      </c>
      <c r="J6" s="1779" t="s">
        <v>336</v>
      </c>
      <c r="K6" s="1779"/>
      <c r="L6" s="1779"/>
    </row>
    <row r="7" spans="1:12" s="120" customFormat="1" ht="12.75">
      <c r="B7" s="1780" t="s">
        <v>337</v>
      </c>
      <c r="C7" s="1781"/>
      <c r="D7" s="409" t="s">
        <v>338</v>
      </c>
      <c r="E7" s="409" t="s">
        <v>338</v>
      </c>
      <c r="F7" s="409" t="s">
        <v>338</v>
      </c>
      <c r="G7" s="409" t="s">
        <v>338</v>
      </c>
      <c r="H7" s="409" t="s">
        <v>338</v>
      </c>
      <c r="I7" s="409" t="s">
        <v>338</v>
      </c>
      <c r="J7" s="1772"/>
      <c r="K7" s="1772"/>
      <c r="L7" s="1772"/>
    </row>
    <row r="8" spans="1:12" s="120" customFormat="1" ht="39.75" customHeight="1">
      <c r="B8" s="1782" t="s">
        <v>339</v>
      </c>
      <c r="C8" s="1782"/>
      <c r="D8" s="639"/>
      <c r="E8" s="920">
        <f>E18</f>
        <v>16134</v>
      </c>
      <c r="F8" s="409">
        <v>0</v>
      </c>
      <c r="G8" s="409">
        <f>G18</f>
        <v>5378</v>
      </c>
      <c r="H8" s="916"/>
      <c r="I8" s="409">
        <f>G18</f>
        <v>5378</v>
      </c>
      <c r="J8" s="1774" t="s">
        <v>424</v>
      </c>
      <c r="K8" s="1775"/>
      <c r="L8" s="1776"/>
    </row>
    <row r="9" spans="1:12" s="1777" customFormat="1" ht="15.6" customHeight="1"/>
    <row r="10" spans="1:12" s="120" customFormat="1" ht="63.6" customHeight="1">
      <c r="B10" s="84" t="s">
        <v>342</v>
      </c>
      <c r="C10" s="101" t="s">
        <v>425</v>
      </c>
      <c r="D10" s="84" t="s">
        <v>426</v>
      </c>
      <c r="E10" s="84" t="s">
        <v>427</v>
      </c>
      <c r="F10" s="84" t="s">
        <v>428</v>
      </c>
      <c r="G10" s="84" t="s">
        <v>429</v>
      </c>
      <c r="H10" s="84" t="s">
        <v>430</v>
      </c>
      <c r="I10" s="130"/>
      <c r="J10" s="130"/>
    </row>
    <row r="11" spans="1:12" s="120" customFormat="1" ht="12.75">
      <c r="B11" s="103" t="s">
        <v>1163</v>
      </c>
      <c r="C11" s="104">
        <v>0.1</v>
      </c>
      <c r="D11" s="105">
        <v>240</v>
      </c>
      <c r="E11" s="106">
        <f>(D11+F11+G11)*0.2359</f>
        <v>64.156295066413662</v>
      </c>
      <c r="F11" s="106">
        <f>D11*0.05</f>
        <v>12</v>
      </c>
      <c r="G11" s="106">
        <f>((D11+F11)/21.08)*1.67</f>
        <v>19.96394686907021</v>
      </c>
      <c r="H11" s="913">
        <f>SUM(D11:G11)</f>
        <v>336.12024193548388</v>
      </c>
      <c r="I11" s="130"/>
      <c r="J11" s="130"/>
    </row>
    <row r="12" spans="1:12" s="120" customFormat="1" ht="12.75">
      <c r="B12" s="103" t="s">
        <v>1163</v>
      </c>
      <c r="C12" s="104">
        <v>0.1</v>
      </c>
      <c r="D12" s="105">
        <v>240</v>
      </c>
      <c r="E12" s="106">
        <f t="shared" ref="E12:E14" si="0">(D12+F12+G12)*0.2359</f>
        <v>64.156295066413662</v>
      </c>
      <c r="F12" s="106">
        <f t="shared" ref="F12:F14" si="1">D12*0.05</f>
        <v>12</v>
      </c>
      <c r="G12" s="106">
        <f t="shared" ref="G12:G14" si="2">((D12+F12)/21.08)*1.67</f>
        <v>19.96394686907021</v>
      </c>
      <c r="H12" s="913">
        <f t="shared" ref="H12:H14" si="3">SUM(D12:G12)</f>
        <v>336.12024193548388</v>
      </c>
      <c r="I12" s="130"/>
      <c r="J12" s="130"/>
    </row>
    <row r="13" spans="1:12" s="120" customFormat="1" ht="12.75">
      <c r="B13" s="103" t="s">
        <v>1163</v>
      </c>
      <c r="C13" s="104">
        <v>0.1</v>
      </c>
      <c r="D13" s="105">
        <v>240</v>
      </c>
      <c r="E13" s="106">
        <f t="shared" si="0"/>
        <v>64.156295066413662</v>
      </c>
      <c r="F13" s="106">
        <f t="shared" si="1"/>
        <v>12</v>
      </c>
      <c r="G13" s="106">
        <f t="shared" si="2"/>
        <v>19.96394686907021</v>
      </c>
      <c r="H13" s="913">
        <f t="shared" si="3"/>
        <v>336.12024193548388</v>
      </c>
      <c r="I13" s="130"/>
      <c r="J13" s="130"/>
    </row>
    <row r="14" spans="1:12" s="120" customFormat="1" ht="12.75">
      <c r="B14" s="103" t="s">
        <v>1163</v>
      </c>
      <c r="C14" s="104">
        <v>0.1</v>
      </c>
      <c r="D14" s="105">
        <v>240</v>
      </c>
      <c r="E14" s="107">
        <f t="shared" si="0"/>
        <v>64.156295066413662</v>
      </c>
      <c r="F14" s="107">
        <f t="shared" si="1"/>
        <v>12</v>
      </c>
      <c r="G14" s="107">
        <f t="shared" si="2"/>
        <v>19.96394686907021</v>
      </c>
      <c r="H14" s="913">
        <f t="shared" si="3"/>
        <v>336.12024193548388</v>
      </c>
      <c r="I14" s="130"/>
      <c r="J14" s="130"/>
    </row>
    <row r="15" spans="1:12" s="120" customFormat="1" ht="12.75">
      <c r="B15" s="118" t="s">
        <v>431</v>
      </c>
      <c r="C15" s="131">
        <f>SUM(C11:C14)</f>
        <v>0.4</v>
      </c>
      <c r="D15" s="111">
        <f>SUM(D11:D14)</f>
        <v>960</v>
      </c>
      <c r="E15" s="111">
        <f>SUM(E11:E14)</f>
        <v>256.62518026565465</v>
      </c>
      <c r="F15" s="111">
        <f t="shared" ref="F15:G15" si="4">SUM(F11:F14)</f>
        <v>48</v>
      </c>
      <c r="G15" s="111">
        <f t="shared" si="4"/>
        <v>79.855787476280838</v>
      </c>
      <c r="H15" s="111">
        <f>SUM(H11:H14)</f>
        <v>1344.4809677419355</v>
      </c>
      <c r="I15" s="130"/>
      <c r="J15" s="917"/>
    </row>
    <row r="16" spans="1:12" s="120" customFormat="1" ht="12.75">
      <c r="A16" s="130"/>
      <c r="B16" s="130"/>
      <c r="C16" s="132"/>
      <c r="D16" s="133"/>
      <c r="E16" s="134"/>
      <c r="F16" s="1778"/>
      <c r="G16" s="1778"/>
      <c r="H16" s="130"/>
      <c r="I16" s="130"/>
      <c r="J16" s="130"/>
    </row>
    <row r="17" spans="2:9" s="137" customFormat="1" ht="60" customHeight="1">
      <c r="B17" s="135" t="s">
        <v>434</v>
      </c>
      <c r="C17" s="119" t="s">
        <v>435</v>
      </c>
      <c r="D17" s="135" t="s">
        <v>13</v>
      </c>
      <c r="E17" s="135" t="s">
        <v>14</v>
      </c>
      <c r="F17" s="135" t="s">
        <v>15</v>
      </c>
      <c r="G17" s="135" t="s">
        <v>16</v>
      </c>
      <c r="H17" s="136"/>
      <c r="I17" s="136"/>
    </row>
    <row r="18" spans="2:9" s="142" customFormat="1" ht="38.25">
      <c r="B18" s="138">
        <v>1</v>
      </c>
      <c r="C18" s="139" t="s">
        <v>436</v>
      </c>
      <c r="D18" s="140"/>
      <c r="E18" s="918">
        <f>ROUND(H15*12,0)</f>
        <v>16134</v>
      </c>
      <c r="F18" s="919">
        <v>0</v>
      </c>
      <c r="G18" s="919">
        <f>ROUND(H15*4,0)</f>
        <v>5378</v>
      </c>
      <c r="H18" s="685"/>
      <c r="I18" s="141"/>
    </row>
    <row r="19" spans="2:9" s="120" customFormat="1" ht="12.75"/>
    <row r="20" spans="2:9">
      <c r="B20" t="s">
        <v>437</v>
      </c>
    </row>
    <row r="21" spans="2:9">
      <c r="B21" t="s">
        <v>438</v>
      </c>
    </row>
  </sheetData>
  <mergeCells count="9">
    <mergeCell ref="E1:L1"/>
    <mergeCell ref="A9:XFD9"/>
    <mergeCell ref="F16:G16"/>
    <mergeCell ref="B6:C6"/>
    <mergeCell ref="J6:L6"/>
    <mergeCell ref="B7:C7"/>
    <mergeCell ref="J7:L7"/>
    <mergeCell ref="B8:C8"/>
    <mergeCell ref="J8:L8"/>
  </mergeCells>
  <dataValidations count="1">
    <dataValidation type="whole" errorStyle="information" allowBlank="1" showInputMessage="1" showErrorMessage="1" error="Jāievada skaitlis" sqref="F18:G18 D7:J8">
      <formula1>-1000000000000</formula1>
      <formula2>1000000000000</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N49"/>
  <sheetViews>
    <sheetView topLeftCell="A31" zoomScale="80" zoomScaleNormal="80" workbookViewId="0">
      <selection activeCell="R13" sqref="R13"/>
    </sheetView>
  </sheetViews>
  <sheetFormatPr defaultRowHeight="15"/>
  <cols>
    <col min="2" max="2" width="15.5703125" customWidth="1"/>
    <col min="3" max="3" width="19.28515625" customWidth="1"/>
    <col min="4" max="4" width="11.140625" customWidth="1"/>
    <col min="5" max="5" width="10.42578125" customWidth="1"/>
    <col min="6" max="6" width="11.42578125" customWidth="1"/>
    <col min="7" max="7" width="13" customWidth="1"/>
    <col min="8" max="8" width="12.42578125" customWidth="1"/>
    <col min="9" max="9" width="11.42578125" customWidth="1"/>
    <col min="11" max="11" width="4.7109375" customWidth="1"/>
    <col min="12" max="12" width="24" customWidth="1"/>
  </cols>
  <sheetData>
    <row r="1" spans="1:14" ht="34.5" customHeight="1">
      <c r="E1" s="1634" t="s">
        <v>439</v>
      </c>
      <c r="F1" s="1634"/>
      <c r="G1" s="1634"/>
      <c r="H1" s="1634"/>
      <c r="I1" s="1634"/>
      <c r="J1" s="1634"/>
      <c r="K1" s="1634"/>
    </row>
    <row r="3" spans="1:14" s="120" customFormat="1" ht="15.75">
      <c r="A3" s="922" t="s">
        <v>126</v>
      </c>
      <c r="B3" s="923" t="s">
        <v>1340</v>
      </c>
      <c r="C3" s="923"/>
      <c r="D3" s="923"/>
      <c r="E3" s="923"/>
      <c r="F3" s="923"/>
      <c r="G3" s="923"/>
      <c r="H3" s="147"/>
      <c r="I3" s="147"/>
    </row>
    <row r="4" spans="1:14" s="120" customFormat="1" ht="12.75"/>
    <row r="5" spans="1:14" s="120" customFormat="1" ht="115.5" customHeight="1">
      <c r="B5" s="1779" t="s">
        <v>333</v>
      </c>
      <c r="C5" s="1779"/>
      <c r="D5" s="84" t="s">
        <v>13</v>
      </c>
      <c r="E5" s="84" t="s">
        <v>14</v>
      </c>
      <c r="F5" s="84" t="s">
        <v>15</v>
      </c>
      <c r="G5" s="84" t="s">
        <v>16</v>
      </c>
      <c r="H5" s="84" t="s">
        <v>334</v>
      </c>
      <c r="I5" s="84" t="s">
        <v>335</v>
      </c>
      <c r="J5" s="1779" t="s">
        <v>336</v>
      </c>
      <c r="K5" s="1779"/>
      <c r="L5" s="1779"/>
    </row>
    <row r="6" spans="1:14" s="120" customFormat="1" ht="12.75">
      <c r="B6" s="1780" t="s">
        <v>337</v>
      </c>
      <c r="C6" s="1781"/>
      <c r="D6" s="85" t="s">
        <v>338</v>
      </c>
      <c r="E6" s="85" t="s">
        <v>338</v>
      </c>
      <c r="F6" s="85" t="s">
        <v>338</v>
      </c>
      <c r="G6" s="85" t="s">
        <v>338</v>
      </c>
      <c r="H6" s="85" t="s">
        <v>338</v>
      </c>
      <c r="I6" s="85" t="s">
        <v>338</v>
      </c>
      <c r="J6" s="1789"/>
      <c r="K6" s="1789"/>
      <c r="L6" s="1789"/>
    </row>
    <row r="7" spans="1:14" s="120" customFormat="1" ht="23.25" customHeight="1">
      <c r="B7" s="1782" t="s">
        <v>339</v>
      </c>
      <c r="C7" s="1782"/>
      <c r="D7" s="85" t="s">
        <v>338</v>
      </c>
      <c r="E7" s="642">
        <f>E25</f>
        <v>8067</v>
      </c>
      <c r="F7" s="642">
        <f>F25</f>
        <v>8067</v>
      </c>
      <c r="G7" s="642"/>
      <c r="H7" s="85" t="s">
        <v>338</v>
      </c>
      <c r="I7" s="85"/>
      <c r="J7" s="1785" t="s">
        <v>26</v>
      </c>
      <c r="K7" s="1786"/>
      <c r="L7" s="1787"/>
    </row>
    <row r="8" spans="1:14" s="120" customFormat="1" ht="51.75" customHeight="1">
      <c r="B8" s="1782" t="s">
        <v>339</v>
      </c>
      <c r="C8" s="1782"/>
      <c r="D8" s="85" t="s">
        <v>338</v>
      </c>
      <c r="E8" s="642">
        <f>F29</f>
        <v>9792</v>
      </c>
      <c r="F8" s="642">
        <f>F30</f>
        <v>4080</v>
      </c>
      <c r="G8" s="642">
        <f>F31</f>
        <v>4080</v>
      </c>
      <c r="H8" s="85" t="s">
        <v>338</v>
      </c>
      <c r="I8" s="344">
        <f>F31</f>
        <v>4080</v>
      </c>
      <c r="J8" s="1785" t="s">
        <v>272</v>
      </c>
      <c r="K8" s="1786"/>
      <c r="L8" s="1787"/>
    </row>
    <row r="9" spans="1:14" s="120" customFormat="1" ht="12.75">
      <c r="B9" s="1490"/>
      <c r="C9" s="1490"/>
      <c r="D9" s="925"/>
      <c r="E9" s="927"/>
      <c r="F9" s="927"/>
      <c r="G9" s="928"/>
      <c r="H9" s="929"/>
      <c r="I9" s="930"/>
      <c r="J9" s="930"/>
      <c r="K9" s="930"/>
    </row>
    <row r="10" spans="1:14" s="130" customFormat="1" ht="15" customHeight="1">
      <c r="B10" s="1783" t="s">
        <v>440</v>
      </c>
      <c r="C10" s="1783"/>
      <c r="D10" s="1783"/>
      <c r="E10" s="1783"/>
      <c r="F10" s="1783"/>
      <c r="G10" s="1783"/>
      <c r="H10" s="1783"/>
      <c r="I10" s="1783"/>
      <c r="J10" s="1783"/>
      <c r="K10" s="1783"/>
      <c r="L10" s="1783"/>
      <c r="M10" s="1783"/>
      <c r="N10" s="1783"/>
    </row>
    <row r="11" spans="1:14" s="130" customFormat="1" ht="12.75">
      <c r="B11" s="1783"/>
      <c r="C11" s="1783"/>
      <c r="D11" s="1783"/>
      <c r="E11" s="1783"/>
      <c r="F11" s="1783"/>
      <c r="G11" s="1783"/>
      <c r="H11" s="1783"/>
      <c r="I11" s="1783"/>
      <c r="J11" s="1783"/>
      <c r="K11" s="1783"/>
      <c r="L11" s="1783"/>
      <c r="M11" s="1783"/>
      <c r="N11" s="1783"/>
    </row>
    <row r="12" spans="1:14" s="659" customFormat="1" ht="12.75">
      <c r="B12" s="1783"/>
      <c r="C12" s="1783"/>
      <c r="D12" s="1783"/>
      <c r="E12" s="1783"/>
      <c r="F12" s="1783"/>
      <c r="G12" s="1783"/>
      <c r="H12" s="1783"/>
      <c r="I12" s="1783"/>
      <c r="J12" s="1783"/>
      <c r="K12" s="1783"/>
      <c r="L12" s="1783"/>
      <c r="M12" s="1783"/>
      <c r="N12" s="1783"/>
    </row>
    <row r="13" spans="1:14" s="659" customFormat="1" ht="12.75">
      <c r="B13" s="926"/>
      <c r="C13" s="926"/>
      <c r="D13" s="926"/>
      <c r="E13" s="926"/>
      <c r="F13" s="926"/>
      <c r="G13" s="926"/>
      <c r="H13" s="926"/>
      <c r="I13" s="926"/>
      <c r="J13" s="926"/>
      <c r="K13" s="926"/>
      <c r="L13" s="926"/>
      <c r="M13" s="926"/>
      <c r="N13" s="926"/>
    </row>
    <row r="14" spans="1:14" s="659" customFormat="1" ht="20.25">
      <c r="B14" s="1784" t="s">
        <v>441</v>
      </c>
      <c r="C14" s="1784"/>
      <c r="D14" s="145"/>
      <c r="E14" s="145"/>
      <c r="F14" s="145"/>
      <c r="G14" s="145"/>
      <c r="H14" s="145"/>
      <c r="I14" s="145"/>
      <c r="J14" s="145"/>
      <c r="K14" s="145"/>
      <c r="L14" s="145"/>
      <c r="M14" s="145"/>
      <c r="N14" s="145"/>
    </row>
    <row r="15" spans="1:14" s="130" customFormat="1" ht="63.6" customHeight="1">
      <c r="B15" s="84" t="s">
        <v>342</v>
      </c>
      <c r="C15" s="101" t="s">
        <v>425</v>
      </c>
      <c r="D15" s="84" t="s">
        <v>426</v>
      </c>
      <c r="E15" s="84" t="s">
        <v>427</v>
      </c>
      <c r="F15" s="84" t="s">
        <v>428</v>
      </c>
      <c r="G15" s="84" t="s">
        <v>429</v>
      </c>
      <c r="H15" s="84" t="s">
        <v>430</v>
      </c>
    </row>
    <row r="16" spans="1:14" s="130" customFormat="1" ht="15.6" customHeight="1">
      <c r="B16" s="103" t="s">
        <v>1163</v>
      </c>
      <c r="C16" s="104">
        <v>0.05</v>
      </c>
      <c r="D16" s="105">
        <v>120</v>
      </c>
      <c r="E16" s="106">
        <f>(D16+F16+G16)*0.2359</f>
        <v>32.078147533206831</v>
      </c>
      <c r="F16" s="106">
        <f>D16*0.05</f>
        <v>6</v>
      </c>
      <c r="G16" s="106">
        <f>((D16+F16)/21.08)*1.67</f>
        <v>9.9819734345351048</v>
      </c>
      <c r="H16" s="913">
        <f>SUM(D16:G16)</f>
        <v>168.06012096774194</v>
      </c>
      <c r="I16" s="1790"/>
      <c r="J16" s="1791"/>
      <c r="K16" s="1791"/>
      <c r="L16" s="1791"/>
    </row>
    <row r="17" spans="2:14" s="130" customFormat="1" ht="12.75">
      <c r="B17" s="103" t="s">
        <v>1163</v>
      </c>
      <c r="C17" s="104">
        <v>0.05</v>
      </c>
      <c r="D17" s="105">
        <v>120</v>
      </c>
      <c r="E17" s="106">
        <f t="shared" ref="E17:E19" si="0">(D17+F17+G17)*0.2359</f>
        <v>32.078147533206831</v>
      </c>
      <c r="F17" s="106">
        <f t="shared" ref="F17:F19" si="1">D17*0.05</f>
        <v>6</v>
      </c>
      <c r="G17" s="106">
        <f t="shared" ref="G17:G19" si="2">((D17+F17)/21.08)*1.67</f>
        <v>9.9819734345351048</v>
      </c>
      <c r="H17" s="913">
        <f t="shared" ref="H17:H19" si="3">SUM(D17:G17)</f>
        <v>168.06012096774194</v>
      </c>
    </row>
    <row r="18" spans="2:14" s="130" customFormat="1" ht="12.75">
      <c r="B18" s="103" t="s">
        <v>1163</v>
      </c>
      <c r="C18" s="104">
        <v>0.05</v>
      </c>
      <c r="D18" s="105">
        <v>120</v>
      </c>
      <c r="E18" s="106">
        <f t="shared" si="0"/>
        <v>32.078147533206831</v>
      </c>
      <c r="F18" s="106">
        <f t="shared" si="1"/>
        <v>6</v>
      </c>
      <c r="G18" s="106">
        <f t="shared" si="2"/>
        <v>9.9819734345351048</v>
      </c>
      <c r="H18" s="913">
        <f t="shared" si="3"/>
        <v>168.06012096774194</v>
      </c>
      <c r="N18" s="932"/>
    </row>
    <row r="19" spans="2:14" s="130" customFormat="1" ht="12.75">
      <c r="B19" s="103" t="s">
        <v>1163</v>
      </c>
      <c r="C19" s="104">
        <v>0.05</v>
      </c>
      <c r="D19" s="105">
        <v>120</v>
      </c>
      <c r="E19" s="107">
        <f t="shared" si="0"/>
        <v>32.078147533206831</v>
      </c>
      <c r="F19" s="107">
        <f t="shared" si="1"/>
        <v>6</v>
      </c>
      <c r="G19" s="107">
        <f t="shared" si="2"/>
        <v>9.9819734345351048</v>
      </c>
      <c r="H19" s="913">
        <f t="shared" si="3"/>
        <v>168.06012096774194</v>
      </c>
    </row>
    <row r="20" spans="2:14" s="130" customFormat="1" ht="12.75">
      <c r="B20" s="118" t="s">
        <v>431</v>
      </c>
      <c r="C20" s="131">
        <f>SUM(C16:C19)</f>
        <v>0.2</v>
      </c>
      <c r="D20" s="111">
        <f>SUM(D16:D19)</f>
        <v>480</v>
      </c>
      <c r="E20" s="111">
        <f>SUM(E16:E19)</f>
        <v>128.31259013282732</v>
      </c>
      <c r="F20" s="111">
        <f t="shared" ref="F20:G20" si="4">SUM(F16:F19)</f>
        <v>24</v>
      </c>
      <c r="G20" s="111">
        <f t="shared" si="4"/>
        <v>39.927893738140419</v>
      </c>
      <c r="H20" s="111">
        <f>SUM(H16:H19)</f>
        <v>672.24048387096775</v>
      </c>
      <c r="I20" s="1792"/>
      <c r="J20" s="1791"/>
      <c r="K20" s="1791"/>
      <c r="L20" s="1791"/>
      <c r="M20" s="684"/>
    </row>
    <row r="21" spans="2:14" s="130" customFormat="1" ht="11.45" customHeight="1">
      <c r="B21" s="1788"/>
      <c r="C21" s="1788"/>
      <c r="D21" s="1788"/>
      <c r="E21" s="1788"/>
      <c r="F21" s="1788"/>
      <c r="J21" s="933"/>
    </row>
    <row r="22" spans="2:14" s="130" customFormat="1" ht="11.45" customHeight="1">
      <c r="B22" s="146"/>
      <c r="C22" s="146"/>
      <c r="D22" s="146"/>
      <c r="E22" s="146"/>
      <c r="F22" s="146"/>
    </row>
    <row r="23" spans="2:14" s="130" customFormat="1" ht="14.45" customHeight="1"/>
    <row r="24" spans="2:14" s="136" customFormat="1" ht="56.45" customHeight="1">
      <c r="B24" s="135" t="s">
        <v>434</v>
      </c>
      <c r="C24" s="119" t="s">
        <v>435</v>
      </c>
      <c r="D24" s="135" t="s">
        <v>13</v>
      </c>
      <c r="E24" s="135" t="s">
        <v>14</v>
      </c>
      <c r="F24" s="135" t="s">
        <v>15</v>
      </c>
    </row>
    <row r="25" spans="2:14" s="141" customFormat="1" ht="49.5" customHeight="1">
      <c r="B25" s="138">
        <v>1</v>
      </c>
      <c r="C25" s="139" t="s">
        <v>436</v>
      </c>
      <c r="D25" s="931">
        <v>0</v>
      </c>
      <c r="E25" s="931">
        <f>ROUND($H$20*12,0)</f>
        <v>8067</v>
      </c>
      <c r="F25" s="931">
        <f>ROUND($H$20*12,0)</f>
        <v>8067</v>
      </c>
    </row>
    <row r="27" spans="2:14" ht="20.25">
      <c r="B27" s="934" t="s">
        <v>442</v>
      </c>
    </row>
    <row r="28" spans="2:14" ht="25.5">
      <c r="B28" s="167" t="s">
        <v>3</v>
      </c>
      <c r="C28" s="168" t="s">
        <v>443</v>
      </c>
      <c r="D28" s="168" t="s">
        <v>444</v>
      </c>
      <c r="E28" s="167" t="s">
        <v>445</v>
      </c>
      <c r="F28" s="168" t="s">
        <v>446</v>
      </c>
    </row>
    <row r="29" spans="2:14" ht="38.25">
      <c r="B29" s="164">
        <v>1</v>
      </c>
      <c r="C29" s="935" t="s">
        <v>447</v>
      </c>
      <c r="D29" s="164">
        <v>6</v>
      </c>
      <c r="E29" s="164">
        <v>32</v>
      </c>
      <c r="F29" s="936">
        <f>ROUND(D29*E29*$F$47,0)</f>
        <v>9792</v>
      </c>
    </row>
    <row r="30" spans="2:14" ht="25.5">
      <c r="B30" s="164">
        <v>2</v>
      </c>
      <c r="C30" s="935" t="s">
        <v>448</v>
      </c>
      <c r="D30" s="164">
        <v>10</v>
      </c>
      <c r="E30" s="164">
        <v>8</v>
      </c>
      <c r="F30" s="936">
        <f t="shared" ref="F30" si="5">ROUND(D30*E30*$F$47,0)</f>
        <v>4080</v>
      </c>
    </row>
    <row r="31" spans="2:14" ht="25.5">
      <c r="B31" s="164">
        <v>3</v>
      </c>
      <c r="C31" s="935" t="s">
        <v>449</v>
      </c>
      <c r="D31" s="164">
        <v>10</v>
      </c>
      <c r="E31" s="164">
        <v>8</v>
      </c>
      <c r="F31" s="936">
        <f>ROUND(D31*E31*$F$47,0)</f>
        <v>4080</v>
      </c>
    </row>
    <row r="32" spans="2:14">
      <c r="B32" s="169"/>
      <c r="C32" s="169"/>
      <c r="D32" s="170"/>
      <c r="E32" s="170"/>
      <c r="F32" s="170"/>
    </row>
    <row r="33" spans="2:6">
      <c r="B33" s="166" t="s">
        <v>450</v>
      </c>
      <c r="C33" s="165"/>
      <c r="D33" s="165"/>
      <c r="E33" s="165"/>
      <c r="F33" s="165"/>
    </row>
    <row r="34" spans="2:6">
      <c r="B34" s="734" t="s">
        <v>3</v>
      </c>
      <c r="C34" s="734" t="s">
        <v>451</v>
      </c>
      <c r="D34" s="735" t="s">
        <v>452</v>
      </c>
      <c r="E34" s="734" t="s">
        <v>453</v>
      </c>
      <c r="F34" s="734" t="s">
        <v>454</v>
      </c>
    </row>
    <row r="35" spans="2:6">
      <c r="B35" s="736" t="s">
        <v>455</v>
      </c>
      <c r="C35" s="737" t="s">
        <v>456</v>
      </c>
      <c r="D35" s="738"/>
      <c r="E35" s="739" t="s">
        <v>391</v>
      </c>
      <c r="F35" s="740">
        <f>F36+F37+F38</f>
        <v>35.730000000000004</v>
      </c>
    </row>
    <row r="36" spans="2:6">
      <c r="B36" s="741" t="s">
        <v>457</v>
      </c>
      <c r="C36" s="739" t="s">
        <v>458</v>
      </c>
      <c r="D36" s="739">
        <v>1</v>
      </c>
      <c r="E36" s="739">
        <v>28.91</v>
      </c>
      <c r="F36" s="742">
        <f>D36*E36</f>
        <v>28.91</v>
      </c>
    </row>
    <row r="37" spans="2:6">
      <c r="B37" s="741"/>
      <c r="C37" s="739"/>
      <c r="D37" s="739"/>
      <c r="E37" s="739">
        <v>28.91</v>
      </c>
      <c r="F37" s="742">
        <f>D37*E37</f>
        <v>0</v>
      </c>
    </row>
    <row r="38" spans="2:6">
      <c r="B38" s="741" t="s">
        <v>459</v>
      </c>
      <c r="C38" s="739" t="s">
        <v>460</v>
      </c>
      <c r="D38" s="739"/>
      <c r="E38" s="171"/>
      <c r="F38" s="742">
        <f>ROUND((F36+F37)*0.2359,2)</f>
        <v>6.82</v>
      </c>
    </row>
    <row r="39" spans="2:6">
      <c r="B39" s="736" t="s">
        <v>461</v>
      </c>
      <c r="C39" s="737" t="s">
        <v>462</v>
      </c>
      <c r="D39" s="739"/>
      <c r="E39" s="740"/>
      <c r="F39" s="740">
        <f>F40</f>
        <v>1.6919999999999999</v>
      </c>
    </row>
    <row r="40" spans="2:6">
      <c r="B40" s="743" t="s">
        <v>463</v>
      </c>
      <c r="C40" s="744" t="s">
        <v>464</v>
      </c>
      <c r="D40" s="745">
        <v>4.7</v>
      </c>
      <c r="E40" s="744">
        <v>0.36</v>
      </c>
      <c r="F40" s="746">
        <f>E40*D40</f>
        <v>1.6919999999999999</v>
      </c>
    </row>
    <row r="41" spans="2:6">
      <c r="B41" s="172" t="s">
        <v>465</v>
      </c>
      <c r="C41" s="173" t="s">
        <v>466</v>
      </c>
      <c r="D41" s="173"/>
      <c r="E41" s="174"/>
      <c r="F41" s="174">
        <f>F42+F43+F44+F45+F46</f>
        <v>13.58</v>
      </c>
    </row>
    <row r="42" spans="2:6">
      <c r="B42" s="175" t="s">
        <v>467</v>
      </c>
      <c r="C42" s="176" t="s">
        <v>468</v>
      </c>
      <c r="D42" s="177">
        <v>0.08</v>
      </c>
      <c r="E42" s="174"/>
      <c r="F42" s="178">
        <f>ROUND(F35*D42,2)</f>
        <v>2.86</v>
      </c>
    </row>
    <row r="43" spans="2:6">
      <c r="B43" s="179" t="s">
        <v>469</v>
      </c>
      <c r="C43" s="176" t="s">
        <v>470</v>
      </c>
      <c r="D43" s="180">
        <v>0.15</v>
      </c>
      <c r="E43" s="181"/>
      <c r="F43" s="182">
        <f>ROUND(F35*D43,2)</f>
        <v>5.36</v>
      </c>
    </row>
    <row r="44" spans="2:6">
      <c r="B44" s="741" t="s">
        <v>471</v>
      </c>
      <c r="C44" s="747" t="s">
        <v>472</v>
      </c>
      <c r="D44" s="748">
        <v>0.04</v>
      </c>
      <c r="E44" s="740"/>
      <c r="F44" s="742">
        <f>ROUND(F35*D44,2)</f>
        <v>1.43</v>
      </c>
    </row>
    <row r="45" spans="2:6">
      <c r="B45" s="741" t="s">
        <v>473</v>
      </c>
      <c r="C45" s="747" t="s">
        <v>474</v>
      </c>
      <c r="D45" s="748">
        <v>7.0000000000000007E-2</v>
      </c>
      <c r="E45" s="740"/>
      <c r="F45" s="742">
        <f>ROUND(F35*D45,2)</f>
        <v>2.5</v>
      </c>
    </row>
    <row r="46" spans="2:6">
      <c r="B46" s="741" t="s">
        <v>475</v>
      </c>
      <c r="C46" s="747" t="s">
        <v>476</v>
      </c>
      <c r="D46" s="748">
        <v>0.04</v>
      </c>
      <c r="E46" s="740"/>
      <c r="F46" s="742">
        <f>ROUND(F35*D46,2)</f>
        <v>1.43</v>
      </c>
    </row>
    <row r="47" spans="2:6">
      <c r="B47" s="736" t="s">
        <v>477</v>
      </c>
      <c r="C47" s="749" t="s">
        <v>431</v>
      </c>
      <c r="D47" s="739"/>
      <c r="E47" s="739" t="s">
        <v>391</v>
      </c>
      <c r="F47" s="740">
        <f>F35+F39+F41</f>
        <v>51.002000000000002</v>
      </c>
    </row>
    <row r="48" spans="2:6">
      <c r="B48" s="171"/>
      <c r="C48" s="183" t="s">
        <v>478</v>
      </c>
      <c r="D48" s="171"/>
      <c r="E48" s="171"/>
      <c r="F48" s="171"/>
    </row>
    <row r="49" spans="2:6">
      <c r="B49" s="171"/>
      <c r="C49" s="183" t="s">
        <v>479</v>
      </c>
      <c r="D49" s="171"/>
      <c r="E49" s="171"/>
      <c r="F49" s="171"/>
    </row>
  </sheetData>
  <mergeCells count="14">
    <mergeCell ref="B21:F21"/>
    <mergeCell ref="B5:C5"/>
    <mergeCell ref="J5:L5"/>
    <mergeCell ref="B6:C6"/>
    <mergeCell ref="J6:L6"/>
    <mergeCell ref="B7:C7"/>
    <mergeCell ref="J7:L7"/>
    <mergeCell ref="I16:L16"/>
    <mergeCell ref="I20:L20"/>
    <mergeCell ref="E1:K1"/>
    <mergeCell ref="B10:N12"/>
    <mergeCell ref="B14:C14"/>
    <mergeCell ref="B8:C8"/>
    <mergeCell ref="J8:L8"/>
  </mergeCells>
  <dataValidations count="1">
    <dataValidation type="whole" errorStyle="information" allowBlank="1" showInputMessage="1" showErrorMessage="1" error="Jāievada skaitlis" sqref="D6:D9 G9:I9 H6:J8 E6:G6">
      <formula1>-1000000000000</formula1>
      <formula2>1000000000000</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Z18"/>
  <sheetViews>
    <sheetView topLeftCell="A28" zoomScale="60" zoomScaleNormal="60" workbookViewId="0">
      <selection activeCell="I2" sqref="I2"/>
    </sheetView>
  </sheetViews>
  <sheetFormatPr defaultRowHeight="15"/>
  <cols>
    <col min="3" max="3" width="13.5703125" customWidth="1"/>
    <col min="4" max="4" width="12.140625" customWidth="1"/>
    <col min="5" max="5" width="11.42578125" customWidth="1"/>
    <col min="6" max="6" width="11.85546875" customWidth="1"/>
    <col min="7" max="7" width="14" customWidth="1"/>
    <col min="8" max="8" width="14.42578125" customWidth="1"/>
    <col min="9" max="9" width="13.85546875" customWidth="1"/>
  </cols>
  <sheetData>
    <row r="1" spans="1:26" ht="33.75" customHeight="1">
      <c r="F1" s="1634" t="s">
        <v>497</v>
      </c>
      <c r="G1" s="1634"/>
      <c r="H1" s="1634"/>
      <c r="I1" s="1634"/>
      <c r="J1" s="1634"/>
      <c r="K1" s="1634"/>
    </row>
    <row r="2" spans="1:26" ht="33.75" customHeight="1">
      <c r="L2" s="1815"/>
      <c r="M2" s="1815"/>
      <c r="N2" s="1815"/>
      <c r="O2" s="1815"/>
      <c r="P2" s="1815"/>
      <c r="Q2" s="1815"/>
      <c r="R2" s="1815"/>
      <c r="S2" s="1815"/>
      <c r="T2" s="1815"/>
      <c r="U2" s="1815"/>
      <c r="V2" s="1815"/>
      <c r="W2" s="1815"/>
      <c r="X2" s="1815"/>
      <c r="Y2" s="1815"/>
    </row>
    <row r="3" spans="1:26" s="19" customFormat="1" ht="33.75" customHeight="1">
      <c r="B3" s="1821" t="s">
        <v>1116</v>
      </c>
      <c r="C3" s="1822"/>
      <c r="D3" s="1822"/>
      <c r="E3" s="1822"/>
      <c r="F3" s="1822"/>
      <c r="G3" s="1822"/>
      <c r="H3" s="1822"/>
      <c r="I3" s="1822"/>
      <c r="J3" s="1822"/>
      <c r="L3" s="1815"/>
      <c r="M3" s="1815"/>
      <c r="N3" s="1815"/>
      <c r="O3" s="1815"/>
      <c r="P3" s="1815"/>
      <c r="Q3" s="1815"/>
      <c r="R3" s="1815"/>
      <c r="S3" s="1815"/>
      <c r="T3" s="1815"/>
      <c r="U3" s="1815"/>
      <c r="V3" s="1815"/>
      <c r="W3" s="1815"/>
      <c r="X3" s="1815"/>
      <c r="Y3" s="1815"/>
      <c r="Z3" s="956"/>
    </row>
    <row r="4" spans="1:26" s="120" customFormat="1" ht="33.75" customHeight="1"/>
    <row r="5" spans="1:26" s="130" customFormat="1" ht="85.5" customHeight="1">
      <c r="B5" s="1779" t="s">
        <v>333</v>
      </c>
      <c r="C5" s="1779"/>
      <c r="D5" s="84" t="s">
        <v>13</v>
      </c>
      <c r="E5" s="84" t="s">
        <v>14</v>
      </c>
      <c r="F5" s="84" t="s">
        <v>15</v>
      </c>
      <c r="G5" s="84" t="s">
        <v>16</v>
      </c>
      <c r="H5" s="84" t="s">
        <v>334</v>
      </c>
      <c r="I5" s="84" t="s">
        <v>335</v>
      </c>
      <c r="J5" s="1779" t="s">
        <v>488</v>
      </c>
      <c r="K5" s="1779"/>
      <c r="L5" s="1779"/>
      <c r="M5" s="660"/>
    </row>
    <row r="6" spans="1:26" s="636" customFormat="1" ht="12.75">
      <c r="B6" s="1819" t="s">
        <v>337</v>
      </c>
      <c r="C6" s="1820"/>
      <c r="D6" s="448" t="s">
        <v>338</v>
      </c>
      <c r="E6" s="448" t="s">
        <v>338</v>
      </c>
      <c r="F6" s="448" t="s">
        <v>338</v>
      </c>
      <c r="G6" s="448" t="s">
        <v>338</v>
      </c>
      <c r="H6" s="448" t="s">
        <v>338</v>
      </c>
      <c r="I6" s="448" t="s">
        <v>338</v>
      </c>
      <c r="J6" s="1795"/>
      <c r="K6" s="1795"/>
      <c r="L6" s="1795"/>
    </row>
    <row r="7" spans="1:26" s="636" customFormat="1" ht="12.75">
      <c r="B7" s="1816" t="s">
        <v>339</v>
      </c>
      <c r="C7" s="1816"/>
      <c r="D7" s="448" t="s">
        <v>338</v>
      </c>
      <c r="E7" s="448" t="s">
        <v>338</v>
      </c>
      <c r="F7" s="328">
        <v>11550</v>
      </c>
      <c r="G7" s="328"/>
      <c r="H7" s="328"/>
      <c r="I7" s="328"/>
      <c r="J7" s="1795" t="s">
        <v>340</v>
      </c>
      <c r="K7" s="1795"/>
      <c r="L7" s="1795"/>
    </row>
    <row r="8" spans="1:26" s="120" customFormat="1" ht="12.75"/>
    <row r="9" spans="1:26" s="120" customFormat="1" ht="12.75"/>
    <row r="10" spans="1:26" s="120" customFormat="1" ht="43.5" customHeight="1">
      <c r="B10" s="1817" t="s">
        <v>498</v>
      </c>
      <c r="C10" s="1818"/>
      <c r="D10" s="1818"/>
      <c r="E10" s="1818"/>
      <c r="F10" s="1818"/>
      <c r="G10" s="1818"/>
      <c r="H10" s="1818"/>
      <c r="I10" s="1818"/>
      <c r="J10" s="1818"/>
      <c r="K10" s="1818"/>
    </row>
    <row r="11" spans="1:26" s="120" customFormat="1" ht="12.75"/>
    <row r="12" spans="1:26" s="202" customFormat="1" ht="25.5">
      <c r="B12" s="1796" t="s">
        <v>356</v>
      </c>
      <c r="C12" s="1797"/>
      <c r="D12" s="1797"/>
      <c r="E12" s="1797"/>
      <c r="F12" s="1797"/>
      <c r="G12" s="1798"/>
      <c r="H12" s="84" t="s">
        <v>499</v>
      </c>
      <c r="I12" s="87" t="s">
        <v>500</v>
      </c>
      <c r="J12" s="1779" t="s">
        <v>346</v>
      </c>
      <c r="K12" s="1779"/>
      <c r="L12" s="1779"/>
    </row>
    <row r="13" spans="1:26" s="637" customFormat="1" ht="12.75">
      <c r="A13" s="636"/>
      <c r="B13" s="1805" t="s">
        <v>1073</v>
      </c>
      <c r="C13" s="1805"/>
      <c r="D13" s="1805"/>
      <c r="E13" s="1805"/>
      <c r="F13" s="1805"/>
      <c r="G13" s="1805"/>
      <c r="H13" s="954">
        <v>1500</v>
      </c>
      <c r="I13" s="954">
        <v>1500</v>
      </c>
      <c r="J13" s="1806" t="s">
        <v>21</v>
      </c>
      <c r="K13" s="1807"/>
      <c r="L13" s="1808"/>
    </row>
    <row r="14" spans="1:26" s="637" customFormat="1" ht="27" customHeight="1">
      <c r="A14" s="636"/>
      <c r="B14" s="1802" t="s">
        <v>1074</v>
      </c>
      <c r="C14" s="1803"/>
      <c r="D14" s="1803"/>
      <c r="E14" s="1803"/>
      <c r="F14" s="1803"/>
      <c r="G14" s="1804"/>
      <c r="H14" s="955">
        <v>600</v>
      </c>
      <c r="I14" s="955">
        <f>H14*6</f>
        <v>3600</v>
      </c>
      <c r="J14" s="1809"/>
      <c r="K14" s="1810"/>
      <c r="L14" s="1811"/>
      <c r="M14" s="953"/>
    </row>
    <row r="15" spans="1:26" s="637" customFormat="1" ht="27.75" customHeight="1">
      <c r="A15" s="636"/>
      <c r="B15" s="1802" t="s">
        <v>1072</v>
      </c>
      <c r="C15" s="1803"/>
      <c r="D15" s="1803"/>
      <c r="E15" s="1803"/>
      <c r="F15" s="1803"/>
      <c r="G15" s="1804"/>
      <c r="H15" s="955">
        <v>1500</v>
      </c>
      <c r="I15" s="955">
        <f>H15*3</f>
        <v>4500</v>
      </c>
      <c r="J15" s="1809"/>
      <c r="K15" s="1810"/>
      <c r="L15" s="1811"/>
      <c r="M15" s="953"/>
    </row>
    <row r="16" spans="1:26" s="637" customFormat="1" ht="12.75">
      <c r="A16" s="636"/>
      <c r="B16" s="1799" t="s">
        <v>1075</v>
      </c>
      <c r="C16" s="1800"/>
      <c r="D16" s="1800"/>
      <c r="E16" s="1800"/>
      <c r="F16" s="1800"/>
      <c r="G16" s="1801"/>
      <c r="H16" s="955">
        <v>325</v>
      </c>
      <c r="I16" s="955">
        <f t="shared" ref="I16" si="0">H16*6</f>
        <v>1950</v>
      </c>
      <c r="J16" s="1812"/>
      <c r="K16" s="1813"/>
      <c r="L16" s="1814"/>
      <c r="M16" s="953"/>
    </row>
    <row r="17" spans="1:12" s="637" customFormat="1" ht="12.75">
      <c r="A17" s="636"/>
      <c r="B17" s="1793" t="s">
        <v>360</v>
      </c>
      <c r="C17" s="1794"/>
      <c r="D17" s="1794"/>
      <c r="E17" s="1794"/>
      <c r="F17" s="1794"/>
      <c r="G17" s="1794"/>
      <c r="H17" s="327">
        <f>SUM(H16:H16)</f>
        <v>325</v>
      </c>
      <c r="I17" s="327">
        <f>SUM(I13:I16)</f>
        <v>11550</v>
      </c>
      <c r="J17" s="1795"/>
      <c r="K17" s="1795"/>
      <c r="L17" s="1795"/>
    </row>
    <row r="18" spans="1:12" s="120" customFormat="1" ht="12.75"/>
  </sheetData>
  <mergeCells count="19">
    <mergeCell ref="F1:K1"/>
    <mergeCell ref="J13:L16"/>
    <mergeCell ref="L2:Y3"/>
    <mergeCell ref="B7:C7"/>
    <mergeCell ref="J7:L7"/>
    <mergeCell ref="B10:K10"/>
    <mergeCell ref="B6:C6"/>
    <mergeCell ref="J6:L6"/>
    <mergeCell ref="B3:J3"/>
    <mergeCell ref="B5:C5"/>
    <mergeCell ref="J5:L5"/>
    <mergeCell ref="B17:G17"/>
    <mergeCell ref="J17:L17"/>
    <mergeCell ref="B12:G12"/>
    <mergeCell ref="B16:G16"/>
    <mergeCell ref="B14:G14"/>
    <mergeCell ref="B15:G15"/>
    <mergeCell ref="B13:G13"/>
    <mergeCell ref="J12:L12"/>
  </mergeCells>
  <dataValidations count="1">
    <dataValidation type="whole" errorStyle="information" allowBlank="1" showInputMessage="1" showErrorMessage="1" error="Jāievada skaitlis" sqref="J13 J17 D6:J7">
      <formula1>-1000000000000</formula1>
      <formula2>1000000000000</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AE33"/>
  <sheetViews>
    <sheetView zoomScale="80" zoomScaleNormal="80" workbookViewId="0">
      <selection activeCell="L18" sqref="L18"/>
    </sheetView>
  </sheetViews>
  <sheetFormatPr defaultRowHeight="15"/>
  <cols>
    <col min="1" max="1" width="5.140625" customWidth="1"/>
    <col min="2" max="2" width="38.42578125" customWidth="1"/>
    <col min="4" max="4" width="13.140625" customWidth="1"/>
    <col min="5" max="5" width="11.5703125" customWidth="1"/>
    <col min="6" max="6" width="11.28515625" customWidth="1"/>
    <col min="7" max="8" width="15" customWidth="1"/>
    <col min="9" max="9" width="12.5703125" customWidth="1"/>
    <col min="11" max="11" width="7" customWidth="1"/>
    <col min="12" max="12" width="28.42578125" customWidth="1"/>
  </cols>
  <sheetData>
    <row r="1" spans="1:31" ht="30" customHeight="1">
      <c r="D1" s="1634" t="s">
        <v>480</v>
      </c>
      <c r="E1" s="1634"/>
      <c r="F1" s="1634"/>
      <c r="G1" s="1634"/>
      <c r="H1" s="1634"/>
      <c r="I1" s="1634"/>
      <c r="J1" s="1634"/>
      <c r="K1" s="1634"/>
    </row>
    <row r="3" spans="1:31" s="130" customFormat="1" ht="12.75">
      <c r="A3" s="144" t="s">
        <v>481</v>
      </c>
      <c r="G3" s="1777"/>
      <c r="H3" s="1777"/>
      <c r="I3" s="1777"/>
      <c r="J3" s="1777"/>
      <c r="K3" s="1777"/>
      <c r="L3" s="1777"/>
      <c r="M3" s="1777"/>
      <c r="N3" s="1777"/>
      <c r="O3" s="1777"/>
    </row>
    <row r="4" spans="1:31" s="130" customFormat="1" ht="12.75">
      <c r="A4" s="130" t="s">
        <v>1341</v>
      </c>
      <c r="H4" s="710"/>
      <c r="I4" s="141"/>
      <c r="J4" s="141"/>
      <c r="K4" s="141"/>
      <c r="L4" s="141"/>
      <c r="M4" s="141"/>
      <c r="N4" s="141"/>
      <c r="O4" s="141"/>
      <c r="P4" s="474"/>
      <c r="Q4" s="474"/>
      <c r="R4" s="474"/>
      <c r="S4" s="474"/>
      <c r="T4" s="474"/>
      <c r="U4" s="474"/>
      <c r="V4" s="141"/>
      <c r="W4" s="141"/>
      <c r="X4" s="141"/>
      <c r="Y4" s="141"/>
      <c r="Z4" s="141"/>
      <c r="AA4" s="141"/>
      <c r="AB4" s="141"/>
      <c r="AC4" s="141"/>
      <c r="AD4" s="141"/>
      <c r="AE4" s="141"/>
    </row>
    <row r="5" spans="1:31" s="130" customFormat="1" ht="12.75">
      <c r="H5" s="710"/>
      <c r="I5" s="141"/>
      <c r="J5" s="141"/>
      <c r="K5" s="141"/>
      <c r="L5" s="141"/>
      <c r="M5" s="141"/>
      <c r="N5" s="141"/>
      <c r="O5" s="141"/>
      <c r="P5" s="474"/>
      <c r="Q5" s="474"/>
      <c r="R5" s="474"/>
      <c r="S5" s="474"/>
      <c r="T5" s="474"/>
      <c r="U5" s="474"/>
      <c r="V5" s="141"/>
      <c r="W5" s="141"/>
      <c r="X5" s="141"/>
      <c r="Y5" s="141"/>
      <c r="Z5" s="141"/>
      <c r="AA5" s="141"/>
      <c r="AB5" s="141"/>
      <c r="AC5" s="141"/>
      <c r="AD5" s="141"/>
      <c r="AE5" s="141"/>
    </row>
    <row r="6" spans="1:31" s="120" customFormat="1" ht="93.75" customHeight="1">
      <c r="B6" s="1779" t="s">
        <v>333</v>
      </c>
      <c r="C6" s="1779"/>
      <c r="D6" s="84" t="s">
        <v>13</v>
      </c>
      <c r="E6" s="84" t="s">
        <v>14</v>
      </c>
      <c r="F6" s="84" t="s">
        <v>15</v>
      </c>
      <c r="G6" s="84" t="s">
        <v>16</v>
      </c>
      <c r="H6" s="84" t="s">
        <v>334</v>
      </c>
      <c r="I6" s="84" t="s">
        <v>335</v>
      </c>
      <c r="J6" s="1779" t="s">
        <v>336</v>
      </c>
      <c r="K6" s="1779"/>
      <c r="L6" s="1779"/>
    </row>
    <row r="7" spans="1:31" s="707" customFormat="1" ht="16.5" customHeight="1">
      <c r="B7" s="1823" t="s">
        <v>337</v>
      </c>
      <c r="C7" s="1824"/>
      <c r="D7" s="491" t="s">
        <v>338</v>
      </c>
      <c r="E7" s="491" t="s">
        <v>338</v>
      </c>
      <c r="F7" s="491" t="s">
        <v>338</v>
      </c>
      <c r="G7" s="491" t="s">
        <v>338</v>
      </c>
      <c r="H7" s="491" t="s">
        <v>338</v>
      </c>
      <c r="I7" s="705" t="s">
        <v>338</v>
      </c>
      <c r="J7" s="1820"/>
      <c r="K7" s="1820"/>
      <c r="L7" s="1820"/>
    </row>
    <row r="8" spans="1:31" s="707" customFormat="1" ht="45" customHeight="1">
      <c r="B8" s="1823" t="s">
        <v>339</v>
      </c>
      <c r="C8" s="1823"/>
      <c r="D8" s="538">
        <v>0</v>
      </c>
      <c r="E8" s="538">
        <v>14689</v>
      </c>
      <c r="F8" s="538">
        <v>4080</v>
      </c>
      <c r="G8" s="538">
        <f>E14</f>
        <v>4080.1600000000003</v>
      </c>
      <c r="H8" s="937">
        <v>0</v>
      </c>
      <c r="I8" s="538">
        <v>4080</v>
      </c>
      <c r="J8" s="1825" t="s">
        <v>272</v>
      </c>
      <c r="K8" s="1825"/>
      <c r="L8" s="1825"/>
    </row>
    <row r="9" spans="1:31" s="130" customFormat="1" ht="12.75">
      <c r="E9" s="120"/>
      <c r="F9" s="120"/>
      <c r="G9" s="120"/>
      <c r="H9" s="144"/>
      <c r="I9" s="1778"/>
      <c r="J9" s="1778"/>
    </row>
    <row r="10" spans="1:31" s="130" customFormat="1" ht="12.75"/>
    <row r="11" spans="1:31" s="136" customFormat="1" ht="30" customHeight="1">
      <c r="A11" s="119" t="s">
        <v>3</v>
      </c>
      <c r="B11" s="135" t="s">
        <v>443</v>
      </c>
      <c r="C11" s="135" t="s">
        <v>444</v>
      </c>
      <c r="D11" s="119" t="s">
        <v>445</v>
      </c>
      <c r="E11" s="119" t="s">
        <v>446</v>
      </c>
    </row>
    <row r="12" spans="1:31" s="636" customFormat="1" ht="25.5">
      <c r="A12" s="711">
        <v>1</v>
      </c>
      <c r="B12" s="621" t="s">
        <v>482</v>
      </c>
      <c r="C12" s="938">
        <v>6</v>
      </c>
      <c r="D12" s="938">
        <v>48</v>
      </c>
      <c r="E12" s="328">
        <f>C12*D12*E30</f>
        <v>14688.576000000001</v>
      </c>
    </row>
    <row r="13" spans="1:31" s="636" customFormat="1" ht="12.75">
      <c r="A13" s="711">
        <v>2</v>
      </c>
      <c r="B13" s="621" t="s">
        <v>448</v>
      </c>
      <c r="C13" s="938">
        <v>10</v>
      </c>
      <c r="D13" s="938">
        <v>8</v>
      </c>
      <c r="E13" s="328">
        <f>C13*D13*E30</f>
        <v>4080.1600000000003</v>
      </c>
    </row>
    <row r="14" spans="1:31" s="636" customFormat="1" ht="12.75">
      <c r="A14" s="711">
        <v>3</v>
      </c>
      <c r="B14" s="621" t="s">
        <v>449</v>
      </c>
      <c r="C14" s="938">
        <v>10</v>
      </c>
      <c r="D14" s="938">
        <v>8</v>
      </c>
      <c r="E14" s="328">
        <f>C14*D14*E30</f>
        <v>4080.1600000000003</v>
      </c>
    </row>
    <row r="15" spans="1:31" s="130" customFormat="1" ht="12.75">
      <c r="A15" s="185"/>
      <c r="B15" s="185"/>
      <c r="C15" s="134"/>
      <c r="D15" s="134"/>
      <c r="E15" s="134"/>
    </row>
    <row r="16" spans="1:31" s="130" customFormat="1" ht="12.75">
      <c r="A16" s="144" t="s">
        <v>450</v>
      </c>
      <c r="B16" s="144"/>
      <c r="C16" s="144"/>
    </row>
    <row r="17" spans="1:5" s="130" customFormat="1" ht="25.5">
      <c r="A17" s="750" t="s">
        <v>3</v>
      </c>
      <c r="B17" s="750" t="s">
        <v>451</v>
      </c>
      <c r="C17" s="751" t="s">
        <v>452</v>
      </c>
      <c r="D17" s="751" t="s">
        <v>453</v>
      </c>
      <c r="E17" s="751" t="s">
        <v>454</v>
      </c>
    </row>
    <row r="18" spans="1:5" s="120" customFormat="1" ht="12.75">
      <c r="A18" s="752" t="s">
        <v>455</v>
      </c>
      <c r="B18" s="753" t="s">
        <v>456</v>
      </c>
      <c r="C18" s="754"/>
      <c r="D18" s="755" t="s">
        <v>391</v>
      </c>
      <c r="E18" s="756">
        <f>E19+E20+E21</f>
        <v>35.730000000000004</v>
      </c>
    </row>
    <row r="19" spans="1:5" s="120" customFormat="1" ht="12.75">
      <c r="A19" s="757" t="s">
        <v>457</v>
      </c>
      <c r="B19" s="755" t="s">
        <v>458</v>
      </c>
      <c r="C19" s="755">
        <v>1</v>
      </c>
      <c r="D19" s="755">
        <v>28.91</v>
      </c>
      <c r="E19" s="758">
        <f>C19*D19</f>
        <v>28.91</v>
      </c>
    </row>
    <row r="20" spans="1:5" s="120" customFormat="1" ht="12.75">
      <c r="A20" s="757"/>
      <c r="B20" s="755"/>
      <c r="C20" s="755"/>
      <c r="D20" s="755">
        <v>28.91</v>
      </c>
      <c r="E20" s="758">
        <f>C20*D20</f>
        <v>0</v>
      </c>
    </row>
    <row r="21" spans="1:5" s="120" customFormat="1" ht="12.75">
      <c r="A21" s="757" t="s">
        <v>459</v>
      </c>
      <c r="B21" s="755" t="s">
        <v>460</v>
      </c>
      <c r="C21" s="755"/>
      <c r="D21" s="162"/>
      <c r="E21" s="758">
        <f>ROUND((E19+E20)*0.2359,2)</f>
        <v>6.82</v>
      </c>
    </row>
    <row r="22" spans="1:5" s="120" customFormat="1" ht="12.75">
      <c r="A22" s="752" t="s">
        <v>461</v>
      </c>
      <c r="B22" s="753" t="s">
        <v>462</v>
      </c>
      <c r="C22" s="755"/>
      <c r="D22" s="756"/>
      <c r="E22" s="756">
        <f>E23</f>
        <v>1.6919999999999999</v>
      </c>
    </row>
    <row r="23" spans="1:5" s="120" customFormat="1" ht="12.75">
      <c r="A23" s="759" t="s">
        <v>463</v>
      </c>
      <c r="B23" s="760" t="s">
        <v>464</v>
      </c>
      <c r="C23" s="761">
        <v>4.7</v>
      </c>
      <c r="D23" s="760">
        <v>0.36</v>
      </c>
      <c r="E23" s="762">
        <f>D23*C23</f>
        <v>1.6919999999999999</v>
      </c>
    </row>
    <row r="24" spans="1:5" s="120" customFormat="1" ht="12.75">
      <c r="A24" s="148" t="s">
        <v>465</v>
      </c>
      <c r="B24" s="149" t="s">
        <v>466</v>
      </c>
      <c r="C24" s="149"/>
      <c r="D24" s="150"/>
      <c r="E24" s="150">
        <f>E25+E26+E27+E28+E29</f>
        <v>13.58</v>
      </c>
    </row>
    <row r="25" spans="1:5" s="120" customFormat="1" ht="12.75">
      <c r="A25" s="151" t="s">
        <v>467</v>
      </c>
      <c r="B25" s="152" t="s">
        <v>468</v>
      </c>
      <c r="C25" s="153">
        <v>0.08</v>
      </c>
      <c r="D25" s="150"/>
      <c r="E25" s="154">
        <f>ROUND(E18*C25,2)</f>
        <v>2.86</v>
      </c>
    </row>
    <row r="26" spans="1:5" s="120" customFormat="1" ht="12.75">
      <c r="A26" s="155" t="s">
        <v>469</v>
      </c>
      <c r="B26" s="152" t="s">
        <v>470</v>
      </c>
      <c r="C26" s="156">
        <v>0.15</v>
      </c>
      <c r="D26" s="157"/>
      <c r="E26" s="158">
        <f>ROUND(E18*C26,2)</f>
        <v>5.36</v>
      </c>
    </row>
    <row r="27" spans="1:5" s="120" customFormat="1" ht="12.75">
      <c r="A27" s="757" t="s">
        <v>471</v>
      </c>
      <c r="B27" s="763" t="s">
        <v>472</v>
      </c>
      <c r="C27" s="764">
        <v>0.04</v>
      </c>
      <c r="D27" s="756"/>
      <c r="E27" s="758">
        <f>ROUND(E18*C27,2)</f>
        <v>1.43</v>
      </c>
    </row>
    <row r="28" spans="1:5" s="120" customFormat="1" ht="12.75">
      <c r="A28" s="757" t="s">
        <v>473</v>
      </c>
      <c r="B28" s="763" t="s">
        <v>474</v>
      </c>
      <c r="C28" s="764">
        <v>7.0000000000000007E-2</v>
      </c>
      <c r="D28" s="756"/>
      <c r="E28" s="758">
        <f>ROUND(E18*C28,2)</f>
        <v>2.5</v>
      </c>
    </row>
    <row r="29" spans="1:5" s="120" customFormat="1" ht="12.75">
      <c r="A29" s="757" t="s">
        <v>475</v>
      </c>
      <c r="B29" s="763" t="s">
        <v>476</v>
      </c>
      <c r="C29" s="764">
        <v>0.04</v>
      </c>
      <c r="D29" s="756"/>
      <c r="E29" s="758">
        <f>ROUND(E18*C29,2)</f>
        <v>1.43</v>
      </c>
    </row>
    <row r="30" spans="1:5" s="120" customFormat="1" ht="12.75">
      <c r="A30" s="752" t="s">
        <v>477</v>
      </c>
      <c r="B30" s="765" t="s">
        <v>431</v>
      </c>
      <c r="C30" s="755"/>
      <c r="D30" s="755" t="s">
        <v>391</v>
      </c>
      <c r="E30" s="756">
        <f>E18+E22+E24</f>
        <v>51.002000000000002</v>
      </c>
    </row>
    <row r="31" spans="1:5" s="120" customFormat="1" ht="12.75">
      <c r="A31" s="162"/>
      <c r="B31" s="159" t="s">
        <v>478</v>
      </c>
      <c r="C31" s="163"/>
      <c r="D31" s="163"/>
      <c r="E31" s="163"/>
    </row>
    <row r="32" spans="1:5" s="120" customFormat="1" ht="12.75">
      <c r="A32" s="162"/>
      <c r="B32" s="159" t="s">
        <v>479</v>
      </c>
      <c r="C32" s="163"/>
      <c r="D32" s="163"/>
      <c r="E32" s="163"/>
    </row>
    <row r="33" s="120" customFormat="1" ht="12.75"/>
  </sheetData>
  <mergeCells count="9">
    <mergeCell ref="D1:K1"/>
    <mergeCell ref="G3:O3"/>
    <mergeCell ref="I9:J9"/>
    <mergeCell ref="B6:C6"/>
    <mergeCell ref="J6:L6"/>
    <mergeCell ref="B7:C7"/>
    <mergeCell ref="J7:L7"/>
    <mergeCell ref="B8:C8"/>
    <mergeCell ref="J8:L8"/>
  </mergeCells>
  <dataValidations count="1">
    <dataValidation type="whole" errorStyle="information" allowBlank="1" showInputMessage="1" showErrorMessage="1" error="Jāievada skaitlis" sqref="D7:J8">
      <formula1>-1000000000000</formula1>
      <formula2>1000000000000</formula2>
    </dataValidation>
  </dataValidations>
  <pageMargins left="0.7" right="0.7" top="0.75" bottom="0.75" header="0.3" footer="0.3"/>
  <pageSetup orientation="portrait" horizontalDpi="90" verticalDpi="9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R25"/>
  <sheetViews>
    <sheetView topLeftCell="A13" zoomScale="80" zoomScaleNormal="80" workbookViewId="0">
      <selection activeCell="L16" sqref="L16"/>
    </sheetView>
  </sheetViews>
  <sheetFormatPr defaultRowHeight="15"/>
  <cols>
    <col min="3" max="3" width="12.85546875" customWidth="1"/>
    <col min="4" max="4" width="13.28515625" customWidth="1"/>
    <col min="5" max="5" width="12.42578125" customWidth="1"/>
    <col min="6" max="6" width="11.140625" customWidth="1"/>
    <col min="7" max="7" width="16.140625" customWidth="1"/>
    <col min="8" max="8" width="13.85546875" customWidth="1"/>
    <col min="9" max="9" width="24.5703125" customWidth="1"/>
    <col min="10" max="10" width="30.7109375" customWidth="1"/>
  </cols>
  <sheetData>
    <row r="1" spans="2:12" ht="30.75" customHeight="1">
      <c r="E1" s="1634" t="s">
        <v>483</v>
      </c>
      <c r="F1" s="1634"/>
      <c r="G1" s="1634"/>
      <c r="H1" s="1634"/>
      <c r="I1" s="1634"/>
    </row>
    <row r="3" spans="2:12" ht="64.5" customHeight="1">
      <c r="B3" s="1843" t="s">
        <v>487</v>
      </c>
      <c r="C3" s="1844"/>
      <c r="D3" s="1844"/>
      <c r="E3" s="1844"/>
      <c r="F3" s="1844"/>
      <c r="G3" s="1844"/>
      <c r="H3" s="1844"/>
      <c r="I3" s="1844"/>
    </row>
    <row r="5" spans="2:12" s="99" customFormat="1" ht="85.5" customHeight="1">
      <c r="B5" s="1779" t="s">
        <v>333</v>
      </c>
      <c r="C5" s="1779"/>
      <c r="D5" s="84" t="s">
        <v>13</v>
      </c>
      <c r="E5" s="84" t="s">
        <v>14</v>
      </c>
      <c r="F5" s="84" t="s">
        <v>15</v>
      </c>
      <c r="G5" s="84" t="s">
        <v>16</v>
      </c>
      <c r="H5" s="84" t="s">
        <v>334</v>
      </c>
      <c r="I5" s="84" t="s">
        <v>335</v>
      </c>
      <c r="J5" s="84" t="s">
        <v>488</v>
      </c>
      <c r="K5" s="323"/>
    </row>
    <row r="6" spans="2:12" s="127" customFormat="1" ht="12.75">
      <c r="B6" s="1823" t="s">
        <v>337</v>
      </c>
      <c r="C6" s="1824"/>
      <c r="D6" s="344" t="s">
        <v>338</v>
      </c>
      <c r="E6" s="344" t="s">
        <v>338</v>
      </c>
      <c r="F6" s="344" t="s">
        <v>338</v>
      </c>
      <c r="G6" s="344" t="s">
        <v>338</v>
      </c>
      <c r="H6" s="344" t="s">
        <v>338</v>
      </c>
      <c r="I6" s="344" t="s">
        <v>338</v>
      </c>
      <c r="J6" s="345"/>
      <c r="K6" s="631"/>
    </row>
    <row r="7" spans="2:12" s="127" customFormat="1" ht="27" customHeight="1">
      <c r="B7" s="1845" t="s">
        <v>339</v>
      </c>
      <c r="C7" s="1845"/>
      <c r="D7" s="344" t="s">
        <v>338</v>
      </c>
      <c r="E7" s="344" t="s">
        <v>338</v>
      </c>
      <c r="F7" s="632">
        <v>12800</v>
      </c>
      <c r="G7" s="344" t="s">
        <v>338</v>
      </c>
      <c r="H7" s="344" t="s">
        <v>338</v>
      </c>
      <c r="I7" s="344" t="s">
        <v>338</v>
      </c>
      <c r="J7" s="1438" t="s">
        <v>21</v>
      </c>
      <c r="K7" s="631"/>
    </row>
    <row r="8" spans="2:12" s="99" customFormat="1" ht="12.75"/>
    <row r="9" spans="2:12" s="99" customFormat="1" ht="12.75"/>
    <row r="10" spans="2:12" s="99" customFormat="1" ht="26.65" customHeight="1">
      <c r="B10" s="1846" t="s">
        <v>489</v>
      </c>
      <c r="C10" s="1846"/>
      <c r="D10" s="1846"/>
      <c r="E10" s="1846"/>
      <c r="F10" s="1846"/>
      <c r="G10" s="1846"/>
      <c r="H10" s="1846"/>
      <c r="I10" s="1846"/>
      <c r="J10" s="1846"/>
      <c r="K10" s="1846"/>
      <c r="L10" s="1846"/>
    </row>
    <row r="11" spans="2:12" s="99" customFormat="1" ht="12.4" customHeight="1">
      <c r="B11" s="625"/>
      <c r="C11" s="625"/>
      <c r="D11" s="625"/>
      <c r="E11" s="625"/>
      <c r="F11" s="625"/>
      <c r="G11" s="625"/>
      <c r="H11" s="625"/>
      <c r="I11" s="625"/>
      <c r="J11" s="625"/>
      <c r="K11" s="625"/>
      <c r="L11" s="625"/>
    </row>
    <row r="12" spans="2:12" s="634" customFormat="1" ht="25.5">
      <c r="B12" s="1831" t="s">
        <v>376</v>
      </c>
      <c r="C12" s="1832"/>
      <c r="D12" s="1832"/>
      <c r="E12" s="1832"/>
      <c r="F12" s="1832"/>
      <c r="G12" s="1833"/>
      <c r="H12" s="633" t="s">
        <v>377</v>
      </c>
      <c r="I12" s="624" t="s">
        <v>346</v>
      </c>
    </row>
    <row r="13" spans="2:12" s="141" customFormat="1" ht="25.5">
      <c r="B13" s="1840" t="s">
        <v>490</v>
      </c>
      <c r="C13" s="1840"/>
      <c r="D13" s="1840"/>
      <c r="E13" s="1840"/>
      <c r="F13" s="1840"/>
      <c r="G13" s="1840"/>
      <c r="H13" s="947">
        <v>10000</v>
      </c>
      <c r="I13" s="621" t="s">
        <v>21</v>
      </c>
    </row>
    <row r="14" spans="2:12" s="141" customFormat="1" ht="12.75">
      <c r="B14" s="1829" t="s">
        <v>360</v>
      </c>
      <c r="C14" s="1830"/>
      <c r="D14" s="1830"/>
      <c r="E14" s="1830"/>
      <c r="F14" s="1830"/>
      <c r="G14" s="1830"/>
      <c r="H14" s="538">
        <v>10000</v>
      </c>
      <c r="I14" s="345"/>
    </row>
    <row r="15" spans="2:12" s="99" customFormat="1" ht="12.75">
      <c r="B15" s="627"/>
      <c r="C15" s="628"/>
      <c r="D15" s="628"/>
      <c r="E15" s="628"/>
      <c r="F15" s="628"/>
      <c r="G15" s="628"/>
      <c r="H15" s="946"/>
    </row>
    <row r="16" spans="2:12" s="83" customFormat="1" ht="14.65" customHeight="1">
      <c r="H16" s="948"/>
    </row>
    <row r="17" spans="1:18" s="99" customFormat="1" ht="12.75">
      <c r="B17" s="629" t="s">
        <v>491</v>
      </c>
      <c r="H17" s="949"/>
    </row>
    <row r="18" spans="1:18" s="83" customFormat="1" ht="12.75">
      <c r="H18" s="948"/>
    </row>
    <row r="19" spans="1:18" s="626" customFormat="1" ht="25.5">
      <c r="A19" s="634"/>
      <c r="B19" s="1831" t="s">
        <v>376</v>
      </c>
      <c r="C19" s="1832"/>
      <c r="D19" s="1832"/>
      <c r="E19" s="1832"/>
      <c r="F19" s="1832"/>
      <c r="G19" s="1833"/>
      <c r="H19" s="988" t="s">
        <v>357</v>
      </c>
      <c r="I19" s="624" t="s">
        <v>346</v>
      </c>
    </row>
    <row r="20" spans="1:18" s="630" customFormat="1" ht="12.75">
      <c r="A20" s="192"/>
      <c r="B20" s="1834" t="s">
        <v>492</v>
      </c>
      <c r="C20" s="1835"/>
      <c r="D20" s="1835"/>
      <c r="E20" s="1835"/>
      <c r="F20" s="1835"/>
      <c r="G20" s="1836"/>
      <c r="H20" s="491">
        <v>1500</v>
      </c>
      <c r="I20" s="1841" t="s">
        <v>21</v>
      </c>
    </row>
    <row r="21" spans="1:18" s="99" customFormat="1" ht="12.75">
      <c r="A21" s="141"/>
      <c r="B21" s="1837" t="s">
        <v>1115</v>
      </c>
      <c r="C21" s="1838"/>
      <c r="D21" s="1838"/>
      <c r="E21" s="1838"/>
      <c r="F21" s="1838"/>
      <c r="G21" s="1839"/>
      <c r="H21" s="947">
        <v>1300</v>
      </c>
      <c r="I21" s="1842"/>
      <c r="J21" s="659"/>
      <c r="K21" s="659"/>
      <c r="L21" s="659"/>
      <c r="M21" s="659"/>
      <c r="N21" s="659"/>
      <c r="O21" s="659"/>
      <c r="P21" s="659"/>
    </row>
    <row r="22" spans="1:18" s="99" customFormat="1" ht="12.75">
      <c r="A22" s="141"/>
      <c r="B22" s="1826" t="s">
        <v>360</v>
      </c>
      <c r="C22" s="1827"/>
      <c r="D22" s="1827"/>
      <c r="E22" s="1827"/>
      <c r="F22" s="1827"/>
      <c r="G22" s="1828"/>
      <c r="H22" s="950">
        <v>2800</v>
      </c>
      <c r="I22" s="141"/>
      <c r="J22" s="659"/>
      <c r="K22" s="659"/>
      <c r="L22" s="659"/>
      <c r="M22" s="659"/>
      <c r="N22" s="659"/>
      <c r="O22" s="659"/>
      <c r="P22" s="659"/>
    </row>
    <row r="23" spans="1:18" s="99" customFormat="1" ht="12.75"/>
    <row r="24" spans="1:18">
      <c r="J24" s="941"/>
      <c r="K24" s="941"/>
      <c r="L24" s="941"/>
      <c r="M24" s="941"/>
      <c r="N24" s="941"/>
      <c r="O24" s="941"/>
      <c r="P24" s="941"/>
      <c r="Q24" s="941"/>
      <c r="R24" s="941"/>
    </row>
    <row r="25" spans="1:18">
      <c r="J25" s="941"/>
    </row>
  </sheetData>
  <mergeCells count="14">
    <mergeCell ref="E1:I1"/>
    <mergeCell ref="I20:I21"/>
    <mergeCell ref="B3:I3"/>
    <mergeCell ref="B5:C5"/>
    <mergeCell ref="B6:C6"/>
    <mergeCell ref="B7:C7"/>
    <mergeCell ref="B10:L10"/>
    <mergeCell ref="B22:G22"/>
    <mergeCell ref="B14:G14"/>
    <mergeCell ref="B12:G12"/>
    <mergeCell ref="B19:G19"/>
    <mergeCell ref="B20:G20"/>
    <mergeCell ref="B21:G21"/>
    <mergeCell ref="B13:G13"/>
  </mergeCells>
  <dataValidations count="1">
    <dataValidation type="whole" errorStyle="information" allowBlank="1" showInputMessage="1" showErrorMessage="1" error="Jāievada skaitlis" sqref="I13:I14 I20 D6:K7">
      <formula1>-1000000000000</formula1>
      <formula2>1000000000000</formula2>
    </dataValidation>
  </dataValidations>
  <pageMargins left="0.7" right="0.7" top="0.75" bottom="0.75" header="0.3" footer="0.3"/>
  <pageSetup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N18"/>
  <sheetViews>
    <sheetView zoomScale="80" zoomScaleNormal="80" workbookViewId="0">
      <selection activeCell="O12" sqref="O12"/>
    </sheetView>
  </sheetViews>
  <sheetFormatPr defaultRowHeight="15"/>
  <cols>
    <col min="3" max="3" width="12.5703125" customWidth="1"/>
    <col min="4" max="4" width="13" customWidth="1"/>
    <col min="5" max="5" width="11.42578125" customWidth="1"/>
    <col min="6" max="6" width="12.140625" customWidth="1"/>
    <col min="7" max="7" width="13.42578125" customWidth="1"/>
    <col min="8" max="8" width="14.5703125" customWidth="1"/>
    <col min="9" max="9" width="9.85546875" customWidth="1"/>
    <col min="10" max="10" width="8" customWidth="1"/>
    <col min="11" max="11" width="3.5703125" customWidth="1"/>
    <col min="12" max="12" width="26.42578125" customWidth="1"/>
  </cols>
  <sheetData>
    <row r="1" spans="2:14" ht="37.5" customHeight="1">
      <c r="E1" s="1634" t="s">
        <v>486</v>
      </c>
      <c r="F1" s="1634"/>
      <c r="G1" s="1634"/>
      <c r="H1" s="1634"/>
      <c r="I1" s="1634"/>
      <c r="J1" s="1634"/>
      <c r="K1" s="1634"/>
    </row>
    <row r="3" spans="2:14" ht="18" customHeight="1">
      <c r="B3" s="1638" t="s">
        <v>494</v>
      </c>
      <c r="C3" s="1851"/>
      <c r="D3" s="1851"/>
      <c r="E3" s="1851"/>
      <c r="F3" s="1851"/>
      <c r="G3" s="1851"/>
      <c r="H3" s="1851"/>
      <c r="I3" s="1851"/>
      <c r="J3" s="1851"/>
      <c r="K3" s="1851"/>
    </row>
    <row r="5" spans="2:14" s="130" customFormat="1" ht="85.5" customHeight="1">
      <c r="B5" s="1779" t="s">
        <v>333</v>
      </c>
      <c r="C5" s="1779"/>
      <c r="D5" s="84" t="s">
        <v>13</v>
      </c>
      <c r="E5" s="84" t="s">
        <v>14</v>
      </c>
      <c r="F5" s="84" t="s">
        <v>15</v>
      </c>
      <c r="G5" s="84" t="s">
        <v>16</v>
      </c>
      <c r="H5" s="84" t="s">
        <v>334</v>
      </c>
      <c r="I5" s="84" t="s">
        <v>335</v>
      </c>
      <c r="J5" s="1779" t="s">
        <v>488</v>
      </c>
      <c r="K5" s="1779"/>
      <c r="L5" s="1779"/>
    </row>
    <row r="6" spans="2:14" s="141" customFormat="1" ht="12.75">
      <c r="B6" s="1823" t="s">
        <v>337</v>
      </c>
      <c r="C6" s="1824"/>
      <c r="D6" s="344" t="s">
        <v>338</v>
      </c>
      <c r="E6" s="344" t="s">
        <v>338</v>
      </c>
      <c r="F6" s="344" t="s">
        <v>338</v>
      </c>
      <c r="G6" s="344" t="s">
        <v>338</v>
      </c>
      <c r="H6" s="344" t="s">
        <v>338</v>
      </c>
      <c r="I6" s="344" t="s">
        <v>338</v>
      </c>
      <c r="J6" s="1795"/>
      <c r="K6" s="1795"/>
      <c r="L6" s="1795"/>
    </row>
    <row r="7" spans="2:14" s="141" customFormat="1" ht="36" customHeight="1">
      <c r="B7" s="1845" t="s">
        <v>339</v>
      </c>
      <c r="C7" s="1845"/>
      <c r="D7" s="344" t="s">
        <v>338</v>
      </c>
      <c r="E7" s="344" t="s">
        <v>338</v>
      </c>
      <c r="F7" s="328">
        <v>11000</v>
      </c>
      <c r="G7" s="344" t="s">
        <v>338</v>
      </c>
      <c r="H7" s="328">
        <v>11000</v>
      </c>
      <c r="I7" s="344" t="s">
        <v>338</v>
      </c>
      <c r="J7" s="1852" t="s">
        <v>21</v>
      </c>
      <c r="K7" s="1852"/>
      <c r="L7" s="1852"/>
      <c r="N7" s="951"/>
    </row>
    <row r="8" spans="2:14" s="83" customFormat="1" ht="12.75"/>
    <row r="9" spans="2:14" s="83" customFormat="1" ht="12.75"/>
    <row r="10" spans="2:14" s="83" customFormat="1" ht="12.75">
      <c r="B10" s="1848" t="s">
        <v>495</v>
      </c>
      <c r="C10" s="1849"/>
      <c r="D10" s="1849"/>
      <c r="E10" s="1849"/>
      <c r="F10" s="1849"/>
      <c r="G10" s="1849"/>
      <c r="H10" s="1849"/>
      <c r="I10" s="1849"/>
      <c r="J10" s="1849"/>
      <c r="K10" s="1849"/>
    </row>
    <row r="11" spans="2:14" s="83" customFormat="1" ht="12.75"/>
    <row r="12" spans="2:14" s="134" customFormat="1" ht="27.6" customHeight="1">
      <c r="B12" s="1796" t="s">
        <v>376</v>
      </c>
      <c r="C12" s="1797"/>
      <c r="D12" s="1797"/>
      <c r="E12" s="1797"/>
      <c r="F12" s="1797"/>
      <c r="G12" s="1798"/>
      <c r="H12" s="87" t="s">
        <v>377</v>
      </c>
      <c r="I12" s="1779" t="s">
        <v>346</v>
      </c>
      <c r="J12" s="1779"/>
      <c r="K12" s="1779"/>
    </row>
    <row r="13" spans="2:14" s="141" customFormat="1" ht="41.25" customHeight="1">
      <c r="B13" s="1840" t="s">
        <v>496</v>
      </c>
      <c r="C13" s="1840"/>
      <c r="D13" s="1840"/>
      <c r="E13" s="1840"/>
      <c r="F13" s="1840"/>
      <c r="G13" s="1840"/>
      <c r="H13" s="952">
        <v>10000</v>
      </c>
      <c r="I13" s="1820" t="s">
        <v>21</v>
      </c>
      <c r="J13" s="1820"/>
      <c r="K13" s="1820"/>
    </row>
    <row r="14" spans="2:14" s="141" customFormat="1" ht="27.75" customHeight="1">
      <c r="B14" s="1850" t="s">
        <v>359</v>
      </c>
      <c r="C14" s="1850"/>
      <c r="D14" s="1850"/>
      <c r="E14" s="1850"/>
      <c r="F14" s="1850"/>
      <c r="G14" s="1850"/>
      <c r="H14" s="952">
        <v>1000</v>
      </c>
      <c r="I14" s="1820" t="s">
        <v>21</v>
      </c>
      <c r="J14" s="1820"/>
      <c r="K14" s="1820"/>
    </row>
    <row r="15" spans="2:14" s="141" customFormat="1" ht="12.75">
      <c r="B15" s="1829" t="s">
        <v>360</v>
      </c>
      <c r="C15" s="1830"/>
      <c r="D15" s="1830"/>
      <c r="E15" s="1830"/>
      <c r="F15" s="1830"/>
      <c r="G15" s="1830"/>
      <c r="H15" s="326">
        <v>11000</v>
      </c>
      <c r="I15" s="142"/>
      <c r="J15" s="142"/>
      <c r="K15" s="142"/>
    </row>
    <row r="16" spans="2:14">
      <c r="H16" s="44"/>
      <c r="I16" s="1847"/>
      <c r="J16" s="1847"/>
      <c r="K16" s="1847"/>
      <c r="L16" s="44"/>
    </row>
    <row r="17" spans="8:12">
      <c r="H17" s="44"/>
      <c r="I17" s="1847"/>
      <c r="J17" s="1847"/>
      <c r="K17" s="1847"/>
      <c r="L17" s="44"/>
    </row>
    <row r="18" spans="8:12">
      <c r="H18" s="44"/>
      <c r="I18" s="45"/>
      <c r="J18" s="45"/>
      <c r="K18" s="45"/>
      <c r="L18" s="44"/>
    </row>
  </sheetData>
  <mergeCells count="18">
    <mergeCell ref="E1:K1"/>
    <mergeCell ref="B3:K3"/>
    <mergeCell ref="B5:C5"/>
    <mergeCell ref="B6:C6"/>
    <mergeCell ref="B7:C7"/>
    <mergeCell ref="J5:L5"/>
    <mergeCell ref="J6:L6"/>
    <mergeCell ref="J7:L7"/>
    <mergeCell ref="I16:K16"/>
    <mergeCell ref="I17:K17"/>
    <mergeCell ref="B10:K10"/>
    <mergeCell ref="B12:G12"/>
    <mergeCell ref="B13:G13"/>
    <mergeCell ref="B14:G14"/>
    <mergeCell ref="I12:K12"/>
    <mergeCell ref="I13:K13"/>
    <mergeCell ref="I14:K14"/>
    <mergeCell ref="B15:G15"/>
  </mergeCells>
  <dataValidations count="1">
    <dataValidation type="whole" errorStyle="information" allowBlank="1" showInputMessage="1" showErrorMessage="1" error="Jāievada skaitlis" sqref="I13:I17 D6:J7">
      <formula1>-1000000000000</formula1>
      <formula2>1000000000000</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L17"/>
  <sheetViews>
    <sheetView topLeftCell="A2" zoomScale="80" zoomScaleNormal="80" workbookViewId="0">
      <selection activeCell="W15" sqref="W15"/>
    </sheetView>
  </sheetViews>
  <sheetFormatPr defaultRowHeight="15"/>
  <cols>
    <col min="3" max="3" width="12.7109375" customWidth="1"/>
    <col min="4" max="4" width="12.42578125" customWidth="1"/>
    <col min="5" max="6" width="11.42578125" customWidth="1"/>
    <col min="7" max="7" width="15.5703125" customWidth="1"/>
    <col min="8" max="8" width="15.42578125" customWidth="1"/>
    <col min="9" max="9" width="25" customWidth="1"/>
    <col min="10" max="10" width="4.140625" customWidth="1"/>
    <col min="11" max="11" width="3.140625" customWidth="1"/>
    <col min="12" max="12" width="23.5703125" customWidth="1"/>
  </cols>
  <sheetData>
    <row r="1" spans="2:12" ht="33.75" customHeight="1">
      <c r="E1" s="1634" t="s">
        <v>493</v>
      </c>
      <c r="F1" s="1634"/>
      <c r="G1" s="1634"/>
      <c r="H1" s="1634"/>
      <c r="I1" s="1634"/>
      <c r="J1" s="1634"/>
      <c r="K1" s="1634"/>
    </row>
    <row r="3" spans="2:12" ht="44.45" customHeight="1">
      <c r="B3" s="1856" t="s">
        <v>502</v>
      </c>
      <c r="C3" s="1857"/>
      <c r="D3" s="1857"/>
      <c r="E3" s="1857"/>
      <c r="F3" s="1857"/>
      <c r="G3" s="1857"/>
      <c r="H3" s="1857"/>
      <c r="I3" s="1857"/>
      <c r="J3" s="1857"/>
      <c r="K3" s="1857"/>
    </row>
    <row r="5" spans="2:12" s="120" customFormat="1" ht="12.75"/>
    <row r="6" spans="2:12" s="130" customFormat="1" ht="85.5" customHeight="1">
      <c r="B6" s="1779" t="s">
        <v>333</v>
      </c>
      <c r="C6" s="1779"/>
      <c r="D6" s="84" t="s">
        <v>13</v>
      </c>
      <c r="E6" s="84" t="s">
        <v>14</v>
      </c>
      <c r="F6" s="84" t="s">
        <v>15</v>
      </c>
      <c r="G6" s="84" t="s">
        <v>16</v>
      </c>
      <c r="H6" s="84" t="s">
        <v>334</v>
      </c>
      <c r="I6" s="84" t="s">
        <v>335</v>
      </c>
      <c r="J6" s="1779" t="s">
        <v>503</v>
      </c>
      <c r="K6" s="1779"/>
      <c r="L6" s="1779"/>
    </row>
    <row r="7" spans="2:12" s="130" customFormat="1" ht="12.75">
      <c r="B7" s="1780" t="s">
        <v>337</v>
      </c>
      <c r="C7" s="1781"/>
      <c r="D7" s="85" t="s">
        <v>338</v>
      </c>
      <c r="E7" s="85" t="s">
        <v>338</v>
      </c>
      <c r="F7" s="85" t="s">
        <v>338</v>
      </c>
      <c r="G7" s="85" t="s">
        <v>338</v>
      </c>
      <c r="H7" s="85" t="s">
        <v>338</v>
      </c>
      <c r="I7" s="85" t="s">
        <v>338</v>
      </c>
      <c r="J7" s="1789"/>
      <c r="K7" s="1789"/>
      <c r="L7" s="1789"/>
    </row>
    <row r="8" spans="2:12" s="130" customFormat="1" ht="30.75" customHeight="1">
      <c r="B8" s="1782" t="s">
        <v>339</v>
      </c>
      <c r="C8" s="1782"/>
      <c r="D8" s="85" t="s">
        <v>338</v>
      </c>
      <c r="E8" s="85" t="s">
        <v>338</v>
      </c>
      <c r="F8" s="959">
        <v>11000</v>
      </c>
      <c r="G8" s="85" t="s">
        <v>338</v>
      </c>
      <c r="H8" s="85" t="s">
        <v>338</v>
      </c>
      <c r="I8" s="85" t="s">
        <v>338</v>
      </c>
      <c r="J8" s="1858" t="s">
        <v>21</v>
      </c>
      <c r="K8" s="1858"/>
      <c r="L8" s="1858"/>
    </row>
    <row r="9" spans="2:12" s="120" customFormat="1" ht="12.75"/>
    <row r="10" spans="2:12" s="120" customFormat="1" ht="12.75"/>
    <row r="11" spans="2:12" s="120" customFormat="1" ht="28.15" customHeight="1">
      <c r="B11" s="1859" t="s">
        <v>504</v>
      </c>
      <c r="C11" s="1818"/>
      <c r="D11" s="1818"/>
      <c r="E11" s="1818"/>
      <c r="F11" s="1818"/>
      <c r="G11" s="1818"/>
      <c r="H11" s="1818"/>
      <c r="I11" s="1818"/>
      <c r="J11" s="1818"/>
      <c r="K11" s="1818"/>
    </row>
    <row r="12" spans="2:12" s="120" customFormat="1" ht="12.75"/>
    <row r="13" spans="2:12" s="134" customFormat="1" ht="25.5">
      <c r="B13" s="1796" t="s">
        <v>376</v>
      </c>
      <c r="C13" s="1797"/>
      <c r="D13" s="1797"/>
      <c r="E13" s="1797"/>
      <c r="F13" s="1797"/>
      <c r="G13" s="1798"/>
      <c r="H13" s="87" t="s">
        <v>500</v>
      </c>
      <c r="I13" s="84" t="s">
        <v>346</v>
      </c>
    </row>
    <row r="14" spans="2:12" s="638" customFormat="1" ht="25.5">
      <c r="B14" s="1802" t="s">
        <v>505</v>
      </c>
      <c r="C14" s="1803"/>
      <c r="D14" s="1803"/>
      <c r="E14" s="1803"/>
      <c r="F14" s="1803"/>
      <c r="G14" s="1804"/>
      <c r="H14" s="957">
        <v>10000</v>
      </c>
      <c r="I14" s="621" t="s">
        <v>21</v>
      </c>
    </row>
    <row r="15" spans="2:12" s="636" customFormat="1" ht="25.5">
      <c r="B15" s="1799" t="s">
        <v>506</v>
      </c>
      <c r="C15" s="1800"/>
      <c r="D15" s="1800"/>
      <c r="E15" s="1800"/>
      <c r="F15" s="1800"/>
      <c r="G15" s="1801"/>
      <c r="H15" s="958">
        <v>1000</v>
      </c>
      <c r="I15" s="621" t="s">
        <v>21</v>
      </c>
    </row>
    <row r="16" spans="2:12" s="130" customFormat="1" ht="12.75">
      <c r="B16" s="1853" t="s">
        <v>360</v>
      </c>
      <c r="C16" s="1854"/>
      <c r="D16" s="1854"/>
      <c r="E16" s="1854"/>
      <c r="F16" s="1854"/>
      <c r="G16" s="1855"/>
      <c r="H16" s="959">
        <v>11000</v>
      </c>
    </row>
    <row r="17" s="120" customFormat="1" ht="12.75"/>
  </sheetData>
  <mergeCells count="13">
    <mergeCell ref="E1:K1"/>
    <mergeCell ref="B16:G16"/>
    <mergeCell ref="B7:C7"/>
    <mergeCell ref="J7:L7"/>
    <mergeCell ref="B15:G15"/>
    <mergeCell ref="B3:K3"/>
    <mergeCell ref="B6:C6"/>
    <mergeCell ref="J6:L6"/>
    <mergeCell ref="B13:G13"/>
    <mergeCell ref="B14:G14"/>
    <mergeCell ref="B8:C8"/>
    <mergeCell ref="J8:L8"/>
    <mergeCell ref="B11:K11"/>
  </mergeCells>
  <dataValidations count="1">
    <dataValidation type="whole" errorStyle="information" allowBlank="1" showInputMessage="1" showErrorMessage="1" error="Jāievada skaitlis" sqref="D8:E8 G8:J8 I14:I15 D7:J7">
      <formula1>-1000000000000</formula1>
      <formula2>1000000000000</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31"/>
  <sheetViews>
    <sheetView topLeftCell="A13" zoomScale="80" zoomScaleNormal="80" workbookViewId="0">
      <selection activeCell="S8" sqref="S8"/>
    </sheetView>
  </sheetViews>
  <sheetFormatPr defaultRowHeight="15"/>
  <cols>
    <col min="1" max="1" width="7.42578125" customWidth="1"/>
    <col min="2" max="2" width="19.85546875" customWidth="1"/>
    <col min="3" max="3" width="10" customWidth="1"/>
    <col min="4" max="7" width="11.140625" customWidth="1"/>
    <col min="8" max="8" width="13" customWidth="1"/>
    <col min="11" max="11" width="20.85546875" customWidth="1"/>
  </cols>
  <sheetData>
    <row r="1" spans="1:12" ht="25.5" customHeight="1">
      <c r="F1" s="1860" t="s">
        <v>501</v>
      </c>
      <c r="G1" s="1860"/>
      <c r="H1" s="1860"/>
      <c r="I1" s="1860"/>
      <c r="J1" s="1860"/>
      <c r="K1" s="1860"/>
    </row>
    <row r="2" spans="1:12">
      <c r="F2" s="945"/>
      <c r="G2" s="945"/>
      <c r="H2" s="945"/>
      <c r="I2" s="945"/>
      <c r="J2" s="945"/>
      <c r="K2" s="945"/>
    </row>
    <row r="3" spans="1:12" s="83" customFormat="1" ht="12.75">
      <c r="A3" s="124" t="s">
        <v>507</v>
      </c>
    </row>
    <row r="4" spans="1:12" s="99" customFormat="1" ht="12.75">
      <c r="A4" s="629" t="s">
        <v>1342</v>
      </c>
    </row>
    <row r="5" spans="1:12" s="99" customFormat="1" ht="12.75">
      <c r="A5" s="629"/>
    </row>
    <row r="6" spans="1:12" s="130" customFormat="1" ht="76.5">
      <c r="B6" s="1779" t="s">
        <v>333</v>
      </c>
      <c r="C6" s="1779"/>
      <c r="D6" s="84" t="s">
        <v>13</v>
      </c>
      <c r="E6" s="84" t="s">
        <v>14</v>
      </c>
      <c r="F6" s="84" t="s">
        <v>15</v>
      </c>
      <c r="G6" s="84" t="s">
        <v>16</v>
      </c>
      <c r="H6" s="84" t="s">
        <v>334</v>
      </c>
      <c r="I6" s="84" t="s">
        <v>335</v>
      </c>
      <c r="J6" s="1779" t="s">
        <v>336</v>
      </c>
      <c r="K6" s="1779"/>
      <c r="L6" s="1779"/>
    </row>
    <row r="7" spans="1:12" s="141" customFormat="1" ht="12.75">
      <c r="B7" s="1823" t="s">
        <v>337</v>
      </c>
      <c r="C7" s="1824"/>
      <c r="D7" s="344" t="s">
        <v>338</v>
      </c>
      <c r="E7" s="344" t="s">
        <v>338</v>
      </c>
      <c r="F7" s="344" t="s">
        <v>338</v>
      </c>
      <c r="G7" s="344" t="s">
        <v>338</v>
      </c>
      <c r="H7" s="344" t="s">
        <v>338</v>
      </c>
      <c r="I7" s="344" t="s">
        <v>338</v>
      </c>
      <c r="J7" s="1795"/>
      <c r="K7" s="1795"/>
      <c r="L7" s="1795"/>
    </row>
    <row r="8" spans="1:12" s="141" customFormat="1" ht="39.75" customHeight="1">
      <c r="B8" s="1845" t="s">
        <v>339</v>
      </c>
      <c r="C8" s="1845"/>
      <c r="D8" s="344" t="s">
        <v>338</v>
      </c>
      <c r="E8" s="327">
        <f>E11</f>
        <v>16320</v>
      </c>
      <c r="F8" s="328">
        <f>E12</f>
        <v>4080</v>
      </c>
      <c r="G8" s="328">
        <f>E13</f>
        <v>1632</v>
      </c>
      <c r="H8" s="344" t="s">
        <v>338</v>
      </c>
      <c r="I8" s="328">
        <f>E13</f>
        <v>1632</v>
      </c>
      <c r="J8" s="1852" t="s">
        <v>130</v>
      </c>
      <c r="K8" s="1852"/>
      <c r="L8" s="1852"/>
    </row>
    <row r="9" spans="1:12" s="130" customFormat="1" ht="12.75">
      <c r="A9" s="144"/>
    </row>
    <row r="10" spans="1:12" s="130" customFormat="1" ht="25.5">
      <c r="B10" s="135" t="s">
        <v>443</v>
      </c>
      <c r="C10" s="135" t="s">
        <v>444</v>
      </c>
      <c r="D10" s="119" t="s">
        <v>445</v>
      </c>
      <c r="E10" s="135" t="s">
        <v>446</v>
      </c>
      <c r="F10" s="136"/>
      <c r="G10" s="136"/>
    </row>
    <row r="11" spans="1:12" s="720" customFormat="1" ht="38.25">
      <c r="B11" s="721" t="s">
        <v>508</v>
      </c>
      <c r="C11" s="534">
        <v>10</v>
      </c>
      <c r="D11" s="534">
        <v>32</v>
      </c>
      <c r="E11" s="960">
        <f>ROUND(C11*D11*$E$28,2)</f>
        <v>16320</v>
      </c>
      <c r="F11" s="584"/>
      <c r="G11" s="584"/>
    </row>
    <row r="12" spans="1:12" s="584" customFormat="1" ht="25.5">
      <c r="B12" s="721" t="s">
        <v>448</v>
      </c>
      <c r="C12" s="534">
        <v>10</v>
      </c>
      <c r="D12" s="534">
        <v>8</v>
      </c>
      <c r="E12" s="960">
        <f t="shared" ref="E12:E13" si="0">ROUND(C12*D12*$E$28,2)</f>
        <v>4080</v>
      </c>
    </row>
    <row r="13" spans="1:12" s="584" customFormat="1" ht="25.5">
      <c r="B13" s="721" t="s">
        <v>449</v>
      </c>
      <c r="C13" s="534">
        <v>4</v>
      </c>
      <c r="D13" s="534">
        <v>8</v>
      </c>
      <c r="E13" s="960">
        <f t="shared" si="0"/>
        <v>1632</v>
      </c>
    </row>
    <row r="14" spans="1:12" s="130" customFormat="1" ht="12.75">
      <c r="B14" s="144"/>
    </row>
    <row r="15" spans="1:12" s="130" customFormat="1" ht="12.75">
      <c r="B15" s="144" t="s">
        <v>509</v>
      </c>
    </row>
    <row r="16" spans="1:12" s="130" customFormat="1" ht="25.5">
      <c r="B16" s="84" t="s">
        <v>451</v>
      </c>
      <c r="C16" s="101" t="s">
        <v>452</v>
      </c>
      <c r="D16" s="84" t="s">
        <v>510</v>
      </c>
      <c r="E16" s="84" t="s">
        <v>511</v>
      </c>
    </row>
    <row r="17" spans="2:6" s="130" customFormat="1" ht="12.75">
      <c r="B17" s="103" t="s">
        <v>512</v>
      </c>
      <c r="C17" s="104"/>
      <c r="D17" s="105"/>
      <c r="E17" s="131">
        <v>35.729999999999997</v>
      </c>
    </row>
    <row r="18" spans="2:6" s="584" customFormat="1" ht="12.75">
      <c r="B18" s="716" t="s">
        <v>513</v>
      </c>
      <c r="C18" s="717">
        <v>1</v>
      </c>
      <c r="D18" s="652">
        <v>28.91</v>
      </c>
      <c r="E18" s="718">
        <v>28.91</v>
      </c>
    </row>
    <row r="19" spans="2:6" s="584" customFormat="1" ht="12.75">
      <c r="B19" s="716" t="s">
        <v>514</v>
      </c>
      <c r="C19" s="717"/>
      <c r="D19" s="652"/>
      <c r="E19" s="718">
        <v>6.82</v>
      </c>
    </row>
    <row r="20" spans="2:6" s="130" customFormat="1" ht="12.75">
      <c r="B20" s="103" t="s">
        <v>515</v>
      </c>
      <c r="E20" s="712">
        <v>1.69</v>
      </c>
    </row>
    <row r="21" spans="2:6" s="130" customFormat="1" ht="12.75">
      <c r="B21" s="702" t="s">
        <v>516</v>
      </c>
      <c r="C21" s="104">
        <v>5</v>
      </c>
      <c r="D21" s="105">
        <v>0.36</v>
      </c>
      <c r="E21" s="107">
        <v>1.69</v>
      </c>
    </row>
    <row r="22" spans="2:6" s="130" customFormat="1" ht="12.75">
      <c r="B22" s="719" t="s">
        <v>517</v>
      </c>
      <c r="C22" s="105"/>
      <c r="D22" s="189"/>
      <c r="E22" s="713">
        <v>13.58</v>
      </c>
    </row>
    <row r="23" spans="2:6" s="130" customFormat="1" ht="51">
      <c r="B23" s="91" t="s">
        <v>518</v>
      </c>
      <c r="C23" s="190">
        <v>0.08</v>
      </c>
      <c r="D23" s="91"/>
      <c r="E23" s="191">
        <v>2.86</v>
      </c>
      <c r="F23" s="192"/>
    </row>
    <row r="24" spans="2:6" s="130" customFormat="1" ht="25.5">
      <c r="B24" s="91" t="s">
        <v>519</v>
      </c>
      <c r="C24" s="194">
        <v>0.15</v>
      </c>
      <c r="D24" s="193"/>
      <c r="E24" s="195">
        <v>5.36</v>
      </c>
    </row>
    <row r="25" spans="2:6" s="130" customFormat="1" ht="25.5">
      <c r="B25" s="715" t="s">
        <v>520</v>
      </c>
      <c r="C25" s="194">
        <v>0.04</v>
      </c>
      <c r="D25" s="193"/>
      <c r="E25" s="195">
        <v>1.43</v>
      </c>
    </row>
    <row r="26" spans="2:6" s="130" customFormat="1" ht="12.75">
      <c r="B26" s="715" t="s">
        <v>521</v>
      </c>
      <c r="C26" s="194">
        <v>7.0000000000000007E-2</v>
      </c>
      <c r="D26" s="193"/>
      <c r="E26" s="195">
        <v>2.5</v>
      </c>
    </row>
    <row r="27" spans="2:6" s="130" customFormat="1" ht="12.75">
      <c r="B27" s="715" t="s">
        <v>522</v>
      </c>
      <c r="C27" s="194">
        <v>0.04</v>
      </c>
      <c r="D27" s="193"/>
      <c r="E27" s="195">
        <v>1.43</v>
      </c>
    </row>
    <row r="28" spans="2:6" s="130" customFormat="1" ht="12.75">
      <c r="B28" s="196" t="s">
        <v>394</v>
      </c>
      <c r="C28" s="193"/>
      <c r="D28" s="193"/>
      <c r="E28" s="714">
        <v>51</v>
      </c>
    </row>
    <row r="29" spans="2:6" s="130" customFormat="1" ht="12.75"/>
    <row r="30" spans="2:6" s="130" customFormat="1" ht="106.5" customHeight="1"/>
    <row r="31" spans="2:6" s="120" customFormat="1" ht="12.75"/>
  </sheetData>
  <mergeCells count="7">
    <mergeCell ref="B8:C8"/>
    <mergeCell ref="J8:L8"/>
    <mergeCell ref="F1:K1"/>
    <mergeCell ref="B6:C6"/>
    <mergeCell ref="J6:L6"/>
    <mergeCell ref="B7:C7"/>
    <mergeCell ref="J7:L7"/>
  </mergeCells>
  <dataValidations count="1">
    <dataValidation type="whole" errorStyle="information" allowBlank="1" showInputMessage="1" showErrorMessage="1" error="Jāievada skaitlis" sqref="D7:J8">
      <formula1>-1000000000000</formula1>
      <formula2>1000000000000</formula2>
    </dataValidation>
  </dataValidations>
  <pageMargins left="0.7" right="0.7" top="0.75" bottom="0.75" header="0.3" footer="0.3"/>
  <pageSetup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L15"/>
  <sheetViews>
    <sheetView zoomScale="80" zoomScaleNormal="80" workbookViewId="0">
      <selection activeCell="S8" sqref="S8"/>
    </sheetView>
  </sheetViews>
  <sheetFormatPr defaultRowHeight="15"/>
  <cols>
    <col min="7" max="7" width="10.5703125" customWidth="1"/>
    <col min="8" max="8" width="11" customWidth="1"/>
    <col min="12" max="12" width="13.85546875" customWidth="1"/>
  </cols>
  <sheetData>
    <row r="1" spans="2:12" ht="30.75" customHeight="1">
      <c r="E1" s="1634" t="s">
        <v>1122</v>
      </c>
      <c r="F1" s="1634"/>
      <c r="G1" s="1634"/>
      <c r="H1" s="1634"/>
      <c r="I1" s="1634"/>
      <c r="J1" s="1634"/>
      <c r="K1" s="1634"/>
    </row>
    <row r="3" spans="2:12" ht="42.75" customHeight="1">
      <c r="B3" s="1862" t="s">
        <v>525</v>
      </c>
      <c r="C3" s="1863"/>
      <c r="D3" s="1863"/>
      <c r="E3" s="1863"/>
      <c r="F3" s="1863"/>
      <c r="G3" s="1863"/>
      <c r="H3" s="1863"/>
      <c r="I3" s="1863"/>
      <c r="J3" s="1863"/>
      <c r="K3" s="1863"/>
    </row>
    <row r="5" spans="2:12" ht="89.25">
      <c r="B5" s="1779" t="s">
        <v>333</v>
      </c>
      <c r="C5" s="1779"/>
      <c r="D5" s="84" t="s">
        <v>13</v>
      </c>
      <c r="E5" s="84" t="s">
        <v>14</v>
      </c>
      <c r="F5" s="84" t="s">
        <v>15</v>
      </c>
      <c r="G5" s="84" t="s">
        <v>16</v>
      </c>
      <c r="H5" s="84" t="s">
        <v>334</v>
      </c>
      <c r="I5" s="84" t="s">
        <v>335</v>
      </c>
      <c r="J5" s="1779" t="s">
        <v>526</v>
      </c>
      <c r="K5" s="1779"/>
      <c r="L5" s="1779"/>
    </row>
    <row r="6" spans="2:12">
      <c r="B6" s="1823" t="s">
        <v>337</v>
      </c>
      <c r="C6" s="1824"/>
      <c r="D6" s="344" t="s">
        <v>338</v>
      </c>
      <c r="E6" s="344" t="s">
        <v>338</v>
      </c>
      <c r="F6" s="344" t="s">
        <v>338</v>
      </c>
      <c r="G6" s="344" t="s">
        <v>338</v>
      </c>
      <c r="H6" s="344" t="s">
        <v>338</v>
      </c>
      <c r="I6" s="344" t="s">
        <v>338</v>
      </c>
      <c r="J6" s="1864"/>
      <c r="K6" s="1864"/>
      <c r="L6" s="1864"/>
    </row>
    <row r="7" spans="2:12" ht="27" customHeight="1">
      <c r="B7" s="1845" t="s">
        <v>339</v>
      </c>
      <c r="C7" s="1845"/>
      <c r="D7" s="344" t="s">
        <v>338</v>
      </c>
      <c r="E7" s="328">
        <v>11000</v>
      </c>
      <c r="F7" s="344" t="s">
        <v>338</v>
      </c>
      <c r="G7" s="344" t="s">
        <v>338</v>
      </c>
      <c r="H7" s="344" t="s">
        <v>338</v>
      </c>
      <c r="I7" s="344" t="s">
        <v>338</v>
      </c>
      <c r="J7" s="1861" t="s">
        <v>21</v>
      </c>
      <c r="K7" s="1861"/>
      <c r="L7" s="1861"/>
    </row>
    <row r="8" spans="2:12">
      <c r="B8" s="120"/>
      <c r="C8" s="120"/>
      <c r="D8" s="120"/>
      <c r="E8" s="120"/>
      <c r="F8" s="120"/>
      <c r="G8" s="120"/>
      <c r="H8" s="120"/>
      <c r="I8" s="120"/>
      <c r="J8" s="120"/>
      <c r="K8" s="120"/>
    </row>
    <row r="9" spans="2:12">
      <c r="B9" s="120"/>
      <c r="C9" s="120"/>
      <c r="D9" s="120"/>
      <c r="E9" s="120"/>
      <c r="F9" s="120"/>
      <c r="G9" s="120"/>
      <c r="H9" s="120"/>
      <c r="I9" s="120"/>
      <c r="J9" s="120"/>
      <c r="K9" s="120"/>
    </row>
    <row r="10" spans="2:12">
      <c r="B10" s="1859" t="s">
        <v>527</v>
      </c>
      <c r="C10" s="1818"/>
      <c r="D10" s="1818"/>
      <c r="E10" s="1818"/>
      <c r="F10" s="1818"/>
      <c r="G10" s="1818"/>
      <c r="H10" s="1818"/>
      <c r="I10" s="1818"/>
      <c r="J10" s="1818"/>
      <c r="K10" s="1818"/>
    </row>
    <row r="11" spans="2:12">
      <c r="B11" s="120"/>
      <c r="C11" s="120"/>
      <c r="D11" s="120"/>
      <c r="E11" s="120"/>
      <c r="F11" s="120"/>
      <c r="G11" s="120"/>
      <c r="H11" s="120"/>
      <c r="I11" s="120"/>
      <c r="J11" s="120"/>
      <c r="K11" s="120"/>
    </row>
    <row r="12" spans="2:12" ht="25.5" customHeight="1">
      <c r="B12" s="1796" t="s">
        <v>376</v>
      </c>
      <c r="C12" s="1797"/>
      <c r="D12" s="1797"/>
      <c r="E12" s="1797"/>
      <c r="F12" s="1797"/>
      <c r="G12" s="1798"/>
      <c r="H12" s="962" t="s">
        <v>500</v>
      </c>
      <c r="I12" s="1779" t="s">
        <v>346</v>
      </c>
      <c r="J12" s="1779"/>
      <c r="K12" s="1779"/>
    </row>
    <row r="13" spans="2:12" ht="25.5" customHeight="1">
      <c r="B13" s="1834" t="s">
        <v>528</v>
      </c>
      <c r="C13" s="1835"/>
      <c r="D13" s="1835"/>
      <c r="E13" s="1835"/>
      <c r="F13" s="1835"/>
      <c r="G13" s="1836"/>
      <c r="H13" s="491">
        <v>10000</v>
      </c>
      <c r="I13" s="1820" t="s">
        <v>21</v>
      </c>
      <c r="J13" s="1820"/>
      <c r="K13" s="1820"/>
    </row>
    <row r="14" spans="2:12" ht="28.5" customHeight="1">
      <c r="B14" s="1850" t="s">
        <v>529</v>
      </c>
      <c r="C14" s="1850"/>
      <c r="D14" s="1850"/>
      <c r="E14" s="1850"/>
      <c r="F14" s="1850"/>
      <c r="G14" s="1850"/>
      <c r="H14" s="947">
        <v>1000</v>
      </c>
      <c r="I14" s="1820" t="s">
        <v>21</v>
      </c>
      <c r="J14" s="1820"/>
      <c r="K14" s="1820"/>
    </row>
    <row r="15" spans="2:12">
      <c r="B15" s="1853" t="s">
        <v>360</v>
      </c>
      <c r="C15" s="1854"/>
      <c r="D15" s="1854"/>
      <c r="E15" s="1854"/>
      <c r="F15" s="1854"/>
      <c r="G15" s="1855"/>
      <c r="H15" s="959">
        <v>11000</v>
      </c>
      <c r="I15" s="130"/>
      <c r="J15" s="130"/>
      <c r="K15" s="130"/>
    </row>
  </sheetData>
  <mergeCells count="16">
    <mergeCell ref="E1:K1"/>
    <mergeCell ref="B15:G15"/>
    <mergeCell ref="B10:K10"/>
    <mergeCell ref="B12:G12"/>
    <mergeCell ref="B13:G13"/>
    <mergeCell ref="B14:G14"/>
    <mergeCell ref="B7:C7"/>
    <mergeCell ref="J7:L7"/>
    <mergeCell ref="I14:K14"/>
    <mergeCell ref="B3:K3"/>
    <mergeCell ref="B5:C5"/>
    <mergeCell ref="J5:L5"/>
    <mergeCell ref="B6:C6"/>
    <mergeCell ref="J6:L6"/>
    <mergeCell ref="I12:K12"/>
    <mergeCell ref="I13:K1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R25"/>
  <sheetViews>
    <sheetView zoomScale="80" zoomScaleNormal="80" workbookViewId="0">
      <selection activeCell="R15" sqref="R15"/>
    </sheetView>
  </sheetViews>
  <sheetFormatPr defaultRowHeight="15"/>
  <cols>
    <col min="1" max="1" width="17.5703125" customWidth="1"/>
    <col min="2" max="2" width="10.7109375" customWidth="1"/>
    <col min="3" max="3" width="12.7109375" customWidth="1"/>
    <col min="4" max="5" width="12" customWidth="1"/>
    <col min="6" max="6" width="10.42578125" customWidth="1"/>
    <col min="7" max="7" width="11.5703125" customWidth="1"/>
    <col min="8" max="8" width="11.140625" customWidth="1"/>
    <col min="9" max="9" width="9.42578125" customWidth="1"/>
    <col min="11" max="11" width="7.140625" customWidth="1"/>
    <col min="12" max="12" width="22.7109375" customWidth="1"/>
  </cols>
  <sheetData>
    <row r="1" spans="1:18" ht="32.25" customHeight="1">
      <c r="D1" s="1634" t="s">
        <v>523</v>
      </c>
      <c r="E1" s="1634"/>
      <c r="F1" s="1634"/>
      <c r="G1" s="1634"/>
      <c r="H1" s="1634"/>
      <c r="I1" s="1634"/>
      <c r="J1" s="1634"/>
      <c r="K1" s="1634"/>
    </row>
    <row r="3" spans="1:18" s="120" customFormat="1" ht="12.75">
      <c r="A3" s="1890" t="s">
        <v>531</v>
      </c>
      <c r="B3" s="1890"/>
      <c r="C3" s="1890"/>
      <c r="D3" s="1890"/>
      <c r="E3" s="1890"/>
      <c r="F3" s="1890"/>
    </row>
    <row r="4" spans="1:18" s="120" customFormat="1" ht="12.75">
      <c r="A4" s="147"/>
      <c r="B4" s="147"/>
      <c r="C4" s="147"/>
      <c r="D4" s="147"/>
      <c r="E4" s="147"/>
      <c r="F4" s="147"/>
    </row>
    <row r="5" spans="1:18" s="120" customFormat="1" ht="87.95" customHeight="1">
      <c r="B5" s="1779" t="s">
        <v>333</v>
      </c>
      <c r="C5" s="1779"/>
      <c r="D5" s="84" t="s">
        <v>13</v>
      </c>
      <c r="E5" s="84" t="s">
        <v>14</v>
      </c>
      <c r="F5" s="84" t="s">
        <v>15</v>
      </c>
      <c r="G5" s="84" t="s">
        <v>16</v>
      </c>
      <c r="H5" s="84" t="s">
        <v>334</v>
      </c>
      <c r="I5" s="84" t="s">
        <v>335</v>
      </c>
      <c r="J5" s="1779" t="s">
        <v>532</v>
      </c>
      <c r="K5" s="1779"/>
      <c r="L5" s="1779"/>
    </row>
    <row r="6" spans="1:18" s="707" customFormat="1" ht="12.75">
      <c r="B6" s="1823" t="s">
        <v>337</v>
      </c>
      <c r="C6" s="1824"/>
      <c r="D6" s="705" t="s">
        <v>338</v>
      </c>
      <c r="E6" s="705" t="s">
        <v>338</v>
      </c>
      <c r="F6" s="705" t="s">
        <v>338</v>
      </c>
      <c r="G6" s="705" t="s">
        <v>338</v>
      </c>
      <c r="H6" s="705" t="s">
        <v>338</v>
      </c>
      <c r="I6" s="705" t="s">
        <v>338</v>
      </c>
      <c r="J6" s="1820"/>
      <c r="K6" s="1820"/>
      <c r="L6" s="1820"/>
    </row>
    <row r="7" spans="1:18" s="707" customFormat="1" ht="63.75" customHeight="1">
      <c r="B7" s="1823" t="s">
        <v>339</v>
      </c>
      <c r="C7" s="1823"/>
      <c r="D7" s="538">
        <v>0</v>
      </c>
      <c r="E7" s="538">
        <f>E15</f>
        <v>2729</v>
      </c>
      <c r="F7" s="976">
        <f>F15</f>
        <v>2729</v>
      </c>
      <c r="G7" s="976">
        <v>2729</v>
      </c>
      <c r="H7" s="937">
        <v>0</v>
      </c>
      <c r="I7" s="976">
        <v>2729</v>
      </c>
      <c r="J7" s="1889" t="s">
        <v>177</v>
      </c>
      <c r="K7" s="1889"/>
      <c r="L7" s="1889"/>
    </row>
    <row r="8" spans="1:18" s="120" customFormat="1" ht="20.25" customHeight="1">
      <c r="A8" s="1891"/>
      <c r="B8" s="1892"/>
      <c r="C8" s="1892"/>
      <c r="D8" s="1892"/>
      <c r="E8" s="1892"/>
      <c r="F8" s="1892"/>
      <c r="G8" s="1892"/>
      <c r="H8" s="1892"/>
      <c r="I8" s="1892"/>
      <c r="J8" s="1892"/>
      <c r="K8" s="217"/>
      <c r="L8" s="218"/>
      <c r="M8" s="218"/>
      <c r="N8" s="218"/>
      <c r="O8" s="218"/>
      <c r="P8" s="218"/>
      <c r="Q8" s="218"/>
      <c r="R8" s="218"/>
    </row>
    <row r="9" spans="1:18" s="120" customFormat="1" ht="17.45" customHeight="1">
      <c r="A9" s="1893" t="s">
        <v>533</v>
      </c>
      <c r="B9" s="1894"/>
      <c r="C9" s="1895"/>
      <c r="D9" s="1899" t="s">
        <v>534</v>
      </c>
      <c r="E9" s="1900"/>
      <c r="F9" s="1900"/>
      <c r="G9" s="1900"/>
      <c r="H9" s="1900"/>
      <c r="I9" s="1881"/>
      <c r="J9" s="1882"/>
      <c r="K9" s="204"/>
      <c r="L9" s="218"/>
      <c r="M9" s="218"/>
      <c r="N9" s="218"/>
      <c r="O9" s="218"/>
      <c r="P9" s="218"/>
      <c r="Q9" s="218"/>
      <c r="R9" s="218"/>
    </row>
    <row r="10" spans="1:18" s="120" customFormat="1" ht="15" customHeight="1">
      <c r="A10" s="1896"/>
      <c r="B10" s="1897"/>
      <c r="C10" s="1898"/>
      <c r="D10" s="1876" t="s">
        <v>13</v>
      </c>
      <c r="E10" s="1876" t="s">
        <v>14</v>
      </c>
      <c r="F10" s="1876" t="s">
        <v>15</v>
      </c>
      <c r="G10" s="1876" t="s">
        <v>16</v>
      </c>
      <c r="H10" s="1876" t="s">
        <v>535</v>
      </c>
      <c r="I10" s="1883"/>
      <c r="J10" s="1884"/>
      <c r="K10" s="205"/>
      <c r="L10" s="218"/>
      <c r="M10" s="218"/>
      <c r="N10" s="218"/>
      <c r="O10" s="218"/>
      <c r="P10" s="218"/>
      <c r="Q10" s="218"/>
      <c r="R10" s="218"/>
    </row>
    <row r="11" spans="1:18" s="120" customFormat="1" ht="17.45" customHeight="1">
      <c r="A11" s="219" t="s">
        <v>4</v>
      </c>
      <c r="B11" s="1878" t="s">
        <v>6</v>
      </c>
      <c r="C11" s="1879"/>
      <c r="D11" s="1877"/>
      <c r="E11" s="1877"/>
      <c r="F11" s="1877"/>
      <c r="G11" s="1877"/>
      <c r="H11" s="1877"/>
      <c r="I11" s="1885"/>
      <c r="J11" s="1886"/>
      <c r="K11" s="205"/>
      <c r="L11" s="218"/>
      <c r="M11" s="218"/>
      <c r="N11" s="218"/>
      <c r="O11" s="218"/>
      <c r="P11" s="218"/>
      <c r="Q11" s="218"/>
      <c r="R11" s="218"/>
    </row>
    <row r="12" spans="1:18" s="120" customFormat="1" ht="42.6" customHeight="1">
      <c r="A12" s="1867" t="s">
        <v>1164</v>
      </c>
      <c r="B12" s="1869" t="s">
        <v>536</v>
      </c>
      <c r="C12" s="1870"/>
      <c r="D12" s="198"/>
      <c r="E12" s="966">
        <f>D24</f>
        <v>2728.8599999999997</v>
      </c>
      <c r="F12" s="966">
        <f>D24</f>
        <v>2728.8599999999997</v>
      </c>
      <c r="G12" s="967"/>
      <c r="H12" s="968"/>
      <c r="I12" s="1871" t="s">
        <v>537</v>
      </c>
      <c r="J12" s="1871"/>
      <c r="K12" s="220"/>
      <c r="L12" s="218"/>
      <c r="M12" s="218"/>
      <c r="N12" s="218"/>
      <c r="O12" s="218"/>
      <c r="P12" s="218"/>
      <c r="Q12" s="218"/>
      <c r="R12" s="218"/>
    </row>
    <row r="13" spans="1:18" s="120" customFormat="1" ht="37.5" customHeight="1">
      <c r="A13" s="1867"/>
      <c r="B13" s="1872" t="s">
        <v>538</v>
      </c>
      <c r="C13" s="1873"/>
      <c r="D13" s="969"/>
      <c r="E13" s="969"/>
      <c r="F13" s="198"/>
      <c r="G13" s="970">
        <v>2728.9</v>
      </c>
      <c r="H13" s="971">
        <v>2728.9</v>
      </c>
      <c r="I13" s="1871" t="s">
        <v>179</v>
      </c>
      <c r="J13" s="1871"/>
      <c r="K13" s="220"/>
      <c r="L13" s="218"/>
      <c r="M13" s="218"/>
      <c r="N13" s="218"/>
      <c r="O13" s="218"/>
      <c r="P13" s="218"/>
      <c r="Q13" s="218"/>
      <c r="R13" s="218"/>
    </row>
    <row r="14" spans="1:18" s="120" customFormat="1" ht="29.25" hidden="1" customHeight="1">
      <c r="A14" s="1868"/>
      <c r="B14" s="1872"/>
      <c r="C14" s="1873"/>
      <c r="D14" s="972"/>
      <c r="E14" s="973"/>
      <c r="F14" s="974"/>
      <c r="G14" s="971"/>
      <c r="H14" s="974"/>
      <c r="I14" s="1874"/>
      <c r="J14" s="1875"/>
      <c r="K14" s="220"/>
    </row>
    <row r="15" spans="1:18" s="120" customFormat="1" ht="12.75">
      <c r="A15" s="221"/>
      <c r="B15" s="221"/>
      <c r="C15" s="222" t="s">
        <v>394</v>
      </c>
      <c r="D15" s="975">
        <f>ROUND(SUM(D12:D14),0)</f>
        <v>0</v>
      </c>
      <c r="E15" s="975">
        <f>ROUND(SUM(E12:E14),0)</f>
        <v>2729</v>
      </c>
      <c r="F15" s="975">
        <f>ROUND(SUM(F12:F14),0)</f>
        <v>2729</v>
      </c>
      <c r="G15" s="975">
        <f>ROUND(SUM(G12:G14),0)</f>
        <v>2729</v>
      </c>
      <c r="H15" s="975">
        <f>ROUND(SUM(H12:H14),0)</f>
        <v>2729</v>
      </c>
      <c r="I15" s="1887"/>
      <c r="J15" s="1888"/>
      <c r="K15" s="223"/>
      <c r="L15" s="218"/>
      <c r="M15" s="218"/>
      <c r="N15" s="218"/>
      <c r="O15" s="218"/>
      <c r="P15" s="218"/>
      <c r="Q15" s="218"/>
      <c r="R15" s="218"/>
    </row>
    <row r="16" spans="1:18" s="120" customFormat="1" ht="12.75">
      <c r="A16" s="224"/>
      <c r="B16" s="224"/>
      <c r="C16" s="224"/>
      <c r="D16" s="224"/>
      <c r="E16" s="224"/>
      <c r="F16" s="224"/>
      <c r="G16" s="224"/>
      <c r="H16" s="224"/>
      <c r="I16" s="224"/>
      <c r="J16" s="224"/>
      <c r="K16" s="224"/>
      <c r="L16" s="218"/>
      <c r="M16" s="218"/>
      <c r="N16" s="218"/>
      <c r="O16" s="218"/>
      <c r="P16" s="218"/>
      <c r="Q16" s="218"/>
      <c r="R16" s="218"/>
    </row>
    <row r="17" spans="1:18" s="120" customFormat="1" ht="12.75">
      <c r="A17" s="1880" t="s">
        <v>539</v>
      </c>
      <c r="B17" s="1880"/>
      <c r="C17" s="1880"/>
      <c r="D17" s="1880"/>
      <c r="E17" s="1880"/>
      <c r="F17" s="1880"/>
      <c r="G17" s="225"/>
      <c r="H17" s="226"/>
      <c r="I17" s="226"/>
      <c r="J17" s="224"/>
      <c r="K17" s="224"/>
      <c r="L17" s="218"/>
      <c r="M17" s="218"/>
      <c r="N17" s="218"/>
      <c r="O17" s="218"/>
      <c r="P17" s="218"/>
      <c r="Q17" s="218"/>
      <c r="R17" s="218"/>
    </row>
    <row r="18" spans="1:18" s="120" customFormat="1" ht="28.5" customHeight="1">
      <c r="A18" s="1865" t="s">
        <v>540</v>
      </c>
      <c r="B18" s="1865"/>
      <c r="C18" s="1865"/>
      <c r="D18" s="1866" t="s">
        <v>541</v>
      </c>
      <c r="E18" s="1866"/>
      <c r="F18" s="1866"/>
      <c r="G18" s="964">
        <v>2728.8599999999997</v>
      </c>
      <c r="H18" s="210"/>
      <c r="I18" s="210"/>
      <c r="J18" s="214"/>
      <c r="K18" s="214"/>
      <c r="L18" s="218"/>
      <c r="M18" s="218"/>
      <c r="N18" s="218"/>
      <c r="O18" s="218"/>
      <c r="P18" s="218"/>
      <c r="Q18" s="218"/>
      <c r="R18" s="218"/>
    </row>
    <row r="19" spans="1:18" s="120" customFormat="1" ht="28.5" customHeight="1">
      <c r="A19" s="1865" t="s">
        <v>542</v>
      </c>
      <c r="B19" s="1865"/>
      <c r="C19" s="1865"/>
      <c r="D19" s="1866" t="s">
        <v>541</v>
      </c>
      <c r="E19" s="1866"/>
      <c r="F19" s="1866"/>
      <c r="G19" s="964">
        <v>2728.9</v>
      </c>
      <c r="H19" s="210"/>
      <c r="I19" s="210"/>
      <c r="J19" s="214"/>
      <c r="K19" s="214"/>
      <c r="L19" s="218"/>
      <c r="M19" s="218"/>
      <c r="N19" s="218"/>
      <c r="O19" s="218"/>
      <c r="P19" s="218"/>
      <c r="Q19" s="218"/>
      <c r="R19" s="218"/>
    </row>
    <row r="20" spans="1:18" s="120" customFormat="1" ht="12.75">
      <c r="A20" s="224"/>
      <c r="B20" s="224"/>
      <c r="C20" s="224"/>
      <c r="D20" s="224"/>
      <c r="E20" s="224"/>
      <c r="F20" s="224"/>
      <c r="G20" s="224"/>
      <c r="H20" s="224"/>
      <c r="I20" s="224"/>
      <c r="J20" s="224"/>
      <c r="K20" s="224"/>
      <c r="L20" s="218"/>
      <c r="M20" s="218"/>
      <c r="N20" s="218"/>
      <c r="O20" s="218"/>
      <c r="P20" s="218"/>
      <c r="Q20" s="218"/>
      <c r="R20" s="218"/>
    </row>
    <row r="21" spans="1:18" s="120" customFormat="1" ht="25.5">
      <c r="A21" s="206" t="s">
        <v>543</v>
      </c>
      <c r="B21" s="206" t="s">
        <v>544</v>
      </c>
      <c r="C21" s="206" t="s">
        <v>545</v>
      </c>
      <c r="D21" s="206" t="s">
        <v>546</v>
      </c>
      <c r="E21" s="211"/>
      <c r="F21" s="212"/>
      <c r="G21" s="218"/>
      <c r="H21" s="218"/>
      <c r="I21" s="218"/>
      <c r="J21" s="218"/>
      <c r="K21" s="218"/>
      <c r="L21" s="218"/>
      <c r="M21" s="218"/>
    </row>
    <row r="22" spans="1:18" s="120" customFormat="1" ht="38.25">
      <c r="A22" s="207" t="s">
        <v>547</v>
      </c>
      <c r="B22" s="208">
        <v>1840</v>
      </c>
      <c r="C22" s="965">
        <f>B22*12</f>
        <v>22080</v>
      </c>
      <c r="D22" s="206"/>
      <c r="E22" s="213"/>
      <c r="F22" s="214"/>
      <c r="G22" s="218"/>
      <c r="H22" s="218"/>
      <c r="I22" s="218"/>
      <c r="J22" s="218"/>
      <c r="K22" s="218"/>
      <c r="L22" s="218"/>
      <c r="M22" s="218"/>
    </row>
    <row r="23" spans="1:18" s="120" customFormat="1" ht="38.25">
      <c r="A23" s="207" t="s">
        <v>548</v>
      </c>
      <c r="B23" s="208">
        <f>ROUND(B22*0.2359,2)</f>
        <v>434.06</v>
      </c>
      <c r="C23" s="965">
        <f>B23*12</f>
        <v>5208.72</v>
      </c>
      <c r="D23" s="206"/>
      <c r="E23" s="213"/>
      <c r="F23" s="214"/>
      <c r="G23" s="218"/>
      <c r="H23" s="218"/>
      <c r="I23" s="218"/>
      <c r="J23" s="218"/>
      <c r="K23" s="218"/>
      <c r="L23" s="218"/>
      <c r="M23" s="218"/>
    </row>
    <row r="24" spans="1:18" s="120" customFormat="1" ht="12.75">
      <c r="A24" s="206" t="s">
        <v>549</v>
      </c>
      <c r="B24" s="209">
        <f>SUM(B22:B23)</f>
        <v>2274.06</v>
      </c>
      <c r="C24" s="209">
        <f>SUM(C22:C23)</f>
        <v>27288.720000000001</v>
      </c>
      <c r="D24" s="964">
        <v>2728.8599999999997</v>
      </c>
      <c r="E24" s="215"/>
      <c r="F24" s="216"/>
    </row>
    <row r="25" spans="1:18" s="120" customFormat="1" ht="12.75">
      <c r="A25" s="224"/>
      <c r="B25" s="224"/>
      <c r="C25" s="224"/>
      <c r="D25" s="224"/>
      <c r="E25" s="224"/>
      <c r="F25" s="224"/>
      <c r="G25" s="224"/>
      <c r="H25" s="224"/>
      <c r="I25" s="224"/>
      <c r="J25" s="224"/>
      <c r="K25" s="224"/>
    </row>
  </sheetData>
  <mergeCells count="31">
    <mergeCell ref="D1:K1"/>
    <mergeCell ref="I9:J11"/>
    <mergeCell ref="I15:J15"/>
    <mergeCell ref="B7:C7"/>
    <mergeCell ref="J7:L7"/>
    <mergeCell ref="A3:F3"/>
    <mergeCell ref="B5:C5"/>
    <mergeCell ref="J5:L5"/>
    <mergeCell ref="B6:C6"/>
    <mergeCell ref="J6:L6"/>
    <mergeCell ref="A8:J8"/>
    <mergeCell ref="A9:C10"/>
    <mergeCell ref="D9:H9"/>
    <mergeCell ref="D10:D11"/>
    <mergeCell ref="E10:E11"/>
    <mergeCell ref="F10:F11"/>
    <mergeCell ref="G10:G11"/>
    <mergeCell ref="H10:H11"/>
    <mergeCell ref="B11:C11"/>
    <mergeCell ref="A17:F17"/>
    <mergeCell ref="A18:C18"/>
    <mergeCell ref="D18:F18"/>
    <mergeCell ref="A19:C19"/>
    <mergeCell ref="D19:F19"/>
    <mergeCell ref="A12:A14"/>
    <mergeCell ref="B12:C12"/>
    <mergeCell ref="I12:J12"/>
    <mergeCell ref="B13:C13"/>
    <mergeCell ref="I13:J13"/>
    <mergeCell ref="B14:C14"/>
    <mergeCell ref="I14:J14"/>
  </mergeCells>
  <dataValidations count="1">
    <dataValidation type="whole" errorStyle="information" allowBlank="1" showInputMessage="1" showErrorMessage="1" error="Jāievada skaitlis" sqref="D6:E7 H6:H7 J6:J7 I6 F6:G6">
      <formula1>-1000000000000</formula1>
      <formula2>1000000000000</formula2>
    </dataValidation>
  </dataValidation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R21"/>
  <sheetViews>
    <sheetView zoomScale="80" zoomScaleNormal="80" workbookViewId="0">
      <selection activeCell="I10" sqref="I10"/>
    </sheetView>
  </sheetViews>
  <sheetFormatPr defaultRowHeight="15"/>
  <cols>
    <col min="1" max="1" width="14" customWidth="1"/>
    <col min="2" max="2" width="17.85546875" customWidth="1"/>
    <col min="3" max="3" width="16.42578125" customWidth="1"/>
    <col min="4" max="4" width="12.5703125" customWidth="1"/>
    <col min="5" max="5" width="9.7109375" customWidth="1"/>
    <col min="6" max="6" width="13.7109375" customWidth="1"/>
    <col min="7" max="7" width="17" customWidth="1"/>
    <col min="8" max="8" width="13.85546875" customWidth="1"/>
    <col min="9" max="9" width="13.140625" customWidth="1"/>
    <col min="11" max="11" width="13.28515625" customWidth="1"/>
    <col min="12" max="12" width="24" customWidth="1"/>
  </cols>
  <sheetData>
    <row r="1" spans="1:18" ht="30.75" customHeight="1">
      <c r="E1" s="1634" t="s">
        <v>524</v>
      </c>
      <c r="F1" s="1634"/>
      <c r="G1" s="1634"/>
      <c r="H1" s="1634"/>
      <c r="I1" s="1634"/>
      <c r="J1" s="1634"/>
      <c r="K1" s="1634"/>
    </row>
    <row r="3" spans="1:18" s="19" customFormat="1" ht="15.75">
      <c r="A3" s="1919" t="s">
        <v>551</v>
      </c>
      <c r="B3" s="1920"/>
      <c r="C3" s="1920"/>
      <c r="D3" s="1920"/>
      <c r="E3" s="1920"/>
      <c r="F3" s="1920"/>
      <c r="G3" s="1920"/>
      <c r="H3" s="1920"/>
      <c r="I3" s="1921"/>
      <c r="J3" s="1921"/>
    </row>
    <row r="4" spans="1:18" s="19" customFormat="1"/>
    <row r="5" spans="1:18" s="120" customFormat="1" ht="87.95" customHeight="1">
      <c r="B5" s="1779" t="s">
        <v>333</v>
      </c>
      <c r="C5" s="1779"/>
      <c r="D5" s="84" t="s">
        <v>13</v>
      </c>
      <c r="E5" s="84" t="s">
        <v>14</v>
      </c>
      <c r="F5" s="84" t="s">
        <v>15</v>
      </c>
      <c r="G5" s="84" t="s">
        <v>16</v>
      </c>
      <c r="H5" s="84" t="s">
        <v>334</v>
      </c>
      <c r="I5" s="84" t="s">
        <v>335</v>
      </c>
      <c r="J5" s="1779" t="s">
        <v>336</v>
      </c>
      <c r="K5" s="1779"/>
      <c r="L5" s="1779"/>
    </row>
    <row r="6" spans="1:18" s="142" customFormat="1" ht="20.100000000000001" customHeight="1">
      <c r="B6" s="1823" t="s">
        <v>337</v>
      </c>
      <c r="C6" s="1824"/>
      <c r="D6" s="344" t="s">
        <v>338</v>
      </c>
      <c r="E6" s="344" t="s">
        <v>338</v>
      </c>
      <c r="F6" s="344" t="s">
        <v>338</v>
      </c>
      <c r="G6" s="344" t="s">
        <v>338</v>
      </c>
      <c r="H6" s="344" t="s">
        <v>338</v>
      </c>
      <c r="I6" s="344" t="s">
        <v>338</v>
      </c>
      <c r="J6" s="1795"/>
      <c r="K6" s="1795"/>
      <c r="L6" s="1795"/>
    </row>
    <row r="7" spans="1:18" s="142" customFormat="1" ht="54" customHeight="1">
      <c r="B7" s="1845" t="s">
        <v>339</v>
      </c>
      <c r="C7" s="1845"/>
      <c r="D7" s="326">
        <v>0</v>
      </c>
      <c r="E7" s="326">
        <f>E12</f>
        <v>2729</v>
      </c>
      <c r="F7" s="538">
        <f>F12</f>
        <v>2729</v>
      </c>
      <c r="G7" s="538">
        <f>G12</f>
        <v>2729</v>
      </c>
      <c r="H7" s="937">
        <v>0</v>
      </c>
      <c r="I7" s="538">
        <f>G12</f>
        <v>2729</v>
      </c>
      <c r="J7" s="1819" t="s">
        <v>177</v>
      </c>
      <c r="K7" s="1819"/>
      <c r="L7" s="1819"/>
    </row>
    <row r="8" spans="1:18" s="19" customFormat="1" ht="20.25" customHeight="1">
      <c r="A8" s="1905"/>
      <c r="B8" s="1906"/>
      <c r="C8" s="1906"/>
      <c r="D8" s="1907"/>
      <c r="E8" s="1907"/>
      <c r="F8" s="1907"/>
      <c r="G8" s="1907"/>
      <c r="H8" s="1907"/>
      <c r="I8" s="1907"/>
      <c r="J8" s="1907"/>
      <c r="K8" s="237"/>
      <c r="L8" s="238"/>
      <c r="M8" s="238"/>
      <c r="N8" s="238"/>
      <c r="O8" s="238"/>
      <c r="P8" s="238"/>
      <c r="Q8" s="238"/>
      <c r="R8" s="238"/>
    </row>
    <row r="9" spans="1:18" s="248" customFormat="1" ht="63" customHeight="1">
      <c r="A9" s="1908" t="s">
        <v>389</v>
      </c>
      <c r="B9" s="1910" t="s">
        <v>4</v>
      </c>
      <c r="C9" s="1903" t="s">
        <v>7</v>
      </c>
      <c r="D9" s="1912" t="s">
        <v>443</v>
      </c>
      <c r="E9" s="1913"/>
      <c r="F9" s="1914"/>
      <c r="G9" s="1915" t="s">
        <v>335</v>
      </c>
      <c r="H9" s="1917" t="s">
        <v>552</v>
      </c>
    </row>
    <row r="10" spans="1:18" s="248" customFormat="1" ht="39.950000000000003" customHeight="1">
      <c r="A10" s="1909"/>
      <c r="B10" s="1910"/>
      <c r="C10" s="1904"/>
      <c r="D10" s="979">
        <v>2023</v>
      </c>
      <c r="E10" s="982" t="s">
        <v>553</v>
      </c>
      <c r="F10" s="982" t="s">
        <v>554</v>
      </c>
      <c r="G10" s="1916"/>
      <c r="H10" s="1918"/>
      <c r="I10" s="246"/>
      <c r="J10" s="247"/>
    </row>
    <row r="11" spans="1:18" s="19" customFormat="1" ht="117" customHeight="1">
      <c r="A11" s="227" t="s">
        <v>555</v>
      </c>
      <c r="B11" s="228" t="s">
        <v>556</v>
      </c>
      <c r="C11" s="977"/>
      <c r="D11" s="228"/>
      <c r="E11" s="983">
        <f>D20</f>
        <v>2729</v>
      </c>
      <c r="F11" s="983">
        <f>D20</f>
        <v>2729</v>
      </c>
      <c r="G11" s="985">
        <f>D20</f>
        <v>2729</v>
      </c>
      <c r="H11" s="986" t="s">
        <v>557</v>
      </c>
      <c r="I11" s="229"/>
      <c r="J11" s="239"/>
    </row>
    <row r="12" spans="1:18" s="19" customFormat="1">
      <c r="A12" s="240"/>
      <c r="B12" s="240"/>
      <c r="C12" s="978" t="s">
        <v>394</v>
      </c>
      <c r="D12" s="230">
        <f>D11</f>
        <v>0</v>
      </c>
      <c r="E12" s="984">
        <f>E11</f>
        <v>2729</v>
      </c>
      <c r="F12" s="984">
        <f>F11</f>
        <v>2729</v>
      </c>
      <c r="G12" s="984">
        <f>G11</f>
        <v>2729</v>
      </c>
      <c r="H12" s="231"/>
      <c r="I12" s="241"/>
      <c r="J12" s="239"/>
    </row>
    <row r="13" spans="1:18" s="19" customFormat="1">
      <c r="A13" s="242"/>
      <c r="B13" s="242"/>
      <c r="C13" s="242"/>
      <c r="D13" s="242"/>
      <c r="E13" s="242"/>
      <c r="F13" s="242"/>
      <c r="G13" s="242"/>
      <c r="H13" s="242"/>
      <c r="I13" s="242"/>
      <c r="J13" s="239"/>
    </row>
    <row r="14" spans="1:18" s="19" customFormat="1">
      <c r="A14" s="1911" t="s">
        <v>539</v>
      </c>
      <c r="B14" s="1911"/>
      <c r="C14" s="1911"/>
      <c r="D14" s="1911"/>
      <c r="E14" s="1911"/>
      <c r="F14" s="1911"/>
      <c r="G14" s="243"/>
      <c r="H14" s="242"/>
      <c r="I14" s="242"/>
      <c r="J14" s="239"/>
    </row>
    <row r="15" spans="1:18" s="19" customFormat="1" ht="27.6" customHeight="1">
      <c r="A15" s="1901" t="s">
        <v>558</v>
      </c>
      <c r="B15" s="1901"/>
      <c r="C15" s="1901"/>
      <c r="D15" s="1902"/>
      <c r="E15" s="1902"/>
      <c r="F15" s="1902"/>
      <c r="G15" s="987">
        <f>D20</f>
        <v>2729</v>
      </c>
      <c r="H15" s="244"/>
      <c r="I15" s="244"/>
      <c r="J15" s="239"/>
    </row>
    <row r="16" spans="1:18" s="19" customFormat="1">
      <c r="A16" s="242"/>
      <c r="B16" s="242"/>
      <c r="C16" s="242"/>
      <c r="D16" s="242"/>
      <c r="E16" s="242"/>
      <c r="F16" s="242"/>
      <c r="G16" s="242"/>
      <c r="H16" s="242"/>
      <c r="I16" s="242"/>
      <c r="J16" s="239"/>
    </row>
    <row r="17" spans="1:10" s="128" customFormat="1" ht="25.5">
      <c r="A17" s="249" t="s">
        <v>543</v>
      </c>
      <c r="B17" s="249" t="s">
        <v>544</v>
      </c>
      <c r="C17" s="249" t="s">
        <v>545</v>
      </c>
      <c r="D17" s="249" t="s">
        <v>559</v>
      </c>
      <c r="E17" s="250"/>
    </row>
    <row r="18" spans="1:10" s="120" customFormat="1" ht="41.25" customHeight="1">
      <c r="A18" s="232" t="s">
        <v>560</v>
      </c>
      <c r="B18" s="233">
        <v>1840</v>
      </c>
      <c r="C18" s="234">
        <f>B18*12</f>
        <v>22080</v>
      </c>
      <c r="D18" s="981">
        <f>C18*0.1</f>
        <v>2208</v>
      </c>
      <c r="E18" s="245"/>
    </row>
    <row r="19" spans="1:10" s="120" customFormat="1" ht="51">
      <c r="A19" s="232" t="s">
        <v>548</v>
      </c>
      <c r="B19" s="980">
        <f>B18*0.2359</f>
        <v>434.05599999999998</v>
      </c>
      <c r="C19" s="234">
        <f>B19*12</f>
        <v>5208.6719999999996</v>
      </c>
      <c r="D19" s="981">
        <f>C19*0.1</f>
        <v>520.86720000000003</v>
      </c>
      <c r="E19" s="245"/>
    </row>
    <row r="20" spans="1:10" s="120" customFormat="1" ht="12.75">
      <c r="A20" s="235" t="s">
        <v>561</v>
      </c>
      <c r="B20" s="236">
        <f>ROUND(SUM(B18:B19),0)</f>
        <v>2274</v>
      </c>
      <c r="C20" s="236">
        <f t="shared" ref="C20:D20" si="0">ROUND(SUM(C18:C19),0)</f>
        <v>27289</v>
      </c>
      <c r="D20" s="236">
        <f t="shared" si="0"/>
        <v>2729</v>
      </c>
      <c r="E20" s="245"/>
    </row>
    <row r="21" spans="1:10" s="19" customFormat="1">
      <c r="A21" s="242"/>
      <c r="B21" s="242"/>
      <c r="C21" s="242"/>
      <c r="D21" s="242"/>
      <c r="E21" s="242"/>
      <c r="F21" s="242"/>
      <c r="G21" s="242"/>
      <c r="H21" s="242"/>
      <c r="I21" s="242"/>
      <c r="J21" s="239"/>
    </row>
  </sheetData>
  <mergeCells count="18">
    <mergeCell ref="E1:K1"/>
    <mergeCell ref="D9:F9"/>
    <mergeCell ref="G9:G10"/>
    <mergeCell ref="H9:H10"/>
    <mergeCell ref="B7:C7"/>
    <mergeCell ref="J7:L7"/>
    <mergeCell ref="A3:J3"/>
    <mergeCell ref="B5:C5"/>
    <mergeCell ref="J5:L5"/>
    <mergeCell ref="B6:C6"/>
    <mergeCell ref="J6:L6"/>
    <mergeCell ref="A15:C15"/>
    <mergeCell ref="D15:F15"/>
    <mergeCell ref="C9:C10"/>
    <mergeCell ref="A8:J8"/>
    <mergeCell ref="A9:A10"/>
    <mergeCell ref="B9:B10"/>
    <mergeCell ref="A14:F14"/>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1"/>
  <sheetViews>
    <sheetView zoomScale="80" zoomScaleNormal="80" workbookViewId="0">
      <selection activeCell="I12" sqref="I12"/>
    </sheetView>
  </sheetViews>
  <sheetFormatPr defaultRowHeight="15"/>
  <cols>
    <col min="1" max="1" width="12.7109375" customWidth="1"/>
    <col min="2" max="2" width="11.42578125" customWidth="1"/>
    <col min="3" max="3" width="15.28515625" customWidth="1"/>
    <col min="4" max="4" width="10" customWidth="1"/>
    <col min="5" max="5" width="12.7109375" customWidth="1"/>
    <col min="6" max="6" width="10" customWidth="1"/>
    <col min="7" max="7" width="11.42578125" customWidth="1"/>
    <col min="8" max="8" width="15" customWidth="1"/>
    <col min="9" max="9" width="13.5703125" customWidth="1"/>
    <col min="11" max="11" width="5.42578125" customWidth="1"/>
    <col min="12" max="12" width="30.7109375" customWidth="1"/>
  </cols>
  <sheetData>
    <row r="1" spans="1:12" ht="29.25" customHeight="1">
      <c r="D1" s="1634" t="s">
        <v>1123</v>
      </c>
      <c r="E1" s="1634"/>
      <c r="F1" s="1634"/>
      <c r="G1" s="1634"/>
      <c r="H1" s="1634"/>
      <c r="I1" s="1634"/>
      <c r="J1" s="1634"/>
      <c r="K1" s="1634"/>
    </row>
    <row r="3" spans="1:12" s="120" customFormat="1" ht="12.75">
      <c r="A3" s="1926" t="s">
        <v>563</v>
      </c>
      <c r="B3" s="1927"/>
      <c r="C3" s="1927"/>
      <c r="D3" s="1927"/>
      <c r="E3" s="1927"/>
      <c r="F3" s="1927"/>
      <c r="G3" s="1927"/>
      <c r="H3" s="1927"/>
      <c r="I3" s="1927"/>
      <c r="J3" s="1928"/>
    </row>
    <row r="4" spans="1:12" s="120" customFormat="1" ht="12.75"/>
    <row r="5" spans="1:12" s="120" customFormat="1" ht="87.95" customHeight="1">
      <c r="B5" s="1779" t="s">
        <v>333</v>
      </c>
      <c r="C5" s="1779"/>
      <c r="D5" s="84" t="s">
        <v>13</v>
      </c>
      <c r="E5" s="84" t="s">
        <v>14</v>
      </c>
      <c r="F5" s="84" t="s">
        <v>15</v>
      </c>
      <c r="G5" s="84" t="s">
        <v>16</v>
      </c>
      <c r="H5" s="84" t="s">
        <v>334</v>
      </c>
      <c r="I5" s="84" t="s">
        <v>335</v>
      </c>
      <c r="J5" s="1779" t="s">
        <v>336</v>
      </c>
      <c r="K5" s="1779"/>
      <c r="L5" s="1779"/>
    </row>
    <row r="6" spans="1:12" s="120" customFormat="1" ht="22.5" customHeight="1">
      <c r="B6" s="1780" t="s">
        <v>337</v>
      </c>
      <c r="C6" s="1781"/>
      <c r="D6" s="85" t="s">
        <v>338</v>
      </c>
      <c r="E6" s="85" t="s">
        <v>338</v>
      </c>
      <c r="F6" s="85" t="s">
        <v>338</v>
      </c>
      <c r="G6" s="85"/>
      <c r="H6" s="85" t="s">
        <v>338</v>
      </c>
      <c r="I6" s="85" t="s">
        <v>338</v>
      </c>
      <c r="J6" s="1789"/>
      <c r="K6" s="1789"/>
      <c r="L6" s="1789"/>
    </row>
    <row r="7" spans="1:12" s="707" customFormat="1" ht="53.25" customHeight="1">
      <c r="B7" s="1823" t="s">
        <v>339</v>
      </c>
      <c r="C7" s="1823"/>
      <c r="D7" s="988">
        <v>0</v>
      </c>
      <c r="E7" s="988">
        <f>D21</f>
        <v>2729</v>
      </c>
      <c r="F7" s="988">
        <f>D21</f>
        <v>2729</v>
      </c>
      <c r="G7" s="988">
        <f>D21</f>
        <v>2729</v>
      </c>
      <c r="H7" s="989">
        <f>D21</f>
        <v>2729</v>
      </c>
      <c r="I7" s="988">
        <v>0</v>
      </c>
      <c r="J7" s="1889" t="s">
        <v>177</v>
      </c>
      <c r="K7" s="1889"/>
      <c r="L7" s="1889"/>
    </row>
    <row r="8" spans="1:12" s="120" customFormat="1" ht="12.75">
      <c r="A8" s="1926"/>
      <c r="B8" s="1927"/>
      <c r="C8" s="1927"/>
      <c r="D8" s="1927"/>
      <c r="E8" s="1927"/>
      <c r="F8" s="1927"/>
      <c r="G8" s="1927"/>
      <c r="H8" s="1927"/>
      <c r="I8" s="1927"/>
      <c r="J8" s="1928"/>
    </row>
    <row r="9" spans="1:12" s="120" customFormat="1" ht="21.6" customHeight="1">
      <c r="A9" s="1929" t="s">
        <v>389</v>
      </c>
      <c r="B9" s="1931" t="s">
        <v>4</v>
      </c>
      <c r="C9" s="1924" t="s">
        <v>564</v>
      </c>
      <c r="D9" s="261"/>
    </row>
    <row r="10" spans="1:12" s="120" customFormat="1" ht="60" customHeight="1">
      <c r="A10" s="1930"/>
      <c r="B10" s="1931"/>
      <c r="C10" s="1925"/>
      <c r="D10" s="261"/>
    </row>
    <row r="11" spans="1:12" s="120" customFormat="1" ht="25.5">
      <c r="A11" s="251" t="s">
        <v>565</v>
      </c>
      <c r="B11" s="1932" t="s">
        <v>566</v>
      </c>
      <c r="C11" s="1933"/>
      <c r="D11" s="261"/>
    </row>
    <row r="12" spans="1:12" s="120" customFormat="1" ht="121.5" customHeight="1">
      <c r="A12" s="266" t="s">
        <v>567</v>
      </c>
      <c r="B12" s="252" t="s">
        <v>568</v>
      </c>
      <c r="C12" s="267" t="s">
        <v>569</v>
      </c>
      <c r="D12" s="261"/>
    </row>
    <row r="13" spans="1:12" s="120" customFormat="1" ht="12.75">
      <c r="A13" s="262"/>
      <c r="B13" s="262"/>
      <c r="C13" s="253"/>
      <c r="D13" s="261"/>
    </row>
    <row r="14" spans="1:12" s="120" customFormat="1" ht="12.75">
      <c r="A14" s="263"/>
      <c r="B14" s="263"/>
      <c r="C14" s="263"/>
      <c r="D14" s="263"/>
      <c r="E14" s="263"/>
      <c r="F14" s="263"/>
      <c r="G14" s="263"/>
      <c r="H14" s="263"/>
      <c r="I14" s="263"/>
      <c r="J14" s="261"/>
    </row>
    <row r="15" spans="1:12" s="120" customFormat="1" ht="12.75">
      <c r="A15" s="1934" t="s">
        <v>539</v>
      </c>
      <c r="B15" s="1934"/>
      <c r="C15" s="1934"/>
      <c r="D15" s="1934"/>
      <c r="E15" s="1934"/>
      <c r="F15" s="1934"/>
      <c r="G15" s="1934"/>
      <c r="H15" s="1934"/>
      <c r="I15" s="264"/>
      <c r="J15" s="261"/>
    </row>
    <row r="16" spans="1:12" s="120" customFormat="1" ht="26.1" customHeight="1">
      <c r="A16" s="1922" t="s">
        <v>570</v>
      </c>
      <c r="B16" s="1922"/>
      <c r="C16" s="1922"/>
      <c r="D16" s="1923" t="s">
        <v>541</v>
      </c>
      <c r="E16" s="1923"/>
      <c r="F16" s="1923"/>
      <c r="G16" s="1923"/>
      <c r="H16" s="1923"/>
      <c r="I16" s="260">
        <f>D21</f>
        <v>2729</v>
      </c>
      <c r="J16" s="261"/>
    </row>
    <row r="17" spans="1:10" s="120" customFormat="1" ht="12.75">
      <c r="A17" s="263"/>
      <c r="B17" s="263"/>
      <c r="C17" s="263"/>
      <c r="D17" s="263"/>
      <c r="E17" s="263"/>
      <c r="F17" s="263"/>
      <c r="G17" s="263"/>
      <c r="H17" s="263"/>
      <c r="I17" s="263"/>
      <c r="J17" s="261"/>
    </row>
    <row r="18" spans="1:10" s="128" customFormat="1" ht="38.25">
      <c r="A18" s="254" t="s">
        <v>543</v>
      </c>
      <c r="B18" s="254" t="s">
        <v>571</v>
      </c>
      <c r="C18" s="254" t="s">
        <v>545</v>
      </c>
      <c r="D18" s="254" t="s">
        <v>559</v>
      </c>
      <c r="E18" s="265"/>
    </row>
    <row r="19" spans="1:10" s="120" customFormat="1" ht="51">
      <c r="A19" s="255" t="s">
        <v>560</v>
      </c>
      <c r="B19" s="256">
        <v>1840</v>
      </c>
      <c r="C19" s="257">
        <f>B19*12</f>
        <v>22080</v>
      </c>
      <c r="D19" s="990">
        <f>C19*0.1</f>
        <v>2208</v>
      </c>
      <c r="E19" s="261"/>
    </row>
    <row r="20" spans="1:10" s="120" customFormat="1" ht="51">
      <c r="A20" s="255" t="s">
        <v>548</v>
      </c>
      <c r="B20" s="980">
        <f>B19*0.2359</f>
        <v>434.05599999999998</v>
      </c>
      <c r="C20" s="257">
        <f>B20*12</f>
        <v>5208.6719999999996</v>
      </c>
      <c r="D20" s="990">
        <f>C20*0.1</f>
        <v>520.86720000000003</v>
      </c>
      <c r="E20" s="261"/>
    </row>
    <row r="21" spans="1:10" s="120" customFormat="1" ht="12.75">
      <c r="A21" s="258" t="s">
        <v>549</v>
      </c>
      <c r="B21" s="259">
        <f>ROUND(SUM(B19:B20),0)</f>
        <v>2274</v>
      </c>
      <c r="C21" s="259">
        <f>ROUND(SUM(C19:C20),0)</f>
        <v>27289</v>
      </c>
      <c r="D21" s="259">
        <f>ROUND(SUM(D19:D20),0)</f>
        <v>2729</v>
      </c>
      <c r="E21" s="261"/>
    </row>
  </sheetData>
  <mergeCells count="16">
    <mergeCell ref="D1:K1"/>
    <mergeCell ref="B7:C7"/>
    <mergeCell ref="J7:L7"/>
    <mergeCell ref="A3:J3"/>
    <mergeCell ref="B5:C5"/>
    <mergeCell ref="J5:L5"/>
    <mergeCell ref="B6:C6"/>
    <mergeCell ref="J6:L6"/>
    <mergeCell ref="A16:C16"/>
    <mergeCell ref="D16:H16"/>
    <mergeCell ref="C9:C10"/>
    <mergeCell ref="A8:J8"/>
    <mergeCell ref="A9:A10"/>
    <mergeCell ref="B9:B10"/>
    <mergeCell ref="B11:C11"/>
    <mergeCell ref="A15:H15"/>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P24"/>
  <sheetViews>
    <sheetView zoomScale="80" zoomScaleNormal="80" workbookViewId="0">
      <selection activeCell="U12" sqref="U12"/>
    </sheetView>
  </sheetViews>
  <sheetFormatPr defaultRowHeight="15"/>
  <cols>
    <col min="1" max="1" width="12.140625" customWidth="1"/>
    <col min="2" max="2" width="15.85546875" customWidth="1"/>
    <col min="3" max="3" width="14.85546875" customWidth="1"/>
    <col min="4" max="4" width="11.85546875" customWidth="1"/>
    <col min="5" max="5" width="11.140625" customWidth="1"/>
    <col min="6" max="6" width="11.5703125" customWidth="1"/>
    <col min="7" max="7" width="11.85546875" customWidth="1"/>
    <col min="8" max="8" width="14" customWidth="1"/>
    <col min="9" max="9" width="14.28515625" customWidth="1"/>
    <col min="11" max="11" width="2.140625" customWidth="1"/>
    <col min="12" max="12" width="40.140625" customWidth="1"/>
  </cols>
  <sheetData>
    <row r="1" spans="1:16" ht="27" customHeight="1">
      <c r="F1" s="1947" t="s">
        <v>530</v>
      </c>
      <c r="G1" s="1947"/>
      <c r="H1" s="1947"/>
      <c r="I1" s="1947"/>
      <c r="J1" s="1947"/>
      <c r="K1" s="1947"/>
      <c r="L1" s="1947"/>
    </row>
    <row r="2" spans="1:16" s="120" customFormat="1" ht="12.75">
      <c r="A2" s="147" t="s">
        <v>572</v>
      </c>
    </row>
    <row r="3" spans="1:16" s="120" customFormat="1" ht="12.75"/>
    <row r="4" spans="1:16" s="120" customFormat="1" ht="89.1" customHeight="1">
      <c r="B4" s="1779" t="s">
        <v>333</v>
      </c>
      <c r="C4" s="1779"/>
      <c r="D4" s="84" t="s">
        <v>13</v>
      </c>
      <c r="E4" s="84" t="s">
        <v>14</v>
      </c>
      <c r="F4" s="84" t="s">
        <v>15</v>
      </c>
      <c r="G4" s="84" t="s">
        <v>16</v>
      </c>
      <c r="H4" s="84" t="s">
        <v>334</v>
      </c>
      <c r="I4" s="84" t="s">
        <v>335</v>
      </c>
      <c r="J4" s="1779" t="s">
        <v>336</v>
      </c>
      <c r="K4" s="1779"/>
      <c r="L4" s="1779"/>
    </row>
    <row r="5" spans="1:16" s="120" customFormat="1" ht="29.25" customHeight="1">
      <c r="B5" s="1780" t="s">
        <v>337</v>
      </c>
      <c r="C5" s="1781"/>
      <c r="D5" s="85" t="s">
        <v>338</v>
      </c>
      <c r="E5" s="85" t="s">
        <v>338</v>
      </c>
      <c r="F5" s="85" t="s">
        <v>338</v>
      </c>
      <c r="G5" s="85" t="s">
        <v>338</v>
      </c>
      <c r="H5" s="85" t="s">
        <v>338</v>
      </c>
      <c r="I5" s="85" t="s">
        <v>338</v>
      </c>
      <c r="J5" s="1789"/>
      <c r="K5" s="1789"/>
      <c r="L5" s="1789"/>
    </row>
    <row r="6" spans="1:16" s="120" customFormat="1" ht="42.75" customHeight="1">
      <c r="B6" s="1782" t="s">
        <v>339</v>
      </c>
      <c r="C6" s="1782"/>
      <c r="D6" s="998">
        <v>0</v>
      </c>
      <c r="E6" s="998">
        <f>F17</f>
        <v>24500</v>
      </c>
      <c r="F6" s="999">
        <f>F19</f>
        <v>80000</v>
      </c>
      <c r="G6" s="999">
        <f>F21</f>
        <v>250000</v>
      </c>
      <c r="H6" s="1000">
        <f>F22</f>
        <v>110000</v>
      </c>
      <c r="I6" s="999">
        <v>0</v>
      </c>
      <c r="J6" s="1948" t="s">
        <v>177</v>
      </c>
      <c r="K6" s="1948"/>
      <c r="L6" s="1948"/>
    </row>
    <row r="7" spans="1:16" s="120" customFormat="1" ht="12.75">
      <c r="A7" s="1926"/>
      <c r="B7" s="1927"/>
      <c r="C7" s="1927"/>
      <c r="D7" s="1927"/>
      <c r="E7" s="1927"/>
      <c r="F7" s="1927"/>
      <c r="G7" s="1927"/>
      <c r="H7" s="1927"/>
      <c r="I7" s="1927"/>
      <c r="J7" s="1928"/>
    </row>
    <row r="8" spans="1:16" s="120" customFormat="1" ht="12.75">
      <c r="A8" s="1949"/>
      <c r="B8" s="1950"/>
      <c r="C8" s="1950"/>
      <c r="D8" s="1950"/>
      <c r="E8" s="1950"/>
      <c r="F8" s="1950"/>
      <c r="G8" s="1950"/>
      <c r="H8" s="1950"/>
      <c r="I8" s="1950"/>
      <c r="J8" s="1951"/>
      <c r="K8" s="275"/>
      <c r="L8" s="275"/>
      <c r="M8" s="275"/>
      <c r="N8" s="275"/>
      <c r="O8" s="275"/>
      <c r="P8" s="275"/>
    </row>
    <row r="9" spans="1:16" s="120" customFormat="1" ht="39" customHeight="1">
      <c r="A9" s="1952" t="s">
        <v>5</v>
      </c>
      <c r="B9" s="1953" t="s">
        <v>4</v>
      </c>
      <c r="C9" s="1953" t="s">
        <v>7</v>
      </c>
      <c r="D9" s="1955" t="s">
        <v>564</v>
      </c>
      <c r="E9" s="272"/>
      <c r="F9" s="273"/>
      <c r="G9" s="272"/>
      <c r="H9" s="272"/>
      <c r="I9" s="272"/>
      <c r="J9" s="272"/>
      <c r="K9" s="272"/>
    </row>
    <row r="10" spans="1:16" s="120" customFormat="1" ht="12.75">
      <c r="A10" s="1952"/>
      <c r="B10" s="1953"/>
      <c r="C10" s="1953"/>
      <c r="D10" s="1955"/>
      <c r="E10" s="272"/>
      <c r="F10" s="273"/>
      <c r="G10" s="272"/>
      <c r="H10" s="272"/>
      <c r="I10" s="272"/>
      <c r="J10" s="272"/>
      <c r="K10" s="272"/>
    </row>
    <row r="11" spans="1:16" s="120" customFormat="1" ht="25.5">
      <c r="A11" s="1491" t="s">
        <v>573</v>
      </c>
      <c r="B11" s="1954" t="s">
        <v>574</v>
      </c>
      <c r="C11" s="1954"/>
      <c r="D11" s="1955"/>
      <c r="E11" s="272"/>
      <c r="F11" s="843"/>
      <c r="G11" s="843"/>
      <c r="H11" s="843"/>
      <c r="I11" s="843"/>
      <c r="J11" s="843"/>
      <c r="K11" s="843"/>
    </row>
    <row r="12" spans="1:16" s="120" customFormat="1" ht="147" customHeight="1">
      <c r="A12" s="269" t="s">
        <v>575</v>
      </c>
      <c r="B12" s="268" t="s">
        <v>1343</v>
      </c>
      <c r="C12" s="269"/>
      <c r="D12" s="1004" t="s">
        <v>576</v>
      </c>
      <c r="E12" s="272"/>
      <c r="F12" s="843"/>
      <c r="G12" s="843"/>
      <c r="H12" s="843"/>
      <c r="I12" s="843"/>
      <c r="J12" s="843"/>
      <c r="K12" s="843"/>
    </row>
    <row r="13" spans="1:16" s="120" customFormat="1" ht="12.75">
      <c r="A13" s="276"/>
      <c r="B13" s="276"/>
      <c r="C13" s="277" t="s">
        <v>394</v>
      </c>
      <c r="D13" s="270"/>
      <c r="E13" s="275"/>
      <c r="F13" s="843"/>
      <c r="G13" s="843"/>
      <c r="H13" s="843"/>
      <c r="I13" s="843"/>
      <c r="J13" s="843"/>
      <c r="K13" s="843"/>
    </row>
    <row r="14" spans="1:16" s="120" customFormat="1" ht="12.75">
      <c r="A14" s="275"/>
      <c r="B14" s="275"/>
      <c r="C14" s="275"/>
      <c r="D14" s="275"/>
      <c r="E14" s="275"/>
      <c r="F14" s="275"/>
      <c r="G14" s="275"/>
      <c r="H14" s="275"/>
      <c r="I14" s="275"/>
      <c r="J14" s="275"/>
      <c r="K14" s="843"/>
      <c r="L14" s="843"/>
      <c r="M14" s="843"/>
      <c r="N14" s="843"/>
      <c r="O14" s="843"/>
      <c r="P14" s="843"/>
    </row>
    <row r="15" spans="1:16" s="120" customFormat="1" ht="12.75">
      <c r="A15" s="1941" t="s">
        <v>577</v>
      </c>
      <c r="B15" s="1942"/>
      <c r="C15" s="1942"/>
      <c r="D15" s="1942"/>
      <c r="E15" s="1942"/>
      <c r="F15" s="1942"/>
      <c r="G15" s="274"/>
      <c r="H15" s="274"/>
      <c r="I15" s="274"/>
      <c r="J15" s="278"/>
      <c r="K15" s="843"/>
      <c r="L15" s="843"/>
      <c r="M15" s="843"/>
      <c r="N15" s="843"/>
      <c r="O15" s="843"/>
      <c r="P15" s="843"/>
    </row>
    <row r="16" spans="1:16" s="120" customFormat="1" ht="26.25" thickBot="1">
      <c r="A16" s="1001" t="s">
        <v>443</v>
      </c>
      <c r="B16" s="1001" t="s">
        <v>578</v>
      </c>
      <c r="C16" s="1001" t="s">
        <v>579</v>
      </c>
      <c r="D16" s="1001" t="s">
        <v>452</v>
      </c>
      <c r="E16" s="1001" t="s">
        <v>511</v>
      </c>
      <c r="F16" s="1001" t="s">
        <v>580</v>
      </c>
      <c r="G16" s="271"/>
      <c r="H16" s="271"/>
      <c r="I16" s="271"/>
      <c r="J16" s="271"/>
      <c r="K16" s="843"/>
      <c r="L16" s="843"/>
      <c r="M16" s="843"/>
      <c r="N16" s="843"/>
      <c r="O16" s="843"/>
      <c r="P16" s="843"/>
    </row>
    <row r="17" spans="1:16" s="120" customFormat="1" ht="48.75" customHeight="1">
      <c r="A17" s="1937" t="s">
        <v>581</v>
      </c>
      <c r="B17" s="992" t="s">
        <v>582</v>
      </c>
      <c r="C17" s="991">
        <v>1500</v>
      </c>
      <c r="D17" s="991">
        <v>3</v>
      </c>
      <c r="E17" s="991">
        <f t="shared" ref="E17:E23" si="0">C17*D17</f>
        <v>4500</v>
      </c>
      <c r="F17" s="1939">
        <f>E17+E18</f>
        <v>24500</v>
      </c>
      <c r="G17" s="279"/>
      <c r="H17" s="275"/>
      <c r="I17" s="275"/>
      <c r="J17" s="275"/>
      <c r="K17" s="1935"/>
      <c r="L17" s="1936"/>
      <c r="M17" s="1936"/>
      <c r="N17" s="1936"/>
      <c r="O17" s="1936"/>
      <c r="P17" s="1936"/>
    </row>
    <row r="18" spans="1:16" s="120" customFormat="1" ht="150.75" customHeight="1" thickBot="1">
      <c r="A18" s="1938"/>
      <c r="B18" s="993" t="s">
        <v>583</v>
      </c>
      <c r="C18" s="994">
        <v>20000</v>
      </c>
      <c r="D18" s="994">
        <v>1</v>
      </c>
      <c r="E18" s="994">
        <f t="shared" si="0"/>
        <v>20000</v>
      </c>
      <c r="F18" s="1940"/>
      <c r="G18" s="279"/>
      <c r="H18" s="275"/>
      <c r="I18" s="275"/>
      <c r="J18" s="275"/>
      <c r="K18" s="280"/>
      <c r="L18" s="281"/>
      <c r="M18" s="281"/>
      <c r="N18" s="281"/>
      <c r="O18" s="281"/>
      <c r="P18" s="281"/>
    </row>
    <row r="19" spans="1:16" s="120" customFormat="1" ht="53.25" customHeight="1">
      <c r="A19" s="1937" t="s">
        <v>584</v>
      </c>
      <c r="B19" s="992" t="s">
        <v>585</v>
      </c>
      <c r="C19" s="991">
        <v>70000</v>
      </c>
      <c r="D19" s="991">
        <v>1</v>
      </c>
      <c r="E19" s="991">
        <f t="shared" si="0"/>
        <v>70000</v>
      </c>
      <c r="F19" s="1939">
        <f>E19+E20</f>
        <v>80000</v>
      </c>
      <c r="G19" s="282"/>
      <c r="H19" s="282"/>
      <c r="I19" s="275"/>
      <c r="J19" s="275"/>
      <c r="K19" s="283"/>
      <c r="L19" s="283"/>
      <c r="M19" s="283"/>
      <c r="N19" s="283"/>
      <c r="O19" s="283"/>
      <c r="P19" s="283"/>
    </row>
    <row r="20" spans="1:16" s="120" customFormat="1" ht="39.950000000000003" customHeight="1" thickBot="1">
      <c r="A20" s="1938"/>
      <c r="B20" s="993" t="s">
        <v>586</v>
      </c>
      <c r="C20" s="994">
        <v>5000</v>
      </c>
      <c r="D20" s="994">
        <v>2</v>
      </c>
      <c r="E20" s="994">
        <f t="shared" si="0"/>
        <v>10000</v>
      </c>
      <c r="F20" s="1940"/>
      <c r="G20" s="282"/>
      <c r="H20" s="275"/>
      <c r="I20" s="275"/>
      <c r="J20" s="275"/>
      <c r="K20" s="275"/>
      <c r="L20" s="275"/>
      <c r="M20" s="275"/>
      <c r="N20" s="275"/>
      <c r="O20" s="275"/>
      <c r="P20" s="275"/>
    </row>
    <row r="21" spans="1:16" s="120" customFormat="1" ht="26.25" thickBot="1">
      <c r="A21" s="995" t="s">
        <v>587</v>
      </c>
      <c r="B21" s="996" t="s">
        <v>588</v>
      </c>
      <c r="C21" s="997">
        <v>250000</v>
      </c>
      <c r="D21" s="997">
        <v>1</v>
      </c>
      <c r="E21" s="997">
        <f t="shared" si="0"/>
        <v>250000</v>
      </c>
      <c r="F21" s="1003">
        <f>E21</f>
        <v>250000</v>
      </c>
      <c r="G21" s="282"/>
      <c r="H21" s="282"/>
      <c r="I21" s="275"/>
      <c r="J21" s="275"/>
      <c r="K21" s="283"/>
      <c r="L21" s="283"/>
      <c r="M21" s="283"/>
      <c r="N21" s="283"/>
      <c r="O21" s="283"/>
      <c r="P21" s="283"/>
    </row>
    <row r="22" spans="1:16" s="120" customFormat="1" ht="102">
      <c r="A22" s="1943" t="s">
        <v>589</v>
      </c>
      <c r="B22" s="1002" t="s">
        <v>590</v>
      </c>
      <c r="C22" s="991">
        <v>10000</v>
      </c>
      <c r="D22" s="991">
        <v>1</v>
      </c>
      <c r="E22" s="991">
        <f t="shared" si="0"/>
        <v>10000</v>
      </c>
      <c r="F22" s="1945">
        <f>E22+E23</f>
        <v>110000</v>
      </c>
      <c r="G22" s="282"/>
      <c r="H22" s="275"/>
      <c r="I22" s="275"/>
      <c r="J22" s="275"/>
      <c r="K22" s="275"/>
      <c r="L22" s="275"/>
      <c r="M22" s="275"/>
      <c r="N22" s="275"/>
      <c r="O22" s="275"/>
      <c r="P22" s="275"/>
    </row>
    <row r="23" spans="1:16" s="120" customFormat="1" ht="51.75" thickBot="1">
      <c r="A23" s="1944"/>
      <c r="B23" s="993" t="s">
        <v>591</v>
      </c>
      <c r="C23" s="994">
        <v>100000</v>
      </c>
      <c r="D23" s="994">
        <v>1</v>
      </c>
      <c r="E23" s="994">
        <f t="shared" si="0"/>
        <v>100000</v>
      </c>
      <c r="F23" s="1946"/>
      <c r="G23" s="284"/>
      <c r="H23" s="285"/>
      <c r="I23" s="275"/>
      <c r="J23" s="275"/>
      <c r="K23" s="275"/>
      <c r="L23" s="275"/>
      <c r="M23" s="275"/>
      <c r="N23" s="275"/>
      <c r="O23" s="275"/>
      <c r="P23" s="275"/>
    </row>
    <row r="24" spans="1:16" s="120" customFormat="1" ht="12.75"/>
  </sheetData>
  <mergeCells count="22">
    <mergeCell ref="A22:A23"/>
    <mergeCell ref="F22:F23"/>
    <mergeCell ref="F1:L1"/>
    <mergeCell ref="B4:C4"/>
    <mergeCell ref="J4:L4"/>
    <mergeCell ref="B5:C5"/>
    <mergeCell ref="J5:L5"/>
    <mergeCell ref="B6:C6"/>
    <mergeCell ref="J6:L6"/>
    <mergeCell ref="A7:J7"/>
    <mergeCell ref="A8:J8"/>
    <mergeCell ref="A9:A10"/>
    <mergeCell ref="B9:B10"/>
    <mergeCell ref="B11:C11"/>
    <mergeCell ref="C9:C10"/>
    <mergeCell ref="D9:D11"/>
    <mergeCell ref="K17:P17"/>
    <mergeCell ref="A19:A20"/>
    <mergeCell ref="F19:F20"/>
    <mergeCell ref="A15:F15"/>
    <mergeCell ref="A17:A18"/>
    <mergeCell ref="F17:F18"/>
  </mergeCells>
  <dataValidations count="1">
    <dataValidation type="whole" errorStyle="information" allowBlank="1" showInputMessage="1" showErrorMessage="1" error="Jāievada skaitlis" sqref="D5:J6">
      <formula1>-1000000000000</formula1>
      <formula2>1000000000000</formula2>
    </dataValidation>
  </dataValidation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9"/>
  <sheetViews>
    <sheetView zoomScale="80" zoomScaleNormal="80" workbookViewId="0">
      <selection activeCell="L18" sqref="L18"/>
    </sheetView>
  </sheetViews>
  <sheetFormatPr defaultColWidth="9.140625" defaultRowHeight="15"/>
  <cols>
    <col min="1" max="1" width="20.5703125" customWidth="1"/>
    <col min="2" max="2" width="23.5703125" customWidth="1"/>
    <col min="3" max="3" width="16.5703125" customWidth="1"/>
    <col min="4" max="4" width="15" customWidth="1"/>
    <col min="5" max="5" width="11.140625" customWidth="1"/>
    <col min="6" max="6" width="12.42578125" customWidth="1"/>
    <col min="7" max="7" width="10.140625" customWidth="1"/>
    <col min="8" max="8" width="14.5703125" customWidth="1"/>
    <col min="9" max="9" width="15.140625" customWidth="1"/>
    <col min="12" max="12" width="26.7109375" customWidth="1"/>
  </cols>
  <sheetData>
    <row r="1" spans="1:12" ht="33.75" customHeight="1">
      <c r="E1" s="1634" t="s">
        <v>1124</v>
      </c>
      <c r="F1" s="1634"/>
      <c r="G1" s="1634"/>
      <c r="H1" s="1634"/>
      <c r="I1" s="1634"/>
      <c r="J1" s="1634"/>
      <c r="K1" s="1634"/>
    </row>
    <row r="3" spans="1:12" ht="15.75">
      <c r="A3" s="1957" t="s">
        <v>593</v>
      </c>
      <c r="B3" s="1958"/>
      <c r="C3" s="1958"/>
      <c r="D3" s="1958"/>
      <c r="E3" s="1958"/>
      <c r="F3" s="1958"/>
      <c r="G3" s="1958"/>
      <c r="H3" s="1958"/>
      <c r="I3" s="1958"/>
      <c r="J3" s="1959"/>
      <c r="K3" s="286"/>
    </row>
    <row r="5" spans="1:12" ht="63.75">
      <c r="A5" s="83"/>
      <c r="B5" s="1956" t="s">
        <v>333</v>
      </c>
      <c r="C5" s="1956"/>
      <c r="D5" s="1007" t="s">
        <v>13</v>
      </c>
      <c r="E5" s="1007" t="s">
        <v>14</v>
      </c>
      <c r="F5" s="1007" t="s">
        <v>15</v>
      </c>
      <c r="G5" s="1007" t="s">
        <v>16</v>
      </c>
      <c r="H5" s="1007" t="s">
        <v>334</v>
      </c>
      <c r="I5" s="1007" t="s">
        <v>335</v>
      </c>
      <c r="J5" s="1956" t="s">
        <v>336</v>
      </c>
      <c r="K5" s="1956"/>
      <c r="L5" s="1956"/>
    </row>
    <row r="6" spans="1:12">
      <c r="A6" s="83"/>
      <c r="B6" s="1960" t="s">
        <v>337</v>
      </c>
      <c r="C6" s="1961"/>
      <c r="D6" s="1008" t="s">
        <v>338</v>
      </c>
      <c r="E6" s="1008" t="s">
        <v>338</v>
      </c>
      <c r="F6" s="1008" t="s">
        <v>338</v>
      </c>
      <c r="G6" s="1008" t="s">
        <v>338</v>
      </c>
      <c r="H6" s="1008" t="s">
        <v>338</v>
      </c>
      <c r="I6" s="1008" t="s">
        <v>338</v>
      </c>
      <c r="J6" s="1962"/>
      <c r="K6" s="1962"/>
      <c r="L6" s="1962"/>
    </row>
    <row r="7" spans="1:12" ht="38.25" customHeight="1">
      <c r="A7" s="83"/>
      <c r="B7" s="1982" t="s">
        <v>339</v>
      </c>
      <c r="C7" s="1982"/>
      <c r="D7" s="1009">
        <v>0</v>
      </c>
      <c r="E7" s="1009">
        <f>D24+F28</f>
        <v>14494</v>
      </c>
      <c r="F7" s="1010">
        <f>D24</f>
        <v>4494</v>
      </c>
      <c r="G7" s="1010">
        <f>D24+F28</f>
        <v>14494</v>
      </c>
      <c r="H7" s="1011">
        <v>0</v>
      </c>
      <c r="I7" s="1010">
        <f>D24+F28</f>
        <v>14494</v>
      </c>
      <c r="J7" s="1956" t="s">
        <v>177</v>
      </c>
      <c r="K7" s="1956"/>
      <c r="L7" s="1956"/>
    </row>
    <row r="8" spans="1:12" ht="15.75">
      <c r="A8" s="1978"/>
      <c r="B8" s="1979"/>
      <c r="C8" s="1979"/>
      <c r="D8" s="1979"/>
      <c r="E8" s="1979"/>
      <c r="F8" s="1979"/>
      <c r="G8" s="1979"/>
      <c r="H8" s="1979"/>
      <c r="I8" s="1979"/>
      <c r="J8" s="1980"/>
    </row>
    <row r="9" spans="1:12" ht="15.75">
      <c r="A9" s="1957"/>
      <c r="B9" s="1958"/>
      <c r="C9" s="1958"/>
      <c r="D9" s="1958"/>
      <c r="E9" s="1958"/>
      <c r="F9" s="1958"/>
      <c r="G9" s="1958"/>
      <c r="H9" s="1958"/>
      <c r="I9" s="1958"/>
      <c r="J9" s="1959"/>
      <c r="K9" s="286"/>
    </row>
    <row r="10" spans="1:12" ht="63.75" customHeight="1">
      <c r="A10" s="1981" t="s">
        <v>389</v>
      </c>
      <c r="B10" s="1981" t="s">
        <v>4</v>
      </c>
      <c r="C10" s="1963" t="s">
        <v>564</v>
      </c>
    </row>
    <row r="11" spans="1:12">
      <c r="A11" s="1981"/>
      <c r="B11" s="1981"/>
      <c r="C11" s="1963"/>
    </row>
    <row r="12" spans="1:12" ht="38.25" customHeight="1">
      <c r="A12" s="1981"/>
      <c r="B12" s="1981"/>
      <c r="C12" s="1963"/>
    </row>
    <row r="13" spans="1:12">
      <c r="A13" s="1012" t="s">
        <v>594</v>
      </c>
      <c r="B13" s="1972" t="s">
        <v>574</v>
      </c>
      <c r="C13" s="1972"/>
      <c r="D13" s="1013"/>
    </row>
    <row r="14" spans="1:12" ht="38.25">
      <c r="A14" s="1973" t="s">
        <v>575</v>
      </c>
      <c r="B14" s="1014" t="s">
        <v>595</v>
      </c>
      <c r="C14" s="1006" t="s">
        <v>596</v>
      </c>
    </row>
    <row r="15" spans="1:12" ht="39">
      <c r="A15" s="1974"/>
      <c r="B15" s="1036" t="s">
        <v>597</v>
      </c>
      <c r="C15" s="1037" t="s">
        <v>598</v>
      </c>
    </row>
    <row r="16" spans="1:12">
      <c r="A16" s="1015"/>
      <c r="B16" s="1015"/>
      <c r="C16" s="1006"/>
      <c r="D16" s="298"/>
      <c r="E16" s="298"/>
      <c r="F16" s="298"/>
    </row>
    <row r="17" spans="1:11">
      <c r="A17" s="287"/>
      <c r="B17" s="287"/>
      <c r="C17" s="287"/>
      <c r="D17" s="287"/>
      <c r="E17" s="287"/>
      <c r="F17" s="287"/>
      <c r="G17" s="287"/>
      <c r="H17" s="287"/>
      <c r="I17" s="287"/>
      <c r="J17" s="287"/>
      <c r="K17" s="287"/>
    </row>
    <row r="18" spans="1:11">
      <c r="A18" s="1975" t="s">
        <v>539</v>
      </c>
      <c r="B18" s="1975"/>
      <c r="C18" s="1975"/>
      <c r="D18" s="1975"/>
      <c r="E18" s="1975"/>
      <c r="F18" s="1975"/>
      <c r="G18" s="299"/>
      <c r="H18" s="287"/>
      <c r="I18" s="287"/>
      <c r="J18" s="287"/>
      <c r="K18" s="287"/>
    </row>
    <row r="19" spans="1:11">
      <c r="A19" s="1976" t="s">
        <v>599</v>
      </c>
      <c r="B19" s="1976"/>
      <c r="C19" s="1976"/>
      <c r="D19" s="1977" t="s">
        <v>541</v>
      </c>
      <c r="E19" s="1977"/>
      <c r="F19" s="1977"/>
      <c r="G19" s="1034">
        <f>D24</f>
        <v>4494</v>
      </c>
      <c r="H19" s="1"/>
      <c r="I19" s="1"/>
      <c r="J19" s="1"/>
      <c r="K19" s="1"/>
    </row>
    <row r="20" spans="1:11">
      <c r="A20" s="287"/>
      <c r="B20" s="287"/>
      <c r="C20" s="287"/>
      <c r="D20" s="287"/>
      <c r="E20" s="287"/>
      <c r="F20" s="287"/>
      <c r="G20" s="287"/>
      <c r="H20" s="287"/>
      <c r="I20" s="287"/>
      <c r="J20" s="287"/>
      <c r="K20" s="287"/>
    </row>
    <row r="21" spans="1:11">
      <c r="A21" s="1016" t="s">
        <v>600</v>
      </c>
      <c r="B21" s="1016" t="s">
        <v>544</v>
      </c>
      <c r="C21" s="1016" t="s">
        <v>545</v>
      </c>
      <c r="D21" s="1016" t="s">
        <v>601</v>
      </c>
      <c r="E21" s="1017"/>
      <c r="F21" s="1017"/>
    </row>
    <row r="22" spans="1:11" ht="38.25">
      <c r="A22" s="1018" t="s">
        <v>602</v>
      </c>
      <c r="B22" s="1019">
        <v>1515</v>
      </c>
      <c r="C22" s="1020">
        <f>B22*12</f>
        <v>18180</v>
      </c>
      <c r="D22" s="1033">
        <f>C22*0.2</f>
        <v>3636</v>
      </c>
      <c r="E22" s="310"/>
      <c r="F22" s="310"/>
    </row>
    <row r="23" spans="1:11" ht="25.5">
      <c r="A23" s="1018" t="s">
        <v>548</v>
      </c>
      <c r="B23" s="1019">
        <f>B22*0.2359</f>
        <v>357.38850000000002</v>
      </c>
      <c r="C23" s="1020">
        <f>B23*12</f>
        <v>4288.6620000000003</v>
      </c>
      <c r="D23" s="1033">
        <f>C23*0.2</f>
        <v>857.7324000000001</v>
      </c>
      <c r="E23" s="310"/>
      <c r="F23" s="310"/>
    </row>
    <row r="24" spans="1:11">
      <c r="A24" s="1021" t="s">
        <v>561</v>
      </c>
      <c r="B24" s="1022">
        <f>ROUND(SUM(B22:B23),0)</f>
        <v>1872</v>
      </c>
      <c r="C24" s="1022">
        <f t="shared" ref="C24:D24" si="0">ROUND(SUM(C22:C23),0)</f>
        <v>22469</v>
      </c>
      <c r="D24" s="1022">
        <f t="shared" si="0"/>
        <v>4494</v>
      </c>
      <c r="E24" s="310"/>
      <c r="F24" s="310"/>
    </row>
    <row r="25" spans="1:11" ht="15.75" thickBot="1">
      <c r="A25" s="287"/>
      <c r="B25" s="287"/>
      <c r="C25" s="287"/>
      <c r="D25" s="287"/>
      <c r="E25" s="287"/>
      <c r="F25" s="287"/>
      <c r="G25" s="287"/>
      <c r="H25" s="287"/>
      <c r="I25" s="287"/>
      <c r="J25" s="287"/>
      <c r="K25" s="287"/>
    </row>
    <row r="26" spans="1:11" ht="15.75" thickBot="1">
      <c r="A26" s="1964" t="s">
        <v>603</v>
      </c>
      <c r="B26" s="1965"/>
      <c r="C26" s="1965"/>
      <c r="D26" s="1965"/>
      <c r="E26" s="1965"/>
      <c r="F26" s="1966"/>
    </row>
    <row r="27" spans="1:11" ht="26.25" thickBot="1">
      <c r="A27" s="1023" t="s">
        <v>443</v>
      </c>
      <c r="B27" s="1024" t="s">
        <v>604</v>
      </c>
      <c r="C27" s="1024" t="s">
        <v>579</v>
      </c>
      <c r="D27" s="1024" t="s">
        <v>452</v>
      </c>
      <c r="E27" s="1024" t="s">
        <v>511</v>
      </c>
      <c r="F27" s="1025" t="s">
        <v>580</v>
      </c>
      <c r="G27" s="287"/>
      <c r="H27" s="287"/>
      <c r="I27" s="287"/>
      <c r="J27" s="287"/>
      <c r="K27" s="287"/>
    </row>
    <row r="28" spans="1:11" ht="51.75">
      <c r="A28" s="1967" t="s">
        <v>596</v>
      </c>
      <c r="B28" s="1026" t="s">
        <v>605</v>
      </c>
      <c r="C28" s="1027">
        <v>7000</v>
      </c>
      <c r="D28" s="1027">
        <v>1</v>
      </c>
      <c r="E28" s="1028">
        <f>C28*D28</f>
        <v>7000</v>
      </c>
      <c r="F28" s="1969">
        <f>SUM(E28:E29)</f>
        <v>10000</v>
      </c>
      <c r="G28" s="1029"/>
      <c r="H28" s="287"/>
      <c r="I28" s="287"/>
      <c r="J28" s="287"/>
      <c r="K28" s="287"/>
    </row>
    <row r="29" spans="1:11" ht="39.75" thickBot="1">
      <c r="A29" s="1968"/>
      <c r="B29" s="1030" t="s">
        <v>606</v>
      </c>
      <c r="C29" s="1031">
        <v>3000</v>
      </c>
      <c r="D29" s="1031">
        <v>1</v>
      </c>
      <c r="E29" s="1032">
        <f>C29*D29</f>
        <v>3000</v>
      </c>
      <c r="F29" s="1970"/>
      <c r="G29" s="1971"/>
      <c r="H29" s="1851"/>
      <c r="I29" s="1851"/>
      <c r="J29" s="1851"/>
      <c r="K29" s="287"/>
    </row>
  </sheetData>
  <mergeCells count="22">
    <mergeCell ref="E1:K1"/>
    <mergeCell ref="C10:C12"/>
    <mergeCell ref="A26:F26"/>
    <mergeCell ref="A28:A29"/>
    <mergeCell ref="F28:F29"/>
    <mergeCell ref="G29:J29"/>
    <mergeCell ref="B13:C13"/>
    <mergeCell ref="A14:A15"/>
    <mergeCell ref="A18:F18"/>
    <mergeCell ref="A19:C19"/>
    <mergeCell ref="D19:F19"/>
    <mergeCell ref="A8:J8"/>
    <mergeCell ref="A9:J9"/>
    <mergeCell ref="A10:A12"/>
    <mergeCell ref="B10:B12"/>
    <mergeCell ref="B7:C7"/>
    <mergeCell ref="J7:L7"/>
    <mergeCell ref="A3:J3"/>
    <mergeCell ref="B5:C5"/>
    <mergeCell ref="J5:L5"/>
    <mergeCell ref="B6:C6"/>
    <mergeCell ref="J6:L6"/>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N36"/>
  <sheetViews>
    <sheetView zoomScale="80" zoomScaleNormal="80" workbookViewId="0">
      <selection activeCell="P20" sqref="P20"/>
    </sheetView>
  </sheetViews>
  <sheetFormatPr defaultRowHeight="15"/>
  <cols>
    <col min="1" max="1" width="16.140625" customWidth="1"/>
    <col min="2" max="2" width="13.7109375" customWidth="1"/>
    <col min="3" max="5" width="9.85546875" customWidth="1"/>
    <col min="6" max="6" width="10.85546875" customWidth="1"/>
    <col min="7" max="7" width="11.85546875" customWidth="1"/>
    <col min="8" max="8" width="12.140625" customWidth="1"/>
    <col min="11" max="11" width="6.140625" customWidth="1"/>
    <col min="12" max="12" width="12.140625" customWidth="1"/>
  </cols>
  <sheetData>
    <row r="1" spans="1:14" ht="27" customHeight="1">
      <c r="F1" s="1947" t="s">
        <v>1125</v>
      </c>
      <c r="G1" s="1947"/>
      <c r="H1" s="1947"/>
      <c r="I1" s="1947"/>
      <c r="J1" s="1947"/>
      <c r="K1" s="1947"/>
      <c r="L1" s="1947"/>
      <c r="M1" s="1947"/>
      <c r="N1" s="1947"/>
    </row>
    <row r="3" spans="1:14">
      <c r="A3" s="123" t="s">
        <v>608</v>
      </c>
    </row>
    <row r="4" spans="1:14">
      <c r="A4" s="197" t="s">
        <v>1344</v>
      </c>
    </row>
    <row r="5" spans="1:14">
      <c r="A5" s="197"/>
    </row>
    <row r="6" spans="1:14" s="120" customFormat="1" ht="87.95" customHeight="1">
      <c r="B6" s="1948" t="s">
        <v>333</v>
      </c>
      <c r="C6" s="1948"/>
      <c r="D6" s="342" t="s">
        <v>13</v>
      </c>
      <c r="E6" s="342" t="s">
        <v>14</v>
      </c>
      <c r="F6" s="342" t="s">
        <v>15</v>
      </c>
      <c r="G6" s="342" t="s">
        <v>16</v>
      </c>
      <c r="H6" s="342" t="s">
        <v>334</v>
      </c>
      <c r="I6" s="342" t="s">
        <v>335</v>
      </c>
      <c r="J6" s="1948" t="s">
        <v>336</v>
      </c>
      <c r="K6" s="1948"/>
      <c r="L6" s="1948"/>
    </row>
    <row r="7" spans="1:14" s="120" customFormat="1" ht="22.5" customHeight="1">
      <c r="B7" s="1985" t="s">
        <v>337</v>
      </c>
      <c r="C7" s="1986"/>
      <c r="D7" s="85" t="s">
        <v>338</v>
      </c>
      <c r="E7" s="85" t="s">
        <v>338</v>
      </c>
      <c r="F7" s="85" t="s">
        <v>338</v>
      </c>
      <c r="G7" s="85" t="s">
        <v>338</v>
      </c>
      <c r="H7" s="85" t="s">
        <v>338</v>
      </c>
      <c r="I7" s="85" t="s">
        <v>338</v>
      </c>
      <c r="J7" s="1987"/>
      <c r="K7" s="1987"/>
      <c r="L7" s="1987"/>
    </row>
    <row r="8" spans="1:14" s="707" customFormat="1" ht="14.25" customHeight="1">
      <c r="B8" s="1889" t="s">
        <v>339</v>
      </c>
      <c r="C8" s="1889"/>
      <c r="D8" s="1039">
        <v>0</v>
      </c>
      <c r="E8" s="1040">
        <v>0</v>
      </c>
      <c r="F8" s="538">
        <f>E22</f>
        <v>34995</v>
      </c>
      <c r="G8" s="538">
        <f>F22</f>
        <v>34995</v>
      </c>
      <c r="H8" s="85" t="s">
        <v>338</v>
      </c>
      <c r="I8" s="85" t="s">
        <v>338</v>
      </c>
      <c r="J8" s="1988" t="s">
        <v>26</v>
      </c>
      <c r="K8" s="1989"/>
      <c r="L8" s="1990"/>
    </row>
    <row r="9" spans="1:14">
      <c r="A9" s="123"/>
    </row>
    <row r="11" spans="1:14" ht="38.25">
      <c r="A11" s="342" t="s">
        <v>342</v>
      </c>
      <c r="B11" s="1041" t="s">
        <v>425</v>
      </c>
      <c r="C11" s="342" t="s">
        <v>426</v>
      </c>
      <c r="D11" s="342" t="s">
        <v>427</v>
      </c>
      <c r="E11" s="342" t="s">
        <v>428</v>
      </c>
      <c r="F11" s="342" t="s">
        <v>429</v>
      </c>
      <c r="G11" s="342" t="s">
        <v>430</v>
      </c>
      <c r="H11" s="18"/>
      <c r="I11" s="18"/>
      <c r="J11" s="18"/>
    </row>
    <row r="12" spans="1:14" s="83" customFormat="1" ht="12.75">
      <c r="A12" s="1042" t="s">
        <v>1163</v>
      </c>
      <c r="B12" s="104">
        <v>0.1</v>
      </c>
      <c r="C12" s="105">
        <v>240</v>
      </c>
      <c r="D12" s="106">
        <f>(C12+E12+F12)*0.2359</f>
        <v>64.156295066413662</v>
      </c>
      <c r="E12" s="106">
        <f>C12*0.05</f>
        <v>12</v>
      </c>
      <c r="F12" s="106">
        <f>((C12+E12)/21.08)*1.67</f>
        <v>19.96394686907021</v>
      </c>
      <c r="G12" s="913">
        <f>SUM(C12:F12)</f>
        <v>336.12024193548388</v>
      </c>
      <c r="H12" s="99"/>
      <c r="I12" s="659"/>
      <c r="J12" s="99"/>
    </row>
    <row r="13" spans="1:14" s="83" customFormat="1" ht="12.75">
      <c r="A13" s="1042" t="s">
        <v>1163</v>
      </c>
      <c r="B13" s="104">
        <v>0.1</v>
      </c>
      <c r="C13" s="105">
        <v>240</v>
      </c>
      <c r="D13" s="106">
        <f>(C13+E13+F13)*0.2359</f>
        <v>64.156295066413662</v>
      </c>
      <c r="E13" s="106">
        <f t="shared" ref="E13:E15" si="0">C13*0.05</f>
        <v>12</v>
      </c>
      <c r="F13" s="106">
        <f t="shared" ref="F13:F15" si="1">((C13+E13)/21.08)*1.67</f>
        <v>19.96394686907021</v>
      </c>
      <c r="G13" s="913">
        <f t="shared" ref="G13:G15" si="2">SUM(C13:F13)</f>
        <v>336.12024193548388</v>
      </c>
      <c r="H13" s="99"/>
      <c r="I13" s="99"/>
      <c r="J13" s="99"/>
    </row>
    <row r="14" spans="1:14" s="83" customFormat="1" ht="12.75">
      <c r="A14" s="1042" t="s">
        <v>1163</v>
      </c>
      <c r="B14" s="104">
        <v>0.1</v>
      </c>
      <c r="C14" s="105">
        <v>240</v>
      </c>
      <c r="D14" s="106">
        <f t="shared" ref="D14:D15" si="3">(C14+E14+F14)*0.2359</f>
        <v>64.156295066413662</v>
      </c>
      <c r="E14" s="106">
        <f t="shared" si="0"/>
        <v>12</v>
      </c>
      <c r="F14" s="106">
        <f t="shared" si="1"/>
        <v>19.96394686907021</v>
      </c>
      <c r="G14" s="913">
        <f t="shared" si="2"/>
        <v>336.12024193548388</v>
      </c>
      <c r="H14" s="99"/>
      <c r="I14" s="99"/>
      <c r="J14" s="99"/>
    </row>
    <row r="15" spans="1:14" s="83" customFormat="1" ht="12.75">
      <c r="A15" s="1042" t="s">
        <v>1163</v>
      </c>
      <c r="B15" s="104">
        <v>0.1</v>
      </c>
      <c r="C15" s="105">
        <v>240</v>
      </c>
      <c r="D15" s="107">
        <f t="shared" si="3"/>
        <v>64.156295066413662</v>
      </c>
      <c r="E15" s="107">
        <f t="shared" si="0"/>
        <v>12</v>
      </c>
      <c r="F15" s="107">
        <f t="shared" si="1"/>
        <v>19.96394686907021</v>
      </c>
      <c r="G15" s="913">
        <f t="shared" si="2"/>
        <v>336.12024193548388</v>
      </c>
      <c r="H15" s="99"/>
      <c r="I15" s="99"/>
      <c r="J15" s="99"/>
    </row>
    <row r="16" spans="1:14" s="83" customFormat="1" ht="12.75">
      <c r="A16" s="1043" t="s">
        <v>431</v>
      </c>
      <c r="B16" s="109">
        <v>0.4</v>
      </c>
      <c r="C16" s="1044">
        <f>SUM(C12:C15)</f>
        <v>960</v>
      </c>
      <c r="D16" s="1044">
        <f>SUM(D12:D15)</f>
        <v>256.62518026565465</v>
      </c>
      <c r="E16" s="1044">
        <f t="shared" ref="E16:F16" si="4">SUM(E12:E15)</f>
        <v>48</v>
      </c>
      <c r="F16" s="1044">
        <f t="shared" si="4"/>
        <v>79.855787476280838</v>
      </c>
      <c r="G16" s="1045">
        <f>SUM(G12:G15)</f>
        <v>1344.4809677419355</v>
      </c>
      <c r="H16" s="99"/>
      <c r="I16" s="99"/>
      <c r="J16" s="99"/>
    </row>
    <row r="17" spans="1:13" s="83" customFormat="1" ht="12.75">
      <c r="A17" s="99"/>
      <c r="B17" s="99"/>
      <c r="C17" s="1046"/>
      <c r="D17" s="1047"/>
      <c r="E17" s="1048"/>
      <c r="F17" s="1983"/>
      <c r="G17" s="1983"/>
      <c r="H17" s="99"/>
      <c r="I17" s="99"/>
      <c r="J17" s="99"/>
    </row>
    <row r="18" spans="1:13" s="83" customFormat="1" ht="12.75">
      <c r="A18" s="99"/>
      <c r="B18" s="99"/>
      <c r="C18" s="99"/>
      <c r="D18" s="99"/>
      <c r="E18" s="99"/>
      <c r="F18" s="99"/>
      <c r="G18" s="99"/>
      <c r="H18" s="99"/>
      <c r="I18" s="99"/>
      <c r="J18" s="99"/>
    </row>
    <row r="19" spans="1:13" s="126" customFormat="1" ht="12.75">
      <c r="A19" s="1049" t="s">
        <v>434</v>
      </c>
      <c r="B19" s="1050" t="s">
        <v>609</v>
      </c>
      <c r="C19" s="1049" t="s">
        <v>13</v>
      </c>
      <c r="D19" s="1049" t="s">
        <v>14</v>
      </c>
      <c r="E19" s="1049" t="s">
        <v>15</v>
      </c>
      <c r="F19" s="1049" t="s">
        <v>16</v>
      </c>
      <c r="G19" s="1051"/>
      <c r="H19" s="125"/>
      <c r="I19" s="125"/>
    </row>
    <row r="20" spans="1:13" s="83" customFormat="1" ht="38.25">
      <c r="A20" s="1052">
        <v>1</v>
      </c>
      <c r="B20" s="1053" t="s">
        <v>436</v>
      </c>
      <c r="C20" s="1052">
        <v>0</v>
      </c>
      <c r="D20" s="1052">
        <v>0</v>
      </c>
      <c r="E20" s="1054">
        <f>G16*12</f>
        <v>16133.771612903227</v>
      </c>
      <c r="F20" s="1054">
        <f>G16*12</f>
        <v>16133.771612903227</v>
      </c>
      <c r="G20" s="99"/>
      <c r="H20" s="99"/>
      <c r="I20" s="99"/>
    </row>
    <row r="21" spans="1:13" s="83" customFormat="1" ht="27">
      <c r="A21" s="1052">
        <v>2</v>
      </c>
      <c r="B21" s="1053" t="s">
        <v>610</v>
      </c>
      <c r="C21" s="1052">
        <v>0</v>
      </c>
      <c r="D21" s="1052">
        <v>0</v>
      </c>
      <c r="E21" s="1054">
        <v>18861.439999999999</v>
      </c>
      <c r="F21" s="1054">
        <v>18861.439999999999</v>
      </c>
      <c r="G21" s="99"/>
      <c r="H21" s="660"/>
      <c r="I21" s="99"/>
      <c r="M21" s="665"/>
    </row>
    <row r="22" spans="1:13" s="83" customFormat="1" ht="13.5">
      <c r="A22" s="1984" t="s">
        <v>611</v>
      </c>
      <c r="B22" s="1984"/>
      <c r="C22" s="1049">
        <f>SUM(C20:C21)</f>
        <v>0</v>
      </c>
      <c r="D22" s="1049">
        <f t="shared" ref="D22" si="5">SUM(D20:D21)</f>
        <v>0</v>
      </c>
      <c r="E22" s="1055">
        <f>ROUND(E20+E21,0)</f>
        <v>34995</v>
      </c>
      <c r="F22" s="1055">
        <f>ROUND(F20+F21,0)</f>
        <v>34995</v>
      </c>
      <c r="G22" s="99"/>
      <c r="H22" s="99"/>
      <c r="I22" s="99"/>
    </row>
    <row r="25" spans="1:13">
      <c r="A25" s="1396" t="s">
        <v>610</v>
      </c>
      <c r="B25" s="1396" t="s">
        <v>15</v>
      </c>
      <c r="C25" s="1396" t="s">
        <v>16</v>
      </c>
    </row>
    <row r="26" spans="1:13" ht="29.1" customHeight="1">
      <c r="A26" s="1395" t="s">
        <v>1142</v>
      </c>
      <c r="B26" s="1397">
        <v>861.44</v>
      </c>
      <c r="C26" s="1397">
        <v>861.44</v>
      </c>
    </row>
    <row r="27" spans="1:13" ht="41.1" customHeight="1">
      <c r="A27" s="1395" t="s">
        <v>1143</v>
      </c>
      <c r="B27" s="1397">
        <v>8500</v>
      </c>
      <c r="C27" s="1397">
        <v>8500</v>
      </c>
    </row>
    <row r="28" spans="1:13" ht="51">
      <c r="A28" s="1395" t="s">
        <v>1144</v>
      </c>
      <c r="B28" s="1397">
        <v>2500</v>
      </c>
      <c r="C28" s="1397">
        <v>2500</v>
      </c>
    </row>
    <row r="29" spans="1:13" ht="41.45" customHeight="1">
      <c r="A29" s="1395" t="s">
        <v>1146</v>
      </c>
      <c r="B29" s="1397">
        <v>1000</v>
      </c>
      <c r="C29" s="1397">
        <v>1000</v>
      </c>
    </row>
    <row r="30" spans="1:13" ht="38.25">
      <c r="A30" s="1395" t="s">
        <v>1145</v>
      </c>
      <c r="B30" s="1397">
        <v>1500</v>
      </c>
      <c r="C30" s="1397">
        <v>1500</v>
      </c>
    </row>
    <row r="31" spans="1:13" ht="51">
      <c r="A31" s="1395" t="s">
        <v>1147</v>
      </c>
      <c r="B31" s="1397">
        <v>3000</v>
      </c>
      <c r="C31" s="1397">
        <v>3000</v>
      </c>
    </row>
    <row r="32" spans="1:13" ht="39.950000000000003" customHeight="1">
      <c r="A32" s="1395" t="s">
        <v>1148</v>
      </c>
      <c r="B32" s="1397">
        <v>1500</v>
      </c>
      <c r="C32" s="1397">
        <v>1500</v>
      </c>
    </row>
    <row r="33" spans="1:3">
      <c r="A33" s="1398" t="s">
        <v>1149</v>
      </c>
      <c r="B33" s="1399">
        <f>SUM(B26:B32)</f>
        <v>18861.440000000002</v>
      </c>
      <c r="C33" s="1399">
        <f>SUM(C26:C32)</f>
        <v>18861.440000000002</v>
      </c>
    </row>
    <row r="34" spans="1:3">
      <c r="A34" s="1440"/>
      <c r="B34" s="1440"/>
      <c r="C34" s="1440"/>
    </row>
    <row r="36" spans="1:3">
      <c r="B36" s="1439"/>
    </row>
  </sheetData>
  <mergeCells count="9">
    <mergeCell ref="F1:N1"/>
    <mergeCell ref="F17:G17"/>
    <mergeCell ref="A22:B22"/>
    <mergeCell ref="B6:C6"/>
    <mergeCell ref="J6:L6"/>
    <mergeCell ref="B7:C7"/>
    <mergeCell ref="J7:L7"/>
    <mergeCell ref="B8:C8"/>
    <mergeCell ref="J8:L8"/>
  </mergeCells>
  <dataValidations count="1">
    <dataValidation type="whole" errorStyle="information" allowBlank="1" showInputMessage="1" showErrorMessage="1" error="Jāievada skaitlis" sqref="D8 D7:J7 F8:J8">
      <formula1>-1000000000000</formula1>
      <formula2>1000000000000</formula2>
    </dataValidation>
  </dataValidation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EX14"/>
  <sheetViews>
    <sheetView zoomScale="80" zoomScaleNormal="80" workbookViewId="0">
      <selection activeCell="L10" sqref="L10"/>
    </sheetView>
  </sheetViews>
  <sheetFormatPr defaultRowHeight="15"/>
  <cols>
    <col min="1" max="1" width="16.42578125" customWidth="1"/>
    <col min="2" max="2" width="13.5703125" customWidth="1"/>
    <col min="3" max="3" width="19" customWidth="1"/>
    <col min="4" max="4" width="10.7109375" customWidth="1"/>
    <col min="5" max="5" width="11.28515625" customWidth="1"/>
    <col min="6" max="6" width="10.42578125" customWidth="1"/>
    <col min="7" max="7" width="13.140625" customWidth="1"/>
    <col min="8" max="8" width="14.7109375" customWidth="1"/>
    <col min="9" max="9" width="9.85546875" customWidth="1"/>
    <col min="10" max="10" width="10.42578125" customWidth="1"/>
    <col min="11" max="11" width="12" customWidth="1"/>
    <col min="12" max="12" width="30" customWidth="1"/>
  </cols>
  <sheetData>
    <row r="1" spans="1:154" ht="31.5" customHeight="1">
      <c r="E1" s="1634" t="s">
        <v>550</v>
      </c>
      <c r="F1" s="1634"/>
      <c r="G1" s="1634"/>
      <c r="H1" s="1634"/>
      <c r="I1" s="1634"/>
      <c r="J1" s="1634"/>
      <c r="K1" s="1634"/>
    </row>
    <row r="3" spans="1:154">
      <c r="B3" s="1996" t="s">
        <v>613</v>
      </c>
      <c r="C3" s="1997"/>
      <c r="D3" s="1997"/>
      <c r="E3" s="1997"/>
      <c r="F3" s="1997"/>
      <c r="G3" s="1997"/>
      <c r="H3" s="1997"/>
      <c r="I3" s="1997"/>
      <c r="J3" s="1997"/>
      <c r="K3" s="1997"/>
    </row>
    <row r="4" spans="1:154" s="120" customFormat="1" ht="12.75"/>
    <row r="5" spans="1:154" s="120" customFormat="1" ht="87.95" customHeight="1">
      <c r="B5" s="1779" t="s">
        <v>333</v>
      </c>
      <c r="C5" s="1779"/>
      <c r="D5" s="84" t="s">
        <v>13</v>
      </c>
      <c r="E5" s="84" t="s">
        <v>14</v>
      </c>
      <c r="F5" s="84" t="s">
        <v>15</v>
      </c>
      <c r="G5" s="84" t="s">
        <v>16</v>
      </c>
      <c r="H5" s="84" t="s">
        <v>334</v>
      </c>
      <c r="I5" s="84" t="s">
        <v>335</v>
      </c>
      <c r="J5" s="1779" t="s">
        <v>614</v>
      </c>
      <c r="K5" s="1779"/>
      <c r="L5" s="1779"/>
    </row>
    <row r="6" spans="1:154" s="120" customFormat="1" ht="22.5" customHeight="1">
      <c r="B6" s="1780" t="s">
        <v>337</v>
      </c>
      <c r="C6" s="1781"/>
      <c r="D6" s="85" t="s">
        <v>338</v>
      </c>
      <c r="E6" s="85" t="s">
        <v>338</v>
      </c>
      <c r="F6" s="85" t="s">
        <v>338</v>
      </c>
      <c r="G6" s="85" t="s">
        <v>338</v>
      </c>
      <c r="H6" s="85" t="s">
        <v>338</v>
      </c>
      <c r="I6" s="85" t="s">
        <v>338</v>
      </c>
      <c r="J6" s="1789"/>
      <c r="K6" s="1789"/>
      <c r="L6" s="1789"/>
    </row>
    <row r="7" spans="1:154" s="142" customFormat="1" ht="49.5" customHeight="1">
      <c r="B7" s="1845" t="s">
        <v>339</v>
      </c>
      <c r="C7" s="1845"/>
      <c r="D7" s="326">
        <v>0</v>
      </c>
      <c r="E7" s="327">
        <f>D13</f>
        <v>50000</v>
      </c>
      <c r="F7" s="328">
        <f>E13</f>
        <v>50000</v>
      </c>
      <c r="G7" s="328">
        <f>F13</f>
        <v>50000</v>
      </c>
      <c r="H7" s="329">
        <v>0</v>
      </c>
      <c r="I7" s="328">
        <f>G13</f>
        <v>50000</v>
      </c>
      <c r="J7" s="1819" t="s">
        <v>177</v>
      </c>
      <c r="K7" s="1819"/>
      <c r="L7" s="1819"/>
    </row>
    <row r="8" spans="1:154" s="318" customFormat="1" ht="21.6" customHeight="1">
      <c r="B8" s="319"/>
      <c r="C8" s="319"/>
      <c r="D8" s="320"/>
      <c r="E8" s="320"/>
      <c r="F8" s="321"/>
      <c r="G8" s="322"/>
      <c r="H8" s="321"/>
      <c r="I8" s="323"/>
      <c r="J8" s="323"/>
      <c r="K8" s="323"/>
    </row>
    <row r="9" spans="1:154" s="198" customFormat="1" ht="14.45" customHeight="1">
      <c r="A9" s="1998" t="s">
        <v>389</v>
      </c>
      <c r="B9" s="2000" t="s">
        <v>4</v>
      </c>
      <c r="C9" s="2001" t="s">
        <v>7</v>
      </c>
      <c r="D9" s="1994" t="s">
        <v>443</v>
      </c>
      <c r="E9" s="1995"/>
      <c r="F9" s="1995"/>
      <c r="G9" s="1995"/>
      <c r="H9" s="1995"/>
      <c r="I9" s="120"/>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c r="BB9" s="120"/>
      <c r="BC9" s="120"/>
      <c r="BD9" s="120"/>
      <c r="BE9" s="120"/>
      <c r="BF9" s="120"/>
      <c r="BG9" s="120"/>
      <c r="BH9" s="120"/>
      <c r="BI9" s="120"/>
      <c r="BJ9" s="120"/>
      <c r="BK9" s="120"/>
      <c r="BL9" s="120"/>
      <c r="BM9" s="120"/>
      <c r="BN9" s="120"/>
      <c r="BO9" s="120"/>
      <c r="BP9" s="120"/>
      <c r="BQ9" s="120"/>
      <c r="BR9" s="120"/>
      <c r="BS9" s="120"/>
      <c r="BT9" s="120"/>
      <c r="BU9" s="120"/>
      <c r="BV9" s="120"/>
      <c r="BW9" s="120"/>
      <c r="BX9" s="120"/>
      <c r="BY9" s="120"/>
      <c r="BZ9" s="120"/>
      <c r="CA9" s="120"/>
      <c r="CB9" s="120"/>
      <c r="CC9" s="120"/>
      <c r="CD9" s="120"/>
      <c r="CE9" s="120"/>
      <c r="CF9" s="120"/>
      <c r="CG9" s="120"/>
      <c r="CH9" s="120"/>
      <c r="CI9" s="120"/>
      <c r="CJ9" s="120"/>
      <c r="CK9" s="120"/>
      <c r="CL9" s="120"/>
      <c r="CM9" s="120"/>
      <c r="CN9" s="120"/>
      <c r="CO9" s="120"/>
      <c r="CP9" s="120"/>
      <c r="CQ9" s="120"/>
      <c r="CR9" s="120"/>
      <c r="CS9" s="120"/>
      <c r="CT9" s="120"/>
      <c r="CU9" s="120"/>
      <c r="CV9" s="120"/>
      <c r="CW9" s="120"/>
      <c r="CX9" s="120"/>
      <c r="CY9" s="120"/>
      <c r="CZ9" s="120"/>
      <c r="DA9" s="120"/>
      <c r="DB9" s="120"/>
      <c r="DC9" s="120"/>
      <c r="DD9" s="120"/>
      <c r="DE9" s="120"/>
      <c r="DF9" s="120"/>
      <c r="DG9" s="120"/>
      <c r="DH9" s="120"/>
      <c r="DI9" s="120"/>
      <c r="DJ9" s="120"/>
      <c r="DK9" s="120"/>
      <c r="DL9" s="120"/>
      <c r="DM9" s="120"/>
      <c r="DN9" s="120"/>
      <c r="DO9" s="120"/>
      <c r="DP9" s="120"/>
      <c r="DQ9" s="120"/>
      <c r="DR9" s="120"/>
      <c r="DS9" s="120"/>
      <c r="DT9" s="120"/>
      <c r="DU9" s="120"/>
      <c r="DV9" s="120"/>
      <c r="DW9" s="120"/>
      <c r="DX9" s="120"/>
      <c r="DY9" s="120"/>
      <c r="DZ9" s="120"/>
      <c r="EA9" s="120"/>
      <c r="EB9" s="120"/>
      <c r="EC9" s="120"/>
      <c r="ED9" s="120"/>
      <c r="EE9" s="120"/>
      <c r="EF9" s="120"/>
      <c r="EG9" s="120"/>
      <c r="EH9" s="120"/>
      <c r="EI9" s="120"/>
      <c r="EJ9" s="120"/>
      <c r="EK9" s="120"/>
      <c r="EL9" s="120"/>
      <c r="EM9" s="120"/>
      <c r="EN9" s="120"/>
      <c r="EO9" s="120"/>
      <c r="EP9" s="120"/>
      <c r="EQ9" s="120"/>
      <c r="ER9" s="120"/>
      <c r="ES9" s="120"/>
      <c r="ET9" s="120"/>
      <c r="EU9" s="120"/>
      <c r="EV9" s="120"/>
      <c r="EW9" s="120"/>
      <c r="EX9" s="120"/>
    </row>
    <row r="10" spans="1:154" s="120" customFormat="1" ht="63.75">
      <c r="A10" s="1999"/>
      <c r="B10" s="2000"/>
      <c r="C10" s="2002"/>
      <c r="D10" s="1057" t="s">
        <v>553</v>
      </c>
      <c r="E10" s="1057" t="s">
        <v>554</v>
      </c>
      <c r="F10" s="1061">
        <v>2026</v>
      </c>
      <c r="G10" s="989" t="s">
        <v>615</v>
      </c>
      <c r="H10" s="1058" t="s">
        <v>534</v>
      </c>
    </row>
    <row r="11" spans="1:154" s="120" customFormat="1" ht="25.5" customHeight="1">
      <c r="A11" s="292" t="s">
        <v>616</v>
      </c>
      <c r="B11" s="1991" t="s">
        <v>199</v>
      </c>
      <c r="C11" s="1992"/>
      <c r="D11" s="1992"/>
      <c r="E11" s="1992"/>
      <c r="F11" s="1992"/>
      <c r="G11" s="1992"/>
      <c r="H11" s="1993"/>
    </row>
    <row r="12" spans="1:154" s="120" customFormat="1" ht="66.75" customHeight="1">
      <c r="A12" s="91" t="s">
        <v>617</v>
      </c>
      <c r="B12" s="293" t="s">
        <v>618</v>
      </c>
      <c r="C12" s="1059"/>
      <c r="D12" s="344">
        <v>50000</v>
      </c>
      <c r="E12" s="344">
        <v>50000</v>
      </c>
      <c r="F12" s="491">
        <v>50000</v>
      </c>
      <c r="G12" s="344">
        <v>50000</v>
      </c>
      <c r="H12" s="1006" t="s">
        <v>1141</v>
      </c>
      <c r="I12" s="661"/>
      <c r="J12" s="668"/>
    </row>
    <row r="13" spans="1:154" s="120" customFormat="1" ht="12.75">
      <c r="A13" s="324"/>
      <c r="B13" s="324"/>
      <c r="C13" s="1056" t="s">
        <v>394</v>
      </c>
      <c r="D13" s="315">
        <f>SUM(D12:D12)</f>
        <v>50000</v>
      </c>
      <c r="E13" s="315">
        <f t="shared" ref="E13:G13" si="0">SUM(E12:E12)</f>
        <v>50000</v>
      </c>
      <c r="F13" s="315">
        <f t="shared" si="0"/>
        <v>50000</v>
      </c>
      <c r="G13" s="315">
        <f t="shared" si="0"/>
        <v>50000</v>
      </c>
    </row>
    <row r="14" spans="1:154" s="120" customFormat="1" ht="12.75"/>
  </sheetData>
  <mergeCells count="13">
    <mergeCell ref="E1:K1"/>
    <mergeCell ref="B11:H11"/>
    <mergeCell ref="D9:H9"/>
    <mergeCell ref="B3:K3"/>
    <mergeCell ref="A9:A10"/>
    <mergeCell ref="B9:B10"/>
    <mergeCell ref="C9:C10"/>
    <mergeCell ref="B5:C5"/>
    <mergeCell ref="J5:L5"/>
    <mergeCell ref="B6:C6"/>
    <mergeCell ref="J6:L6"/>
    <mergeCell ref="B7:C7"/>
    <mergeCell ref="J7:L7"/>
  </mergeCells>
  <dataValidations count="1">
    <dataValidation type="whole" errorStyle="information" allowBlank="1" showInputMessage="1" showErrorMessage="1" error="Jāievada skaitlis" sqref="D8:I8 D6:J7">
      <formula1>-1000000000000</formula1>
      <formula2>1000000000000</formula2>
    </dataValidation>
  </dataValidations>
  <pageMargins left="0.7" right="0.7" top="0.75" bottom="0.75" header="0.3" footer="0.3"/>
  <pageSetup orientation="portrait"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N21"/>
  <sheetViews>
    <sheetView zoomScale="80" zoomScaleNormal="80" workbookViewId="0">
      <selection activeCell="A11" sqref="A11:A14"/>
    </sheetView>
  </sheetViews>
  <sheetFormatPr defaultRowHeight="15"/>
  <cols>
    <col min="1" max="1" width="15.140625" customWidth="1"/>
    <col min="2" max="2" width="13.28515625" customWidth="1"/>
    <col min="3" max="3" width="10" customWidth="1"/>
    <col min="4" max="4" width="11.42578125" customWidth="1"/>
    <col min="5" max="5" width="11" customWidth="1"/>
    <col min="6" max="6" width="11.28515625" customWidth="1"/>
    <col min="7" max="7" width="10.85546875" customWidth="1"/>
    <col min="8" max="8" width="12.85546875" customWidth="1"/>
    <col min="9" max="9" width="12.5703125" customWidth="1"/>
    <col min="11" max="11" width="6.85546875" customWidth="1"/>
    <col min="12" max="12" width="25.28515625" customWidth="1"/>
    <col min="13" max="13" width="27.85546875" customWidth="1"/>
  </cols>
  <sheetData>
    <row r="1" spans="1:14" ht="30" customHeight="1">
      <c r="E1" s="1634" t="s">
        <v>562</v>
      </c>
      <c r="F1" s="1634"/>
      <c r="G1" s="1634"/>
      <c r="H1" s="1634"/>
      <c r="I1" s="1634"/>
      <c r="J1" s="1634"/>
      <c r="K1" s="1634"/>
    </row>
    <row r="3" spans="1:14" s="120" customFormat="1" ht="12.75">
      <c r="A3" s="128" t="s">
        <v>620</v>
      </c>
    </row>
    <row r="4" spans="1:14" s="120" customFormat="1" ht="12.75">
      <c r="A4" s="120" t="s">
        <v>621</v>
      </c>
    </row>
    <row r="5" spans="1:14" s="120" customFormat="1" ht="12.75"/>
    <row r="6" spans="1:14" s="120" customFormat="1" ht="87.95" customHeight="1">
      <c r="B6" s="1779" t="s">
        <v>333</v>
      </c>
      <c r="C6" s="1779"/>
      <c r="D6" s="84" t="s">
        <v>13</v>
      </c>
      <c r="E6" s="84" t="s">
        <v>14</v>
      </c>
      <c r="F6" s="84" t="s">
        <v>15</v>
      </c>
      <c r="G6" s="84" t="s">
        <v>16</v>
      </c>
      <c r="H6" s="84" t="s">
        <v>334</v>
      </c>
      <c r="I6" s="84" t="s">
        <v>335</v>
      </c>
      <c r="J6" s="1779" t="s">
        <v>336</v>
      </c>
      <c r="K6" s="1779"/>
      <c r="L6" s="1779"/>
    </row>
    <row r="7" spans="1:14" s="120" customFormat="1" ht="22.5" customHeight="1">
      <c r="B7" s="1780" t="s">
        <v>337</v>
      </c>
      <c r="C7" s="1781"/>
      <c r="D7" s="85" t="s">
        <v>338</v>
      </c>
      <c r="E7" s="85" t="s">
        <v>338</v>
      </c>
      <c r="F7" s="85" t="s">
        <v>338</v>
      </c>
      <c r="G7" s="85" t="s">
        <v>338</v>
      </c>
      <c r="H7" s="85" t="s">
        <v>338</v>
      </c>
      <c r="I7" s="85" t="s">
        <v>338</v>
      </c>
      <c r="J7" s="1789"/>
      <c r="K7" s="1789"/>
      <c r="L7" s="1789"/>
    </row>
    <row r="8" spans="1:14" s="707" customFormat="1" ht="21.75" customHeight="1">
      <c r="B8" s="1823" t="s">
        <v>339</v>
      </c>
      <c r="C8" s="1823"/>
      <c r="D8" s="961">
        <v>0</v>
      </c>
      <c r="E8" s="961">
        <f>C20</f>
        <v>5378</v>
      </c>
      <c r="F8" s="1067">
        <f>D20</f>
        <v>5378</v>
      </c>
      <c r="G8" s="1067">
        <f>E20</f>
        <v>5378</v>
      </c>
      <c r="H8" s="1065">
        <v>0</v>
      </c>
      <c r="I8" s="1066">
        <v>0</v>
      </c>
      <c r="J8" s="1889" t="s">
        <v>26</v>
      </c>
      <c r="K8" s="1889"/>
      <c r="L8" s="1889"/>
      <c r="M8" s="722"/>
      <c r="N8" s="723"/>
    </row>
    <row r="9" spans="1:14" s="120" customFormat="1" ht="12.75"/>
    <row r="10" spans="1:14" s="120" customFormat="1" ht="63.75">
      <c r="A10" s="84" t="s">
        <v>342</v>
      </c>
      <c r="B10" s="101" t="s">
        <v>425</v>
      </c>
      <c r="C10" s="84" t="s">
        <v>426</v>
      </c>
      <c r="D10" s="84" t="s">
        <v>427</v>
      </c>
      <c r="E10" s="84" t="s">
        <v>428</v>
      </c>
      <c r="F10" s="84" t="s">
        <v>429</v>
      </c>
      <c r="G10" s="84" t="s">
        <v>430</v>
      </c>
      <c r="H10" s="130"/>
      <c r="I10" s="130"/>
    </row>
    <row r="11" spans="1:14" s="120" customFormat="1" ht="12.75">
      <c r="A11" s="103" t="s">
        <v>1163</v>
      </c>
      <c r="B11" s="104">
        <v>0.25</v>
      </c>
      <c r="C11" s="105">
        <v>960</v>
      </c>
      <c r="D11" s="106">
        <f>(C11+E11+F11)*0.2359</f>
        <v>256.62518026565465</v>
      </c>
      <c r="E11" s="106">
        <f>C11*0.05</f>
        <v>48</v>
      </c>
      <c r="F11" s="106">
        <f>((C11+E11)/21.08)*1.67</f>
        <v>79.855787476280838</v>
      </c>
      <c r="G11" s="913">
        <f>SUM(C11:F11)</f>
        <v>1344.4809677419355</v>
      </c>
      <c r="H11" s="130"/>
      <c r="I11" s="130"/>
    </row>
    <row r="12" spans="1:14" s="120" customFormat="1" ht="12.75">
      <c r="A12" s="103" t="s">
        <v>1163</v>
      </c>
      <c r="B12" s="104">
        <v>0.25</v>
      </c>
      <c r="C12" s="105">
        <v>960</v>
      </c>
      <c r="D12" s="106">
        <f t="shared" ref="D12:D14" si="0">(C12+E12+F12)*0.2359</f>
        <v>256.62518026565465</v>
      </c>
      <c r="E12" s="106">
        <f t="shared" ref="E12:E14" si="1">C12*0.05</f>
        <v>48</v>
      </c>
      <c r="F12" s="106">
        <f t="shared" ref="F12:F14" si="2">((C12+E12)/21.08)*1.67</f>
        <v>79.855787476280838</v>
      </c>
      <c r="G12" s="913">
        <f t="shared" ref="G12:G14" si="3">SUM(C12:F12)</f>
        <v>1344.4809677419355</v>
      </c>
      <c r="H12" s="130"/>
      <c r="I12" s="130"/>
    </row>
    <row r="13" spans="1:14" s="120" customFormat="1" ht="12.75">
      <c r="A13" s="103" t="s">
        <v>1163</v>
      </c>
      <c r="B13" s="104">
        <v>0.25</v>
      </c>
      <c r="C13" s="105">
        <v>960</v>
      </c>
      <c r="D13" s="106">
        <f t="shared" si="0"/>
        <v>256.62518026565465</v>
      </c>
      <c r="E13" s="106">
        <f t="shared" si="1"/>
        <v>48</v>
      </c>
      <c r="F13" s="106">
        <f t="shared" si="2"/>
        <v>79.855787476280838</v>
      </c>
      <c r="G13" s="913">
        <f t="shared" si="3"/>
        <v>1344.4809677419355</v>
      </c>
      <c r="H13" s="130"/>
      <c r="I13" s="130"/>
    </row>
    <row r="14" spans="1:14" s="120" customFormat="1" ht="12.75">
      <c r="A14" s="103" t="s">
        <v>1163</v>
      </c>
      <c r="B14" s="104">
        <v>0.25</v>
      </c>
      <c r="C14" s="105">
        <v>960</v>
      </c>
      <c r="D14" s="107">
        <f t="shared" si="0"/>
        <v>256.62518026565465</v>
      </c>
      <c r="E14" s="107">
        <f t="shared" si="1"/>
        <v>48</v>
      </c>
      <c r="F14" s="107">
        <f t="shared" si="2"/>
        <v>79.855787476280838</v>
      </c>
      <c r="G14" s="913">
        <f t="shared" si="3"/>
        <v>1344.4809677419355</v>
      </c>
      <c r="H14" s="130"/>
      <c r="I14" s="130"/>
    </row>
    <row r="15" spans="1:14" s="120" customFormat="1" ht="12.75">
      <c r="A15" s="118" t="s">
        <v>431</v>
      </c>
      <c r="B15" s="131">
        <f>SUM(B11:B14)</f>
        <v>1</v>
      </c>
      <c r="C15" s="111">
        <f>SUM(C11:C14)</f>
        <v>3840</v>
      </c>
      <c r="D15" s="111">
        <f>SUM(D11:D14)</f>
        <v>1026.5007210626186</v>
      </c>
      <c r="E15" s="111">
        <f t="shared" ref="E15:F15" si="4">SUM(E11:E14)</f>
        <v>192</v>
      </c>
      <c r="F15" s="111">
        <f t="shared" si="4"/>
        <v>319.42314990512335</v>
      </c>
      <c r="G15" s="111">
        <f>SUM(G11:G14)</f>
        <v>5377.923870967742</v>
      </c>
      <c r="H15" s="130"/>
      <c r="I15" s="130"/>
    </row>
    <row r="16" spans="1:14" s="120" customFormat="1" ht="12.75">
      <c r="A16" s="130"/>
      <c r="B16" s="130"/>
      <c r="C16" s="132"/>
      <c r="D16" s="133"/>
      <c r="E16" s="134"/>
      <c r="F16" s="1778"/>
      <c r="G16" s="1778"/>
      <c r="H16" s="130"/>
      <c r="I16" s="130"/>
    </row>
    <row r="17" spans="1:9" s="120" customFormat="1" ht="12.75">
      <c r="A17" s="130"/>
      <c r="B17" s="130"/>
      <c r="C17" s="130"/>
      <c r="D17" s="130"/>
      <c r="E17" s="130"/>
      <c r="F17" s="130"/>
      <c r="G17" s="130"/>
      <c r="H17" s="130"/>
      <c r="I17" s="130"/>
    </row>
    <row r="18" spans="1:9" s="203" customFormat="1" ht="12.75">
      <c r="A18" s="135" t="s">
        <v>434</v>
      </c>
      <c r="B18" s="119" t="s">
        <v>609</v>
      </c>
      <c r="C18" s="1063" t="s">
        <v>14</v>
      </c>
      <c r="D18" s="1063" t="s">
        <v>15</v>
      </c>
      <c r="E18" s="1063" t="s">
        <v>16</v>
      </c>
      <c r="F18" s="202"/>
      <c r="G18" s="202"/>
      <c r="H18" s="202"/>
      <c r="I18" s="202"/>
    </row>
    <row r="19" spans="1:9" s="142" customFormat="1" ht="42" customHeight="1">
      <c r="A19" s="138">
        <v>1</v>
      </c>
      <c r="B19" s="139" t="s">
        <v>436</v>
      </c>
      <c r="C19" s="963">
        <f>G15</f>
        <v>5377.923870967742</v>
      </c>
      <c r="D19" s="963">
        <f>G15</f>
        <v>5377.923870967742</v>
      </c>
      <c r="E19" s="963">
        <f>G15</f>
        <v>5377.923870967742</v>
      </c>
      <c r="F19" s="141"/>
      <c r="G19" s="141"/>
      <c r="H19" s="141"/>
      <c r="I19" s="141"/>
    </row>
    <row r="20" spans="1:9" s="142" customFormat="1" ht="13.5">
      <c r="A20" s="1826" t="s">
        <v>622</v>
      </c>
      <c r="B20" s="2003"/>
      <c r="C20" s="1062">
        <f>ROUND(C19,0)</f>
        <v>5378</v>
      </c>
      <c r="D20" s="1062">
        <f t="shared" ref="D20:E20" si="5">ROUND(D19,0)</f>
        <v>5378</v>
      </c>
      <c r="E20" s="1062">
        <f t="shared" si="5"/>
        <v>5378</v>
      </c>
      <c r="F20" s="141"/>
      <c r="G20" s="141"/>
      <c r="H20" s="141"/>
      <c r="I20" s="141"/>
    </row>
    <row r="21" spans="1:9" s="120" customFormat="1" ht="12.75">
      <c r="A21" s="199"/>
      <c r="B21" s="199"/>
      <c r="D21" s="200"/>
      <c r="E21" s="200"/>
      <c r="F21" s="200"/>
      <c r="G21" s="201"/>
      <c r="H21" s="202"/>
      <c r="I21" s="202"/>
    </row>
  </sheetData>
  <mergeCells count="9">
    <mergeCell ref="E1:K1"/>
    <mergeCell ref="F16:G16"/>
    <mergeCell ref="A20:B20"/>
    <mergeCell ref="B6:C6"/>
    <mergeCell ref="J6:L6"/>
    <mergeCell ref="B7:C7"/>
    <mergeCell ref="J7:L7"/>
    <mergeCell ref="B8:C8"/>
    <mergeCell ref="J8:L8"/>
  </mergeCells>
  <dataValidations count="1">
    <dataValidation type="whole" errorStyle="information" allowBlank="1" showInputMessage="1" showErrorMessage="1" error="Jāievada skaitlis" sqref="D7:E8 I7:J8 F7:H7">
      <formula1>-1000000000000</formula1>
      <formula2>1000000000000</formula2>
    </dataValidation>
  </dataValidation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A1:L70"/>
  <sheetViews>
    <sheetView zoomScale="80" zoomScaleNormal="80" workbookViewId="0">
      <selection activeCell="Q5" sqref="Q5"/>
    </sheetView>
  </sheetViews>
  <sheetFormatPr defaultRowHeight="15"/>
  <cols>
    <col min="2" max="2" width="7.5703125" style="2" customWidth="1"/>
    <col min="3" max="3" width="22.7109375" style="2" customWidth="1"/>
    <col min="4" max="4" width="18" style="2" customWidth="1"/>
    <col min="5" max="5" width="21.140625" style="2" customWidth="1"/>
    <col min="6" max="6" width="17.28515625" style="2" customWidth="1"/>
    <col min="7" max="7" width="28.42578125" style="2" customWidth="1"/>
    <col min="8" max="8" width="17.42578125" style="48" customWidth="1"/>
    <col min="9" max="9" width="20.28515625" style="2" customWidth="1"/>
    <col min="10" max="10" width="17.140625" style="2" customWidth="1"/>
    <col min="11" max="12" width="9.140625" style="2"/>
  </cols>
  <sheetData>
    <row r="1" spans="1:12" ht="34.5" customHeight="1">
      <c r="F1" s="2047" t="s">
        <v>1126</v>
      </c>
      <c r="G1" s="2047"/>
      <c r="H1" s="2047"/>
      <c r="I1" s="2047"/>
      <c r="J1" s="2047"/>
    </row>
    <row r="2" spans="1:12">
      <c r="I2" s="3"/>
    </row>
    <row r="3" spans="1:12" ht="35.1" customHeight="1">
      <c r="B3" s="2052" t="s">
        <v>1136</v>
      </c>
      <c r="C3" s="2052"/>
      <c r="D3" s="2052"/>
      <c r="E3" s="2052"/>
      <c r="F3" s="2052"/>
      <c r="G3" s="2052"/>
      <c r="H3" s="2052"/>
      <c r="I3" s="2052"/>
      <c r="J3" s="2052"/>
    </row>
    <row r="4" spans="1:12">
      <c r="I4" s="3"/>
    </row>
    <row r="5" spans="1:12" s="837" customFormat="1" ht="78.95" customHeight="1">
      <c r="A5" s="99"/>
      <c r="B5" s="1779" t="s">
        <v>333</v>
      </c>
      <c r="C5" s="1779"/>
      <c r="D5" s="84" t="s">
        <v>14</v>
      </c>
      <c r="E5" s="84" t="s">
        <v>15</v>
      </c>
      <c r="F5" s="84" t="s">
        <v>16</v>
      </c>
      <c r="G5" s="84" t="s">
        <v>334</v>
      </c>
      <c r="H5" s="84" t="s">
        <v>335</v>
      </c>
      <c r="I5" s="1779" t="s">
        <v>488</v>
      </c>
      <c r="J5" s="1779"/>
      <c r="K5" s="99"/>
      <c r="L5" s="99"/>
    </row>
    <row r="6" spans="1:12" s="837" customFormat="1" ht="12.75">
      <c r="A6" s="99"/>
      <c r="B6" s="2048" t="s">
        <v>337</v>
      </c>
      <c r="C6" s="2049"/>
      <c r="D6" s="377" t="s">
        <v>338</v>
      </c>
      <c r="E6" s="85" t="s">
        <v>338</v>
      </c>
      <c r="F6" s="85" t="s">
        <v>338</v>
      </c>
      <c r="G6" s="85" t="s">
        <v>338</v>
      </c>
      <c r="H6" s="85" t="s">
        <v>338</v>
      </c>
      <c r="I6" s="1789"/>
      <c r="J6" s="1789"/>
      <c r="K6" s="99"/>
      <c r="L6" s="99"/>
    </row>
    <row r="7" spans="1:12" s="838" customFormat="1" ht="25.5" customHeight="1">
      <c r="A7" s="1237"/>
      <c r="B7" s="2050" t="s">
        <v>339</v>
      </c>
      <c r="C7" s="2051"/>
      <c r="D7" s="1310">
        <f>ROUND(J13+J14+J19+J20+J21+J22+J26+J28+J29+J39+J50+J59+J60+J61+J62+J63+J64+J65+J66+J16+J17,0)</f>
        <v>12082</v>
      </c>
      <c r="E7" s="1311">
        <f>ROUND(J13+J14+J15+J16+J17+J18+J19+J20+J21+J22+J23+J24+J25+J26+J27+J28+J29+J30+J31+J32+J33+J38+J39+J40+J41+J43+J44+J45+J46+J47+J48+J49+J50+J51+J52+J53+J55+J56+J58+J59+J60+J61+J62+J63+J64+J65+J66,0)</f>
        <v>2845126</v>
      </c>
      <c r="F7" s="1311">
        <f>ROUND(E7+J68,0)</f>
        <v>2952326</v>
      </c>
      <c r="G7" s="919"/>
      <c r="H7" s="1312">
        <f>ROUND(F7,0)</f>
        <v>2952326</v>
      </c>
      <c r="I7" s="1819" t="s">
        <v>224</v>
      </c>
      <c r="J7" s="1819"/>
      <c r="K7" s="1237"/>
      <c r="L7" s="1237"/>
    </row>
    <row r="8" spans="1:12" s="838" customFormat="1" ht="18" customHeight="1">
      <c r="A8" s="1237"/>
      <c r="B8" s="1294"/>
      <c r="C8" s="1295"/>
      <c r="D8" s="1296"/>
      <c r="E8" s="1297"/>
      <c r="F8" s="1297"/>
      <c r="G8" s="1298"/>
      <c r="H8" s="1299"/>
      <c r="I8" s="1300"/>
      <c r="J8" s="1300"/>
      <c r="K8" s="1237"/>
      <c r="L8" s="1237"/>
    </row>
    <row r="9" spans="1:12" s="838" customFormat="1" ht="147" customHeight="1">
      <c r="A9" s="1237"/>
      <c r="B9" s="2046" t="s">
        <v>1137</v>
      </c>
      <c r="C9" s="2046"/>
      <c r="D9" s="2046"/>
      <c r="E9" s="2046"/>
      <c r="F9" s="2046"/>
      <c r="G9" s="2046"/>
      <c r="H9" s="2046"/>
      <c r="I9" s="2046"/>
      <c r="J9" s="2046"/>
      <c r="K9" s="1237"/>
      <c r="L9" s="1237"/>
    </row>
    <row r="10" spans="1:12" s="837" customFormat="1" ht="12.75">
      <c r="A10" s="99"/>
      <c r="B10" s="99"/>
      <c r="C10" s="99"/>
      <c r="D10" s="99"/>
      <c r="E10" s="99"/>
      <c r="F10" s="99"/>
      <c r="G10" s="99"/>
      <c r="H10" s="130"/>
      <c r="I10" s="629"/>
      <c r="J10" s="99"/>
      <c r="K10" s="99"/>
      <c r="L10" s="99"/>
    </row>
    <row r="11" spans="1:12" s="837" customFormat="1" ht="81.95" customHeight="1">
      <c r="A11" s="99"/>
      <c r="B11" s="1238" t="s">
        <v>625</v>
      </c>
      <c r="C11" s="1238" t="s">
        <v>1129</v>
      </c>
      <c r="D11" s="1238" t="s">
        <v>1130</v>
      </c>
      <c r="E11" s="1238" t="s">
        <v>1131</v>
      </c>
      <c r="F11" s="1238" t="s">
        <v>626</v>
      </c>
      <c r="G11" s="1238" t="s">
        <v>485</v>
      </c>
      <c r="H11" s="1393" t="s">
        <v>1132</v>
      </c>
      <c r="I11" s="1238" t="s">
        <v>627</v>
      </c>
      <c r="J11" s="1238" t="s">
        <v>1133</v>
      </c>
      <c r="K11" s="99"/>
      <c r="L11" s="99"/>
    </row>
    <row r="12" spans="1:12" s="837" customFormat="1" ht="21.6" customHeight="1">
      <c r="A12" s="99"/>
      <c r="B12" s="2004" t="s">
        <v>628</v>
      </c>
      <c r="C12" s="2005"/>
      <c r="D12" s="2005"/>
      <c r="E12" s="2005"/>
      <c r="F12" s="2005"/>
      <c r="G12" s="2005"/>
      <c r="H12" s="2005"/>
      <c r="I12" s="2005"/>
      <c r="J12" s="2006"/>
      <c r="K12" s="99"/>
      <c r="L12" s="99"/>
    </row>
    <row r="13" spans="1:12" s="837" customFormat="1" ht="165" customHeight="1">
      <c r="A13" s="127"/>
      <c r="B13" s="1239" t="s">
        <v>457</v>
      </c>
      <c r="C13" s="1240" t="s">
        <v>629</v>
      </c>
      <c r="D13" s="1241" t="s">
        <v>630</v>
      </c>
      <c r="E13" s="1242" t="s">
        <v>631</v>
      </c>
      <c r="F13" s="1243" t="s">
        <v>632</v>
      </c>
      <c r="G13" s="91" t="s">
        <v>633</v>
      </c>
      <c r="H13" s="1246">
        <v>720.25</v>
      </c>
      <c r="I13" s="1244">
        <v>1</v>
      </c>
      <c r="J13" s="1246">
        <f>I13*H13</f>
        <v>720.25</v>
      </c>
      <c r="K13" s="99"/>
      <c r="L13" s="99"/>
    </row>
    <row r="14" spans="1:12" s="839" customFormat="1" ht="141" customHeight="1">
      <c r="A14" s="127"/>
      <c r="B14" s="1243" t="s">
        <v>634</v>
      </c>
      <c r="C14" s="1242" t="s">
        <v>635</v>
      </c>
      <c r="D14" s="1245" t="s">
        <v>636</v>
      </c>
      <c r="E14" s="1242" t="s">
        <v>637</v>
      </c>
      <c r="F14" s="1243" t="s">
        <v>632</v>
      </c>
      <c r="G14" s="91" t="s">
        <v>633</v>
      </c>
      <c r="H14" s="1246">
        <v>720.25</v>
      </c>
      <c r="I14" s="1244">
        <v>1</v>
      </c>
      <c r="J14" s="1246">
        <f>I14*H14</f>
        <v>720.25</v>
      </c>
      <c r="K14" s="127"/>
      <c r="L14" s="127"/>
    </row>
    <row r="15" spans="1:12" s="837" customFormat="1" ht="52.5" customHeight="1">
      <c r="A15" s="127"/>
      <c r="B15" s="2031" t="s">
        <v>638</v>
      </c>
      <c r="C15" s="2018" t="s">
        <v>639</v>
      </c>
      <c r="D15" s="2041" t="s">
        <v>640</v>
      </c>
      <c r="E15" s="2018" t="s">
        <v>641</v>
      </c>
      <c r="F15" s="1243" t="s">
        <v>642</v>
      </c>
      <c r="G15" s="1242" t="s">
        <v>643</v>
      </c>
      <c r="H15" s="1246">
        <v>30.55</v>
      </c>
      <c r="I15" s="1244">
        <v>40</v>
      </c>
      <c r="J15" s="1246">
        <f t="shared" ref="J15:J20" si="0">I15*H15</f>
        <v>1222</v>
      </c>
    </row>
    <row r="16" spans="1:12" s="837" customFormat="1" ht="39" customHeight="1">
      <c r="A16" s="127"/>
      <c r="B16" s="2032"/>
      <c r="C16" s="2034"/>
      <c r="D16" s="2043"/>
      <c r="E16" s="2034"/>
      <c r="F16" s="1243" t="s">
        <v>644</v>
      </c>
      <c r="G16" s="1242" t="s">
        <v>645</v>
      </c>
      <c r="H16" s="1246">
        <v>8.8000000000000007</v>
      </c>
      <c r="I16" s="1247">
        <v>10</v>
      </c>
      <c r="J16" s="1246">
        <f t="shared" si="0"/>
        <v>88</v>
      </c>
    </row>
    <row r="17" spans="1:10" s="837" customFormat="1" ht="42" customHeight="1">
      <c r="A17" s="127"/>
      <c r="B17" s="2026"/>
      <c r="C17" s="2028"/>
      <c r="D17" s="2028"/>
      <c r="E17" s="2028"/>
      <c r="F17" s="1243" t="s">
        <v>646</v>
      </c>
      <c r="G17" s="1242" t="s">
        <v>647</v>
      </c>
      <c r="H17" s="1246">
        <v>9.52</v>
      </c>
      <c r="I17" s="1247">
        <v>10</v>
      </c>
      <c r="J17" s="1246">
        <f t="shared" si="0"/>
        <v>95.199999999999989</v>
      </c>
    </row>
    <row r="18" spans="1:10" s="837" customFormat="1" ht="156" customHeight="1">
      <c r="A18" s="99"/>
      <c r="B18" s="1248" t="s">
        <v>648</v>
      </c>
      <c r="C18" s="91" t="s">
        <v>649</v>
      </c>
      <c r="D18" s="1249" t="s">
        <v>650</v>
      </c>
      <c r="E18" s="91" t="s">
        <v>651</v>
      </c>
      <c r="F18" s="1243" t="s">
        <v>652</v>
      </c>
      <c r="G18" s="1250" t="s">
        <v>653</v>
      </c>
      <c r="H18" s="1246">
        <v>52.33</v>
      </c>
      <c r="I18" s="1244">
        <v>100</v>
      </c>
      <c r="J18" s="1246">
        <f t="shared" si="0"/>
        <v>5233</v>
      </c>
    </row>
    <row r="19" spans="1:10" s="837" customFormat="1" ht="34.5" customHeight="1">
      <c r="A19" s="99"/>
      <c r="B19" s="2044" t="s">
        <v>654</v>
      </c>
      <c r="C19" s="2045" t="s">
        <v>655</v>
      </c>
      <c r="D19" s="2045" t="s">
        <v>656</v>
      </c>
      <c r="E19" s="2018" t="s">
        <v>1138</v>
      </c>
      <c r="F19" s="1251">
        <v>44035</v>
      </c>
      <c r="G19" s="1242" t="s">
        <v>657</v>
      </c>
      <c r="H19" s="1246">
        <v>8.86</v>
      </c>
      <c r="I19" s="1252">
        <v>2</v>
      </c>
      <c r="J19" s="1246">
        <f t="shared" si="0"/>
        <v>17.72</v>
      </c>
    </row>
    <row r="20" spans="1:10" s="837" customFormat="1" ht="31.5" customHeight="1">
      <c r="A20" s="99"/>
      <c r="B20" s="2030"/>
      <c r="C20" s="2028"/>
      <c r="D20" s="2028"/>
      <c r="E20" s="2019"/>
      <c r="F20" s="1251">
        <v>44036</v>
      </c>
      <c r="G20" s="1242" t="s">
        <v>658</v>
      </c>
      <c r="H20" s="1246">
        <v>12.61</v>
      </c>
      <c r="I20" s="1253">
        <v>1</v>
      </c>
      <c r="J20" s="1246">
        <f t="shared" si="0"/>
        <v>12.61</v>
      </c>
    </row>
    <row r="21" spans="1:10" s="837" customFormat="1" ht="50.1" customHeight="1">
      <c r="A21" s="99"/>
      <c r="B21" s="1242" t="s">
        <v>659</v>
      </c>
      <c r="C21" s="1242" t="s">
        <v>660</v>
      </c>
      <c r="D21" s="1245" t="s">
        <v>661</v>
      </c>
      <c r="E21" s="1242" t="s">
        <v>662</v>
      </c>
      <c r="F21" s="1251" t="s">
        <v>663</v>
      </c>
      <c r="G21" s="1254" t="s">
        <v>664</v>
      </c>
      <c r="H21" s="1246">
        <v>10.76</v>
      </c>
      <c r="I21" s="1255">
        <v>5</v>
      </c>
      <c r="J21" s="1246">
        <f t="shared" ref="J21:J33" si="1">I21*H21</f>
        <v>53.8</v>
      </c>
    </row>
    <row r="22" spans="1:10" s="837" customFormat="1" ht="54" customHeight="1">
      <c r="A22" s="99"/>
      <c r="B22" s="1242" t="s">
        <v>665</v>
      </c>
      <c r="C22" s="1242" t="s">
        <v>666</v>
      </c>
      <c r="D22" s="1245" t="s">
        <v>667</v>
      </c>
      <c r="E22" s="1242" t="s">
        <v>662</v>
      </c>
      <c r="F22" s="1251" t="s">
        <v>663</v>
      </c>
      <c r="G22" s="1254" t="s">
        <v>664</v>
      </c>
      <c r="H22" s="1246">
        <v>10.76</v>
      </c>
      <c r="I22" s="1255">
        <v>8</v>
      </c>
      <c r="J22" s="1246">
        <f t="shared" si="1"/>
        <v>86.08</v>
      </c>
    </row>
    <row r="23" spans="1:10" s="837" customFormat="1" ht="46.5" customHeight="1">
      <c r="A23" s="99"/>
      <c r="B23" s="1242" t="s">
        <v>668</v>
      </c>
      <c r="C23" s="1242" t="s">
        <v>669</v>
      </c>
      <c r="D23" s="1245" t="s">
        <v>670</v>
      </c>
      <c r="E23" s="1242" t="s">
        <v>662</v>
      </c>
      <c r="F23" s="1251" t="s">
        <v>663</v>
      </c>
      <c r="G23" s="1242" t="s">
        <v>664</v>
      </c>
      <c r="H23" s="1246">
        <v>10.76</v>
      </c>
      <c r="I23" s="1255">
        <v>200</v>
      </c>
      <c r="J23" s="1246">
        <f t="shared" si="1"/>
        <v>2152</v>
      </c>
    </row>
    <row r="24" spans="1:10" s="837" customFormat="1" ht="32.450000000000003" customHeight="1">
      <c r="A24" s="99"/>
      <c r="B24" s="1256" t="s">
        <v>671</v>
      </c>
      <c r="C24" s="1242" t="s">
        <v>672</v>
      </c>
      <c r="D24" s="1245" t="s">
        <v>673</v>
      </c>
      <c r="E24" s="1242" t="s">
        <v>674</v>
      </c>
      <c r="F24" s="1243" t="s">
        <v>675</v>
      </c>
      <c r="G24" s="1242" t="s">
        <v>676</v>
      </c>
      <c r="H24" s="1246">
        <v>16.72</v>
      </c>
      <c r="I24" s="1257">
        <v>20</v>
      </c>
      <c r="J24" s="1246">
        <f t="shared" si="1"/>
        <v>334.4</v>
      </c>
    </row>
    <row r="25" spans="1:10" s="837" customFormat="1" ht="33" customHeight="1">
      <c r="B25" s="1243" t="s">
        <v>677</v>
      </c>
      <c r="C25" s="1242" t="s">
        <v>678</v>
      </c>
      <c r="D25" s="1245" t="s">
        <v>679</v>
      </c>
      <c r="E25" s="1242" t="s">
        <v>680</v>
      </c>
      <c r="F25" s="1243">
        <v>44125</v>
      </c>
      <c r="G25" s="1242" t="s">
        <v>681</v>
      </c>
      <c r="H25" s="1246">
        <v>11.16</v>
      </c>
      <c r="I25" s="1247">
        <v>20</v>
      </c>
      <c r="J25" s="1246">
        <f t="shared" si="1"/>
        <v>223.2</v>
      </c>
    </row>
    <row r="26" spans="1:10" s="837" customFormat="1" ht="149.1" customHeight="1">
      <c r="B26" s="1258" t="s">
        <v>682</v>
      </c>
      <c r="C26" s="1242" t="s">
        <v>683</v>
      </c>
      <c r="D26" s="1242" t="s">
        <v>684</v>
      </c>
      <c r="E26" s="1242" t="s">
        <v>685</v>
      </c>
      <c r="F26" s="1243" t="s">
        <v>632</v>
      </c>
      <c r="G26" s="91" t="s">
        <v>686</v>
      </c>
      <c r="H26" s="1246">
        <v>720.25</v>
      </c>
      <c r="I26" s="1247">
        <v>1</v>
      </c>
      <c r="J26" s="1246">
        <f t="shared" si="1"/>
        <v>720.25</v>
      </c>
    </row>
    <row r="27" spans="1:10" s="837" customFormat="1" ht="45.95" customHeight="1">
      <c r="B27" s="1259" t="s">
        <v>687</v>
      </c>
      <c r="C27" s="1240" t="s">
        <v>688</v>
      </c>
      <c r="D27" s="1240" t="s">
        <v>689</v>
      </c>
      <c r="E27" s="1242" t="s">
        <v>662</v>
      </c>
      <c r="F27" s="1251" t="s">
        <v>663</v>
      </c>
      <c r="G27" s="1242" t="s">
        <v>664</v>
      </c>
      <c r="H27" s="1246">
        <v>10.76</v>
      </c>
      <c r="I27" s="1257">
        <v>20</v>
      </c>
      <c r="J27" s="1246">
        <f t="shared" si="1"/>
        <v>215.2</v>
      </c>
    </row>
    <row r="28" spans="1:10" s="837" customFormat="1" ht="152.1" customHeight="1">
      <c r="B28" s="2039" t="s">
        <v>690</v>
      </c>
      <c r="C28" s="2018" t="s">
        <v>691</v>
      </c>
      <c r="D28" s="2041" t="s">
        <v>692</v>
      </c>
      <c r="E28" s="2018" t="s">
        <v>685</v>
      </c>
      <c r="F28" s="1243" t="s">
        <v>632</v>
      </c>
      <c r="G28" s="91" t="s">
        <v>686</v>
      </c>
      <c r="H28" s="1246">
        <v>720.25</v>
      </c>
      <c r="I28" s="1244">
        <v>1</v>
      </c>
      <c r="J28" s="1246">
        <f t="shared" si="1"/>
        <v>720.25</v>
      </c>
    </row>
    <row r="29" spans="1:10" s="837" customFormat="1" ht="150.6" customHeight="1">
      <c r="B29" s="2040"/>
      <c r="C29" s="2019"/>
      <c r="D29" s="2042"/>
      <c r="E29" s="2019"/>
      <c r="F29" s="1251" t="s">
        <v>632</v>
      </c>
      <c r="G29" s="91" t="s">
        <v>686</v>
      </c>
      <c r="H29" s="1246">
        <v>720.25</v>
      </c>
      <c r="I29" s="1244">
        <v>1</v>
      </c>
      <c r="J29" s="1246">
        <f t="shared" si="1"/>
        <v>720.25</v>
      </c>
    </row>
    <row r="30" spans="1:10" s="837" customFormat="1" ht="44.1" customHeight="1">
      <c r="B30" s="1262"/>
      <c r="C30" s="1260" t="s">
        <v>693</v>
      </c>
      <c r="D30" s="1261" t="s">
        <v>694</v>
      </c>
      <c r="E30" s="91" t="s">
        <v>662</v>
      </c>
      <c r="F30" s="1243" t="s">
        <v>663</v>
      </c>
      <c r="G30" s="1263" t="s">
        <v>664</v>
      </c>
      <c r="H30" s="1246">
        <v>10.76</v>
      </c>
      <c r="I30" s="1244">
        <v>100</v>
      </c>
      <c r="J30" s="1246">
        <f t="shared" si="1"/>
        <v>1076</v>
      </c>
    </row>
    <row r="31" spans="1:10" s="837" customFormat="1" ht="71.45" customHeight="1">
      <c r="B31" s="1243" t="s">
        <v>695</v>
      </c>
      <c r="C31" s="1242" t="s">
        <v>696</v>
      </c>
      <c r="D31" s="1245" t="s">
        <v>697</v>
      </c>
      <c r="E31" s="91" t="s">
        <v>698</v>
      </c>
      <c r="F31" s="1243" t="s">
        <v>699</v>
      </c>
      <c r="G31" s="1263" t="s">
        <v>700</v>
      </c>
      <c r="H31" s="1246">
        <v>47.16</v>
      </c>
      <c r="I31" s="1257">
        <v>400</v>
      </c>
      <c r="J31" s="1246">
        <f t="shared" si="1"/>
        <v>18864</v>
      </c>
    </row>
    <row r="32" spans="1:10" s="837" customFormat="1" ht="47.1" customHeight="1">
      <c r="B32" s="1243"/>
      <c r="C32" s="1242"/>
      <c r="D32" s="1245"/>
      <c r="E32" s="91" t="s">
        <v>662</v>
      </c>
      <c r="F32" s="1243" t="s">
        <v>663</v>
      </c>
      <c r="G32" s="1263" t="s">
        <v>664</v>
      </c>
      <c r="H32" s="1246">
        <v>10.76</v>
      </c>
      <c r="I32" s="1257">
        <v>400</v>
      </c>
      <c r="J32" s="1246">
        <f t="shared" si="1"/>
        <v>4304</v>
      </c>
    </row>
    <row r="33" spans="2:10" s="837" customFormat="1" ht="15.6" customHeight="1">
      <c r="B33" s="2022" t="s">
        <v>701</v>
      </c>
      <c r="C33" s="2021" t="s">
        <v>702</v>
      </c>
      <c r="D33" s="2024" t="s">
        <v>703</v>
      </c>
      <c r="E33" s="2021" t="s">
        <v>704</v>
      </c>
      <c r="F33" s="2022" t="s">
        <v>705</v>
      </c>
      <c r="G33" s="2018" t="s">
        <v>706</v>
      </c>
      <c r="H33" s="2010">
        <v>31.41</v>
      </c>
      <c r="I33" s="2007">
        <v>315</v>
      </c>
      <c r="J33" s="2010">
        <f t="shared" si="1"/>
        <v>9894.15</v>
      </c>
    </row>
    <row r="34" spans="2:10" s="837" customFormat="1" ht="15.6" customHeight="1">
      <c r="B34" s="2022"/>
      <c r="C34" s="2021"/>
      <c r="D34" s="2024"/>
      <c r="E34" s="2021"/>
      <c r="F34" s="2022"/>
      <c r="G34" s="2034"/>
      <c r="H34" s="2010"/>
      <c r="I34" s="2008"/>
      <c r="J34" s="2010"/>
    </row>
    <row r="35" spans="2:10" s="837" customFormat="1" ht="15.6" customHeight="1">
      <c r="B35" s="2022"/>
      <c r="C35" s="2021"/>
      <c r="D35" s="2024"/>
      <c r="E35" s="2021"/>
      <c r="F35" s="2022"/>
      <c r="G35" s="2034"/>
      <c r="H35" s="2010"/>
      <c r="I35" s="2008"/>
      <c r="J35" s="2010"/>
    </row>
    <row r="36" spans="2:10" s="837" customFormat="1" ht="26.1" customHeight="1">
      <c r="B36" s="2038"/>
      <c r="C36" s="2021"/>
      <c r="D36" s="2021"/>
      <c r="E36" s="2021"/>
      <c r="F36" s="2022"/>
      <c r="G36" s="2034"/>
      <c r="H36" s="2010"/>
      <c r="I36" s="2008"/>
      <c r="J36" s="2010"/>
    </row>
    <row r="37" spans="2:10" s="837" customFormat="1" ht="39.6" customHeight="1">
      <c r="B37" s="2038"/>
      <c r="C37" s="2021"/>
      <c r="D37" s="2021"/>
      <c r="E37" s="2021"/>
      <c r="F37" s="2022"/>
      <c r="G37" s="2019"/>
      <c r="H37" s="2010"/>
      <c r="I37" s="2009"/>
      <c r="J37" s="2010"/>
    </row>
    <row r="38" spans="2:10" s="837" customFormat="1" ht="75.75" customHeight="1">
      <c r="B38" s="1243" t="s">
        <v>707</v>
      </c>
      <c r="C38" s="1264" t="s">
        <v>708</v>
      </c>
      <c r="D38" s="1265" t="s">
        <v>709</v>
      </c>
      <c r="E38" s="1266" t="s">
        <v>710</v>
      </c>
      <c r="F38" s="1243" t="s">
        <v>699</v>
      </c>
      <c r="G38" s="1263" t="s">
        <v>700</v>
      </c>
      <c r="H38" s="1246">
        <v>47.16</v>
      </c>
      <c r="I38" s="1257">
        <v>320</v>
      </c>
      <c r="J38" s="1246">
        <f>I38*H38</f>
        <v>15091.199999999999</v>
      </c>
    </row>
    <row r="39" spans="2:10" s="837" customFormat="1" ht="153.6" customHeight="1">
      <c r="B39" s="1243" t="s">
        <v>711</v>
      </c>
      <c r="C39" s="1242" t="s">
        <v>712</v>
      </c>
      <c r="D39" s="1245" t="s">
        <v>713</v>
      </c>
      <c r="E39" s="1242" t="s">
        <v>685</v>
      </c>
      <c r="F39" s="1243" t="s">
        <v>632</v>
      </c>
      <c r="G39" s="91" t="s">
        <v>714</v>
      </c>
      <c r="H39" s="1246">
        <v>720.25</v>
      </c>
      <c r="I39" s="1267">
        <v>10</v>
      </c>
      <c r="J39" s="1246">
        <f>I39*H39</f>
        <v>7202.5</v>
      </c>
    </row>
    <row r="40" spans="2:10" s="837" customFormat="1" ht="103.5" customHeight="1">
      <c r="B40" s="1268" t="s">
        <v>1139</v>
      </c>
      <c r="C40" s="1354" t="s">
        <v>715</v>
      </c>
      <c r="D40" s="1269" t="s">
        <v>716</v>
      </c>
      <c r="E40" s="1270" t="s">
        <v>717</v>
      </c>
      <c r="F40" s="1268"/>
      <c r="G40" s="1271"/>
      <c r="H40" s="1356">
        <v>305.82</v>
      </c>
      <c r="I40" s="1272">
        <v>600</v>
      </c>
      <c r="J40" s="1273">
        <f>I40*H40</f>
        <v>183492</v>
      </c>
    </row>
    <row r="41" spans="2:10" s="837" customFormat="1" ht="25.5" customHeight="1">
      <c r="B41" s="1274" t="s">
        <v>1140</v>
      </c>
      <c r="C41" s="1276" t="s">
        <v>718</v>
      </c>
      <c r="D41" s="1275" t="s">
        <v>719</v>
      </c>
      <c r="E41" s="1276"/>
      <c r="F41" s="1243" t="s">
        <v>663</v>
      </c>
      <c r="G41" s="1277"/>
      <c r="H41" s="1246">
        <v>10.76</v>
      </c>
      <c r="I41" s="1278">
        <v>300</v>
      </c>
      <c r="J41" s="1246">
        <f>I41*H41</f>
        <v>3228</v>
      </c>
    </row>
    <row r="42" spans="2:10" s="837" customFormat="1" ht="27.95" customHeight="1">
      <c r="B42" s="2014" t="s">
        <v>720</v>
      </c>
      <c r="C42" s="2015"/>
      <c r="D42" s="2015"/>
      <c r="E42" s="2015"/>
      <c r="F42" s="2015"/>
      <c r="G42" s="2015"/>
      <c r="H42" s="2015"/>
      <c r="I42" s="2015"/>
      <c r="J42" s="2016"/>
    </row>
    <row r="43" spans="2:10" s="837" customFormat="1" ht="30" customHeight="1">
      <c r="B43" s="2031" t="s">
        <v>463</v>
      </c>
      <c r="C43" s="2018" t="s">
        <v>721</v>
      </c>
      <c r="D43" s="2018" t="s">
        <v>722</v>
      </c>
      <c r="E43" s="2018" t="s">
        <v>674</v>
      </c>
      <c r="F43" s="1243" t="s">
        <v>723</v>
      </c>
      <c r="G43" s="1242" t="s">
        <v>724</v>
      </c>
      <c r="H43" s="1246">
        <v>38.369999999999997</v>
      </c>
      <c r="I43" s="1267">
        <v>440</v>
      </c>
      <c r="J43" s="1246">
        <f t="shared" ref="J43:J53" si="2">I43*H43</f>
        <v>16882.8</v>
      </c>
    </row>
    <row r="44" spans="2:10" s="837" customFormat="1" ht="28.5" customHeight="1">
      <c r="B44" s="2032"/>
      <c r="C44" s="2034"/>
      <c r="D44" s="2034"/>
      <c r="E44" s="2019"/>
      <c r="F44" s="1243" t="s">
        <v>725</v>
      </c>
      <c r="G44" s="1242" t="s">
        <v>726</v>
      </c>
      <c r="H44" s="1246">
        <v>109.08</v>
      </c>
      <c r="I44" s="1244">
        <v>8726.4</v>
      </c>
      <c r="J44" s="1246">
        <f t="shared" si="2"/>
        <v>951875.71199999994</v>
      </c>
    </row>
    <row r="45" spans="2:10" s="837" customFormat="1" ht="28.5" customHeight="1">
      <c r="B45" s="2032"/>
      <c r="C45" s="2034"/>
      <c r="D45" s="2019"/>
      <c r="E45" s="1242" t="s">
        <v>727</v>
      </c>
      <c r="F45" s="1243" t="s">
        <v>725</v>
      </c>
      <c r="G45" s="1242" t="s">
        <v>726</v>
      </c>
      <c r="H45" s="1246">
        <v>109.08</v>
      </c>
      <c r="I45" s="1244">
        <v>8726.4</v>
      </c>
      <c r="J45" s="1246">
        <f t="shared" si="2"/>
        <v>951875.71199999994</v>
      </c>
    </row>
    <row r="46" spans="2:10" s="837" customFormat="1" ht="38.25" customHeight="1">
      <c r="B46" s="2036"/>
      <c r="C46" s="2037"/>
      <c r="D46" s="2018" t="s">
        <v>728</v>
      </c>
      <c r="E46" s="2018" t="s">
        <v>729</v>
      </c>
      <c r="F46" s="1251" t="s">
        <v>730</v>
      </c>
      <c r="G46" s="1242" t="s">
        <v>731</v>
      </c>
      <c r="H46" s="1246">
        <v>22.07</v>
      </c>
      <c r="I46" s="1244">
        <v>44.14</v>
      </c>
      <c r="J46" s="1246">
        <f t="shared" si="2"/>
        <v>974.16980000000001</v>
      </c>
    </row>
    <row r="47" spans="2:10" s="837" customFormat="1" ht="42" customHeight="1">
      <c r="B47" s="2026"/>
      <c r="C47" s="2028"/>
      <c r="D47" s="2019"/>
      <c r="E47" s="2019"/>
      <c r="F47" s="1251" t="s">
        <v>732</v>
      </c>
      <c r="G47" s="1242" t="s">
        <v>733</v>
      </c>
      <c r="H47" s="1246">
        <v>22.07</v>
      </c>
      <c r="I47" s="1244">
        <v>44.14</v>
      </c>
      <c r="J47" s="1246">
        <f t="shared" si="2"/>
        <v>974.16980000000001</v>
      </c>
    </row>
    <row r="48" spans="2:10" s="837" customFormat="1" ht="34.5" customHeight="1">
      <c r="B48" s="2031" t="s">
        <v>734</v>
      </c>
      <c r="C48" s="2018" t="s">
        <v>735</v>
      </c>
      <c r="D48" s="2018" t="s">
        <v>736</v>
      </c>
      <c r="E48" s="1242" t="s">
        <v>737</v>
      </c>
      <c r="F48" s="1243" t="s">
        <v>738</v>
      </c>
      <c r="G48" s="1242" t="s">
        <v>739</v>
      </c>
      <c r="H48" s="1246">
        <v>11.11</v>
      </c>
      <c r="I48" s="1244">
        <v>5000</v>
      </c>
      <c r="J48" s="1246">
        <f t="shared" si="2"/>
        <v>55550</v>
      </c>
    </row>
    <row r="49" spans="1:10" s="837" customFormat="1" ht="33" customHeight="1">
      <c r="B49" s="2032"/>
      <c r="C49" s="2034"/>
      <c r="D49" s="2034"/>
      <c r="E49" s="2018" t="s">
        <v>740</v>
      </c>
      <c r="F49" s="1243" t="s">
        <v>741</v>
      </c>
      <c r="G49" s="1242" t="s">
        <v>742</v>
      </c>
      <c r="H49" s="1246">
        <v>28.2</v>
      </c>
      <c r="I49" s="1244">
        <v>190</v>
      </c>
      <c r="J49" s="1246">
        <f t="shared" si="2"/>
        <v>5358</v>
      </c>
    </row>
    <row r="50" spans="1:10" s="837" customFormat="1" ht="154.5" customHeight="1">
      <c r="B50" s="2026"/>
      <c r="C50" s="2028"/>
      <c r="D50" s="2028"/>
      <c r="E50" s="2019"/>
      <c r="F50" s="1243" t="s">
        <v>652</v>
      </c>
      <c r="G50" s="1250" t="s">
        <v>653</v>
      </c>
      <c r="H50" s="1246">
        <v>52.33</v>
      </c>
      <c r="I50" s="1244">
        <v>1</v>
      </c>
      <c r="J50" s="1246">
        <f t="shared" si="2"/>
        <v>52.33</v>
      </c>
    </row>
    <row r="51" spans="1:10" s="837" customFormat="1" ht="30" customHeight="1">
      <c r="B51" s="2031" t="s">
        <v>743</v>
      </c>
      <c r="C51" s="2018" t="s">
        <v>744</v>
      </c>
      <c r="D51" s="2018" t="s">
        <v>745</v>
      </c>
      <c r="E51" s="1242" t="s">
        <v>746</v>
      </c>
      <c r="F51" s="1243" t="s">
        <v>747</v>
      </c>
      <c r="G51" s="1242" t="s">
        <v>748</v>
      </c>
      <c r="H51" s="1246">
        <v>34.89</v>
      </c>
      <c r="I51" s="1267">
        <v>200</v>
      </c>
      <c r="J51" s="1246">
        <f t="shared" si="2"/>
        <v>6978</v>
      </c>
    </row>
    <row r="52" spans="1:10" s="837" customFormat="1" ht="45.95" customHeight="1">
      <c r="B52" s="2032"/>
      <c r="C52" s="2034"/>
      <c r="D52" s="2034"/>
      <c r="E52" s="1242" t="s">
        <v>749</v>
      </c>
      <c r="F52" s="1243" t="s">
        <v>750</v>
      </c>
      <c r="G52" s="1242" t="s">
        <v>751</v>
      </c>
      <c r="H52" s="1246">
        <v>180.07</v>
      </c>
      <c r="I52" s="1267">
        <v>100</v>
      </c>
      <c r="J52" s="1246">
        <f t="shared" si="2"/>
        <v>18007</v>
      </c>
    </row>
    <row r="53" spans="1:10" s="837" customFormat="1" ht="40.5" customHeight="1">
      <c r="B53" s="2033"/>
      <c r="C53" s="2035"/>
      <c r="D53" s="2019"/>
      <c r="E53" s="1242" t="s">
        <v>752</v>
      </c>
      <c r="F53" s="1243" t="s">
        <v>747</v>
      </c>
      <c r="G53" s="1242" t="s">
        <v>748</v>
      </c>
      <c r="H53" s="1246">
        <v>34.89</v>
      </c>
      <c r="I53" s="1267">
        <v>15600</v>
      </c>
      <c r="J53" s="1246">
        <f t="shared" si="2"/>
        <v>544284</v>
      </c>
    </row>
    <row r="54" spans="1:10" s="837" customFormat="1" ht="27.6" customHeight="1">
      <c r="B54" s="2014" t="s">
        <v>753</v>
      </c>
      <c r="C54" s="2015"/>
      <c r="D54" s="2015"/>
      <c r="E54" s="2015"/>
      <c r="F54" s="2015"/>
      <c r="G54" s="2015"/>
      <c r="H54" s="2015"/>
      <c r="I54" s="2015"/>
      <c r="J54" s="2016"/>
    </row>
    <row r="55" spans="1:10" s="837" customFormat="1" ht="48.95" customHeight="1">
      <c r="B55" s="1243" t="s">
        <v>469</v>
      </c>
      <c r="C55" s="1242" t="s">
        <v>754</v>
      </c>
      <c r="D55" s="1245" t="s">
        <v>755</v>
      </c>
      <c r="E55" s="1242" t="s">
        <v>756</v>
      </c>
      <c r="F55" s="1243" t="s">
        <v>757</v>
      </c>
      <c r="G55" s="1242" t="s">
        <v>758</v>
      </c>
      <c r="H55" s="1246">
        <v>49.66</v>
      </c>
      <c r="I55" s="1267">
        <v>200</v>
      </c>
      <c r="J55" s="1246">
        <f t="shared" ref="J55:J59" si="3">I55*H55</f>
        <v>9932</v>
      </c>
    </row>
    <row r="56" spans="1:10" s="837" customFormat="1" ht="51" customHeight="1">
      <c r="B56" s="1243" t="s">
        <v>759</v>
      </c>
      <c r="C56" s="1242" t="s">
        <v>760</v>
      </c>
      <c r="D56" s="1279" t="s">
        <v>761</v>
      </c>
      <c r="E56" s="1242" t="s">
        <v>756</v>
      </c>
      <c r="F56" s="1243" t="s">
        <v>757</v>
      </c>
      <c r="G56" s="1242" t="s">
        <v>758</v>
      </c>
      <c r="H56" s="1246">
        <v>49.66</v>
      </c>
      <c r="I56" s="1267">
        <v>200</v>
      </c>
      <c r="J56" s="1246">
        <f t="shared" si="3"/>
        <v>9932</v>
      </c>
    </row>
    <row r="57" spans="1:10" s="837" customFormat="1" ht="29.1" customHeight="1">
      <c r="B57" s="2011" t="s">
        <v>762</v>
      </c>
      <c r="C57" s="2012"/>
      <c r="D57" s="2012"/>
      <c r="E57" s="2012"/>
      <c r="F57" s="2012"/>
      <c r="G57" s="2012"/>
      <c r="H57" s="2012"/>
      <c r="I57" s="2012"/>
      <c r="J57" s="2013"/>
    </row>
    <row r="58" spans="1:10" s="837" customFormat="1" ht="77.45" customHeight="1">
      <c r="B58" s="2025" t="s">
        <v>160</v>
      </c>
      <c r="C58" s="2027" t="s">
        <v>763</v>
      </c>
      <c r="D58" s="2029" t="s">
        <v>764</v>
      </c>
      <c r="E58" s="1280" t="s">
        <v>765</v>
      </c>
      <c r="F58" s="1251" t="s">
        <v>699</v>
      </c>
      <c r="G58" s="1242" t="s">
        <v>766</v>
      </c>
      <c r="H58" s="1246">
        <v>47.16</v>
      </c>
      <c r="I58" s="1267">
        <v>320</v>
      </c>
      <c r="J58" s="1246">
        <f t="shared" si="3"/>
        <v>15091.199999999999</v>
      </c>
    </row>
    <row r="59" spans="1:10" s="837" customFormat="1" ht="50.1" customHeight="1">
      <c r="B59" s="2026"/>
      <c r="C59" s="2028"/>
      <c r="D59" s="2030"/>
      <c r="E59" s="1280" t="s">
        <v>767</v>
      </c>
      <c r="F59" s="1251" t="s">
        <v>768</v>
      </c>
      <c r="G59" s="1242" t="s">
        <v>664</v>
      </c>
      <c r="H59" s="1246">
        <v>10.76</v>
      </c>
      <c r="I59" s="1267">
        <v>2</v>
      </c>
      <c r="J59" s="1246">
        <f t="shared" si="3"/>
        <v>21.52</v>
      </c>
    </row>
    <row r="60" spans="1:10" s="837" customFormat="1" ht="230.45" customHeight="1">
      <c r="A60" s="99"/>
      <c r="B60" s="1243" t="s">
        <v>163</v>
      </c>
      <c r="C60" s="1281" t="s">
        <v>769</v>
      </c>
      <c r="D60" s="1282" t="s">
        <v>770</v>
      </c>
      <c r="E60" s="1282" t="s">
        <v>771</v>
      </c>
      <c r="F60" s="1243" t="s">
        <v>772</v>
      </c>
      <c r="G60" s="1242" t="s">
        <v>773</v>
      </c>
      <c r="H60" s="1246">
        <v>14.88</v>
      </c>
      <c r="I60" s="1247">
        <v>10</v>
      </c>
      <c r="J60" s="1246">
        <f t="shared" ref="J60:J66" si="4">I60*H60</f>
        <v>148.80000000000001</v>
      </c>
    </row>
    <row r="61" spans="1:10" s="837" customFormat="1" ht="44.25" customHeight="1">
      <c r="A61" s="99"/>
      <c r="B61" s="1243" t="s">
        <v>166</v>
      </c>
      <c r="C61" s="1245" t="s">
        <v>774</v>
      </c>
      <c r="D61" s="1242" t="s">
        <v>775</v>
      </c>
      <c r="E61" s="1242" t="s">
        <v>776</v>
      </c>
      <c r="F61" s="1243" t="s">
        <v>777</v>
      </c>
      <c r="G61" s="1242" t="s">
        <v>778</v>
      </c>
      <c r="H61" s="1246">
        <v>70.430000000000007</v>
      </c>
      <c r="I61" s="1247">
        <v>2</v>
      </c>
      <c r="J61" s="1246">
        <f t="shared" si="4"/>
        <v>140.86000000000001</v>
      </c>
    </row>
    <row r="62" spans="1:10" s="837" customFormat="1" ht="44.25" customHeight="1">
      <c r="A62" s="99"/>
      <c r="B62" s="1243" t="s">
        <v>779</v>
      </c>
      <c r="C62" s="1245" t="s">
        <v>780</v>
      </c>
      <c r="D62" s="1242" t="s">
        <v>781</v>
      </c>
      <c r="E62" s="1242" t="s">
        <v>782</v>
      </c>
      <c r="F62" s="1243" t="s">
        <v>777</v>
      </c>
      <c r="G62" s="1242" t="s">
        <v>778</v>
      </c>
      <c r="H62" s="1246">
        <v>70.430000000000007</v>
      </c>
      <c r="I62" s="1247">
        <v>2</v>
      </c>
      <c r="J62" s="1246">
        <f t="shared" si="4"/>
        <v>140.86000000000001</v>
      </c>
    </row>
    <row r="63" spans="1:10" s="837" customFormat="1" ht="45.95" customHeight="1">
      <c r="A63" s="127"/>
      <c r="B63" s="2022" t="s">
        <v>783</v>
      </c>
      <c r="C63" s="2021" t="s">
        <v>784</v>
      </c>
      <c r="D63" s="2024" t="s">
        <v>785</v>
      </c>
      <c r="E63" s="2021" t="s">
        <v>786</v>
      </c>
      <c r="F63" s="1243" t="s">
        <v>772</v>
      </c>
      <c r="G63" s="1242" t="s">
        <v>773</v>
      </c>
      <c r="H63" s="1246">
        <v>14.88</v>
      </c>
      <c r="I63" s="1247">
        <v>5</v>
      </c>
      <c r="J63" s="1246">
        <f t="shared" si="4"/>
        <v>74.400000000000006</v>
      </c>
    </row>
    <row r="64" spans="1:10" s="837" customFormat="1" ht="30.6" customHeight="1">
      <c r="A64" s="127"/>
      <c r="B64" s="2023"/>
      <c r="C64" s="2020"/>
      <c r="D64" s="2020"/>
      <c r="E64" s="2020"/>
      <c r="F64" s="1243" t="s">
        <v>777</v>
      </c>
      <c r="G64" s="1242" t="s">
        <v>778</v>
      </c>
      <c r="H64" s="1246">
        <v>70.430000000000007</v>
      </c>
      <c r="I64" s="1247">
        <v>2</v>
      </c>
      <c r="J64" s="1246">
        <f t="shared" si="4"/>
        <v>140.86000000000001</v>
      </c>
    </row>
    <row r="65" spans="1:10" s="837" customFormat="1" ht="33.950000000000003" customHeight="1">
      <c r="A65" s="99"/>
      <c r="B65" s="2017" t="s">
        <v>787</v>
      </c>
      <c r="C65" s="2018" t="s">
        <v>788</v>
      </c>
      <c r="D65" s="2020" t="s">
        <v>789</v>
      </c>
      <c r="E65" s="2021" t="s">
        <v>782</v>
      </c>
      <c r="F65" s="1243" t="s">
        <v>777</v>
      </c>
      <c r="G65" s="1242" t="s">
        <v>778</v>
      </c>
      <c r="H65" s="1246">
        <v>70.430000000000007</v>
      </c>
      <c r="I65" s="1247">
        <v>2</v>
      </c>
      <c r="J65" s="1246">
        <f t="shared" si="4"/>
        <v>140.86000000000001</v>
      </c>
    </row>
    <row r="66" spans="1:10" s="837" customFormat="1" ht="52.5" customHeight="1">
      <c r="A66" s="99"/>
      <c r="B66" s="2017"/>
      <c r="C66" s="2019"/>
      <c r="D66" s="2020"/>
      <c r="E66" s="2021"/>
      <c r="F66" s="1243" t="s">
        <v>663</v>
      </c>
      <c r="G66" s="1242" t="s">
        <v>790</v>
      </c>
      <c r="H66" s="1246">
        <v>10.76</v>
      </c>
      <c r="I66" s="1252">
        <v>6</v>
      </c>
      <c r="J66" s="1246">
        <f t="shared" si="4"/>
        <v>64.56</v>
      </c>
    </row>
    <row r="67" spans="1:10" s="837" customFormat="1" ht="26.45" customHeight="1">
      <c r="A67" s="99"/>
      <c r="B67" s="2011" t="s">
        <v>791</v>
      </c>
      <c r="C67" s="2012"/>
      <c r="D67" s="2012"/>
      <c r="E67" s="2012"/>
      <c r="F67" s="2012"/>
      <c r="G67" s="2012"/>
      <c r="H67" s="2012"/>
      <c r="I67" s="2012"/>
      <c r="J67" s="2013"/>
    </row>
    <row r="68" spans="1:10" s="837" customFormat="1" ht="82.5" customHeight="1">
      <c r="A68" s="99"/>
      <c r="B68" s="1243" t="s">
        <v>173</v>
      </c>
      <c r="C68" s="1245" t="s">
        <v>792</v>
      </c>
      <c r="D68" s="1242" t="s">
        <v>793</v>
      </c>
      <c r="E68" s="1036" t="s">
        <v>794</v>
      </c>
      <c r="F68" s="1243"/>
      <c r="G68" s="1242" t="s">
        <v>795</v>
      </c>
      <c r="H68" s="1246">
        <v>134</v>
      </c>
      <c r="I68" s="1247">
        <v>800</v>
      </c>
      <c r="J68" s="1353">
        <f>I68*H68</f>
        <v>107200</v>
      </c>
    </row>
    <row r="69" spans="1:10" s="837" customFormat="1" ht="19.5" customHeight="1">
      <c r="A69" s="99"/>
      <c r="B69" s="1283"/>
      <c r="C69" s="1284"/>
      <c r="D69" s="1284"/>
      <c r="E69" s="1284"/>
      <c r="F69" s="1283"/>
      <c r="G69" s="1285" t="s">
        <v>394</v>
      </c>
      <c r="H69" s="1286"/>
      <c r="I69" s="1287"/>
      <c r="J69" s="1288">
        <f>SUM(J13:J68)</f>
        <v>2952326.1235999991</v>
      </c>
    </row>
    <row r="70" spans="1:10" s="837" customFormat="1" ht="12.75">
      <c r="H70" s="130"/>
    </row>
  </sheetData>
  <mergeCells count="59">
    <mergeCell ref="F1:J1"/>
    <mergeCell ref="B5:C5"/>
    <mergeCell ref="B6:C6"/>
    <mergeCell ref="B7:C7"/>
    <mergeCell ref="B3:J3"/>
    <mergeCell ref="B28:B29"/>
    <mergeCell ref="C28:C29"/>
    <mergeCell ref="D28:D29"/>
    <mergeCell ref="E28:E29"/>
    <mergeCell ref="I5:J5"/>
    <mergeCell ref="I6:J6"/>
    <mergeCell ref="I7:J7"/>
    <mergeCell ref="B15:B17"/>
    <mergeCell ref="C15:C17"/>
    <mergeCell ref="D15:D17"/>
    <mergeCell ref="E15:E17"/>
    <mergeCell ref="B19:B20"/>
    <mergeCell ref="C19:C20"/>
    <mergeCell ref="D19:D20"/>
    <mergeCell ref="E19:E20"/>
    <mergeCell ref="B9:J9"/>
    <mergeCell ref="H33:H37"/>
    <mergeCell ref="B33:B37"/>
    <mergeCell ref="C33:C37"/>
    <mergeCell ref="D33:D37"/>
    <mergeCell ref="E33:E37"/>
    <mergeCell ref="F33:F37"/>
    <mergeCell ref="B48:B50"/>
    <mergeCell ref="C48:C50"/>
    <mergeCell ref="D48:D50"/>
    <mergeCell ref="E49:E50"/>
    <mergeCell ref="G33:G37"/>
    <mergeCell ref="B43:B47"/>
    <mergeCell ref="C43:C47"/>
    <mergeCell ref="D43:D45"/>
    <mergeCell ref="E43:E44"/>
    <mergeCell ref="D46:D47"/>
    <mergeCell ref="E46:E47"/>
    <mergeCell ref="C58:C59"/>
    <mergeCell ref="D58:D59"/>
    <mergeCell ref="B51:B53"/>
    <mergeCell ref="C51:C53"/>
    <mergeCell ref="D51:D53"/>
    <mergeCell ref="B12:J12"/>
    <mergeCell ref="I33:I37"/>
    <mergeCell ref="J33:J37"/>
    <mergeCell ref="B67:J67"/>
    <mergeCell ref="B54:J54"/>
    <mergeCell ref="B57:J57"/>
    <mergeCell ref="B42:J42"/>
    <mergeCell ref="B65:B66"/>
    <mergeCell ref="C65:C66"/>
    <mergeCell ref="D65:D66"/>
    <mergeCell ref="E65:E66"/>
    <mergeCell ref="B63:B64"/>
    <mergeCell ref="C63:C64"/>
    <mergeCell ref="D63:D64"/>
    <mergeCell ref="E63:E64"/>
    <mergeCell ref="B58:B59"/>
  </mergeCells>
  <dataValidations count="1">
    <dataValidation type="whole" errorStyle="information" allowBlank="1" showInputMessage="1" showErrorMessage="1" error="Jāievada skaitlis" sqref="D6:F6 G6:G8 H6 I6:I8">
      <formula1>-1000000000000</formula1>
      <formula2>1000000000000</formula2>
    </dataValidation>
  </dataValidations>
  <pageMargins left="0.7" right="0.7" top="0.75" bottom="0.75" header="0.3" footer="0.3"/>
  <pageSetup orientation="portrait" verticalDpi="9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B1:K20"/>
  <sheetViews>
    <sheetView zoomScale="80" zoomScaleNormal="80" workbookViewId="0">
      <selection activeCell="Q13" sqref="Q13"/>
    </sheetView>
  </sheetViews>
  <sheetFormatPr defaultRowHeight="15"/>
  <cols>
    <col min="3" max="3" width="12.85546875" customWidth="1"/>
    <col min="4" max="4" width="11.42578125" customWidth="1"/>
    <col min="5" max="5" width="11.140625" customWidth="1"/>
    <col min="6" max="6" width="10.85546875" customWidth="1"/>
    <col min="7" max="7" width="14.85546875" customWidth="1"/>
    <col min="8" max="8" width="12.42578125" customWidth="1"/>
    <col min="9" max="9" width="23.42578125" customWidth="1"/>
    <col min="10" max="10" width="16.85546875" customWidth="1"/>
    <col min="11" max="11" width="13.42578125" customWidth="1"/>
  </cols>
  <sheetData>
    <row r="1" spans="2:11" ht="28.5" customHeight="1">
      <c r="E1" s="1634" t="s">
        <v>1127</v>
      </c>
      <c r="F1" s="1634"/>
      <c r="G1" s="1634"/>
      <c r="H1" s="1634"/>
      <c r="I1" s="1634"/>
      <c r="J1" s="1634"/>
    </row>
    <row r="3" spans="2:11" s="620" customFormat="1">
      <c r="B3" s="2057" t="s">
        <v>1158</v>
      </c>
      <c r="C3" s="2058"/>
      <c r="D3" s="2058"/>
      <c r="E3" s="2058"/>
      <c r="F3" s="2058"/>
      <c r="G3" s="2058"/>
      <c r="H3" s="2058"/>
      <c r="I3" s="2058"/>
      <c r="J3" s="2058"/>
    </row>
    <row r="5" spans="2:11" s="130" customFormat="1" ht="75" customHeight="1">
      <c r="B5" s="1779" t="s">
        <v>333</v>
      </c>
      <c r="C5" s="1779"/>
      <c r="D5" s="1316" t="s">
        <v>14</v>
      </c>
      <c r="E5" s="84" t="s">
        <v>15</v>
      </c>
      <c r="F5" s="84" t="s">
        <v>16</v>
      </c>
      <c r="G5" s="84" t="s">
        <v>334</v>
      </c>
      <c r="H5" s="84" t="s">
        <v>335</v>
      </c>
      <c r="I5" s="1779" t="s">
        <v>503</v>
      </c>
      <c r="J5" s="1779"/>
    </row>
    <row r="6" spans="2:11" s="130" customFormat="1" ht="24.6" customHeight="1">
      <c r="B6" s="1780" t="s">
        <v>624</v>
      </c>
      <c r="C6" s="1781"/>
      <c r="D6" s="85" t="s">
        <v>338</v>
      </c>
      <c r="E6" s="85" t="s">
        <v>338</v>
      </c>
      <c r="F6" s="85" t="s">
        <v>338</v>
      </c>
      <c r="G6" s="85" t="s">
        <v>338</v>
      </c>
      <c r="H6" s="85" t="s">
        <v>338</v>
      </c>
      <c r="I6" s="1789"/>
      <c r="J6" s="1789"/>
    </row>
    <row r="7" spans="2:11" s="641" customFormat="1" ht="27" customHeight="1">
      <c r="B7" s="1782" t="s">
        <v>339</v>
      </c>
      <c r="C7" s="1782"/>
      <c r="D7" s="639">
        <f>H11</f>
        <v>212600</v>
      </c>
      <c r="E7" s="129">
        <f>I11</f>
        <v>85300</v>
      </c>
      <c r="F7" s="640">
        <f>J11</f>
        <v>79050</v>
      </c>
      <c r="G7" s="640"/>
      <c r="H7" s="640">
        <f>K17</f>
        <v>45312</v>
      </c>
      <c r="I7" s="2053" t="s">
        <v>797</v>
      </c>
      <c r="J7" s="2053"/>
    </row>
    <row r="8" spans="2:11" s="120" customFormat="1" ht="12.75"/>
    <row r="9" spans="2:11" s="120" customFormat="1" ht="12.75"/>
    <row r="10" spans="2:11" s="134" customFormat="1" ht="41.25" customHeight="1">
      <c r="B10" s="2054" t="s">
        <v>376</v>
      </c>
      <c r="C10" s="2055"/>
      <c r="D10" s="2055"/>
      <c r="E10" s="2055"/>
      <c r="F10" s="2055"/>
      <c r="G10" s="2056"/>
      <c r="H10" s="1307" t="s">
        <v>798</v>
      </c>
      <c r="I10" s="1307" t="s">
        <v>799</v>
      </c>
      <c r="J10" s="1315" t="s">
        <v>1088</v>
      </c>
      <c r="K10" s="1307" t="s">
        <v>800</v>
      </c>
    </row>
    <row r="11" spans="2:11" s="141" customFormat="1" ht="29.1" customHeight="1">
      <c r="B11" s="1834" t="s">
        <v>801</v>
      </c>
      <c r="C11" s="1835"/>
      <c r="D11" s="1835"/>
      <c r="E11" s="1835"/>
      <c r="F11" s="1835"/>
      <c r="G11" s="1836"/>
      <c r="H11" s="688">
        <f>SUM(H12:H16)</f>
        <v>212600</v>
      </c>
      <c r="I11" s="688">
        <f t="shared" ref="I11:J11" si="0">SUM(I12:I16)</f>
        <v>85300</v>
      </c>
      <c r="J11" s="1306">
        <f t="shared" si="0"/>
        <v>79050</v>
      </c>
      <c r="K11" s="642"/>
    </row>
    <row r="12" spans="2:11" s="141" customFormat="1" ht="29.1" customHeight="1">
      <c r="B12" s="686"/>
      <c r="C12" s="687"/>
      <c r="D12" s="687"/>
      <c r="E12" s="687"/>
      <c r="F12" s="687"/>
      <c r="G12" s="689" t="s">
        <v>802</v>
      </c>
      <c r="H12" s="690">
        <v>18000</v>
      </c>
      <c r="I12" s="690">
        <v>7500</v>
      </c>
      <c r="J12" s="1304">
        <v>8500</v>
      </c>
      <c r="K12" s="642"/>
    </row>
    <row r="13" spans="2:11" s="141" customFormat="1" ht="29.1" customHeight="1">
      <c r="B13" s="686"/>
      <c r="C13" s="687"/>
      <c r="D13" s="687"/>
      <c r="E13" s="687"/>
      <c r="F13" s="687"/>
      <c r="G13" s="689" t="s">
        <v>803</v>
      </c>
      <c r="H13" s="690">
        <v>150000</v>
      </c>
      <c r="I13" s="690">
        <v>35000</v>
      </c>
      <c r="J13" s="1304">
        <v>25000</v>
      </c>
      <c r="K13" s="642"/>
    </row>
    <row r="14" spans="2:11" s="141" customFormat="1" ht="29.1" customHeight="1">
      <c r="B14" s="686"/>
      <c r="C14" s="687"/>
      <c r="D14" s="687"/>
      <c r="E14" s="687"/>
      <c r="F14" s="687"/>
      <c r="G14" s="689" t="s">
        <v>804</v>
      </c>
      <c r="H14" s="690">
        <v>16800</v>
      </c>
      <c r="I14" s="690">
        <v>10000</v>
      </c>
      <c r="J14" s="1304">
        <v>7000</v>
      </c>
      <c r="K14" s="642"/>
    </row>
    <row r="15" spans="2:11" s="141" customFormat="1" ht="29.1" customHeight="1">
      <c r="B15" s="686"/>
      <c r="C15" s="687"/>
      <c r="D15" s="687"/>
      <c r="E15" s="687"/>
      <c r="F15" s="687"/>
      <c r="G15" s="689" t="s">
        <v>805</v>
      </c>
      <c r="H15" s="690">
        <v>12000</v>
      </c>
      <c r="I15" s="690">
        <v>15000</v>
      </c>
      <c r="J15" s="1304">
        <v>18750</v>
      </c>
      <c r="K15" s="642"/>
    </row>
    <row r="16" spans="2:11" s="141" customFormat="1" ht="29.1" customHeight="1">
      <c r="B16" s="686"/>
      <c r="C16" s="687"/>
      <c r="D16" s="687"/>
      <c r="E16" s="687"/>
      <c r="F16" s="687"/>
      <c r="G16" s="689" t="s">
        <v>806</v>
      </c>
      <c r="H16" s="690">
        <v>15800</v>
      </c>
      <c r="I16" s="690">
        <v>17800</v>
      </c>
      <c r="J16" s="1304">
        <v>19800</v>
      </c>
      <c r="K16" s="642"/>
    </row>
    <row r="17" spans="2:11" s="120" customFormat="1" ht="38.25">
      <c r="G17" s="689" t="s">
        <v>807</v>
      </c>
      <c r="H17" s="642"/>
      <c r="I17" s="642"/>
      <c r="J17" s="1305"/>
      <c r="K17" s="1314">
        <v>45312</v>
      </c>
    </row>
    <row r="20" spans="2:11">
      <c r="B20" t="s">
        <v>1155</v>
      </c>
    </row>
  </sheetData>
  <mergeCells count="10">
    <mergeCell ref="B7:C7"/>
    <mergeCell ref="I7:J7"/>
    <mergeCell ref="B10:G10"/>
    <mergeCell ref="B11:G11"/>
    <mergeCell ref="E1:J1"/>
    <mergeCell ref="B3:J3"/>
    <mergeCell ref="B5:C5"/>
    <mergeCell ref="I5:J5"/>
    <mergeCell ref="B6:C6"/>
    <mergeCell ref="I6:J6"/>
  </mergeCells>
  <dataValidations count="1">
    <dataValidation type="whole" errorStyle="information" allowBlank="1" showInputMessage="1" showErrorMessage="1" error="Jāievada skaitlis" sqref="D6:I6 D7 F7:I7 I13:I16">
      <formula1>-1000000000000</formula1>
      <formula2>1000000000000</formula2>
    </dataValidation>
  </dataValidations>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M25"/>
  <sheetViews>
    <sheetView zoomScale="80" zoomScaleNormal="80" workbookViewId="0">
      <selection activeCell="J7" sqref="J7:L7"/>
    </sheetView>
  </sheetViews>
  <sheetFormatPr defaultRowHeight="15" outlineLevelRow="1"/>
  <cols>
    <col min="1" max="1" width="6.7109375" customWidth="1"/>
    <col min="2" max="2" width="15.7109375" customWidth="1"/>
    <col min="3" max="3" width="22.42578125" customWidth="1"/>
    <col min="4" max="4" width="16.28515625" customWidth="1"/>
    <col min="5" max="5" width="12.28515625" customWidth="1"/>
    <col min="6" max="6" width="12.5703125" customWidth="1"/>
    <col min="7" max="7" width="13.85546875" customWidth="1"/>
    <col min="8" max="8" width="12.7109375" customWidth="1"/>
    <col min="9" max="9" width="13.5703125" customWidth="1"/>
    <col min="10" max="10" width="11.140625" customWidth="1"/>
    <col min="12" max="12" width="21.7109375" customWidth="1"/>
    <col min="13" max="13" width="46.42578125" customWidth="1"/>
  </cols>
  <sheetData>
    <row r="1" spans="2:13" ht="30.75" customHeight="1">
      <c r="D1" s="1634" t="s">
        <v>592</v>
      </c>
      <c r="E1" s="1634"/>
      <c r="F1" s="1634"/>
      <c r="G1" s="1634"/>
      <c r="H1" s="1634"/>
      <c r="I1" s="1634"/>
      <c r="J1" s="1634"/>
    </row>
    <row r="3" spans="2:13" ht="25.5" customHeight="1">
      <c r="B3" s="90" t="s">
        <v>809</v>
      </c>
      <c r="M3" s="724"/>
    </row>
    <row r="5" spans="2:13" s="339" customFormat="1" ht="76.5">
      <c r="B5" s="1779" t="s">
        <v>333</v>
      </c>
      <c r="C5" s="1779"/>
      <c r="D5" s="84" t="s">
        <v>13</v>
      </c>
      <c r="E5" s="342" t="s">
        <v>14</v>
      </c>
      <c r="F5" s="342" t="s">
        <v>15</v>
      </c>
      <c r="G5" s="342" t="s">
        <v>16</v>
      </c>
      <c r="H5" s="84" t="s">
        <v>334</v>
      </c>
      <c r="I5" s="84" t="s">
        <v>335</v>
      </c>
      <c r="J5" s="1779" t="s">
        <v>336</v>
      </c>
      <c r="K5" s="1779"/>
      <c r="L5" s="1779"/>
    </row>
    <row r="6" spans="2:13" s="365" customFormat="1" ht="24.6" customHeight="1">
      <c r="B6" s="1845" t="s">
        <v>337</v>
      </c>
      <c r="C6" s="2061"/>
      <c r="D6" s="523" t="s">
        <v>338</v>
      </c>
      <c r="E6" s="523" t="s">
        <v>338</v>
      </c>
      <c r="F6" s="523" t="s">
        <v>338</v>
      </c>
      <c r="G6" s="523" t="s">
        <v>338</v>
      </c>
      <c r="H6" s="523" t="s">
        <v>338</v>
      </c>
      <c r="I6" s="523" t="s">
        <v>338</v>
      </c>
      <c r="J6" s="2062"/>
      <c r="K6" s="2062"/>
      <c r="L6" s="2062"/>
    </row>
    <row r="7" spans="2:13" s="365" customFormat="1" ht="54.95" customHeight="1">
      <c r="B7" s="1845" t="s">
        <v>339</v>
      </c>
      <c r="C7" s="1845"/>
      <c r="D7" s="326">
        <v>0</v>
      </c>
      <c r="E7" s="326">
        <f>F23</f>
        <v>8187</v>
      </c>
      <c r="F7" s="326">
        <f>E23</f>
        <v>2729</v>
      </c>
      <c r="G7" s="326">
        <v>0</v>
      </c>
      <c r="H7" s="704">
        <v>0</v>
      </c>
      <c r="I7" s="327">
        <v>0</v>
      </c>
      <c r="J7" s="2063" t="s">
        <v>177</v>
      </c>
      <c r="K7" s="2063"/>
      <c r="L7" s="2063"/>
    </row>
    <row r="8" spans="2:13" s="339" customFormat="1">
      <c r="E8" s="1069"/>
    </row>
    <row r="9" spans="2:13" s="339" customFormat="1"/>
    <row r="10" spans="2:13" s="339" customFormat="1" ht="15.75">
      <c r="B10" s="347" t="s">
        <v>810</v>
      </c>
    </row>
    <row r="11" spans="2:13" s="290" customFormat="1" ht="71.25" customHeight="1">
      <c r="B11" s="845"/>
      <c r="C11" s="846"/>
      <c r="D11" s="317" t="s">
        <v>564</v>
      </c>
    </row>
    <row r="12" spans="2:13" s="295" customFormat="1" ht="25.5" outlineLevel="1">
      <c r="B12" s="292" t="s">
        <v>811</v>
      </c>
      <c r="C12" s="292" t="s">
        <v>812</v>
      </c>
      <c r="D12" s="367"/>
      <c r="F12" s="348"/>
      <c r="G12" s="348"/>
      <c r="H12" s="348"/>
      <c r="I12" s="348"/>
      <c r="J12" s="348"/>
    </row>
    <row r="13" spans="2:13" s="290" customFormat="1" ht="117.6" customHeight="1" outlineLevel="1">
      <c r="B13" s="389" t="s">
        <v>813</v>
      </c>
      <c r="C13" s="293" t="s">
        <v>814</v>
      </c>
      <c r="D13" s="325" t="s">
        <v>815</v>
      </c>
      <c r="F13" s="348"/>
      <c r="G13" s="348"/>
      <c r="H13" s="348"/>
      <c r="I13" s="348"/>
      <c r="J13" s="348"/>
      <c r="K13" s="295"/>
      <c r="L13" s="295"/>
    </row>
    <row r="14" spans="2:13" s="290" customFormat="1" ht="3.95" customHeight="1" outlineLevel="1">
      <c r="B14" s="389"/>
      <c r="C14" s="293"/>
      <c r="D14" s="325"/>
      <c r="F14" s="348"/>
      <c r="G14" s="348"/>
      <c r="H14" s="348"/>
      <c r="I14" s="348"/>
      <c r="J14" s="348"/>
      <c r="K14" s="295"/>
      <c r="L14" s="295"/>
    </row>
    <row r="15" spans="2:13" s="19" customFormat="1">
      <c r="B15" s="351"/>
      <c r="C15" s="351"/>
      <c r="D15" s="352"/>
      <c r="E15" s="335"/>
      <c r="F15" s="335"/>
      <c r="G15" s="335"/>
      <c r="H15" s="335"/>
      <c r="I15" s="335"/>
      <c r="J15" s="335"/>
    </row>
    <row r="16" spans="2:13" s="339" customFormat="1">
      <c r="B16" s="2064" t="s">
        <v>539</v>
      </c>
      <c r="C16" s="2064"/>
      <c r="D16" s="2064"/>
      <c r="E16" s="2064"/>
      <c r="F16" s="2064"/>
      <c r="G16" s="2064"/>
      <c r="H16" s="353"/>
    </row>
    <row r="17" spans="2:13" s="339" customFormat="1">
      <c r="B17" s="2059" t="s">
        <v>816</v>
      </c>
      <c r="C17" s="2059"/>
      <c r="D17" s="2059"/>
      <c r="E17" s="354">
        <v>2024</v>
      </c>
      <c r="F17" s="2060" t="s">
        <v>817</v>
      </c>
      <c r="G17" s="2060"/>
      <c r="H17" s="1070">
        <f>F23</f>
        <v>8187</v>
      </c>
      <c r="M17" s="731"/>
    </row>
    <row r="18" spans="2:13" s="339" customFormat="1" ht="15" customHeight="1">
      <c r="B18" s="2059" t="s">
        <v>818</v>
      </c>
      <c r="C18" s="2059"/>
      <c r="D18" s="2059"/>
      <c r="E18" s="354">
        <v>2025</v>
      </c>
      <c r="F18" s="2060" t="s">
        <v>817</v>
      </c>
      <c r="G18" s="2060"/>
      <c r="H18" s="1070">
        <f>E23</f>
        <v>2729</v>
      </c>
      <c r="M18" s="731"/>
    </row>
    <row r="19" spans="2:13" s="339" customFormat="1"/>
    <row r="20" spans="2:13" s="144" customFormat="1" ht="25.5">
      <c r="B20" s="342" t="s">
        <v>600</v>
      </c>
      <c r="C20" s="342" t="s">
        <v>544</v>
      </c>
      <c r="D20" s="342" t="s">
        <v>545</v>
      </c>
      <c r="E20" s="342" t="s">
        <v>819</v>
      </c>
      <c r="F20" s="342" t="s">
        <v>820</v>
      </c>
    </row>
    <row r="21" spans="2:13" s="306" customFormat="1" ht="38.25">
      <c r="B21" s="293" t="s">
        <v>560</v>
      </c>
      <c r="C21" s="302">
        <v>1840</v>
      </c>
      <c r="D21" s="303">
        <f>C21*12</f>
        <v>22080</v>
      </c>
      <c r="E21" s="357">
        <f>D21*0.1</f>
        <v>2208</v>
      </c>
      <c r="F21" s="1068">
        <f>D21*0.3</f>
        <v>6624</v>
      </c>
      <c r="I21" s="732"/>
    </row>
    <row r="22" spans="2:13" s="306" customFormat="1" ht="38.25">
      <c r="B22" s="293" t="s">
        <v>548</v>
      </c>
      <c r="C22" s="980">
        <f>C21*0.2359</f>
        <v>434.05599999999998</v>
      </c>
      <c r="D22" s="303">
        <f>C22*12</f>
        <v>5208.6719999999996</v>
      </c>
      <c r="E22" s="357">
        <f>D22*0.1</f>
        <v>520.86720000000003</v>
      </c>
      <c r="F22" s="1068">
        <f>D22*0.3</f>
        <v>1562.6015999999997</v>
      </c>
    </row>
    <row r="23" spans="2:13" s="306" customFormat="1" ht="12.75">
      <c r="B23" s="358" t="s">
        <v>549</v>
      </c>
      <c r="C23" s="308">
        <f>ROUND(SUM(C21:C22),0)</f>
        <v>2274</v>
      </c>
      <c r="D23" s="308">
        <f>ROUND(SUM(D21:D22),0)</f>
        <v>27289</v>
      </c>
      <c r="E23" s="308">
        <f t="shared" ref="E23:F23" si="0">ROUND(SUM(E21:E22),0)</f>
        <v>2729</v>
      </c>
      <c r="F23" s="308">
        <f t="shared" si="0"/>
        <v>8187</v>
      </c>
    </row>
    <row r="24" spans="2:13" s="306" customFormat="1" ht="12.75"/>
    <row r="25" spans="2:13" s="83" customFormat="1" ht="12.75"/>
  </sheetData>
  <mergeCells count="12">
    <mergeCell ref="D1:J1"/>
    <mergeCell ref="B18:D18"/>
    <mergeCell ref="F18:G18"/>
    <mergeCell ref="B5:C5"/>
    <mergeCell ref="J5:L5"/>
    <mergeCell ref="B6:C6"/>
    <mergeCell ref="J6:L6"/>
    <mergeCell ref="B7:C7"/>
    <mergeCell ref="J7:L7"/>
    <mergeCell ref="B17:D17"/>
    <mergeCell ref="F17:G17"/>
    <mergeCell ref="B16:G16"/>
  </mergeCells>
  <dataValidations count="1">
    <dataValidation type="whole" errorStyle="information" allowBlank="1" showInputMessage="1" showErrorMessage="1" error="Jāievada skaitlis" sqref="E8 D6:J7">
      <formula1>-1000000000000</formula1>
      <formula2>1000000000000</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N20"/>
  <sheetViews>
    <sheetView zoomScale="80" zoomScaleNormal="80" workbookViewId="0">
      <selection activeCell="H19" sqref="H19"/>
    </sheetView>
  </sheetViews>
  <sheetFormatPr defaultRowHeight="15" outlineLevelRow="1"/>
  <cols>
    <col min="2" max="2" width="24.28515625" customWidth="1"/>
    <col min="3" max="3" width="22.140625" customWidth="1"/>
    <col min="4" max="4" width="16.5703125" customWidth="1"/>
    <col min="5" max="5" width="11.140625" customWidth="1"/>
    <col min="6" max="6" width="10.28515625" customWidth="1"/>
    <col min="7" max="7" width="12.7109375" customWidth="1"/>
    <col min="8" max="8" width="14.28515625" customWidth="1"/>
    <col min="9" max="9" width="12.42578125" customWidth="1"/>
    <col min="10" max="10" width="11.7109375" customWidth="1"/>
    <col min="12" max="12" width="30" customWidth="1"/>
  </cols>
  <sheetData>
    <row r="1" spans="2:14" ht="33.75" customHeight="1">
      <c r="E1" s="1947" t="s">
        <v>607</v>
      </c>
      <c r="F1" s="1947"/>
      <c r="G1" s="1947"/>
      <c r="H1" s="1947"/>
      <c r="I1" s="1947"/>
      <c r="J1" s="1947"/>
      <c r="K1" s="1947"/>
    </row>
    <row r="3" spans="2:14">
      <c r="B3" s="90" t="s">
        <v>822</v>
      </c>
    </row>
    <row r="5" spans="2:14" s="287" customFormat="1" ht="76.5" customHeight="1">
      <c r="B5" s="1948" t="s">
        <v>333</v>
      </c>
      <c r="C5" s="1948"/>
      <c r="D5" s="342" t="s">
        <v>13</v>
      </c>
      <c r="E5" s="342" t="s">
        <v>14</v>
      </c>
      <c r="F5" s="342" t="s">
        <v>15</v>
      </c>
      <c r="G5" s="342" t="s">
        <v>16</v>
      </c>
      <c r="H5" s="342" t="s">
        <v>334</v>
      </c>
      <c r="I5" s="342" t="s">
        <v>335</v>
      </c>
      <c r="J5" s="1948" t="s">
        <v>336</v>
      </c>
      <c r="K5" s="1948"/>
      <c r="L5" s="1948"/>
    </row>
    <row r="6" spans="2:14" s="287" customFormat="1">
      <c r="B6" s="1985" t="s">
        <v>337</v>
      </c>
      <c r="C6" s="1986"/>
      <c r="D6" s="85" t="s">
        <v>338</v>
      </c>
      <c r="E6" s="85" t="s">
        <v>338</v>
      </c>
      <c r="F6" s="85" t="s">
        <v>338</v>
      </c>
      <c r="G6" s="85" t="s">
        <v>338</v>
      </c>
      <c r="H6" s="85" t="s">
        <v>338</v>
      </c>
      <c r="I6" s="85" t="s">
        <v>338</v>
      </c>
      <c r="J6" s="1987"/>
      <c r="K6" s="1987"/>
      <c r="L6" s="1987"/>
    </row>
    <row r="7" spans="2:14" s="287" customFormat="1" ht="39" customHeight="1">
      <c r="B7" s="2073" t="s">
        <v>339</v>
      </c>
      <c r="C7" s="2073"/>
      <c r="D7" s="129">
        <v>0</v>
      </c>
      <c r="E7" s="129">
        <f>I13</f>
        <v>1123</v>
      </c>
      <c r="F7" s="1071">
        <f>I13</f>
        <v>1123</v>
      </c>
      <c r="G7" s="1071">
        <f>I14</f>
        <v>2247</v>
      </c>
      <c r="H7" s="916">
        <v>0</v>
      </c>
      <c r="I7" s="1071">
        <f>I14</f>
        <v>2247</v>
      </c>
      <c r="J7" s="1948" t="s">
        <v>177</v>
      </c>
      <c r="K7" s="1948"/>
      <c r="L7" s="1948"/>
    </row>
    <row r="8" spans="2:14" s="287" customFormat="1"/>
    <row r="9" spans="2:14" s="290" customFormat="1" ht="93.95" customHeight="1">
      <c r="B9" s="847"/>
      <c r="C9" s="848"/>
      <c r="D9" s="288" t="s">
        <v>564</v>
      </c>
    </row>
    <row r="10" spans="2:14" s="290" customFormat="1" ht="118.5" customHeight="1" outlineLevel="1">
      <c r="B10" s="364" t="s">
        <v>811</v>
      </c>
      <c r="C10" s="363" t="s">
        <v>823</v>
      </c>
      <c r="D10" s="1006" t="s">
        <v>824</v>
      </c>
      <c r="F10" s="331"/>
      <c r="G10" s="331"/>
      <c r="H10" s="331"/>
      <c r="I10" s="331"/>
      <c r="J10" s="331"/>
      <c r="K10" s="331"/>
      <c r="L10" s="295"/>
      <c r="M10" s="295"/>
    </row>
    <row r="11" spans="2:14" s="290" customFormat="1" outlineLevel="1">
      <c r="B11" s="360"/>
      <c r="C11" s="1076"/>
      <c r="D11" s="1077"/>
      <c r="F11" s="331"/>
      <c r="G11" s="331"/>
      <c r="H11" s="331"/>
      <c r="I11" s="331"/>
      <c r="J11" s="331"/>
      <c r="K11" s="331"/>
      <c r="L11" s="295"/>
      <c r="M11" s="295"/>
    </row>
    <row r="12" spans="2:14" s="339" customFormat="1">
      <c r="C12" s="2065" t="s">
        <v>539</v>
      </c>
      <c r="D12" s="2066"/>
      <c r="E12" s="2066"/>
      <c r="F12" s="2066"/>
      <c r="G12" s="2066"/>
      <c r="H12" s="2067"/>
      <c r="I12" s="353"/>
    </row>
    <row r="13" spans="2:14" s="339" customFormat="1">
      <c r="C13" s="2068" t="s">
        <v>818</v>
      </c>
      <c r="D13" s="2069"/>
      <c r="E13" s="2070"/>
      <c r="F13" s="354" t="s">
        <v>825</v>
      </c>
      <c r="G13" s="2071" t="s">
        <v>817</v>
      </c>
      <c r="H13" s="2072"/>
      <c r="I13" s="1070">
        <f>E19</f>
        <v>1123</v>
      </c>
    </row>
    <row r="14" spans="2:14" s="339" customFormat="1" ht="15" customHeight="1">
      <c r="C14" s="2068" t="s">
        <v>818</v>
      </c>
      <c r="D14" s="2069"/>
      <c r="E14" s="2070"/>
      <c r="F14" s="354">
        <v>2026</v>
      </c>
      <c r="G14" s="2071" t="s">
        <v>817</v>
      </c>
      <c r="H14" s="2072"/>
      <c r="I14" s="1070">
        <f>F19</f>
        <v>2247</v>
      </c>
      <c r="N14" s="731"/>
    </row>
    <row r="15" spans="2:14" s="339" customFormat="1">
      <c r="C15" s="1072"/>
      <c r="D15" s="1072"/>
      <c r="E15" s="1072"/>
      <c r="F15" s="1072"/>
      <c r="G15" s="421"/>
      <c r="H15" s="421"/>
      <c r="I15" s="1073"/>
      <c r="N15" s="731"/>
    </row>
    <row r="16" spans="2:14" s="136" customFormat="1" ht="38.450000000000003" customHeight="1">
      <c r="B16" s="1074" t="s">
        <v>600</v>
      </c>
      <c r="C16" s="305" t="s">
        <v>544</v>
      </c>
      <c r="D16" s="305" t="s">
        <v>545</v>
      </c>
      <c r="E16" s="342" t="s">
        <v>826</v>
      </c>
      <c r="F16" s="342" t="s">
        <v>819</v>
      </c>
    </row>
    <row r="17" spans="2:6" s="130" customFormat="1" ht="26.25" customHeight="1">
      <c r="B17" s="305" t="s">
        <v>827</v>
      </c>
      <c r="C17" s="341">
        <v>1515</v>
      </c>
      <c r="D17" s="85">
        <f>C17*12</f>
        <v>18180</v>
      </c>
      <c r="E17" s="1075">
        <f>D17*0.05</f>
        <v>909</v>
      </c>
      <c r="F17" s="1075">
        <f>D17*0.1</f>
        <v>1818</v>
      </c>
    </row>
    <row r="18" spans="2:6" s="130" customFormat="1" ht="30" customHeight="1">
      <c r="B18" s="305" t="s">
        <v>548</v>
      </c>
      <c r="C18" s="341">
        <f>C17*0.2359</f>
        <v>357.38850000000002</v>
      </c>
      <c r="D18" s="85">
        <f>C18*12</f>
        <v>4288.6620000000003</v>
      </c>
      <c r="E18" s="1075">
        <f>D18*0.05</f>
        <v>214.43310000000002</v>
      </c>
      <c r="F18" s="1075">
        <f>D18*0.1</f>
        <v>428.86620000000005</v>
      </c>
    </row>
    <row r="19" spans="2:6" s="130" customFormat="1" ht="12.75">
      <c r="B19" s="342" t="s">
        <v>549</v>
      </c>
      <c r="C19" s="343">
        <f>ROUND(SUM(C17:C18),0)</f>
        <v>1872</v>
      </c>
      <c r="D19" s="343">
        <f t="shared" ref="D19:F19" si="0">ROUND(SUM(D17:D18),0)</f>
        <v>22469</v>
      </c>
      <c r="E19" s="343">
        <f t="shared" si="0"/>
        <v>1123</v>
      </c>
      <c r="F19" s="343">
        <f t="shared" si="0"/>
        <v>2247</v>
      </c>
    </row>
    <row r="20" spans="2:6" s="287" customFormat="1">
      <c r="B20" s="309"/>
    </row>
  </sheetData>
  <mergeCells count="12">
    <mergeCell ref="E1:K1"/>
    <mergeCell ref="C12:H12"/>
    <mergeCell ref="C14:E14"/>
    <mergeCell ref="G14:H14"/>
    <mergeCell ref="C13:E13"/>
    <mergeCell ref="G13:H13"/>
    <mergeCell ref="B5:C5"/>
    <mergeCell ref="J5:L5"/>
    <mergeCell ref="B6:C6"/>
    <mergeCell ref="J6:L6"/>
    <mergeCell ref="B7:C7"/>
    <mergeCell ref="J7:L7"/>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Q34"/>
  <sheetViews>
    <sheetView zoomScale="80" zoomScaleNormal="80" workbookViewId="0">
      <selection activeCell="J12" sqref="J12"/>
    </sheetView>
  </sheetViews>
  <sheetFormatPr defaultRowHeight="15" outlineLevelRow="1"/>
  <cols>
    <col min="1" max="1" width="3.42578125" customWidth="1"/>
    <col min="2" max="2" width="17.85546875" customWidth="1"/>
    <col min="3" max="3" width="11.42578125" customWidth="1"/>
    <col min="4" max="4" width="23" customWidth="1"/>
    <col min="5" max="7" width="11.7109375" customWidth="1"/>
    <col min="8" max="8" width="14" customWidth="1"/>
    <col min="9" max="9" width="13.42578125" customWidth="1"/>
    <col min="10" max="10" width="10.42578125" customWidth="1"/>
    <col min="11" max="11" width="5.28515625" customWidth="1"/>
    <col min="12" max="12" width="29.28515625" customWidth="1"/>
  </cols>
  <sheetData>
    <row r="1" spans="2:16" ht="26.25" customHeight="1">
      <c r="E1" s="1947" t="s">
        <v>612</v>
      </c>
      <c r="F1" s="1947"/>
      <c r="G1" s="1947"/>
      <c r="H1" s="1947"/>
      <c r="I1" s="1947"/>
      <c r="J1" s="1947"/>
      <c r="K1" s="1947"/>
      <c r="L1" s="1947"/>
    </row>
    <row r="3" spans="2:16" ht="15.75">
      <c r="B3" s="347" t="s">
        <v>829</v>
      </c>
    </row>
    <row r="5" spans="2:16" s="339" customFormat="1" ht="63.75">
      <c r="B5" s="1779" t="s">
        <v>333</v>
      </c>
      <c r="C5" s="1779"/>
      <c r="D5" s="84" t="s">
        <v>13</v>
      </c>
      <c r="E5" s="89" t="s">
        <v>14</v>
      </c>
      <c r="F5" s="89" t="s">
        <v>15</v>
      </c>
      <c r="G5" s="89" t="s">
        <v>16</v>
      </c>
      <c r="H5" s="84" t="s">
        <v>334</v>
      </c>
      <c r="I5" s="84" t="s">
        <v>335</v>
      </c>
      <c r="J5" s="1779" t="s">
        <v>336</v>
      </c>
      <c r="K5" s="1779"/>
      <c r="L5" s="1779"/>
    </row>
    <row r="6" spans="2:16" s="339" customFormat="1" ht="15" customHeight="1">
      <c r="B6" s="1780" t="s">
        <v>337</v>
      </c>
      <c r="C6" s="1781"/>
      <c r="D6" s="85" t="s">
        <v>338</v>
      </c>
      <c r="E6" s="377" t="s">
        <v>338</v>
      </c>
      <c r="F6" s="377" t="s">
        <v>338</v>
      </c>
      <c r="G6" s="377" t="s">
        <v>338</v>
      </c>
      <c r="H6" s="85" t="s">
        <v>338</v>
      </c>
      <c r="I6" s="85" t="s">
        <v>338</v>
      </c>
      <c r="J6" s="1789"/>
      <c r="K6" s="1789"/>
      <c r="L6" s="1789"/>
    </row>
    <row r="7" spans="2:16" s="339" customFormat="1" ht="56.25" customHeight="1">
      <c r="B7" s="1782" t="s">
        <v>339</v>
      </c>
      <c r="C7" s="1782"/>
      <c r="D7" s="129">
        <v>0</v>
      </c>
      <c r="E7" s="187">
        <v>0</v>
      </c>
      <c r="F7" s="1071">
        <f>D16</f>
        <v>32128</v>
      </c>
      <c r="G7" s="1071">
        <f>F16</f>
        <v>49146</v>
      </c>
      <c r="H7" s="916">
        <v>0</v>
      </c>
      <c r="I7" s="1071">
        <f>F16</f>
        <v>49146</v>
      </c>
      <c r="J7" s="1948" t="s">
        <v>177</v>
      </c>
      <c r="K7" s="1948"/>
      <c r="L7" s="1948"/>
    </row>
    <row r="8" spans="2:16" s="339" customFormat="1"/>
    <row r="9" spans="2:16" s="339" customFormat="1"/>
    <row r="10" spans="2:16" s="339" customFormat="1" ht="15.75">
      <c r="B10" s="347" t="s">
        <v>810</v>
      </c>
    </row>
    <row r="11" spans="2:16" s="290" customFormat="1" ht="21.95" customHeight="1">
      <c r="B11" s="1981" t="s">
        <v>389</v>
      </c>
      <c r="C11" s="1981" t="s">
        <v>4</v>
      </c>
      <c r="D11" s="1963" t="s">
        <v>830</v>
      </c>
      <c r="E11" s="1963"/>
      <c r="F11" s="1963"/>
      <c r="G11" s="1963"/>
      <c r="H11" s="1078"/>
      <c r="J11" s="291"/>
    </row>
    <row r="12" spans="2:16" s="290" customFormat="1" ht="89.25">
      <c r="B12" s="1981"/>
      <c r="C12" s="1981"/>
      <c r="D12" s="1079" t="s">
        <v>554</v>
      </c>
      <c r="E12" s="1080" t="s">
        <v>17</v>
      </c>
      <c r="F12" s="1080" t="s">
        <v>615</v>
      </c>
      <c r="G12" s="1035"/>
      <c r="I12" s="291"/>
    </row>
    <row r="13" spans="2:16" s="313" customFormat="1" ht="25.5" customHeight="1" outlineLevel="1">
      <c r="B13" s="1012" t="s">
        <v>811</v>
      </c>
      <c r="C13" s="1981" t="s">
        <v>812</v>
      </c>
      <c r="D13" s="1981"/>
      <c r="E13" s="1981"/>
      <c r="F13" s="1981"/>
      <c r="G13" s="1981"/>
      <c r="H13" s="1084"/>
      <c r="J13" s="472"/>
      <c r="K13" s="472"/>
      <c r="L13" s="472"/>
      <c r="M13" s="472"/>
      <c r="N13" s="472"/>
      <c r="O13" s="472"/>
    </row>
    <row r="14" spans="2:16" s="311" customFormat="1" ht="65.25" customHeight="1" outlineLevel="1">
      <c r="B14" s="1972" t="s">
        <v>813</v>
      </c>
      <c r="C14" s="1014" t="s">
        <v>247</v>
      </c>
      <c r="D14" s="1080">
        <f>E25</f>
        <v>4494</v>
      </c>
      <c r="E14" s="1080"/>
      <c r="F14" s="1080">
        <f>E25</f>
        <v>4494</v>
      </c>
      <c r="G14" s="2081" t="s">
        <v>831</v>
      </c>
      <c r="H14" s="359"/>
      <c r="I14" s="472"/>
      <c r="J14" s="472"/>
      <c r="K14" s="472"/>
      <c r="L14" s="472"/>
      <c r="M14" s="472"/>
      <c r="N14" s="472"/>
      <c r="O14" s="313"/>
      <c r="P14" s="313"/>
    </row>
    <row r="15" spans="2:16" s="311" customFormat="1" ht="70.5" customHeight="1" outlineLevel="1">
      <c r="B15" s="2078"/>
      <c r="C15" s="1036" t="s">
        <v>250</v>
      </c>
      <c r="D15" s="1080">
        <f>H30</f>
        <v>27634</v>
      </c>
      <c r="E15" s="1080"/>
      <c r="F15" s="1080">
        <f>H32</f>
        <v>44652</v>
      </c>
      <c r="G15" s="2081"/>
      <c r="H15" s="359"/>
      <c r="I15" s="472"/>
      <c r="J15" s="472"/>
      <c r="K15" s="472"/>
      <c r="L15" s="472"/>
      <c r="M15" s="472"/>
      <c r="N15" s="472"/>
      <c r="O15" s="313"/>
      <c r="P15" s="313"/>
    </row>
    <row r="16" spans="2:16" s="381" customFormat="1" ht="12.75" outlineLevel="1">
      <c r="B16" s="1082"/>
      <c r="C16" s="1082"/>
      <c r="D16" s="1096">
        <f>SUM(D14:D15)</f>
        <v>32128</v>
      </c>
      <c r="E16" s="1096">
        <f>SUM(E14:E15)</f>
        <v>0</v>
      </c>
      <c r="F16" s="1097">
        <f>SUM(F14:F15)</f>
        <v>49146</v>
      </c>
      <c r="G16" s="1083"/>
      <c r="H16" s="380"/>
      <c r="I16" s="472"/>
      <c r="J16" s="472"/>
      <c r="K16" s="472"/>
      <c r="L16" s="472"/>
      <c r="M16" s="472"/>
      <c r="N16" s="472"/>
    </row>
    <row r="17" spans="2:17" s="381" customFormat="1" ht="12.75" outlineLevel="1">
      <c r="B17" s="380"/>
      <c r="C17" s="380"/>
      <c r="D17" s="380"/>
      <c r="E17" s="382"/>
      <c r="F17" s="382"/>
      <c r="G17" s="383"/>
      <c r="H17" s="383"/>
      <c r="I17" s="369"/>
      <c r="J17" s="380"/>
      <c r="K17" s="472"/>
      <c r="L17" s="472"/>
      <c r="M17" s="472"/>
      <c r="N17" s="472"/>
      <c r="O17" s="472"/>
      <c r="P17" s="472"/>
    </row>
    <row r="18" spans="2:17" s="306" customFormat="1" ht="12.75">
      <c r="K18" s="472"/>
      <c r="L18" s="472"/>
      <c r="M18" s="472"/>
      <c r="N18" s="472"/>
      <c r="O18" s="472"/>
      <c r="P18" s="472"/>
    </row>
    <row r="19" spans="2:17" s="306" customFormat="1" ht="12.75">
      <c r="B19" s="2079" t="s">
        <v>539</v>
      </c>
      <c r="C19" s="2079"/>
      <c r="D19" s="2079"/>
      <c r="E19" s="2079"/>
      <c r="F19" s="2079"/>
      <c r="G19" s="2079"/>
      <c r="H19" s="353"/>
      <c r="K19" s="472"/>
      <c r="L19" s="472"/>
      <c r="M19" s="472"/>
      <c r="N19" s="472"/>
      <c r="O19" s="472"/>
      <c r="P19" s="472"/>
    </row>
    <row r="20" spans="2:17" s="306" customFormat="1" ht="12.75">
      <c r="B20" s="2080" t="s">
        <v>599</v>
      </c>
      <c r="C20" s="2080"/>
      <c r="D20" s="2080"/>
      <c r="E20" s="2082" t="s">
        <v>541</v>
      </c>
      <c r="F20" s="2082"/>
      <c r="G20" s="2082"/>
      <c r="H20" s="1086">
        <f>E25</f>
        <v>4494</v>
      </c>
      <c r="K20" s="472"/>
      <c r="L20" s="472"/>
      <c r="M20" s="472"/>
      <c r="N20" s="472"/>
      <c r="O20" s="472"/>
      <c r="P20" s="472"/>
    </row>
    <row r="21" spans="2:17" s="306" customFormat="1" ht="12.75">
      <c r="K21" s="384"/>
      <c r="L21" s="384"/>
      <c r="M21" s="384"/>
      <c r="N21" s="384"/>
      <c r="O21" s="384"/>
      <c r="P21" s="384"/>
    </row>
    <row r="22" spans="2:17" s="306" customFormat="1" ht="25.5">
      <c r="B22" s="357" t="s">
        <v>543</v>
      </c>
      <c r="C22" s="357" t="s">
        <v>544</v>
      </c>
      <c r="D22" s="357" t="s">
        <v>545</v>
      </c>
      <c r="E22" s="358" t="s">
        <v>601</v>
      </c>
      <c r="F22" s="384"/>
      <c r="G22" s="2083"/>
      <c r="H22" s="2084"/>
      <c r="I22" s="2084"/>
      <c r="J22" s="2084"/>
      <c r="K22" s="2084"/>
      <c r="L22" s="2084"/>
    </row>
    <row r="23" spans="2:17" s="306" customFormat="1" ht="38.25">
      <c r="B23" s="293" t="s">
        <v>602</v>
      </c>
      <c r="C23" s="302">
        <v>1515</v>
      </c>
      <c r="D23" s="303">
        <f>C23*12</f>
        <v>18180</v>
      </c>
      <c r="E23" s="1085">
        <f>D23*0.2</f>
        <v>3636</v>
      </c>
      <c r="F23" s="384"/>
      <c r="G23" s="2084"/>
      <c r="H23" s="2084"/>
      <c r="I23" s="2084"/>
      <c r="J23" s="2084"/>
      <c r="K23" s="2084"/>
      <c r="L23" s="2084"/>
    </row>
    <row r="24" spans="2:17" s="306" customFormat="1" ht="38.25">
      <c r="B24" s="293" t="s">
        <v>548</v>
      </c>
      <c r="C24" s="302">
        <f>C23*0.2359</f>
        <v>357.38850000000002</v>
      </c>
      <c r="D24" s="303">
        <f>C24*12</f>
        <v>4288.6620000000003</v>
      </c>
      <c r="E24" s="1085">
        <f>D24*0.2</f>
        <v>857.7324000000001</v>
      </c>
      <c r="G24" s="2084"/>
      <c r="H24" s="2084"/>
      <c r="I24" s="2084"/>
      <c r="J24" s="2084"/>
      <c r="K24" s="2084"/>
      <c r="L24" s="2084"/>
    </row>
    <row r="25" spans="2:17" s="306" customFormat="1" ht="12.75">
      <c r="B25" s="307" t="s">
        <v>549</v>
      </c>
      <c r="C25" s="308">
        <f>ROUND(SUM(C23:C24),0)</f>
        <v>1872</v>
      </c>
      <c r="D25" s="308">
        <f t="shared" ref="D25:E25" si="0">ROUND(SUM(D23:D24),0)</f>
        <v>22469</v>
      </c>
      <c r="E25" s="308">
        <f t="shared" si="0"/>
        <v>4494</v>
      </c>
      <c r="G25" s="2084"/>
      <c r="H25" s="2084"/>
      <c r="I25" s="2084"/>
      <c r="J25" s="2084"/>
      <c r="K25" s="2084"/>
      <c r="L25" s="2084"/>
    </row>
    <row r="26" spans="2:17" s="306" customFormat="1" ht="12.75"/>
    <row r="27" spans="2:17" s="306" customFormat="1" ht="6.75" customHeight="1" thickBot="1">
      <c r="L27" s="120"/>
      <c r="M27" s="120"/>
      <c r="N27" s="120"/>
      <c r="O27" s="120"/>
      <c r="P27" s="120"/>
      <c r="Q27" s="120"/>
    </row>
    <row r="28" spans="2:17" s="386" customFormat="1" ht="13.5" thickBot="1">
      <c r="B28" s="2085" t="s">
        <v>832</v>
      </c>
      <c r="C28" s="2086"/>
      <c r="D28" s="2086"/>
      <c r="E28" s="2086"/>
      <c r="F28" s="2086"/>
      <c r="G28" s="2086"/>
      <c r="H28" s="2087"/>
      <c r="I28" s="385"/>
      <c r="L28" s="387"/>
      <c r="M28" s="387"/>
      <c r="N28" s="387"/>
      <c r="O28" s="387"/>
      <c r="P28" s="387"/>
      <c r="Q28" s="387"/>
    </row>
    <row r="29" spans="2:17" s="306" customFormat="1" ht="50.45" customHeight="1" thickBot="1">
      <c r="B29" s="370" t="s">
        <v>443</v>
      </c>
      <c r="C29" s="371" t="s">
        <v>833</v>
      </c>
      <c r="D29" s="372" t="s">
        <v>604</v>
      </c>
      <c r="E29" s="373" t="s">
        <v>834</v>
      </c>
      <c r="F29" s="373" t="s">
        <v>835</v>
      </c>
      <c r="G29" s="373" t="s">
        <v>511</v>
      </c>
      <c r="H29" s="374" t="s">
        <v>580</v>
      </c>
      <c r="I29" s="375"/>
      <c r="L29" s="387"/>
      <c r="M29" s="387"/>
      <c r="N29" s="387"/>
      <c r="O29" s="387"/>
      <c r="P29" s="387"/>
      <c r="Q29" s="387"/>
    </row>
    <row r="30" spans="2:17" s="306" customFormat="1" ht="89.25">
      <c r="B30" s="2088" t="s">
        <v>584</v>
      </c>
      <c r="C30" s="1087" t="s">
        <v>836</v>
      </c>
      <c r="D30" s="1088" t="s">
        <v>837</v>
      </c>
      <c r="E30" s="1089">
        <v>42.13</v>
      </c>
      <c r="F30" s="1090">
        <v>200</v>
      </c>
      <c r="G30" s="1091">
        <f>E30*F30</f>
        <v>8426</v>
      </c>
      <c r="H30" s="2076">
        <f>ROUND(SUM(G30:G31),0)</f>
        <v>27634</v>
      </c>
      <c r="I30" s="388"/>
    </row>
    <row r="31" spans="2:17" s="306" customFormat="1" ht="102.75" thickBot="1">
      <c r="B31" s="2089"/>
      <c r="C31" s="1092" t="s">
        <v>838</v>
      </c>
      <c r="D31" s="1093" t="s">
        <v>837</v>
      </c>
      <c r="E31" s="1094">
        <v>320.13</v>
      </c>
      <c r="F31" s="1095">
        <v>60</v>
      </c>
      <c r="G31" s="1094">
        <f>E31*F31</f>
        <v>19207.8</v>
      </c>
      <c r="H31" s="2077"/>
      <c r="I31" s="388"/>
    </row>
    <row r="32" spans="2:17" s="306" customFormat="1" ht="89.25">
      <c r="B32" s="2074" t="s">
        <v>839</v>
      </c>
      <c r="C32" s="1087" t="s">
        <v>836</v>
      </c>
      <c r="D32" s="1088" t="s">
        <v>837</v>
      </c>
      <c r="E32" s="1089">
        <v>42.13</v>
      </c>
      <c r="F32" s="1090">
        <v>300</v>
      </c>
      <c r="G32" s="1091">
        <f>E32*F32</f>
        <v>12639</v>
      </c>
      <c r="H32" s="2076">
        <f>ROUND(SUM(G32:G33),0)</f>
        <v>44652</v>
      </c>
      <c r="I32" s="388"/>
    </row>
    <row r="33" spans="2:9" s="306" customFormat="1" ht="102.75" thickBot="1">
      <c r="B33" s="2075"/>
      <c r="C33" s="1092" t="s">
        <v>838</v>
      </c>
      <c r="D33" s="1093" t="s">
        <v>837</v>
      </c>
      <c r="E33" s="1094">
        <v>320.13</v>
      </c>
      <c r="F33" s="1095">
        <v>100</v>
      </c>
      <c r="G33" s="1094">
        <f>E33*F33</f>
        <v>32013</v>
      </c>
      <c r="H33" s="2077"/>
      <c r="I33" s="388"/>
    </row>
    <row r="34" spans="2:9" s="306" customFormat="1" ht="12.75"/>
  </sheetData>
  <mergeCells count="22">
    <mergeCell ref="C13:G13"/>
    <mergeCell ref="E1:L1"/>
    <mergeCell ref="B11:B12"/>
    <mergeCell ref="C11:C12"/>
    <mergeCell ref="D11:G11"/>
    <mergeCell ref="B5:C5"/>
    <mergeCell ref="J5:L5"/>
    <mergeCell ref="B6:C6"/>
    <mergeCell ref="J6:L6"/>
    <mergeCell ref="B7:C7"/>
    <mergeCell ref="J7:L7"/>
    <mergeCell ref="B32:B33"/>
    <mergeCell ref="H32:H33"/>
    <mergeCell ref="B14:B15"/>
    <mergeCell ref="B19:G19"/>
    <mergeCell ref="B20:D20"/>
    <mergeCell ref="G14:G15"/>
    <mergeCell ref="E20:G20"/>
    <mergeCell ref="G22:L25"/>
    <mergeCell ref="B28:H28"/>
    <mergeCell ref="B30:B31"/>
    <mergeCell ref="H30:H31"/>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pageSetup orientation="portrait" verticalDpi="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Q23"/>
  <sheetViews>
    <sheetView zoomScale="80" zoomScaleNormal="80" workbookViewId="0">
      <selection activeCell="J7" sqref="J7:L7"/>
    </sheetView>
  </sheetViews>
  <sheetFormatPr defaultRowHeight="15" outlineLevelRow="1"/>
  <cols>
    <col min="2" max="2" width="14.85546875" customWidth="1"/>
    <col min="3" max="3" width="19.85546875" customWidth="1"/>
    <col min="4" max="4" width="15.42578125" customWidth="1"/>
    <col min="5" max="5" width="13.28515625" customWidth="1"/>
    <col min="6" max="6" width="11.5703125" customWidth="1"/>
    <col min="7" max="7" width="12.5703125" customWidth="1"/>
    <col min="8" max="8" width="11.5703125" customWidth="1"/>
    <col min="9" max="9" width="11.7109375" customWidth="1"/>
    <col min="10" max="10" width="11.85546875" customWidth="1"/>
    <col min="11" max="11" width="5.140625" customWidth="1"/>
    <col min="12" max="12" width="40.7109375" customWidth="1"/>
  </cols>
  <sheetData>
    <row r="1" spans="2:17" ht="30.75" customHeight="1">
      <c r="E1" s="1634" t="s">
        <v>619</v>
      </c>
      <c r="F1" s="1634"/>
      <c r="G1" s="1634"/>
      <c r="H1" s="1634"/>
      <c r="I1" s="1634"/>
      <c r="J1" s="1634"/>
      <c r="K1" s="1634"/>
      <c r="L1" s="1634"/>
    </row>
    <row r="3" spans="2:17" ht="15.75">
      <c r="B3" s="347" t="s">
        <v>841</v>
      </c>
    </row>
    <row r="5" spans="2:17" s="339" customFormat="1" ht="89.25">
      <c r="B5" s="1779" t="s">
        <v>333</v>
      </c>
      <c r="C5" s="1779"/>
      <c r="D5" s="84" t="s">
        <v>13</v>
      </c>
      <c r="E5" s="89" t="s">
        <v>14</v>
      </c>
      <c r="F5" s="89" t="s">
        <v>15</v>
      </c>
      <c r="G5" s="89" t="s">
        <v>16</v>
      </c>
      <c r="H5" s="84" t="s">
        <v>334</v>
      </c>
      <c r="I5" s="84" t="s">
        <v>335</v>
      </c>
      <c r="J5" s="1779" t="s">
        <v>336</v>
      </c>
      <c r="K5" s="1779"/>
      <c r="L5" s="1779"/>
    </row>
    <row r="6" spans="2:17" s="339" customFormat="1">
      <c r="B6" s="1780" t="s">
        <v>337</v>
      </c>
      <c r="C6" s="1781"/>
      <c r="D6" s="85" t="s">
        <v>338</v>
      </c>
      <c r="E6" s="377" t="s">
        <v>338</v>
      </c>
      <c r="F6" s="377" t="s">
        <v>338</v>
      </c>
      <c r="G6" s="377" t="s">
        <v>338</v>
      </c>
      <c r="H6" s="85" t="s">
        <v>338</v>
      </c>
      <c r="I6" s="85" t="s">
        <v>338</v>
      </c>
      <c r="J6" s="1789"/>
      <c r="K6" s="1789"/>
      <c r="L6" s="1789"/>
    </row>
    <row r="7" spans="2:17" s="339" customFormat="1" ht="42.75" customHeight="1">
      <c r="B7" s="1845" t="s">
        <v>339</v>
      </c>
      <c r="C7" s="1845"/>
      <c r="D7" s="326">
        <v>0</v>
      </c>
      <c r="E7" s="326">
        <f>D15</f>
        <v>2729</v>
      </c>
      <c r="F7" s="538">
        <f>E15</f>
        <v>2729</v>
      </c>
      <c r="G7" s="538">
        <v>0</v>
      </c>
      <c r="H7" s="937">
        <v>0</v>
      </c>
      <c r="I7" s="538">
        <v>0</v>
      </c>
      <c r="J7" s="1773" t="s">
        <v>177</v>
      </c>
      <c r="K7" s="1773"/>
      <c r="L7" s="1773"/>
    </row>
    <row r="8" spans="2:17" s="339" customFormat="1"/>
    <row r="9" spans="2:17" s="339" customFormat="1"/>
    <row r="10" spans="2:17" s="339" customFormat="1" ht="15.75">
      <c r="B10" s="347" t="s">
        <v>810</v>
      </c>
    </row>
    <row r="11" spans="2:17" s="290" customFormat="1" ht="19.5" customHeight="1">
      <c r="B11" s="2094" t="s">
        <v>389</v>
      </c>
      <c r="C11" s="2096" t="s">
        <v>4</v>
      </c>
      <c r="D11" s="2097" t="s">
        <v>443</v>
      </c>
      <c r="E11" s="2097"/>
      <c r="F11" s="2097"/>
      <c r="G11" s="2097"/>
      <c r="H11" s="2092" t="s">
        <v>830</v>
      </c>
      <c r="J11" s="291"/>
    </row>
    <row r="12" spans="2:17" s="290" customFormat="1" ht="99.6" customHeight="1">
      <c r="B12" s="2095"/>
      <c r="C12" s="2096"/>
      <c r="D12" s="943" t="s">
        <v>553</v>
      </c>
      <c r="E12" s="943" t="s">
        <v>554</v>
      </c>
      <c r="F12" s="398" t="s">
        <v>17</v>
      </c>
      <c r="G12" s="398" t="s">
        <v>615</v>
      </c>
      <c r="H12" s="2093"/>
      <c r="J12" s="291"/>
    </row>
    <row r="13" spans="2:17" s="295" customFormat="1" ht="25.5" outlineLevel="1">
      <c r="B13" s="332" t="s">
        <v>811</v>
      </c>
      <c r="C13" s="332" t="s">
        <v>812</v>
      </c>
      <c r="D13" s="366"/>
      <c r="E13" s="366"/>
      <c r="F13" s="366"/>
      <c r="G13" s="366"/>
      <c r="H13" s="367"/>
      <c r="J13" s="401"/>
      <c r="K13" s="401"/>
      <c r="L13" s="401"/>
      <c r="M13" s="401"/>
      <c r="N13" s="401"/>
      <c r="O13" s="401"/>
    </row>
    <row r="14" spans="2:17" s="290" customFormat="1" ht="66" customHeight="1" outlineLevel="1">
      <c r="B14" s="389" t="s">
        <v>813</v>
      </c>
      <c r="C14" s="293" t="s">
        <v>253</v>
      </c>
      <c r="D14" s="1101">
        <f>H18</f>
        <v>2729</v>
      </c>
      <c r="E14" s="1101">
        <f>H18</f>
        <v>2729</v>
      </c>
      <c r="F14" s="395"/>
      <c r="G14" s="1098"/>
      <c r="H14" s="1081" t="s">
        <v>842</v>
      </c>
      <c r="I14" s="390"/>
      <c r="J14" s="401"/>
      <c r="K14" s="401"/>
      <c r="L14" s="401"/>
      <c r="M14" s="401"/>
      <c r="N14" s="401"/>
      <c r="O14" s="401"/>
      <c r="P14" s="295"/>
      <c r="Q14" s="295"/>
    </row>
    <row r="15" spans="2:17" s="19" customFormat="1">
      <c r="B15" s="349"/>
      <c r="C15" s="349"/>
      <c r="D15" s="297">
        <f>D14</f>
        <v>2729</v>
      </c>
      <c r="E15" s="297">
        <f>E14</f>
        <v>2729</v>
      </c>
      <c r="F15" s="296">
        <f>SUM(F13:F14)</f>
        <v>0</v>
      </c>
      <c r="G15" s="296">
        <f>SUM(G13:G14)</f>
        <v>0</v>
      </c>
      <c r="H15" s="296"/>
      <c r="I15" s="336"/>
      <c r="J15" s="401"/>
      <c r="K15" s="401"/>
      <c r="L15" s="401"/>
      <c r="M15" s="401"/>
      <c r="N15" s="401"/>
      <c r="O15" s="401"/>
    </row>
    <row r="16" spans="2:17" s="19" customFormat="1">
      <c r="B16" s="351"/>
      <c r="C16" s="351"/>
      <c r="D16" s="352"/>
      <c r="E16" s="335"/>
      <c r="F16" s="335"/>
      <c r="G16" s="335"/>
      <c r="H16" s="335"/>
      <c r="I16" s="335"/>
      <c r="J16" s="336"/>
      <c r="K16" s="401"/>
      <c r="L16" s="401"/>
      <c r="M16" s="401"/>
      <c r="N16" s="401"/>
      <c r="O16" s="401"/>
      <c r="P16" s="401"/>
    </row>
    <row r="17" spans="2:16" s="339" customFormat="1">
      <c r="B17" s="2098" t="s">
        <v>539</v>
      </c>
      <c r="C17" s="2098"/>
      <c r="D17" s="2098"/>
      <c r="E17" s="2098"/>
      <c r="F17" s="2098"/>
      <c r="G17" s="2098"/>
      <c r="H17" s="353"/>
      <c r="K17" s="401"/>
      <c r="L17" s="401"/>
      <c r="M17" s="401"/>
      <c r="N17" s="401"/>
      <c r="O17" s="401"/>
      <c r="P17" s="401"/>
    </row>
    <row r="18" spans="2:16" s="339" customFormat="1" ht="27.6" customHeight="1">
      <c r="B18" s="2059" t="s">
        <v>843</v>
      </c>
      <c r="C18" s="2059"/>
      <c r="D18" s="2059"/>
      <c r="E18" s="2060" t="s">
        <v>541</v>
      </c>
      <c r="F18" s="2060"/>
      <c r="G18" s="2060"/>
      <c r="H18" s="1070">
        <f>E23</f>
        <v>2729</v>
      </c>
      <c r="I18" s="390"/>
      <c r="K18" s="401"/>
      <c r="L18" s="401"/>
      <c r="M18" s="401"/>
      <c r="N18" s="401"/>
      <c r="O18" s="401"/>
      <c r="P18" s="401"/>
    </row>
    <row r="19" spans="2:16" s="339" customFormat="1">
      <c r="K19" s="401"/>
      <c r="L19" s="401"/>
      <c r="M19" s="401"/>
      <c r="N19" s="401"/>
      <c r="O19" s="401"/>
      <c r="P19" s="401"/>
    </row>
    <row r="20" spans="2:16" s="391" customFormat="1" ht="35.450000000000003" customHeight="1">
      <c r="B20" s="41" t="s">
        <v>543</v>
      </c>
      <c r="C20" s="41" t="s">
        <v>544</v>
      </c>
      <c r="D20" s="41" t="s">
        <v>545</v>
      </c>
      <c r="E20" s="41" t="s">
        <v>601</v>
      </c>
    </row>
    <row r="21" spans="2:16" s="339" customFormat="1" ht="45">
      <c r="B21" s="392" t="s">
        <v>560</v>
      </c>
      <c r="C21" s="394">
        <v>1840</v>
      </c>
      <c r="D21" s="395">
        <f>C21*12</f>
        <v>22080</v>
      </c>
      <c r="E21" s="1100">
        <f>D21*0.1</f>
        <v>2208</v>
      </c>
      <c r="G21" s="2090"/>
      <c r="H21" s="2091"/>
      <c r="I21" s="2091"/>
      <c r="J21" s="2091"/>
      <c r="K21" s="2091"/>
      <c r="L21" s="2091"/>
    </row>
    <row r="22" spans="2:16" s="339" customFormat="1" ht="60">
      <c r="B22" s="392" t="s">
        <v>548</v>
      </c>
      <c r="C22" s="1099">
        <f>C21*0.2359</f>
        <v>434.05599999999998</v>
      </c>
      <c r="D22" s="395">
        <f>C22*12</f>
        <v>5208.6719999999996</v>
      </c>
      <c r="E22" s="1100">
        <f>D22*0.1</f>
        <v>520.86720000000003</v>
      </c>
    </row>
    <row r="23" spans="2:16" s="339" customFormat="1">
      <c r="B23" s="393" t="s">
        <v>844</v>
      </c>
      <c r="C23" s="397">
        <f>ROUND(SUM(C21:C22),0)</f>
        <v>2274</v>
      </c>
      <c r="D23" s="397">
        <f t="shared" ref="D23:E23" si="0">ROUND(SUM(D21:D22),0)</f>
        <v>27289</v>
      </c>
      <c r="E23" s="397">
        <f t="shared" si="0"/>
        <v>2729</v>
      </c>
    </row>
  </sheetData>
  <mergeCells count="15">
    <mergeCell ref="E1:L1"/>
    <mergeCell ref="B5:C5"/>
    <mergeCell ref="J5:L5"/>
    <mergeCell ref="B6:C6"/>
    <mergeCell ref="J6:L6"/>
    <mergeCell ref="B7:C7"/>
    <mergeCell ref="J7:L7"/>
    <mergeCell ref="G21:L21"/>
    <mergeCell ref="H11:H12"/>
    <mergeCell ref="B11:B12"/>
    <mergeCell ref="C11:C12"/>
    <mergeCell ref="D11:G11"/>
    <mergeCell ref="B17:G17"/>
    <mergeCell ref="B18:D18"/>
    <mergeCell ref="E18:G18"/>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R28"/>
  <sheetViews>
    <sheetView zoomScale="80" zoomScaleNormal="80" workbookViewId="0">
      <selection activeCell="O14" sqref="O14"/>
    </sheetView>
  </sheetViews>
  <sheetFormatPr defaultRowHeight="15" outlineLevelRow="1"/>
  <cols>
    <col min="1" max="1" width="4.42578125" customWidth="1"/>
    <col min="2" max="2" width="13.140625" customWidth="1"/>
    <col min="3" max="3" width="16.85546875" customWidth="1"/>
    <col min="4" max="4" width="13.5703125" customWidth="1"/>
    <col min="5" max="5" width="11" customWidth="1"/>
    <col min="6" max="6" width="11.28515625" customWidth="1"/>
    <col min="7" max="7" width="16.140625" customWidth="1"/>
    <col min="8" max="8" width="11.85546875" customWidth="1"/>
    <col min="9" max="9" width="10.5703125" customWidth="1"/>
    <col min="10" max="10" width="11.7109375" customWidth="1"/>
    <col min="11" max="11" width="18" customWidth="1"/>
    <col min="13" max="13" width="18.5703125" customWidth="1"/>
    <col min="14" max="14" width="8.7109375" customWidth="1"/>
  </cols>
  <sheetData>
    <row r="1" spans="2:18" ht="30" customHeight="1">
      <c r="F1" s="1634" t="s">
        <v>623</v>
      </c>
      <c r="G1" s="1634"/>
      <c r="H1" s="1634"/>
      <c r="I1" s="1634"/>
      <c r="J1" s="1634"/>
      <c r="K1" s="1634"/>
      <c r="L1" s="1634"/>
    </row>
    <row r="3" spans="2:18" ht="15.75">
      <c r="B3" s="347" t="s">
        <v>846</v>
      </c>
      <c r="H3" s="619"/>
    </row>
    <row r="5" spans="2:18" s="339" customFormat="1" ht="89.25">
      <c r="B5" s="1779" t="s">
        <v>333</v>
      </c>
      <c r="C5" s="1779"/>
      <c r="D5" s="84" t="s">
        <v>13</v>
      </c>
      <c r="E5" s="89" t="s">
        <v>14</v>
      </c>
      <c r="F5" s="89" t="s">
        <v>15</v>
      </c>
      <c r="G5" s="89" t="s">
        <v>16</v>
      </c>
      <c r="H5" s="84" t="s">
        <v>334</v>
      </c>
      <c r="I5" s="84" t="s">
        <v>335</v>
      </c>
      <c r="J5" s="1779" t="s">
        <v>336</v>
      </c>
      <c r="K5" s="1779"/>
      <c r="L5" s="1779"/>
    </row>
    <row r="6" spans="2:18" s="339" customFormat="1" ht="15" customHeight="1">
      <c r="B6" s="1780" t="s">
        <v>337</v>
      </c>
      <c r="C6" s="1781"/>
      <c r="D6" s="85" t="s">
        <v>338</v>
      </c>
      <c r="E6" s="377" t="s">
        <v>338</v>
      </c>
      <c r="F6" s="377" t="s">
        <v>338</v>
      </c>
      <c r="G6" s="377"/>
      <c r="H6" s="85" t="s">
        <v>338</v>
      </c>
      <c r="I6" s="85" t="s">
        <v>338</v>
      </c>
      <c r="J6" s="1789"/>
      <c r="K6" s="1789"/>
      <c r="L6" s="1789"/>
    </row>
    <row r="7" spans="2:18" s="339" customFormat="1" ht="48" customHeight="1">
      <c r="B7" s="1782" t="s">
        <v>339</v>
      </c>
      <c r="C7" s="1782"/>
      <c r="D7" s="129">
        <v>0</v>
      </c>
      <c r="E7" s="129">
        <v>0</v>
      </c>
      <c r="F7" s="1071">
        <v>140000</v>
      </c>
      <c r="G7" s="1071"/>
      <c r="H7" s="916">
        <v>5457.7199999999993</v>
      </c>
      <c r="I7" s="1071">
        <v>14000</v>
      </c>
      <c r="J7" s="1773" t="s">
        <v>177</v>
      </c>
      <c r="K7" s="1773"/>
      <c r="L7" s="1773"/>
    </row>
    <row r="8" spans="2:18" s="339" customFormat="1"/>
    <row r="9" spans="2:18" s="339" customFormat="1"/>
    <row r="10" spans="2:18" s="339" customFormat="1" ht="15.75">
      <c r="B10" s="347" t="s">
        <v>810</v>
      </c>
    </row>
    <row r="11" spans="2:18" s="361" customFormat="1" ht="21" customHeight="1">
      <c r="B11" s="2102" t="s">
        <v>389</v>
      </c>
      <c r="C11" s="2104" t="s">
        <v>4</v>
      </c>
      <c r="D11" s="2102" t="s">
        <v>7</v>
      </c>
      <c r="E11" s="2105" t="s">
        <v>443</v>
      </c>
      <c r="F11" s="2105"/>
      <c r="G11" s="2105"/>
      <c r="H11" s="2105"/>
      <c r="I11" s="2111" t="s">
        <v>830</v>
      </c>
      <c r="K11" s="362"/>
    </row>
    <row r="12" spans="2:18" s="361" customFormat="1" ht="89.25">
      <c r="B12" s="2103"/>
      <c r="C12" s="2104"/>
      <c r="D12" s="2110"/>
      <c r="E12" s="355" t="s">
        <v>554</v>
      </c>
      <c r="F12" s="355" t="s">
        <v>847</v>
      </c>
      <c r="G12" s="356" t="s">
        <v>17</v>
      </c>
      <c r="H12" s="356" t="s">
        <v>615</v>
      </c>
      <c r="I12" s="2112"/>
      <c r="K12" s="362"/>
    </row>
    <row r="13" spans="2:18" s="295" customFormat="1" ht="25.5" outlineLevel="1">
      <c r="B13" s="332" t="s">
        <v>811</v>
      </c>
      <c r="C13" s="332" t="s">
        <v>812</v>
      </c>
      <c r="D13" s="332"/>
      <c r="E13" s="333"/>
      <c r="F13" s="333"/>
      <c r="G13" s="333"/>
      <c r="H13" s="333"/>
      <c r="I13" s="334"/>
      <c r="K13" s="401"/>
      <c r="L13" s="402"/>
      <c r="M13" s="402"/>
      <c r="N13" s="402"/>
      <c r="O13" s="402"/>
      <c r="P13" s="402"/>
    </row>
    <row r="14" spans="2:18" s="290" customFormat="1" ht="52.5" customHeight="1" outlineLevel="1">
      <c r="B14" s="2106" t="s">
        <v>813</v>
      </c>
      <c r="C14" s="400" t="s">
        <v>848</v>
      </c>
      <c r="D14" s="2108"/>
      <c r="E14" s="1103">
        <v>140000</v>
      </c>
      <c r="F14" s="1104">
        <v>0</v>
      </c>
      <c r="G14" s="1104">
        <v>0</v>
      </c>
      <c r="H14" s="1104">
        <v>0</v>
      </c>
      <c r="I14" s="1105" t="s">
        <v>584</v>
      </c>
      <c r="J14" s="2113"/>
      <c r="K14" s="2114"/>
      <c r="L14" s="2114"/>
      <c r="M14" s="662"/>
      <c r="N14" s="669"/>
      <c r="O14" s="402"/>
      <c r="P14" s="402"/>
      <c r="Q14" s="295"/>
      <c r="R14" s="295"/>
    </row>
    <row r="15" spans="2:18" s="290" customFormat="1" ht="26.1" customHeight="1" outlineLevel="1">
      <c r="B15" s="2107"/>
      <c r="C15" s="91" t="s">
        <v>257</v>
      </c>
      <c r="D15" s="2109"/>
      <c r="E15" s="1107">
        <v>0</v>
      </c>
      <c r="F15" s="1107">
        <f>H22</f>
        <v>5458</v>
      </c>
      <c r="G15" s="1107">
        <v>0</v>
      </c>
      <c r="H15" s="1107">
        <v>0</v>
      </c>
      <c r="I15" s="1108" t="s">
        <v>587</v>
      </c>
      <c r="J15" s="403"/>
      <c r="K15" s="402"/>
      <c r="L15" s="402"/>
      <c r="M15" s="402"/>
      <c r="N15" s="402"/>
      <c r="O15" s="402"/>
      <c r="P15" s="402"/>
      <c r="Q15" s="295"/>
      <c r="R15" s="295"/>
    </row>
    <row r="16" spans="2:18" s="290" customFormat="1" ht="54" customHeight="1" outlineLevel="1">
      <c r="B16" s="2107"/>
      <c r="C16" s="91" t="s">
        <v>849</v>
      </c>
      <c r="D16" s="2109"/>
      <c r="E16" s="1107">
        <v>0</v>
      </c>
      <c r="F16" s="1107">
        <v>0</v>
      </c>
      <c r="G16" s="1107">
        <v>0</v>
      </c>
      <c r="H16" s="1107">
        <v>14000</v>
      </c>
      <c r="I16" s="1108" t="s">
        <v>589</v>
      </c>
      <c r="J16" s="2113"/>
      <c r="K16" s="2114"/>
      <c r="L16" s="2114"/>
      <c r="M16" s="404"/>
      <c r="N16" s="402"/>
      <c r="O16" s="402"/>
      <c r="P16" s="402"/>
      <c r="Q16" s="295"/>
      <c r="R16" s="295"/>
    </row>
    <row r="17" spans="2:18" s="290" customFormat="1" outlineLevel="1">
      <c r="B17" s="389"/>
      <c r="C17" s="37"/>
      <c r="D17" s="350" t="s">
        <v>394</v>
      </c>
      <c r="E17" s="406">
        <v>140000</v>
      </c>
      <c r="F17" s="406">
        <v>5457.7199999999993</v>
      </c>
      <c r="G17" s="406">
        <v>0</v>
      </c>
      <c r="H17" s="406">
        <v>14000</v>
      </c>
      <c r="I17" s="407"/>
      <c r="J17" s="378"/>
      <c r="K17" s="402"/>
      <c r="L17" s="402"/>
      <c r="M17" s="402"/>
      <c r="N17" s="402"/>
      <c r="O17" s="402"/>
      <c r="P17" s="402"/>
      <c r="Q17" s="295"/>
      <c r="R17" s="295"/>
    </row>
    <row r="18" spans="2:18" s="290" customFormat="1" ht="13.5" customHeight="1" outlineLevel="1">
      <c r="B18" s="2115" t="s">
        <v>850</v>
      </c>
      <c r="C18" s="2115"/>
      <c r="D18" s="2115"/>
      <c r="E18" s="2115"/>
      <c r="F18" s="2115"/>
      <c r="G18" s="2115"/>
      <c r="H18" s="1102"/>
      <c r="I18" s="1102"/>
      <c r="J18" s="378"/>
      <c r="K18" s="402"/>
      <c r="L18" s="402"/>
      <c r="M18" s="402"/>
      <c r="N18" s="402"/>
      <c r="O18" s="402"/>
      <c r="P18" s="402"/>
      <c r="Q18" s="295"/>
      <c r="R18" s="295"/>
    </row>
    <row r="19" spans="2:18" s="290" customFormat="1" ht="13.5" customHeight="1" outlineLevel="1">
      <c r="B19" s="2099" t="s">
        <v>851</v>
      </c>
      <c r="C19" s="2099"/>
      <c r="D19" s="2099"/>
      <c r="E19" s="2099"/>
      <c r="F19" s="2099"/>
      <c r="G19" s="2099"/>
      <c r="H19" s="2099"/>
      <c r="I19" s="2099"/>
      <c r="J19" s="378"/>
      <c r="K19" s="402"/>
      <c r="L19" s="402"/>
      <c r="M19" s="402"/>
      <c r="N19" s="402"/>
      <c r="O19" s="402"/>
      <c r="P19" s="402"/>
      <c r="Q19" s="295"/>
      <c r="R19" s="295"/>
    </row>
    <row r="20" spans="2:18" s="339" customFormat="1">
      <c r="K20" s="402"/>
      <c r="L20" s="402"/>
      <c r="M20" s="402"/>
      <c r="N20" s="402"/>
      <c r="O20" s="402"/>
      <c r="P20" s="402"/>
    </row>
    <row r="21" spans="2:18" s="339" customFormat="1">
      <c r="B21" s="2064" t="s">
        <v>539</v>
      </c>
      <c r="C21" s="2064"/>
      <c r="D21" s="2064"/>
      <c r="E21" s="2064"/>
      <c r="F21" s="2064"/>
      <c r="G21" s="2064"/>
      <c r="H21" s="353"/>
      <c r="K21" s="402"/>
      <c r="L21" s="402"/>
      <c r="M21" s="402"/>
      <c r="N21" s="402"/>
      <c r="O21" s="402"/>
      <c r="P21" s="402"/>
    </row>
    <row r="22" spans="2:18" s="339" customFormat="1" ht="62.25" customHeight="1">
      <c r="B22" s="2059" t="s">
        <v>852</v>
      </c>
      <c r="C22" s="2059"/>
      <c r="D22" s="2059"/>
      <c r="E22" s="2060" t="s">
        <v>817</v>
      </c>
      <c r="F22" s="2060"/>
      <c r="G22" s="2060"/>
      <c r="H22" s="1070">
        <f>E27</f>
        <v>5458</v>
      </c>
      <c r="I22" s="405"/>
    </row>
    <row r="23" spans="2:18" s="339" customFormat="1"/>
    <row r="24" spans="2:18" s="301" customFormat="1" ht="25.5">
      <c r="B24" s="300" t="s">
        <v>600</v>
      </c>
      <c r="C24" s="300" t="s">
        <v>544</v>
      </c>
      <c r="D24" s="300" t="s">
        <v>545</v>
      </c>
      <c r="E24" s="300" t="s">
        <v>601</v>
      </c>
      <c r="G24" s="2100"/>
      <c r="H24" s="2101"/>
      <c r="I24" s="2101"/>
      <c r="J24" s="2101"/>
      <c r="K24" s="2101"/>
      <c r="L24" s="2101"/>
    </row>
    <row r="25" spans="2:18" s="306" customFormat="1" ht="51">
      <c r="B25" s="357" t="s">
        <v>560</v>
      </c>
      <c r="C25" s="408">
        <v>1840</v>
      </c>
      <c r="D25" s="409">
        <f>C25*12</f>
        <v>22080</v>
      </c>
      <c r="E25" s="916">
        <f>D25*0.2</f>
        <v>4416</v>
      </c>
      <c r="G25" s="120"/>
      <c r="H25" s="120"/>
      <c r="I25" s="120"/>
      <c r="J25" s="120"/>
      <c r="K25" s="120"/>
      <c r="L25" s="120"/>
    </row>
    <row r="26" spans="2:18" s="306" customFormat="1" ht="51">
      <c r="B26" s="357" t="s">
        <v>548</v>
      </c>
      <c r="C26" s="1106">
        <f>C25*0.2359</f>
        <v>434.05599999999998</v>
      </c>
      <c r="D26" s="409">
        <f>C26*12</f>
        <v>5208.6719999999996</v>
      </c>
      <c r="E26" s="916">
        <f>D26*0.2</f>
        <v>1041.7344000000001</v>
      </c>
    </row>
    <row r="27" spans="2:18" s="306" customFormat="1" ht="12.75">
      <c r="B27" s="358" t="s">
        <v>549</v>
      </c>
      <c r="C27" s="410">
        <f>ROUND(C25+C26,0)</f>
        <v>2274</v>
      </c>
      <c r="D27" s="410">
        <f t="shared" ref="D27:E27" si="0">ROUND(D25+D26,0)</f>
        <v>27289</v>
      </c>
      <c r="E27" s="410">
        <f t="shared" si="0"/>
        <v>5458</v>
      </c>
    </row>
    <row r="28" spans="2:18" s="339" customFormat="1"/>
  </sheetData>
  <mergeCells count="22">
    <mergeCell ref="B18:G18"/>
    <mergeCell ref="F1:L1"/>
    <mergeCell ref="B5:C5"/>
    <mergeCell ref="J5:L5"/>
    <mergeCell ref="B6:C6"/>
    <mergeCell ref="J6:L6"/>
    <mergeCell ref="B19:I19"/>
    <mergeCell ref="B7:C7"/>
    <mergeCell ref="J7:L7"/>
    <mergeCell ref="G24:L24"/>
    <mergeCell ref="B11:B12"/>
    <mergeCell ref="C11:C12"/>
    <mergeCell ref="E11:H11"/>
    <mergeCell ref="B14:B16"/>
    <mergeCell ref="D14:D16"/>
    <mergeCell ref="D11:D12"/>
    <mergeCell ref="I11:I12"/>
    <mergeCell ref="J14:L14"/>
    <mergeCell ref="J16:L16"/>
    <mergeCell ref="B21:G21"/>
    <mergeCell ref="B22:D22"/>
    <mergeCell ref="E22:G22"/>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R24"/>
  <sheetViews>
    <sheetView zoomScale="80" zoomScaleNormal="80" workbookViewId="0">
      <selection activeCell="L12" sqref="L12"/>
    </sheetView>
  </sheetViews>
  <sheetFormatPr defaultRowHeight="15" outlineLevelRow="1"/>
  <cols>
    <col min="1" max="1" width="3.42578125" customWidth="1"/>
    <col min="2" max="2" width="15.5703125" customWidth="1"/>
    <col min="3" max="3" width="14.7109375" customWidth="1"/>
    <col min="4" max="4" width="16.85546875" customWidth="1"/>
    <col min="5" max="5" width="11.42578125" customWidth="1"/>
    <col min="6" max="6" width="10.85546875" customWidth="1"/>
    <col min="7" max="7" width="18.140625" customWidth="1"/>
    <col min="8" max="8" width="11.85546875" customWidth="1"/>
    <col min="9" max="9" width="12" customWidth="1"/>
    <col min="10" max="10" width="11.85546875" customWidth="1"/>
    <col min="12" max="12" width="26.140625" customWidth="1"/>
  </cols>
  <sheetData>
    <row r="1" spans="2:18" ht="29.25" customHeight="1">
      <c r="E1" s="1634" t="s">
        <v>796</v>
      </c>
      <c r="F1" s="1634"/>
      <c r="G1" s="1634"/>
      <c r="H1" s="1634"/>
      <c r="I1" s="1634"/>
      <c r="J1" s="1634"/>
      <c r="K1" s="1634"/>
    </row>
    <row r="3" spans="2:18" ht="15.75">
      <c r="B3" s="347" t="s">
        <v>854</v>
      </c>
    </row>
    <row r="5" spans="2:18" s="339" customFormat="1" ht="89.25">
      <c r="B5" s="1779" t="s">
        <v>333</v>
      </c>
      <c r="C5" s="1779"/>
      <c r="D5" s="84" t="s">
        <v>13</v>
      </c>
      <c r="E5" s="89" t="s">
        <v>14</v>
      </c>
      <c r="F5" s="89" t="s">
        <v>15</v>
      </c>
      <c r="G5" s="89" t="s">
        <v>16</v>
      </c>
      <c r="H5" s="84" t="s">
        <v>334</v>
      </c>
      <c r="I5" s="84" t="s">
        <v>335</v>
      </c>
      <c r="J5" s="1779" t="s">
        <v>614</v>
      </c>
      <c r="K5" s="1779"/>
      <c r="L5" s="1779"/>
    </row>
    <row r="6" spans="2:18" s="339" customFormat="1">
      <c r="B6" s="1780" t="s">
        <v>337</v>
      </c>
      <c r="C6" s="1781"/>
      <c r="D6" s="85" t="s">
        <v>338</v>
      </c>
      <c r="E6" s="377" t="s">
        <v>338</v>
      </c>
      <c r="F6" s="377" t="s">
        <v>338</v>
      </c>
      <c r="G6" s="377" t="s">
        <v>338</v>
      </c>
      <c r="H6" s="85" t="s">
        <v>338</v>
      </c>
      <c r="I6" s="85" t="s">
        <v>338</v>
      </c>
      <c r="J6" s="1789"/>
      <c r="K6" s="1789"/>
      <c r="L6" s="1789"/>
    </row>
    <row r="7" spans="2:18" s="339" customFormat="1" ht="36.75" customHeight="1">
      <c r="B7" s="1782" t="s">
        <v>339</v>
      </c>
      <c r="C7" s="1782"/>
      <c r="D7" s="129">
        <v>0</v>
      </c>
      <c r="E7" s="129">
        <v>0</v>
      </c>
      <c r="F7" s="1071">
        <v>0</v>
      </c>
      <c r="G7" s="1071">
        <v>0</v>
      </c>
      <c r="H7" s="916">
        <v>0</v>
      </c>
      <c r="I7" s="1071">
        <f>H15</f>
        <v>4494</v>
      </c>
      <c r="J7" s="1773" t="s">
        <v>177</v>
      </c>
      <c r="K7" s="1773"/>
      <c r="L7" s="1773"/>
    </row>
    <row r="8" spans="2:18" s="339" customFormat="1"/>
    <row r="9" spans="2:18" s="339" customFormat="1"/>
    <row r="10" spans="2:18" s="339" customFormat="1" ht="15.75">
      <c r="B10" s="347" t="s">
        <v>810</v>
      </c>
    </row>
    <row r="11" spans="2:18" s="420" customFormat="1" ht="17.100000000000001" customHeight="1">
      <c r="B11" s="2117" t="s">
        <v>389</v>
      </c>
      <c r="C11" s="2120" t="s">
        <v>4</v>
      </c>
      <c r="D11" s="2117" t="s">
        <v>7</v>
      </c>
      <c r="E11" s="2097" t="s">
        <v>855</v>
      </c>
      <c r="F11" s="2097"/>
      <c r="G11" s="2097"/>
      <c r="H11" s="2097"/>
      <c r="I11" s="2092" t="s">
        <v>552</v>
      </c>
      <c r="K11" s="421"/>
    </row>
    <row r="12" spans="2:18" s="420" customFormat="1" ht="83.25" customHeight="1">
      <c r="B12" s="2119"/>
      <c r="C12" s="2120"/>
      <c r="D12" s="2118"/>
      <c r="E12" s="422" t="s">
        <v>847</v>
      </c>
      <c r="F12" s="422" t="s">
        <v>856</v>
      </c>
      <c r="G12" s="398" t="s">
        <v>17</v>
      </c>
      <c r="H12" s="398" t="s">
        <v>615</v>
      </c>
      <c r="I12" s="2093"/>
      <c r="K12" s="421"/>
    </row>
    <row r="13" spans="2:18" s="295" customFormat="1" ht="25.5" outlineLevel="1">
      <c r="B13" s="332" t="s">
        <v>811</v>
      </c>
      <c r="C13" s="332" t="s">
        <v>812</v>
      </c>
      <c r="D13" s="332"/>
      <c r="E13" s="333"/>
      <c r="F13" s="333"/>
      <c r="G13" s="333"/>
      <c r="H13" s="333"/>
      <c r="I13" s="334"/>
      <c r="K13" s="2121"/>
      <c r="L13" s="2122"/>
      <c r="M13" s="2122"/>
      <c r="N13" s="2122"/>
      <c r="O13" s="2122"/>
      <c r="P13" s="2122"/>
    </row>
    <row r="14" spans="2:18" s="290" customFormat="1" ht="74.25" customHeight="1" outlineLevel="1">
      <c r="B14" s="411" t="s">
        <v>813</v>
      </c>
      <c r="C14" s="412" t="s">
        <v>1345</v>
      </c>
      <c r="D14" s="413"/>
      <c r="E14" s="414">
        <v>0</v>
      </c>
      <c r="F14" s="1110">
        <f>E23</f>
        <v>4494</v>
      </c>
      <c r="G14" s="1111"/>
      <c r="H14" s="1110">
        <f>E23</f>
        <v>4494</v>
      </c>
      <c r="I14" s="316" t="s">
        <v>857</v>
      </c>
      <c r="J14" s="417"/>
      <c r="K14" s="2122"/>
      <c r="L14" s="2122"/>
      <c r="M14" s="2122"/>
      <c r="N14" s="2122"/>
      <c r="O14" s="2122"/>
      <c r="P14" s="2122"/>
      <c r="Q14" s="295"/>
      <c r="R14" s="295"/>
    </row>
    <row r="15" spans="2:18" s="346" customFormat="1" ht="14.25" outlineLevel="1">
      <c r="B15" s="415"/>
      <c r="C15" s="418"/>
      <c r="D15" s="418" t="s">
        <v>394</v>
      </c>
      <c r="E15" s="368">
        <f>SUM(E14:E14)</f>
        <v>0</v>
      </c>
      <c r="F15" s="1112">
        <f>SUM(F14:F14)</f>
        <v>4494</v>
      </c>
      <c r="G15" s="1112">
        <f>SUM(G14:G14)</f>
        <v>0</v>
      </c>
      <c r="H15" s="1112">
        <f>SUM(H14:H14)</f>
        <v>4494</v>
      </c>
      <c r="I15" s="416"/>
      <c r="J15" s="419"/>
      <c r="K15" s="2122"/>
      <c r="L15" s="2122"/>
      <c r="M15" s="2122"/>
      <c r="N15" s="2122"/>
      <c r="O15" s="2122"/>
      <c r="P15" s="2122"/>
    </row>
    <row r="16" spans="2:18" s="339" customFormat="1">
      <c r="K16" s="2122"/>
      <c r="L16" s="2122"/>
      <c r="M16" s="2122"/>
      <c r="N16" s="2122"/>
      <c r="O16" s="2122"/>
      <c r="P16" s="2122"/>
    </row>
    <row r="17" spans="2:16" s="339" customFormat="1">
      <c r="B17" s="2064" t="s">
        <v>539</v>
      </c>
      <c r="C17" s="2064"/>
      <c r="D17" s="2064"/>
      <c r="E17" s="2064"/>
      <c r="F17" s="2064"/>
      <c r="G17" s="2064"/>
      <c r="H17" s="353"/>
      <c r="K17" s="2122"/>
      <c r="L17" s="2122"/>
      <c r="M17" s="2122"/>
      <c r="N17" s="2122"/>
      <c r="O17" s="2122"/>
      <c r="P17" s="2122"/>
    </row>
    <row r="18" spans="2:16" s="339" customFormat="1" ht="18" customHeight="1">
      <c r="B18" s="2059" t="s">
        <v>858</v>
      </c>
      <c r="C18" s="2059"/>
      <c r="D18" s="2059"/>
      <c r="E18" s="2060" t="s">
        <v>817</v>
      </c>
      <c r="F18" s="2060"/>
      <c r="G18" s="2060"/>
      <c r="H18" s="1070">
        <f>E23</f>
        <v>4494</v>
      </c>
      <c r="K18" s="2122"/>
      <c r="L18" s="2122"/>
      <c r="M18" s="2122"/>
      <c r="N18" s="2122"/>
      <c r="O18" s="2122"/>
      <c r="P18" s="2122"/>
    </row>
    <row r="19" spans="2:16" s="339" customFormat="1"/>
    <row r="20" spans="2:16" s="301" customFormat="1" ht="25.5">
      <c r="B20" s="300" t="s">
        <v>543</v>
      </c>
      <c r="C20" s="300" t="s">
        <v>544</v>
      </c>
      <c r="D20" s="300" t="s">
        <v>545</v>
      </c>
      <c r="E20" s="300" t="s">
        <v>601</v>
      </c>
      <c r="G20" s="2083"/>
      <c r="H20" s="2116"/>
      <c r="I20" s="2116"/>
      <c r="J20" s="2116"/>
      <c r="K20" s="2116"/>
      <c r="L20" s="2116"/>
    </row>
    <row r="21" spans="2:16" s="306" customFormat="1" ht="36.75" customHeight="1">
      <c r="B21" s="293" t="s">
        <v>602</v>
      </c>
      <c r="C21" s="302">
        <v>1515</v>
      </c>
      <c r="D21" s="303">
        <f>C21*12</f>
        <v>18180</v>
      </c>
      <c r="E21" s="1109">
        <f>D21*0.2</f>
        <v>3636</v>
      </c>
      <c r="G21" s="2116"/>
      <c r="H21" s="2116"/>
      <c r="I21" s="2116"/>
      <c r="J21" s="2116"/>
      <c r="K21" s="2116"/>
      <c r="L21" s="2116"/>
    </row>
    <row r="22" spans="2:16" s="306" customFormat="1" ht="39" customHeight="1">
      <c r="B22" s="293" t="s">
        <v>548</v>
      </c>
      <c r="C22" s="302">
        <f>C21*0.2359</f>
        <v>357.38850000000002</v>
      </c>
      <c r="D22" s="303">
        <f>C22*12</f>
        <v>4288.6620000000003</v>
      </c>
      <c r="E22" s="1109">
        <f>D22*0.2</f>
        <v>857.7324000000001</v>
      </c>
    </row>
    <row r="23" spans="2:16" s="306" customFormat="1" ht="18.75" customHeight="1">
      <c r="B23" s="307" t="s">
        <v>549</v>
      </c>
      <c r="C23" s="308">
        <f>ROUND(SUM(C21:C22),0)</f>
        <v>1872</v>
      </c>
      <c r="D23" s="308">
        <f t="shared" ref="D23:E23" si="0">ROUND(SUM(D21:D22),0)</f>
        <v>22469</v>
      </c>
      <c r="E23" s="308">
        <f t="shared" si="0"/>
        <v>4494</v>
      </c>
    </row>
    <row r="24" spans="2:16" s="339" customFormat="1"/>
  </sheetData>
  <mergeCells count="17">
    <mergeCell ref="E1:K1"/>
    <mergeCell ref="B5:C5"/>
    <mergeCell ref="J5:L5"/>
    <mergeCell ref="B6:C6"/>
    <mergeCell ref="J6:L6"/>
    <mergeCell ref="B7:C7"/>
    <mergeCell ref="J7:L7"/>
    <mergeCell ref="G20:L21"/>
    <mergeCell ref="I11:I12"/>
    <mergeCell ref="D11:D12"/>
    <mergeCell ref="B11:B12"/>
    <mergeCell ref="C11:C12"/>
    <mergeCell ref="E11:H11"/>
    <mergeCell ref="K13:P18"/>
    <mergeCell ref="B17:G17"/>
    <mergeCell ref="B18:D18"/>
    <mergeCell ref="E18:G18"/>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O27"/>
  <sheetViews>
    <sheetView zoomScale="80" zoomScaleNormal="80" workbookViewId="0">
      <selection activeCell="I7" sqref="I7:K7"/>
    </sheetView>
  </sheetViews>
  <sheetFormatPr defaultRowHeight="15" outlineLevelRow="1"/>
  <cols>
    <col min="1" max="1" width="22" customWidth="1"/>
    <col min="2" max="2" width="18.42578125" customWidth="1"/>
    <col min="3" max="3" width="18.5703125" customWidth="1"/>
    <col min="4" max="4" width="12.7109375" customWidth="1"/>
    <col min="5" max="5" width="12.28515625" customWidth="1"/>
    <col min="6" max="6" width="12.42578125" customWidth="1"/>
    <col min="7" max="7" width="12.5703125" customWidth="1"/>
    <col min="8" max="8" width="11.7109375" customWidth="1"/>
    <col min="9" max="9" width="11.42578125" customWidth="1"/>
    <col min="10" max="10" width="18.42578125" customWidth="1"/>
    <col min="11" max="11" width="17.42578125" customWidth="1"/>
  </cols>
  <sheetData>
    <row r="1" spans="1:15" ht="32.25" customHeight="1">
      <c r="D1" s="1634" t="s">
        <v>1128</v>
      </c>
      <c r="E1" s="1634"/>
      <c r="F1" s="1634"/>
      <c r="G1" s="1634"/>
      <c r="H1" s="1634"/>
      <c r="I1" s="1634"/>
    </row>
    <row r="3" spans="1:15" ht="15.75">
      <c r="A3" s="286" t="s">
        <v>860</v>
      </c>
    </row>
    <row r="5" spans="1:15" s="48" customFormat="1" ht="76.5">
      <c r="A5" s="1779" t="s">
        <v>333</v>
      </c>
      <c r="B5" s="1779"/>
      <c r="C5" s="84" t="s">
        <v>13</v>
      </c>
      <c r="D5" s="89" t="s">
        <v>14</v>
      </c>
      <c r="E5" s="89" t="s">
        <v>15</v>
      </c>
      <c r="F5" s="89" t="s">
        <v>16</v>
      </c>
      <c r="G5" s="84" t="s">
        <v>334</v>
      </c>
      <c r="H5" s="84" t="s">
        <v>335</v>
      </c>
      <c r="I5" s="1779" t="s">
        <v>861</v>
      </c>
      <c r="J5" s="1779"/>
      <c r="K5" s="1779"/>
    </row>
    <row r="6" spans="1:15" s="48" customFormat="1" ht="15" customHeight="1">
      <c r="A6" s="1780" t="s">
        <v>337</v>
      </c>
      <c r="B6" s="1781"/>
      <c r="C6" s="85" t="s">
        <v>338</v>
      </c>
      <c r="D6" s="377" t="s">
        <v>338</v>
      </c>
      <c r="E6" s="377" t="s">
        <v>338</v>
      </c>
      <c r="F6" s="377" t="s">
        <v>338</v>
      </c>
      <c r="G6" s="85" t="s">
        <v>338</v>
      </c>
      <c r="H6" s="85" t="s">
        <v>338</v>
      </c>
      <c r="I6" s="1789"/>
      <c r="J6" s="1789"/>
      <c r="K6" s="1789"/>
    </row>
    <row r="7" spans="1:15" s="48" customFormat="1" ht="53.25" customHeight="1">
      <c r="A7" s="1782" t="s">
        <v>339</v>
      </c>
      <c r="B7" s="1782"/>
      <c r="C7" s="129">
        <v>0</v>
      </c>
      <c r="D7" s="129">
        <v>0</v>
      </c>
      <c r="E7" s="1071">
        <v>0</v>
      </c>
      <c r="F7" s="1071">
        <f>C16</f>
        <v>3729</v>
      </c>
      <c r="G7" s="916">
        <f>D16</f>
        <v>6458</v>
      </c>
      <c r="H7" s="1071">
        <v>0</v>
      </c>
      <c r="I7" s="1773" t="s">
        <v>177</v>
      </c>
      <c r="J7" s="1773"/>
      <c r="K7" s="1773"/>
    </row>
    <row r="8" spans="1:15" s="287" customFormat="1"/>
    <row r="9" spans="1:15" s="287" customFormat="1"/>
    <row r="10" spans="1:15" s="287" customFormat="1" ht="15.75">
      <c r="A10" s="286" t="s">
        <v>810</v>
      </c>
    </row>
    <row r="11" spans="1:15" s="361" customFormat="1" ht="24.95" customHeight="1">
      <c r="A11" s="2117" t="s">
        <v>389</v>
      </c>
      <c r="B11" s="2120" t="s">
        <v>4</v>
      </c>
      <c r="C11" s="2097" t="s">
        <v>443</v>
      </c>
      <c r="D11" s="2097"/>
      <c r="E11" s="2097"/>
      <c r="F11" s="2097"/>
      <c r="H11" s="362"/>
    </row>
    <row r="12" spans="1:15" s="361" customFormat="1" ht="101.1" customHeight="1">
      <c r="A12" s="2119"/>
      <c r="B12" s="2120"/>
      <c r="C12" s="422" t="s">
        <v>847</v>
      </c>
      <c r="D12" s="422" t="s">
        <v>856</v>
      </c>
      <c r="E12" s="398" t="s">
        <v>17</v>
      </c>
      <c r="F12" s="398" t="s">
        <v>615</v>
      </c>
      <c r="H12" s="362"/>
    </row>
    <row r="13" spans="1:15" s="295" customFormat="1" ht="25.5" outlineLevel="1">
      <c r="A13" s="332" t="s">
        <v>811</v>
      </c>
      <c r="B13" s="332" t="s">
        <v>812</v>
      </c>
      <c r="C13" s="426"/>
      <c r="D13" s="426"/>
      <c r="E13" s="366"/>
      <c r="F13" s="366"/>
      <c r="H13" s="399"/>
      <c r="I13" s="399"/>
      <c r="J13" s="399"/>
      <c r="K13" s="399"/>
      <c r="L13" s="399"/>
      <c r="M13" s="399"/>
    </row>
    <row r="14" spans="1:15" s="290" customFormat="1" ht="156" customHeight="1" outlineLevel="1">
      <c r="A14" s="2123" t="s">
        <v>862</v>
      </c>
      <c r="B14" s="423" t="s">
        <v>863</v>
      </c>
      <c r="C14" s="1117">
        <f>D25</f>
        <v>2729</v>
      </c>
      <c r="D14" s="1117">
        <f>E25</f>
        <v>5458</v>
      </c>
      <c r="E14" s="1098"/>
      <c r="F14" s="1116"/>
      <c r="G14" s="424"/>
      <c r="H14" s="399"/>
      <c r="I14" s="399"/>
      <c r="J14" s="399"/>
      <c r="K14" s="399"/>
      <c r="L14" s="399"/>
      <c r="M14" s="399"/>
      <c r="N14" s="295"/>
      <c r="O14" s="295"/>
    </row>
    <row r="15" spans="1:15" s="290" customFormat="1" ht="47.25" customHeight="1" outlineLevel="1">
      <c r="A15" s="2124"/>
      <c r="B15" s="423" t="s">
        <v>864</v>
      </c>
      <c r="C15" s="1117">
        <v>1000</v>
      </c>
      <c r="D15" s="1117">
        <v>1000</v>
      </c>
      <c r="E15" s="1098"/>
      <c r="F15" s="1116"/>
      <c r="G15" s="2125"/>
      <c r="H15" s="2126"/>
      <c r="I15" s="2126"/>
      <c r="J15" s="399"/>
      <c r="K15" s="399"/>
      <c r="L15" s="399"/>
      <c r="M15" s="399"/>
      <c r="N15" s="295"/>
      <c r="O15" s="295"/>
    </row>
    <row r="16" spans="1:15" s="295" customFormat="1" outlineLevel="1">
      <c r="A16" s="1118"/>
      <c r="B16" s="520" t="s">
        <v>431</v>
      </c>
      <c r="C16" s="406">
        <f>C14+C15</f>
        <v>3729</v>
      </c>
      <c r="D16" s="406">
        <f>D14+D15</f>
        <v>6458</v>
      </c>
      <c r="E16" s="1119">
        <v>0</v>
      </c>
      <c r="F16" s="297">
        <v>0</v>
      </c>
      <c r="G16" s="1113"/>
      <c r="H16" s="425"/>
      <c r="I16" s="399"/>
      <c r="J16" s="399"/>
      <c r="K16" s="399"/>
      <c r="L16" s="399"/>
      <c r="M16" s="399"/>
      <c r="N16" s="399"/>
    </row>
    <row r="17" spans="1:15" s="287" customFormat="1">
      <c r="J17" s="399"/>
      <c r="K17" s="399"/>
      <c r="L17" s="399"/>
      <c r="M17" s="399"/>
      <c r="N17" s="399"/>
      <c r="O17" s="399"/>
    </row>
    <row r="18" spans="1:15" s="287" customFormat="1">
      <c r="A18" s="2127" t="s">
        <v>539</v>
      </c>
      <c r="B18" s="2127"/>
      <c r="C18" s="2127"/>
      <c r="D18" s="2127"/>
      <c r="E18" s="2127"/>
      <c r="F18" s="2127"/>
      <c r="G18" s="299"/>
    </row>
    <row r="19" spans="1:15" s="287" customFormat="1">
      <c r="A19" s="2128" t="s">
        <v>865</v>
      </c>
      <c r="B19" s="2128"/>
      <c r="C19" s="2128"/>
      <c r="D19" s="1115">
        <v>2026</v>
      </c>
      <c r="E19" s="2131" t="s">
        <v>817</v>
      </c>
      <c r="F19" s="2132"/>
      <c r="G19" s="1114">
        <f>E24</f>
        <v>1041.7344000000001</v>
      </c>
    </row>
    <row r="20" spans="1:15" s="287" customFormat="1" ht="18" customHeight="1">
      <c r="A20" s="2128" t="s">
        <v>866</v>
      </c>
      <c r="B20" s="2128"/>
      <c r="C20" s="2128"/>
      <c r="D20" s="1115">
        <v>2027</v>
      </c>
      <c r="E20" s="2131" t="s">
        <v>817</v>
      </c>
      <c r="F20" s="2132"/>
      <c r="G20" s="1114">
        <f>E25</f>
        <v>5458</v>
      </c>
    </row>
    <row r="21" spans="1:15" s="287" customFormat="1" ht="15" customHeight="1"/>
    <row r="22" spans="1:15" s="301" customFormat="1" ht="29.1" customHeight="1">
      <c r="A22" s="300" t="s">
        <v>600</v>
      </c>
      <c r="B22" s="300" t="s">
        <v>544</v>
      </c>
      <c r="C22" s="300" t="s">
        <v>545</v>
      </c>
      <c r="D22" s="300" t="s">
        <v>867</v>
      </c>
      <c r="E22" s="300" t="s">
        <v>601</v>
      </c>
      <c r="G22" s="2129"/>
      <c r="H22" s="2130"/>
      <c r="I22" s="2130"/>
      <c r="J22" s="2130"/>
      <c r="K22" s="2130"/>
      <c r="L22" s="2130"/>
    </row>
    <row r="23" spans="1:15" s="306" customFormat="1" ht="30" customHeight="1">
      <c r="A23" s="293" t="s">
        <v>547</v>
      </c>
      <c r="B23" s="428">
        <v>1840</v>
      </c>
      <c r="C23" s="429">
        <f>B23*12</f>
        <v>22080</v>
      </c>
      <c r="D23" s="429">
        <f>C23*0.1</f>
        <v>2208</v>
      </c>
      <c r="E23" s="937">
        <f>C23*0.2</f>
        <v>4416</v>
      </c>
      <c r="G23" s="2130"/>
      <c r="H23" s="2130"/>
      <c r="I23" s="2130"/>
      <c r="J23" s="2130"/>
      <c r="K23" s="2130"/>
      <c r="L23" s="2130"/>
    </row>
    <row r="24" spans="1:15" s="306" customFormat="1" ht="27" customHeight="1">
      <c r="A24" s="293" t="s">
        <v>548</v>
      </c>
      <c r="B24" s="730">
        <f>B23*0.2359</f>
        <v>434.05599999999998</v>
      </c>
      <c r="C24" s="429">
        <f>B24*12</f>
        <v>5208.6719999999996</v>
      </c>
      <c r="D24" s="429">
        <f>C24*0.1</f>
        <v>520.86720000000003</v>
      </c>
      <c r="E24" s="937">
        <f>C24*0.2</f>
        <v>1041.7344000000001</v>
      </c>
    </row>
    <row r="25" spans="1:15" s="306" customFormat="1" ht="19.5" customHeight="1">
      <c r="A25" s="307" t="s">
        <v>549</v>
      </c>
      <c r="B25" s="427">
        <f>ROUND(B23+B24,0)</f>
        <v>2274</v>
      </c>
      <c r="C25" s="427">
        <f t="shared" ref="C25:E25" si="0">ROUND(C23+C24,0)</f>
        <v>27289</v>
      </c>
      <c r="D25" s="427">
        <f t="shared" si="0"/>
        <v>2729</v>
      </c>
      <c r="E25" s="427">
        <f t="shared" si="0"/>
        <v>5458</v>
      </c>
    </row>
    <row r="26" spans="1:15" s="287" customFormat="1">
      <c r="A26" s="309"/>
    </row>
    <row r="27" spans="1:15">
      <c r="E27" s="6"/>
    </row>
  </sheetData>
  <mergeCells count="18">
    <mergeCell ref="G22:L23"/>
    <mergeCell ref="D1:I1"/>
    <mergeCell ref="A19:C19"/>
    <mergeCell ref="E19:F19"/>
    <mergeCell ref="E20:F20"/>
    <mergeCell ref="A5:B5"/>
    <mergeCell ref="I5:K5"/>
    <mergeCell ref="A6:B6"/>
    <mergeCell ref="I6:K6"/>
    <mergeCell ref="A7:B7"/>
    <mergeCell ref="I7:K7"/>
    <mergeCell ref="A11:A12"/>
    <mergeCell ref="B11:B12"/>
    <mergeCell ref="C11:F11"/>
    <mergeCell ref="A14:A15"/>
    <mergeCell ref="G15:I15"/>
    <mergeCell ref="A18:F18"/>
    <mergeCell ref="A20:C20"/>
  </mergeCells>
  <dataValidations count="1">
    <dataValidation type="whole" errorStyle="information" allowBlank="1" showInputMessage="1" showErrorMessage="1" error="Jāievada skaitlis" sqref="C6:I7">
      <formula1>-1000000000000</formula1>
      <formula2>1000000000000</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Q30"/>
  <sheetViews>
    <sheetView zoomScale="80" zoomScaleNormal="80" workbookViewId="0">
      <selection activeCell="R11" sqref="R11"/>
    </sheetView>
  </sheetViews>
  <sheetFormatPr defaultRowHeight="15" outlineLevelRow="1"/>
  <cols>
    <col min="1" max="1" width="6.28515625" customWidth="1"/>
    <col min="2" max="2" width="14.7109375" customWidth="1"/>
    <col min="3" max="3" width="13.85546875" customWidth="1"/>
    <col min="4" max="4" width="15.42578125" customWidth="1"/>
    <col min="5" max="5" width="12.5703125" customWidth="1"/>
    <col min="6" max="6" width="14.28515625" customWidth="1"/>
    <col min="7" max="7" width="13.140625" customWidth="1"/>
    <col min="8" max="8" width="17.7109375" customWidth="1"/>
    <col min="9" max="9" width="11.140625" customWidth="1"/>
    <col min="10" max="10" width="10.28515625" customWidth="1"/>
    <col min="12" max="12" width="34.5703125" customWidth="1"/>
  </cols>
  <sheetData>
    <row r="1" spans="2:17" ht="27.75" customHeight="1">
      <c r="E1" s="1634" t="s">
        <v>808</v>
      </c>
      <c r="F1" s="1634"/>
      <c r="G1" s="1634"/>
      <c r="H1" s="1634"/>
      <c r="I1" s="1634"/>
      <c r="J1" s="1634"/>
      <c r="K1" s="1634"/>
    </row>
    <row r="3" spans="2:17">
      <c r="B3" t="s">
        <v>869</v>
      </c>
    </row>
    <row r="5" spans="2:17" s="339" customFormat="1" ht="76.5">
      <c r="B5" s="1779" t="s">
        <v>333</v>
      </c>
      <c r="C5" s="1779"/>
      <c r="D5" s="84" t="s">
        <v>13</v>
      </c>
      <c r="E5" s="89" t="s">
        <v>14</v>
      </c>
      <c r="F5" s="89" t="s">
        <v>15</v>
      </c>
      <c r="G5" s="89" t="s">
        <v>16</v>
      </c>
      <c r="H5" s="84" t="s">
        <v>334</v>
      </c>
      <c r="I5" s="84" t="s">
        <v>335</v>
      </c>
      <c r="J5" s="1779" t="s">
        <v>870</v>
      </c>
      <c r="K5" s="1779"/>
      <c r="L5" s="1779"/>
    </row>
    <row r="6" spans="2:17" s="339" customFormat="1">
      <c r="B6" s="1780" t="s">
        <v>337</v>
      </c>
      <c r="C6" s="1781"/>
      <c r="D6" s="85" t="s">
        <v>338</v>
      </c>
      <c r="E6" s="377" t="s">
        <v>338</v>
      </c>
      <c r="F6" s="377" t="s">
        <v>338</v>
      </c>
      <c r="G6" s="377" t="s">
        <v>338</v>
      </c>
      <c r="H6" s="85" t="s">
        <v>338</v>
      </c>
      <c r="I6" s="85" t="s">
        <v>338</v>
      </c>
      <c r="J6" s="1789"/>
      <c r="K6" s="1789"/>
      <c r="L6" s="1789"/>
    </row>
    <row r="7" spans="2:17" s="339" customFormat="1" ht="38.25" customHeight="1">
      <c r="B7" s="1845" t="s">
        <v>339</v>
      </c>
      <c r="C7" s="1845"/>
      <c r="D7" s="326">
        <v>0</v>
      </c>
      <c r="E7" s="326">
        <f>D15</f>
        <v>2729</v>
      </c>
      <c r="F7" s="538">
        <f>E15</f>
        <v>3213</v>
      </c>
      <c r="G7" s="538">
        <v>0</v>
      </c>
      <c r="H7" s="937">
        <v>0</v>
      </c>
      <c r="I7" s="538">
        <v>0</v>
      </c>
      <c r="J7" s="1889" t="s">
        <v>177</v>
      </c>
      <c r="K7" s="1889"/>
      <c r="L7" s="1889"/>
    </row>
    <row r="8" spans="2:17" s="339" customFormat="1"/>
    <row r="9" spans="2:17" s="339" customFormat="1" ht="15.75">
      <c r="B9" s="347" t="s">
        <v>810</v>
      </c>
    </row>
    <row r="10" spans="2:17" s="361" customFormat="1" ht="15.6" customHeight="1">
      <c r="B10" s="2102" t="s">
        <v>389</v>
      </c>
      <c r="C10" s="2104" t="s">
        <v>4</v>
      </c>
      <c r="D10" s="2105" t="s">
        <v>443</v>
      </c>
      <c r="E10" s="2105"/>
      <c r="F10" s="2105"/>
      <c r="G10" s="2105"/>
      <c r="H10" s="2111" t="s">
        <v>564</v>
      </c>
      <c r="J10" s="362"/>
    </row>
    <row r="11" spans="2:17" s="361" customFormat="1" ht="89.25">
      <c r="B11" s="2103"/>
      <c r="C11" s="2104"/>
      <c r="D11" s="355" t="s">
        <v>553</v>
      </c>
      <c r="E11" s="355" t="s">
        <v>554</v>
      </c>
      <c r="F11" s="356" t="s">
        <v>17</v>
      </c>
      <c r="G11" s="356" t="s">
        <v>615</v>
      </c>
      <c r="H11" s="2112"/>
      <c r="J11" s="362"/>
    </row>
    <row r="12" spans="2:17" s="295" customFormat="1" ht="25.5" outlineLevel="1">
      <c r="B12" s="332" t="s">
        <v>811</v>
      </c>
      <c r="C12" s="332" t="s">
        <v>812</v>
      </c>
      <c r="D12" s="366"/>
      <c r="E12" s="366"/>
      <c r="F12" s="366"/>
      <c r="G12" s="366"/>
      <c r="H12" s="367"/>
      <c r="J12" s="402"/>
      <c r="K12" s="402"/>
      <c r="L12" s="402"/>
      <c r="M12" s="402"/>
      <c r="N12" s="402"/>
      <c r="O12" s="402"/>
    </row>
    <row r="13" spans="2:17" s="290" customFormat="1" ht="139.5" customHeight="1" outlineLevel="1">
      <c r="B13" s="2123" t="s">
        <v>862</v>
      </c>
      <c r="C13" s="423" t="s">
        <v>871</v>
      </c>
      <c r="D13" s="1098">
        <f>E23</f>
        <v>2729</v>
      </c>
      <c r="E13" s="1098">
        <f>E23</f>
        <v>2729</v>
      </c>
      <c r="F13" s="1126"/>
      <c r="G13" s="1127"/>
      <c r="H13" s="2136" t="s">
        <v>872</v>
      </c>
      <c r="I13" s="433"/>
      <c r="J13" s="402"/>
      <c r="K13" s="402"/>
      <c r="L13" s="402"/>
      <c r="M13" s="402"/>
      <c r="N13" s="402"/>
      <c r="O13" s="402"/>
      <c r="P13" s="295"/>
      <c r="Q13" s="295"/>
    </row>
    <row r="14" spans="2:17" s="290" customFormat="1" ht="25.5" customHeight="1" outlineLevel="1">
      <c r="B14" s="2124"/>
      <c r="C14" s="423" t="s">
        <v>873</v>
      </c>
      <c r="D14" s="1098">
        <v>0</v>
      </c>
      <c r="E14" s="1098">
        <f>E29</f>
        <v>484</v>
      </c>
      <c r="F14" s="1126"/>
      <c r="G14" s="1127"/>
      <c r="H14" s="2137"/>
      <c r="I14" s="2133"/>
      <c r="J14" s="1822"/>
      <c r="K14" s="1822"/>
      <c r="L14" s="402"/>
      <c r="M14" s="402"/>
      <c r="N14" s="402"/>
      <c r="O14" s="402"/>
      <c r="P14" s="295"/>
      <c r="Q14" s="295"/>
    </row>
    <row r="15" spans="2:17" s="295" customFormat="1" outlineLevel="1">
      <c r="B15" s="2138" t="s">
        <v>394</v>
      </c>
      <c r="C15" s="2139"/>
      <c r="D15" s="297">
        <f>SUM(D13:D14)</f>
        <v>2729</v>
      </c>
      <c r="E15" s="297">
        <f>SUM(E13:E14)</f>
        <v>3213</v>
      </c>
      <c r="F15" s="1119"/>
      <c r="G15" s="296"/>
      <c r="H15" s="430"/>
      <c r="J15" s="1492"/>
      <c r="K15" s="402"/>
      <c r="L15" s="402"/>
      <c r="M15" s="402"/>
      <c r="N15" s="402"/>
      <c r="O15" s="402"/>
      <c r="P15" s="402"/>
    </row>
    <row r="16" spans="2:17" s="339" customFormat="1">
      <c r="K16" s="402"/>
      <c r="L16" s="402"/>
      <c r="M16" s="402"/>
      <c r="N16" s="402"/>
      <c r="O16" s="402"/>
      <c r="P16" s="402"/>
    </row>
    <row r="17" spans="2:12" s="339" customFormat="1">
      <c r="B17" s="2064" t="s">
        <v>539</v>
      </c>
      <c r="C17" s="2064"/>
      <c r="D17" s="2064"/>
      <c r="E17" s="2064"/>
      <c r="F17" s="2064"/>
      <c r="G17" s="2064"/>
      <c r="H17" s="353"/>
    </row>
    <row r="18" spans="2:12" s="130" customFormat="1" ht="26.25" customHeight="1">
      <c r="B18" s="2134" t="s">
        <v>874</v>
      </c>
      <c r="C18" s="2134"/>
      <c r="D18" s="2134"/>
      <c r="E18" s="2135" t="s">
        <v>817</v>
      </c>
      <c r="F18" s="2135"/>
      <c r="G18" s="2135"/>
      <c r="H18" s="1086">
        <f>E23</f>
        <v>2729</v>
      </c>
    </row>
    <row r="19" spans="2:12" s="339" customFormat="1"/>
    <row r="20" spans="2:12" s="306" customFormat="1" ht="25.5">
      <c r="B20" s="357" t="s">
        <v>543</v>
      </c>
      <c r="C20" s="357" t="s">
        <v>544</v>
      </c>
      <c r="D20" s="357" t="s">
        <v>545</v>
      </c>
      <c r="E20" s="358" t="s">
        <v>875</v>
      </c>
      <c r="G20" s="2083"/>
      <c r="H20" s="2116"/>
      <c r="I20" s="2116"/>
      <c r="J20" s="2116"/>
      <c r="K20" s="2116"/>
      <c r="L20" s="2116"/>
    </row>
    <row r="21" spans="2:12" s="306" customFormat="1" ht="39" customHeight="1">
      <c r="B21" s="293" t="s">
        <v>560</v>
      </c>
      <c r="C21" s="428">
        <v>1840</v>
      </c>
      <c r="D21" s="429">
        <f>C21*12</f>
        <v>22080</v>
      </c>
      <c r="E21" s="428">
        <f>D21*0.1</f>
        <v>2208</v>
      </c>
      <c r="G21" s="2116"/>
      <c r="H21" s="2116"/>
      <c r="I21" s="2116"/>
      <c r="J21" s="2116"/>
      <c r="K21" s="2116"/>
      <c r="L21" s="2116"/>
    </row>
    <row r="22" spans="2:12" s="306" customFormat="1" ht="33" customHeight="1">
      <c r="B22" s="293" t="s">
        <v>548</v>
      </c>
      <c r="C22" s="730">
        <f>C21*0.2359</f>
        <v>434.05599999999998</v>
      </c>
      <c r="D22" s="429">
        <f>C22*12</f>
        <v>5208.6719999999996</v>
      </c>
      <c r="E22" s="428">
        <f>D22*0.1</f>
        <v>520.86720000000003</v>
      </c>
    </row>
    <row r="23" spans="2:12" s="306" customFormat="1" ht="18" customHeight="1">
      <c r="B23" s="307" t="s">
        <v>549</v>
      </c>
      <c r="C23" s="443">
        <f>ROUND(C21+C22,0)</f>
        <v>2274</v>
      </c>
      <c r="D23" s="443">
        <f t="shared" ref="D23:E23" si="0">ROUND(D21+D22,0)</f>
        <v>27289</v>
      </c>
      <c r="E23" s="443">
        <f t="shared" si="0"/>
        <v>2729</v>
      </c>
    </row>
    <row r="24" spans="2:12" s="306" customFormat="1" ht="13.5" thickBot="1"/>
    <row r="25" spans="2:12" s="386" customFormat="1" ht="13.5" thickBot="1">
      <c r="B25" s="435" t="s">
        <v>876</v>
      </c>
      <c r="C25" s="436"/>
      <c r="D25" s="436"/>
      <c r="E25" s="437" t="s">
        <v>877</v>
      </c>
      <c r="F25" s="438"/>
      <c r="G25" s="438"/>
      <c r="H25" s="438"/>
      <c r="I25" s="438"/>
    </row>
    <row r="26" spans="2:12" s="386" customFormat="1" ht="26.25" thickBot="1">
      <c r="B26" s="444" t="s">
        <v>539</v>
      </c>
      <c r="C26" s="431" t="s">
        <v>579</v>
      </c>
      <c r="D26" s="431" t="s">
        <v>452</v>
      </c>
      <c r="E26" s="432" t="s">
        <v>511</v>
      </c>
      <c r="F26" s="375"/>
      <c r="G26" s="385"/>
      <c r="H26" s="385"/>
      <c r="I26" s="385"/>
    </row>
    <row r="27" spans="2:12" s="306" customFormat="1" ht="42.75" customHeight="1">
      <c r="B27" s="439" t="s">
        <v>878</v>
      </c>
      <c r="C27" s="1120">
        <v>190</v>
      </c>
      <c r="D27" s="1120">
        <v>1</v>
      </c>
      <c r="E27" s="1121">
        <f>D27*C27</f>
        <v>190</v>
      </c>
    </row>
    <row r="28" spans="2:12" s="306" customFormat="1" ht="80.25" customHeight="1" thickBot="1">
      <c r="B28" s="440" t="s">
        <v>879</v>
      </c>
      <c r="C28" s="1122">
        <v>294.33</v>
      </c>
      <c r="D28" s="1123">
        <v>1</v>
      </c>
      <c r="E28" s="1124">
        <f>D28*C28</f>
        <v>294.33</v>
      </c>
    </row>
    <row r="29" spans="2:12" s="306" customFormat="1" ht="13.5" thickBot="1">
      <c r="B29" s="434" t="s">
        <v>880</v>
      </c>
      <c r="C29" s="441"/>
      <c r="D29" s="441"/>
      <c r="E29" s="1125">
        <f>ROUND(SUM(E27:E28),0)</f>
        <v>484</v>
      </c>
    </row>
    <row r="30" spans="2:12" s="339" customFormat="1"/>
  </sheetData>
  <mergeCells count="19">
    <mergeCell ref="G20:L21"/>
    <mergeCell ref="E1:K1"/>
    <mergeCell ref="H13:H14"/>
    <mergeCell ref="B15:C15"/>
    <mergeCell ref="B5:C5"/>
    <mergeCell ref="J5:L5"/>
    <mergeCell ref="B6:C6"/>
    <mergeCell ref="J6:L6"/>
    <mergeCell ref="B7:C7"/>
    <mergeCell ref="J7:L7"/>
    <mergeCell ref="H10:H11"/>
    <mergeCell ref="B10:B11"/>
    <mergeCell ref="C10:C11"/>
    <mergeCell ref="D10:G10"/>
    <mergeCell ref="B13:B14"/>
    <mergeCell ref="I14:K14"/>
    <mergeCell ref="B17:G17"/>
    <mergeCell ref="B18:D18"/>
    <mergeCell ref="E18:G18"/>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X38"/>
  <sheetViews>
    <sheetView zoomScale="80" zoomScaleNormal="80" workbookViewId="0">
      <selection activeCell="M11" sqref="M11"/>
    </sheetView>
  </sheetViews>
  <sheetFormatPr defaultRowHeight="15" outlineLevelRow="1"/>
  <cols>
    <col min="1" max="1" width="4.85546875" customWidth="1"/>
    <col min="2" max="2" width="21" customWidth="1"/>
    <col min="3" max="3" width="14" customWidth="1"/>
    <col min="4" max="4" width="15.85546875" customWidth="1"/>
    <col min="5" max="5" width="13.5703125" customWidth="1"/>
    <col min="6" max="6" width="11.85546875" customWidth="1"/>
    <col min="7" max="7" width="13.7109375" customWidth="1"/>
    <col min="8" max="8" width="13" customWidth="1"/>
    <col min="9" max="9" width="12.5703125" customWidth="1"/>
    <col min="10" max="10" width="10.28515625" customWidth="1"/>
    <col min="11" max="11" width="26.5703125" customWidth="1"/>
    <col min="12" max="12" width="13.5703125" customWidth="1"/>
  </cols>
  <sheetData>
    <row r="1" spans="2:24" ht="28.5" customHeight="1">
      <c r="E1" s="1634" t="s">
        <v>821</v>
      </c>
      <c r="F1" s="1634"/>
      <c r="G1" s="1634"/>
      <c r="H1" s="1634"/>
      <c r="I1" s="1634"/>
      <c r="J1" s="1634"/>
      <c r="K1" s="1634"/>
    </row>
    <row r="3" spans="2:24" ht="15.75">
      <c r="B3" s="347" t="s">
        <v>882</v>
      </c>
    </row>
    <row r="5" spans="2:24" s="339" customFormat="1" ht="95.25" customHeight="1">
      <c r="B5" s="1779" t="s">
        <v>333</v>
      </c>
      <c r="C5" s="1779"/>
      <c r="D5" s="84" t="s">
        <v>13</v>
      </c>
      <c r="E5" s="89" t="s">
        <v>14</v>
      </c>
      <c r="F5" s="89" t="s">
        <v>15</v>
      </c>
      <c r="G5" s="89" t="s">
        <v>16</v>
      </c>
      <c r="H5" s="84" t="s">
        <v>334</v>
      </c>
      <c r="I5" s="84" t="s">
        <v>335</v>
      </c>
      <c r="J5" s="1779" t="s">
        <v>614</v>
      </c>
      <c r="K5" s="1779"/>
      <c r="L5" s="1779"/>
    </row>
    <row r="6" spans="2:24" s="365" customFormat="1">
      <c r="B6" s="1823" t="s">
        <v>337</v>
      </c>
      <c r="C6" s="1824"/>
      <c r="D6" s="344" t="s">
        <v>338</v>
      </c>
      <c r="E6" s="448" t="s">
        <v>338</v>
      </c>
      <c r="F6" s="448" t="s">
        <v>338</v>
      </c>
      <c r="G6" s="448" t="s">
        <v>338</v>
      </c>
      <c r="H6" s="344" t="s">
        <v>338</v>
      </c>
      <c r="I6" s="344" t="s">
        <v>338</v>
      </c>
      <c r="J6" s="1795"/>
      <c r="K6" s="1795"/>
      <c r="L6" s="1795"/>
    </row>
    <row r="7" spans="2:24" s="365" customFormat="1" ht="38.25" customHeight="1">
      <c r="B7" s="1845" t="s">
        <v>339</v>
      </c>
      <c r="C7" s="1845"/>
      <c r="D7" s="326">
        <v>0</v>
      </c>
      <c r="E7" s="326">
        <f>D17</f>
        <v>1364</v>
      </c>
      <c r="F7" s="538">
        <f>E17</f>
        <v>4586</v>
      </c>
      <c r="G7" s="538">
        <f>F17</f>
        <v>0</v>
      </c>
      <c r="H7" s="937">
        <v>0</v>
      </c>
      <c r="I7" s="538">
        <f>H17</f>
        <v>3222</v>
      </c>
      <c r="J7" s="1889" t="s">
        <v>177</v>
      </c>
      <c r="K7" s="1889"/>
      <c r="L7" s="1889"/>
    </row>
    <row r="8" spans="2:24" s="339" customFormat="1"/>
    <row r="9" spans="2:24" s="339" customFormat="1" ht="15.75">
      <c r="B9" s="347" t="s">
        <v>810</v>
      </c>
    </row>
    <row r="10" spans="2:24" s="361" customFormat="1" ht="17.100000000000001" customHeight="1">
      <c r="B10" s="2102" t="s">
        <v>389</v>
      </c>
      <c r="C10" s="2104" t="s">
        <v>4</v>
      </c>
      <c r="D10" s="2105" t="s">
        <v>855</v>
      </c>
      <c r="E10" s="2105"/>
      <c r="F10" s="2105"/>
      <c r="G10" s="2105"/>
      <c r="H10" s="1143"/>
      <c r="I10" s="1144"/>
      <c r="J10" s="362"/>
    </row>
    <row r="11" spans="2:24" s="361" customFormat="1" ht="89.25">
      <c r="B11" s="2103"/>
      <c r="C11" s="2104"/>
      <c r="D11" s="355" t="s">
        <v>553</v>
      </c>
      <c r="E11" s="355" t="s">
        <v>554</v>
      </c>
      <c r="F11" s="355" t="s">
        <v>847</v>
      </c>
      <c r="G11" s="356" t="s">
        <v>17</v>
      </c>
      <c r="H11" s="356" t="s">
        <v>615</v>
      </c>
      <c r="I11" s="330"/>
      <c r="K11" s="362"/>
    </row>
    <row r="12" spans="2:24" s="295" customFormat="1" ht="25.5" outlineLevel="1">
      <c r="B12" s="449" t="s">
        <v>811</v>
      </c>
      <c r="C12" s="449" t="s">
        <v>812</v>
      </c>
      <c r="D12" s="450"/>
      <c r="E12" s="450"/>
      <c r="F12" s="450"/>
      <c r="G12" s="450"/>
      <c r="H12" s="450"/>
      <c r="I12" s="451"/>
      <c r="K12" s="348"/>
      <c r="L12" s="401"/>
      <c r="M12" s="402"/>
      <c r="N12" s="402"/>
      <c r="O12" s="402"/>
      <c r="P12" s="402"/>
      <c r="Q12" s="402"/>
    </row>
    <row r="13" spans="2:24" s="290" customFormat="1" ht="139.5" customHeight="1" outlineLevel="1">
      <c r="B13" s="1131" t="s">
        <v>862</v>
      </c>
      <c r="C13" s="413" t="s">
        <v>883</v>
      </c>
      <c r="D13" s="1138">
        <f>E26</f>
        <v>1364</v>
      </c>
      <c r="E13" s="1138">
        <f>E26</f>
        <v>1364</v>
      </c>
      <c r="F13" s="1138">
        <v>0</v>
      </c>
      <c r="G13" s="1138">
        <v>0</v>
      </c>
      <c r="H13" s="1138">
        <v>0</v>
      </c>
      <c r="I13" s="1132" t="s">
        <v>884</v>
      </c>
      <c r="J13" s="1128"/>
      <c r="K13" s="1129"/>
      <c r="L13" s="402"/>
      <c r="M13" s="402"/>
      <c r="N13" s="402"/>
      <c r="O13" s="402"/>
      <c r="P13" s="402"/>
      <c r="Q13" s="402"/>
      <c r="R13" s="295"/>
      <c r="S13" s="295"/>
      <c r="T13" s="295"/>
      <c r="U13" s="295"/>
      <c r="V13" s="295"/>
      <c r="W13" s="295"/>
      <c r="X13" s="295"/>
    </row>
    <row r="14" spans="2:24" s="290" customFormat="1" ht="18.75" customHeight="1" outlineLevel="1">
      <c r="B14" s="1038"/>
      <c r="C14" s="1038" t="s">
        <v>885</v>
      </c>
      <c r="D14" s="937">
        <f>D15+D16</f>
        <v>0</v>
      </c>
      <c r="E14" s="937">
        <f t="shared" ref="E14:H14" si="0">E15+E16</f>
        <v>3222</v>
      </c>
      <c r="F14" s="937">
        <f t="shared" si="0"/>
        <v>0</v>
      </c>
      <c r="G14" s="937">
        <f t="shared" si="0"/>
        <v>0</v>
      </c>
      <c r="H14" s="937">
        <f t="shared" si="0"/>
        <v>3222</v>
      </c>
      <c r="I14" s="1134"/>
      <c r="J14" s="1128"/>
      <c r="K14" s="1129"/>
      <c r="L14" s="402"/>
      <c r="M14" s="402"/>
      <c r="N14" s="402"/>
      <c r="O14" s="402"/>
      <c r="P14" s="402"/>
      <c r="Q14" s="402"/>
      <c r="R14" s="295"/>
      <c r="S14" s="295"/>
      <c r="T14" s="295"/>
      <c r="U14" s="295"/>
      <c r="V14" s="295"/>
      <c r="W14" s="295"/>
      <c r="X14" s="295"/>
    </row>
    <row r="15" spans="2:24" s="311" customFormat="1" ht="166.5" customHeight="1" outlineLevel="1">
      <c r="B15" s="389"/>
      <c r="C15" s="892" t="s">
        <v>886</v>
      </c>
      <c r="D15" s="1139">
        <v>0</v>
      </c>
      <c r="E15" s="1140">
        <f>H20</f>
        <v>2729</v>
      </c>
      <c r="F15" s="1140">
        <v>0</v>
      </c>
      <c r="G15" s="1140">
        <v>0</v>
      </c>
      <c r="H15" s="1140">
        <f>H20</f>
        <v>2729</v>
      </c>
      <c r="I15" s="1133" t="s">
        <v>1135</v>
      </c>
      <c r="J15" s="452"/>
      <c r="K15" s="453"/>
      <c r="L15" s="454"/>
      <c r="M15" s="454"/>
      <c r="N15" s="454"/>
      <c r="O15" s="454"/>
      <c r="P15" s="454"/>
      <c r="Q15" s="454"/>
      <c r="R15" s="313"/>
      <c r="S15" s="313"/>
      <c r="T15" s="313"/>
      <c r="U15" s="313"/>
      <c r="V15" s="313"/>
      <c r="W15" s="313"/>
      <c r="X15" s="313"/>
    </row>
    <row r="16" spans="2:24" s="359" customFormat="1" ht="39" customHeight="1" outlineLevel="1">
      <c r="B16" s="455"/>
      <c r="C16" s="91" t="s">
        <v>887</v>
      </c>
      <c r="D16" s="1141">
        <v>0</v>
      </c>
      <c r="E16" s="491">
        <f>F37</f>
        <v>493</v>
      </c>
      <c r="F16" s="491">
        <v>0</v>
      </c>
      <c r="G16" s="937">
        <v>0</v>
      </c>
      <c r="H16" s="491">
        <f>F37</f>
        <v>493</v>
      </c>
      <c r="I16" s="1130"/>
      <c r="J16" s="2140"/>
      <c r="K16" s="2116"/>
      <c r="L16" s="2116"/>
      <c r="M16" s="2116"/>
      <c r="N16" s="454"/>
      <c r="O16" s="454"/>
      <c r="P16" s="454"/>
      <c r="Q16" s="454"/>
      <c r="R16" s="360"/>
      <c r="W16" s="456"/>
    </row>
    <row r="17" spans="2:16" s="459" customFormat="1" ht="12.75" outlineLevel="1">
      <c r="B17" s="415"/>
      <c r="C17" s="415"/>
      <c r="D17" s="1142">
        <f>D13+D15+D16</f>
        <v>1364</v>
      </c>
      <c r="E17" s="1142">
        <f t="shared" ref="E17:H17" si="1">E13+E15+E16</f>
        <v>4586</v>
      </c>
      <c r="F17" s="1142">
        <f t="shared" si="1"/>
        <v>0</v>
      </c>
      <c r="G17" s="1142">
        <f t="shared" si="1"/>
        <v>0</v>
      </c>
      <c r="H17" s="1142">
        <f t="shared" si="1"/>
        <v>3222</v>
      </c>
      <c r="I17" s="416"/>
      <c r="J17" s="457"/>
      <c r="K17" s="453"/>
      <c r="L17" s="458"/>
      <c r="M17" s="458"/>
      <c r="N17" s="458"/>
      <c r="O17" s="458"/>
      <c r="P17" s="458"/>
    </row>
    <row r="18" spans="2:16" s="339" customFormat="1"/>
    <row r="19" spans="2:16" s="339" customFormat="1">
      <c r="B19" s="2064" t="s">
        <v>539</v>
      </c>
      <c r="C19" s="2064"/>
      <c r="D19" s="2064"/>
      <c r="E19" s="2064"/>
      <c r="F19" s="2064"/>
      <c r="G19" s="2064"/>
      <c r="H19" s="353"/>
    </row>
    <row r="20" spans="2:16" s="306" customFormat="1" ht="18.75" customHeight="1">
      <c r="B20" s="2080" t="s">
        <v>888</v>
      </c>
      <c r="C20" s="2080"/>
      <c r="D20" s="2080"/>
      <c r="E20" s="2082" t="s">
        <v>817</v>
      </c>
      <c r="F20" s="2082"/>
      <c r="G20" s="2082"/>
      <c r="H20" s="1086">
        <f>F26</f>
        <v>2729</v>
      </c>
    </row>
    <row r="21" spans="2:16" s="306" customFormat="1" ht="18.75" customHeight="1">
      <c r="B21" s="2080" t="s">
        <v>889</v>
      </c>
      <c r="C21" s="2080"/>
      <c r="D21" s="2080"/>
      <c r="E21" s="2082" t="s">
        <v>817</v>
      </c>
      <c r="F21" s="2082"/>
      <c r="G21" s="2082"/>
      <c r="H21" s="1086">
        <f>E26</f>
        <v>1364</v>
      </c>
    </row>
    <row r="22" spans="2:16" s="339" customFormat="1"/>
    <row r="23" spans="2:16" s="306" customFormat="1" ht="25.5">
      <c r="B23" s="357" t="s">
        <v>543</v>
      </c>
      <c r="C23" s="357" t="s">
        <v>544</v>
      </c>
      <c r="D23" s="357" t="s">
        <v>545</v>
      </c>
      <c r="E23" s="342" t="s">
        <v>890</v>
      </c>
      <c r="F23" s="342" t="s">
        <v>875</v>
      </c>
      <c r="H23" s="2083"/>
      <c r="I23" s="2116"/>
      <c r="J23" s="2116"/>
      <c r="K23" s="2116"/>
      <c r="L23" s="2116"/>
      <c r="M23" s="2116"/>
    </row>
    <row r="24" spans="2:16" s="306" customFormat="1" ht="38.25">
      <c r="B24" s="293" t="s">
        <v>560</v>
      </c>
      <c r="C24" s="1135">
        <v>1840</v>
      </c>
      <c r="D24" s="1135">
        <f>C24*12</f>
        <v>22080</v>
      </c>
      <c r="E24" s="1135">
        <f>D24*0.05</f>
        <v>1104</v>
      </c>
      <c r="F24" s="1135">
        <f>D24*0.1</f>
        <v>2208</v>
      </c>
      <c r="H24" s="1818"/>
      <c r="I24" s="1818"/>
      <c r="J24" s="1818"/>
      <c r="K24" s="1818"/>
      <c r="L24" s="1818"/>
      <c r="M24" s="1818"/>
    </row>
    <row r="25" spans="2:16" s="306" customFormat="1" ht="25.5">
      <c r="B25" s="293" t="s">
        <v>548</v>
      </c>
      <c r="C25" s="1136">
        <f>C24*0.2359</f>
        <v>434.05599999999998</v>
      </c>
      <c r="D25" s="1135">
        <f>C25*12</f>
        <v>5208.6719999999996</v>
      </c>
      <c r="E25" s="1135">
        <f>D25*0.05</f>
        <v>260.43360000000001</v>
      </c>
      <c r="F25" s="1135">
        <f>D25*0.1</f>
        <v>520.86720000000003</v>
      </c>
      <c r="H25" s="1818"/>
      <c r="I25" s="1818"/>
      <c r="J25" s="1818"/>
      <c r="K25" s="1818"/>
      <c r="L25" s="1818"/>
      <c r="M25" s="1818"/>
    </row>
    <row r="26" spans="2:16" s="306" customFormat="1" ht="12.75">
      <c r="B26" s="307" t="s">
        <v>549</v>
      </c>
      <c r="C26" s="1137">
        <f>ROUND(SUM(C24:C25),0)</f>
        <v>2274</v>
      </c>
      <c r="D26" s="1137">
        <f t="shared" ref="D26:F26" si="2">ROUND(SUM(D24:D25),0)</f>
        <v>27289</v>
      </c>
      <c r="E26" s="1137">
        <f t="shared" si="2"/>
        <v>1364</v>
      </c>
      <c r="F26" s="1137">
        <f t="shared" si="2"/>
        <v>2729</v>
      </c>
    </row>
    <row r="27" spans="2:16" s="306" customFormat="1" ht="12.75"/>
    <row r="28" spans="2:16" s="306" customFormat="1" ht="12.75"/>
    <row r="29" spans="2:16" s="306" customFormat="1" ht="29.45" customHeight="1">
      <c r="B29" s="2143" t="s">
        <v>891</v>
      </c>
      <c r="C29" s="2144"/>
      <c r="D29" s="2144"/>
      <c r="E29" s="2144"/>
      <c r="F29" s="2144"/>
    </row>
    <row r="30" spans="2:16" s="306" customFormat="1" ht="12.75">
      <c r="B30" s="2145" t="s">
        <v>892</v>
      </c>
      <c r="C30" s="2146"/>
      <c r="D30" s="2147"/>
      <c r="E30" s="2147"/>
      <c r="F30" s="2148"/>
    </row>
    <row r="31" spans="2:16" s="306" customFormat="1" ht="13.5" thickBot="1">
      <c r="B31" s="2149"/>
      <c r="C31" s="2150"/>
      <c r="D31" s="2151"/>
      <c r="E31" s="2151"/>
      <c r="F31" s="2152"/>
    </row>
    <row r="32" spans="2:16" s="306" customFormat="1" ht="26.25" thickBot="1">
      <c r="B32" s="446" t="s">
        <v>539</v>
      </c>
      <c r="C32" s="445" t="s">
        <v>893</v>
      </c>
      <c r="D32" s="445" t="s">
        <v>579</v>
      </c>
      <c r="E32" s="445" t="s">
        <v>452</v>
      </c>
      <c r="F32" s="447" t="s">
        <v>894</v>
      </c>
    </row>
    <row r="33" spans="2:6" s="306" customFormat="1" ht="57.75" customHeight="1" thickBot="1">
      <c r="B33" s="461" t="s">
        <v>895</v>
      </c>
      <c r="C33" s="462" t="s">
        <v>896</v>
      </c>
      <c r="D33" s="471">
        <v>18.25</v>
      </c>
      <c r="E33" s="467">
        <v>10</v>
      </c>
      <c r="F33" s="471">
        <f>D33*E33</f>
        <v>182.5</v>
      </c>
    </row>
    <row r="34" spans="2:6" s="306" customFormat="1" ht="13.5" thickBot="1">
      <c r="B34" s="461" t="s">
        <v>897</v>
      </c>
      <c r="C34" s="463"/>
      <c r="D34" s="471">
        <v>2.5</v>
      </c>
      <c r="E34" s="467">
        <v>50</v>
      </c>
      <c r="F34" s="471">
        <f>D34*E34</f>
        <v>125</v>
      </c>
    </row>
    <row r="35" spans="2:6" s="306" customFormat="1" ht="26.25" thickBot="1">
      <c r="B35" s="464" t="s">
        <v>898</v>
      </c>
      <c r="C35" s="462" t="s">
        <v>899</v>
      </c>
      <c r="D35" s="471">
        <v>0.3</v>
      </c>
      <c r="E35" s="467">
        <v>50</v>
      </c>
      <c r="F35" s="471">
        <f>D35*E35</f>
        <v>15</v>
      </c>
    </row>
    <row r="36" spans="2:6" s="306" customFormat="1" ht="42.95" customHeight="1" thickBot="1">
      <c r="B36" s="465" t="s">
        <v>900</v>
      </c>
      <c r="C36" s="466" t="s">
        <v>901</v>
      </c>
      <c r="D36" s="729">
        <v>1.7</v>
      </c>
      <c r="E36" s="470">
        <v>100</v>
      </c>
      <c r="F36" s="471">
        <f>D36*E36</f>
        <v>170</v>
      </c>
    </row>
    <row r="37" spans="2:6" s="306" customFormat="1" ht="14.25" customHeight="1" thickBot="1">
      <c r="B37" s="2141" t="s">
        <v>902</v>
      </c>
      <c r="C37" s="2142"/>
      <c r="D37" s="460"/>
      <c r="E37" s="460"/>
      <c r="F37" s="728">
        <f>ROUND(SUM(F33:F36),0)</f>
        <v>493</v>
      </c>
    </row>
    <row r="38" spans="2:6" s="306" customFormat="1" ht="12.75"/>
  </sheetData>
  <mergeCells count="20">
    <mergeCell ref="E1:K1"/>
    <mergeCell ref="B5:C5"/>
    <mergeCell ref="J5:L5"/>
    <mergeCell ref="B6:C6"/>
    <mergeCell ref="J6:L6"/>
    <mergeCell ref="B7:C7"/>
    <mergeCell ref="J7:L7"/>
    <mergeCell ref="B10:B11"/>
    <mergeCell ref="C10:C11"/>
    <mergeCell ref="D10:G10"/>
    <mergeCell ref="J16:M16"/>
    <mergeCell ref="B37:C37"/>
    <mergeCell ref="B19:G19"/>
    <mergeCell ref="B20:D20"/>
    <mergeCell ref="E20:G20"/>
    <mergeCell ref="H23:M25"/>
    <mergeCell ref="B29:F29"/>
    <mergeCell ref="B30:F31"/>
    <mergeCell ref="B21:D21"/>
    <mergeCell ref="E21:G21"/>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pageSetup orientation="portrait" verticalDpi="0"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W88"/>
  <sheetViews>
    <sheetView zoomScale="80" zoomScaleNormal="80" workbookViewId="0">
      <selection activeCell="P5" sqref="P5"/>
    </sheetView>
  </sheetViews>
  <sheetFormatPr defaultRowHeight="15" outlineLevelRow="1"/>
  <cols>
    <col min="1" max="1" width="5.28515625" customWidth="1"/>
    <col min="2" max="2" width="30.5703125" customWidth="1"/>
    <col min="3" max="3" width="16.140625" customWidth="1"/>
    <col min="4" max="4" width="15.42578125" customWidth="1"/>
    <col min="5" max="5" width="17" customWidth="1"/>
    <col min="6" max="6" width="13.42578125" customWidth="1"/>
    <col min="7" max="7" width="12.5703125" customWidth="1"/>
    <col min="8" max="8" width="12.140625" customWidth="1"/>
    <col min="9" max="9" width="12.85546875" customWidth="1"/>
    <col min="10" max="10" width="11.42578125" customWidth="1"/>
    <col min="11" max="11" width="9" customWidth="1"/>
    <col min="12" max="12" width="39.28515625" customWidth="1"/>
  </cols>
  <sheetData>
    <row r="1" spans="2:23" ht="31.5" customHeight="1">
      <c r="E1" s="1634" t="s">
        <v>828</v>
      </c>
      <c r="F1" s="1634"/>
      <c r="G1" s="1634"/>
      <c r="H1" s="1634"/>
      <c r="I1" s="1634"/>
      <c r="J1" s="1634"/>
      <c r="K1" s="1634"/>
    </row>
    <row r="3" spans="2:23">
      <c r="B3" s="90" t="s">
        <v>904</v>
      </c>
    </row>
    <row r="5" spans="2:23" s="339" customFormat="1" ht="95.1" customHeight="1">
      <c r="B5" s="1779" t="s">
        <v>333</v>
      </c>
      <c r="C5" s="1779"/>
      <c r="D5" s="84" t="s">
        <v>13</v>
      </c>
      <c r="E5" s="89" t="s">
        <v>14</v>
      </c>
      <c r="F5" s="89" t="s">
        <v>15</v>
      </c>
      <c r="G5" s="89" t="s">
        <v>16</v>
      </c>
      <c r="H5" s="84" t="s">
        <v>334</v>
      </c>
      <c r="I5" s="84" t="s">
        <v>335</v>
      </c>
      <c r="J5" s="1779" t="s">
        <v>336</v>
      </c>
      <c r="K5" s="1779"/>
      <c r="L5" s="1779"/>
    </row>
    <row r="6" spans="2:23" s="365" customFormat="1" ht="20.100000000000001" customHeight="1">
      <c r="B6" s="1823" t="s">
        <v>337</v>
      </c>
      <c r="C6" s="1824"/>
      <c r="D6" s="344" t="s">
        <v>338</v>
      </c>
      <c r="E6" s="448" t="s">
        <v>338</v>
      </c>
      <c r="F6" s="448" t="s">
        <v>338</v>
      </c>
      <c r="G6" s="448"/>
      <c r="H6" s="344" t="s">
        <v>338</v>
      </c>
      <c r="I6" s="344" t="s">
        <v>338</v>
      </c>
      <c r="J6" s="1795"/>
      <c r="K6" s="1795"/>
      <c r="L6" s="1795"/>
    </row>
    <row r="7" spans="2:23" s="365" customFormat="1" ht="37.5" customHeight="1">
      <c r="B7" s="1845" t="s">
        <v>339</v>
      </c>
      <c r="C7" s="1845"/>
      <c r="D7" s="326">
        <v>0</v>
      </c>
      <c r="E7" s="326">
        <f>D18</f>
        <v>1364</v>
      </c>
      <c r="F7" s="538">
        <f>E18</f>
        <v>3222</v>
      </c>
      <c r="G7" s="538">
        <f>F18</f>
        <v>3222</v>
      </c>
      <c r="H7" s="344" t="s">
        <v>338</v>
      </c>
      <c r="I7" s="937">
        <f>H18</f>
        <v>3222</v>
      </c>
      <c r="J7" s="1889" t="s">
        <v>177</v>
      </c>
      <c r="K7" s="1889"/>
      <c r="L7" s="1889"/>
    </row>
    <row r="8" spans="2:23" s="339" customFormat="1" ht="30" customHeight="1">
      <c r="B8" s="1845" t="s">
        <v>339</v>
      </c>
      <c r="C8" s="1845"/>
      <c r="D8" s="326">
        <v>0</v>
      </c>
      <c r="E8" s="326">
        <f>D23</f>
        <v>6300</v>
      </c>
      <c r="F8" s="538">
        <f>E23</f>
        <v>3000</v>
      </c>
      <c r="G8" s="538">
        <f>F23</f>
        <v>3000</v>
      </c>
      <c r="H8" s="344" t="s">
        <v>338</v>
      </c>
      <c r="I8" s="937">
        <f>H23</f>
        <v>3000</v>
      </c>
      <c r="J8" s="1889" t="s">
        <v>272</v>
      </c>
      <c r="K8" s="1889"/>
      <c r="L8" s="1889"/>
    </row>
    <row r="9" spans="2:23" s="339" customFormat="1"/>
    <row r="10" spans="2:23" s="339" customFormat="1" ht="14.45" customHeight="1">
      <c r="B10" s="347" t="s">
        <v>810</v>
      </c>
    </row>
    <row r="11" spans="2:23" s="311" customFormat="1" ht="28.5" customHeight="1">
      <c r="B11" s="2166" t="s">
        <v>389</v>
      </c>
      <c r="C11" s="2166" t="s">
        <v>4</v>
      </c>
      <c r="D11" s="2163" t="s">
        <v>443</v>
      </c>
      <c r="E11" s="2164"/>
      <c r="F11" s="2164"/>
      <c r="G11" s="2164"/>
      <c r="H11" s="2165"/>
      <c r="I11" s="312"/>
    </row>
    <row r="12" spans="2:23" s="311" customFormat="1" ht="89.25">
      <c r="B12" s="2166"/>
      <c r="C12" s="2166"/>
      <c r="D12" s="522" t="s">
        <v>553</v>
      </c>
      <c r="E12" s="522" t="s">
        <v>554</v>
      </c>
      <c r="F12" s="522" t="s">
        <v>847</v>
      </c>
      <c r="G12" s="849" t="s">
        <v>17</v>
      </c>
      <c r="H12" s="849" t="s">
        <v>615</v>
      </c>
      <c r="J12" s="312"/>
    </row>
    <row r="13" spans="2:23" s="313" customFormat="1" ht="25.5" outlineLevel="1">
      <c r="B13" s="844" t="s">
        <v>811</v>
      </c>
      <c r="C13" s="844" t="s">
        <v>812</v>
      </c>
      <c r="D13" s="1145"/>
      <c r="E13" s="1145"/>
      <c r="F13" s="1145"/>
      <c r="G13" s="1145"/>
      <c r="H13" s="1145"/>
      <c r="J13" s="384"/>
      <c r="K13" s="472"/>
      <c r="L13" s="454"/>
      <c r="M13" s="454"/>
      <c r="N13" s="454"/>
      <c r="O13" s="454"/>
      <c r="P13" s="454"/>
    </row>
    <row r="14" spans="2:23" s="313" customFormat="1" ht="12.75" outlineLevel="1">
      <c r="B14" s="2174" t="s">
        <v>905</v>
      </c>
      <c r="C14" s="2175"/>
      <c r="D14" s="2175"/>
      <c r="E14" s="2175"/>
      <c r="F14" s="2175"/>
      <c r="G14" s="2175"/>
      <c r="H14" s="2176"/>
      <c r="J14" s="384"/>
      <c r="K14" s="472"/>
      <c r="L14" s="454"/>
      <c r="M14" s="454"/>
      <c r="N14" s="454"/>
      <c r="O14" s="454"/>
      <c r="P14" s="454"/>
    </row>
    <row r="15" spans="2:23" s="311" customFormat="1" ht="65.099999999999994" customHeight="1" outlineLevel="1">
      <c r="B15" s="2155" t="s">
        <v>862</v>
      </c>
      <c r="C15" s="2020" t="s">
        <v>1346</v>
      </c>
      <c r="D15" s="2156">
        <f>H28</f>
        <v>1364</v>
      </c>
      <c r="E15" s="2156">
        <f>H29</f>
        <v>2729</v>
      </c>
      <c r="F15" s="2156">
        <f>H29</f>
        <v>2729</v>
      </c>
      <c r="G15" s="2156">
        <v>0</v>
      </c>
      <c r="H15" s="2156">
        <f>H29</f>
        <v>2729</v>
      </c>
      <c r="I15" s="452"/>
      <c r="J15" s="453"/>
      <c r="K15" s="454"/>
      <c r="L15" s="454"/>
      <c r="M15" s="454"/>
      <c r="N15" s="454"/>
      <c r="O15" s="454"/>
      <c r="P15" s="454"/>
      <c r="Q15" s="313"/>
      <c r="R15" s="313"/>
      <c r="S15" s="313"/>
      <c r="T15" s="313"/>
      <c r="U15" s="313"/>
      <c r="V15" s="313"/>
      <c r="W15" s="313"/>
    </row>
    <row r="16" spans="2:23" s="311" customFormat="1" ht="84" customHeight="1" outlineLevel="1">
      <c r="B16" s="2155"/>
      <c r="C16" s="2020"/>
      <c r="D16" s="2156"/>
      <c r="E16" s="2156"/>
      <c r="F16" s="2156"/>
      <c r="G16" s="2156"/>
      <c r="H16" s="2156"/>
      <c r="I16" s="452"/>
      <c r="J16" s="453"/>
      <c r="K16" s="454"/>
      <c r="L16" s="454"/>
      <c r="M16" s="454"/>
      <c r="N16" s="454"/>
      <c r="O16" s="454"/>
      <c r="P16" s="454"/>
      <c r="Q16" s="313"/>
      <c r="R16" s="313"/>
      <c r="S16" s="313"/>
      <c r="T16" s="313"/>
      <c r="U16" s="313"/>
      <c r="V16" s="313"/>
      <c r="W16" s="313"/>
    </row>
    <row r="17" spans="2:22" s="359" customFormat="1" ht="42.95" customHeight="1" outlineLevel="1">
      <c r="B17" s="2155"/>
      <c r="C17" s="91" t="s">
        <v>887</v>
      </c>
      <c r="D17" s="523">
        <v>0</v>
      </c>
      <c r="E17" s="523">
        <f>F45</f>
        <v>493</v>
      </c>
      <c r="F17" s="523">
        <f>F45</f>
        <v>493</v>
      </c>
      <c r="G17" s="1156">
        <v>0</v>
      </c>
      <c r="H17" s="523">
        <f>F45</f>
        <v>493</v>
      </c>
      <c r="I17" s="2046"/>
      <c r="J17" s="2116"/>
      <c r="K17" s="2116"/>
      <c r="L17" s="2116"/>
      <c r="M17" s="454"/>
      <c r="N17" s="454"/>
      <c r="O17" s="454"/>
      <c r="P17" s="454"/>
      <c r="Q17" s="360"/>
      <c r="V17" s="456"/>
    </row>
    <row r="18" spans="2:22" s="359" customFormat="1" ht="12.75" outlineLevel="1">
      <c r="B18" s="389"/>
      <c r="C18" s="520" t="s">
        <v>431</v>
      </c>
      <c r="D18" s="1157">
        <f>D15+D17</f>
        <v>1364</v>
      </c>
      <c r="E18" s="1157">
        <f t="shared" ref="E18:H18" si="0">E15+E17</f>
        <v>3222</v>
      </c>
      <c r="F18" s="1157">
        <f t="shared" si="0"/>
        <v>3222</v>
      </c>
      <c r="G18" s="1157">
        <f t="shared" si="0"/>
        <v>0</v>
      </c>
      <c r="H18" s="1157">
        <f t="shared" si="0"/>
        <v>3222</v>
      </c>
      <c r="I18" s="1148"/>
      <c r="J18" s="944"/>
      <c r="K18" s="944"/>
      <c r="L18" s="944"/>
      <c r="M18" s="454"/>
      <c r="N18" s="454"/>
      <c r="O18" s="454"/>
      <c r="P18" s="454"/>
      <c r="Q18" s="360"/>
      <c r="V18" s="456"/>
    </row>
    <row r="19" spans="2:22" s="359" customFormat="1" ht="18" customHeight="1" outlineLevel="1">
      <c r="B19" s="2166" t="s">
        <v>906</v>
      </c>
      <c r="C19" s="2166"/>
      <c r="D19" s="2166"/>
      <c r="E19" s="2166"/>
      <c r="F19" s="2166"/>
      <c r="G19" s="2166"/>
      <c r="H19" s="2166"/>
      <c r="I19" s="1148"/>
      <c r="J19" s="944"/>
      <c r="K19" s="944"/>
      <c r="L19" s="944"/>
      <c r="M19" s="454"/>
      <c r="N19" s="454"/>
      <c r="O19" s="454"/>
      <c r="P19" s="454"/>
      <c r="Q19" s="360"/>
      <c r="V19" s="456"/>
    </row>
    <row r="20" spans="2:22" s="359" customFormat="1" ht="51" customHeight="1" outlineLevel="1">
      <c r="B20" s="2155" t="s">
        <v>862</v>
      </c>
      <c r="C20" s="2020" t="s">
        <v>907</v>
      </c>
      <c r="D20" s="2177">
        <f>E67</f>
        <v>3300</v>
      </c>
      <c r="E20" s="2177">
        <v>0</v>
      </c>
      <c r="F20" s="2177">
        <v>0</v>
      </c>
      <c r="G20" s="2177">
        <v>0</v>
      </c>
      <c r="H20" s="2177">
        <v>0</v>
      </c>
      <c r="I20" s="1148"/>
      <c r="J20" s="944"/>
      <c r="K20" s="944"/>
      <c r="L20" s="944"/>
      <c r="M20" s="454"/>
      <c r="N20" s="454"/>
      <c r="O20" s="454"/>
      <c r="P20" s="454"/>
      <c r="Q20" s="360"/>
      <c r="V20" s="456"/>
    </row>
    <row r="21" spans="2:22" s="359" customFormat="1" ht="11.25" customHeight="1" outlineLevel="1">
      <c r="B21" s="2155"/>
      <c r="C21" s="2020"/>
      <c r="D21" s="2177"/>
      <c r="E21" s="2177"/>
      <c r="F21" s="2177"/>
      <c r="G21" s="2177"/>
      <c r="H21" s="2177"/>
      <c r="I21" s="1148"/>
      <c r="J21" s="944"/>
      <c r="K21" s="944"/>
      <c r="L21" s="944"/>
      <c r="M21" s="454"/>
      <c r="N21" s="454"/>
      <c r="O21" s="454"/>
      <c r="P21" s="454"/>
      <c r="Q21" s="360"/>
      <c r="V21" s="456"/>
    </row>
    <row r="22" spans="2:22" s="459" customFormat="1" ht="25.5" outlineLevel="1">
      <c r="B22" s="2155"/>
      <c r="C22" s="91" t="s">
        <v>908</v>
      </c>
      <c r="D22" s="491">
        <f>E87</f>
        <v>3000</v>
      </c>
      <c r="E22" s="491">
        <f>E87</f>
        <v>3000</v>
      </c>
      <c r="F22" s="491">
        <f>E87</f>
        <v>3000</v>
      </c>
      <c r="G22" s="491">
        <v>0</v>
      </c>
      <c r="H22" s="491">
        <f>E87</f>
        <v>3000</v>
      </c>
      <c r="I22" s="457"/>
      <c r="J22" s="453"/>
      <c r="K22" s="458"/>
      <c r="L22" s="458"/>
      <c r="M22" s="458"/>
      <c r="N22" s="458"/>
      <c r="O22" s="458"/>
    </row>
    <row r="23" spans="2:22" s="306" customFormat="1" ht="18.75" customHeight="1">
      <c r="B23" s="1153"/>
      <c r="C23" s="196" t="s">
        <v>431</v>
      </c>
      <c r="D23" s="538">
        <f>D20+D22</f>
        <v>6300</v>
      </c>
      <c r="E23" s="538">
        <f t="shared" ref="E23:H23" si="1">E20+E22</f>
        <v>3000</v>
      </c>
      <c r="F23" s="538">
        <f t="shared" si="1"/>
        <v>3000</v>
      </c>
      <c r="G23" s="538">
        <f t="shared" si="1"/>
        <v>0</v>
      </c>
      <c r="H23" s="538">
        <f t="shared" si="1"/>
        <v>3000</v>
      </c>
    </row>
    <row r="24" spans="2:22" s="306" customFormat="1" ht="18.75" customHeight="1">
      <c r="C24" s="1154"/>
      <c r="D24" s="1154"/>
      <c r="E24" s="1155"/>
      <c r="F24" s="1155"/>
      <c r="G24" s="1155"/>
      <c r="H24" s="1155"/>
    </row>
    <row r="25" spans="2:22" s="306" customFormat="1" ht="12.75">
      <c r="B25" s="144" t="s">
        <v>909</v>
      </c>
      <c r="E25" s="484"/>
      <c r="F25" s="484"/>
      <c r="G25" s="484"/>
      <c r="H25" s="484"/>
    </row>
    <row r="26" spans="2:22" s="306" customFormat="1" ht="12.75">
      <c r="E26" s="484"/>
      <c r="F26" s="484"/>
      <c r="G26" s="484"/>
      <c r="H26" s="484"/>
    </row>
    <row r="27" spans="2:22" s="306" customFormat="1" ht="12.75">
      <c r="B27" s="2157" t="s">
        <v>539</v>
      </c>
      <c r="C27" s="2157"/>
      <c r="D27" s="2157"/>
      <c r="E27" s="2157"/>
      <c r="F27" s="2157"/>
      <c r="G27" s="2157"/>
      <c r="H27" s="353"/>
    </row>
    <row r="28" spans="2:22" s="306" customFormat="1" ht="12.75">
      <c r="B28" s="2158" t="s">
        <v>889</v>
      </c>
      <c r="C28" s="2159"/>
      <c r="D28" s="2160"/>
      <c r="E28" s="1146">
        <v>2024</v>
      </c>
      <c r="F28" s="2161" t="s">
        <v>817</v>
      </c>
      <c r="G28" s="2162"/>
      <c r="H28" s="1086">
        <f>E34</f>
        <v>1364</v>
      </c>
    </row>
    <row r="29" spans="2:22" s="306" customFormat="1" ht="18" customHeight="1">
      <c r="B29" s="2158" t="s">
        <v>888</v>
      </c>
      <c r="C29" s="2159"/>
      <c r="D29" s="2160"/>
      <c r="E29" s="1146" t="s">
        <v>910</v>
      </c>
      <c r="F29" s="2161" t="s">
        <v>817</v>
      </c>
      <c r="G29" s="2162"/>
      <c r="H29" s="1086">
        <f>F34</f>
        <v>2729</v>
      </c>
    </row>
    <row r="30" spans="2:22" s="306" customFormat="1" ht="12.75"/>
    <row r="31" spans="2:22" s="306" customFormat="1" ht="12.75">
      <c r="B31" s="357" t="s">
        <v>543</v>
      </c>
      <c r="C31" s="357" t="s">
        <v>544</v>
      </c>
      <c r="D31" s="357" t="s">
        <v>545</v>
      </c>
      <c r="E31" s="357" t="s">
        <v>911</v>
      </c>
      <c r="F31" s="340" t="s">
        <v>875</v>
      </c>
      <c r="H31" s="2083"/>
      <c r="I31" s="2116"/>
      <c r="J31" s="2116"/>
      <c r="K31" s="2116"/>
      <c r="L31" s="2116"/>
      <c r="M31" s="2116"/>
    </row>
    <row r="32" spans="2:22" s="306" customFormat="1" ht="43.5" customHeight="1">
      <c r="B32" s="293" t="s">
        <v>560</v>
      </c>
      <c r="C32" s="428">
        <v>1840</v>
      </c>
      <c r="D32" s="429">
        <f>C32*12</f>
        <v>22080</v>
      </c>
      <c r="E32" s="428">
        <f>D32*0.05</f>
        <v>1104</v>
      </c>
      <c r="F32" s="442">
        <f>D32*0.1</f>
        <v>2208</v>
      </c>
      <c r="H32" s="1818"/>
      <c r="I32" s="1818"/>
      <c r="J32" s="1818"/>
      <c r="K32" s="1818"/>
      <c r="L32" s="1818"/>
      <c r="M32" s="1818"/>
    </row>
    <row r="33" spans="2:13" s="306" customFormat="1" ht="55.5" customHeight="1">
      <c r="B33" s="293" t="s">
        <v>548</v>
      </c>
      <c r="C33" s="1147">
        <f>C32*0.2359</f>
        <v>434.05599999999998</v>
      </c>
      <c r="D33" s="429">
        <f>C33*12</f>
        <v>5208.6719999999996</v>
      </c>
      <c r="E33" s="428">
        <f>D33*0.05</f>
        <v>260.43360000000001</v>
      </c>
      <c r="F33" s="442">
        <f>D33*0.1</f>
        <v>520.86720000000003</v>
      </c>
      <c r="H33" s="1818"/>
      <c r="I33" s="1818"/>
      <c r="J33" s="1818"/>
      <c r="K33" s="1818"/>
      <c r="L33" s="1818"/>
      <c r="M33" s="1818"/>
    </row>
    <row r="34" spans="2:13" s="306" customFormat="1" ht="12.75">
      <c r="B34" s="486" t="s">
        <v>549</v>
      </c>
      <c r="C34" s="443">
        <f>ROUND(SUM(C32:C33),0)</f>
        <v>2274</v>
      </c>
      <c r="D34" s="443">
        <f t="shared" ref="D34:F34" si="2">ROUND(SUM(D32:D33),0)</f>
        <v>27289</v>
      </c>
      <c r="E34" s="443">
        <f t="shared" si="2"/>
        <v>1364</v>
      </c>
      <c r="F34" s="443">
        <f t="shared" si="2"/>
        <v>2729</v>
      </c>
    </row>
    <row r="35" spans="2:13" s="306" customFormat="1" ht="12.75"/>
    <row r="36" spans="2:13" s="339" customFormat="1"/>
    <row r="37" spans="2:13" s="339" customFormat="1" ht="20.100000000000001" customHeight="1">
      <c r="B37" s="2178" t="s">
        <v>912</v>
      </c>
      <c r="C37" s="2179"/>
      <c r="D37" s="2179"/>
      <c r="E37" s="2179"/>
      <c r="F37" s="2179"/>
      <c r="G37" s="2179"/>
      <c r="H37" s="2179"/>
    </row>
    <row r="38" spans="2:13" s="339" customFormat="1">
      <c r="B38" s="2180" t="s">
        <v>892</v>
      </c>
      <c r="C38" s="2181"/>
      <c r="D38" s="2181"/>
      <c r="E38" s="2181"/>
      <c r="F38" s="2181"/>
      <c r="G38" s="2181"/>
    </row>
    <row r="39" spans="2:13" s="474" customFormat="1" ht="12.75">
      <c r="B39" s="2180"/>
      <c r="C39" s="2181"/>
      <c r="D39" s="2181"/>
      <c r="E39" s="2181"/>
      <c r="F39" s="2181"/>
      <c r="G39" s="2181"/>
    </row>
    <row r="40" spans="2:13" s="474" customFormat="1" ht="26.25" thickBot="1">
      <c r="B40" s="473" t="s">
        <v>539</v>
      </c>
      <c r="C40" s="475" t="s">
        <v>893</v>
      </c>
      <c r="D40" s="475" t="s">
        <v>579</v>
      </c>
      <c r="E40" s="475" t="s">
        <v>452</v>
      </c>
      <c r="F40" s="476" t="s">
        <v>894</v>
      </c>
    </row>
    <row r="41" spans="2:13" s="474" customFormat="1" ht="51.75" thickBot="1">
      <c r="B41" s="477" t="s">
        <v>895</v>
      </c>
      <c r="C41" s="478" t="s">
        <v>896</v>
      </c>
      <c r="D41" s="467">
        <v>18.25</v>
      </c>
      <c r="E41" s="467">
        <v>10</v>
      </c>
      <c r="F41" s="467">
        <f>D41*E41</f>
        <v>182.5</v>
      </c>
    </row>
    <row r="42" spans="2:13" s="474" customFormat="1" ht="13.5" thickBot="1">
      <c r="B42" s="480" t="s">
        <v>897</v>
      </c>
      <c r="C42" s="479"/>
      <c r="D42" s="468">
        <v>2.5</v>
      </c>
      <c r="E42" s="467">
        <v>50</v>
      </c>
      <c r="F42" s="469">
        <f>D42*E42</f>
        <v>125</v>
      </c>
    </row>
    <row r="43" spans="2:13" s="474" customFormat="1" ht="26.25" thickBot="1">
      <c r="B43" s="480" t="s">
        <v>898</v>
      </c>
      <c r="C43" s="478" t="s">
        <v>899</v>
      </c>
      <c r="D43" s="467">
        <v>0.3</v>
      </c>
      <c r="E43" s="467">
        <v>50</v>
      </c>
      <c r="F43" s="469">
        <f>D43*E43</f>
        <v>15</v>
      </c>
    </row>
    <row r="44" spans="2:13" s="474" customFormat="1" ht="39" thickBot="1">
      <c r="B44" s="481" t="s">
        <v>900</v>
      </c>
      <c r="C44" s="482" t="s">
        <v>901</v>
      </c>
      <c r="D44" s="470">
        <v>1.7</v>
      </c>
      <c r="E44" s="470">
        <v>100</v>
      </c>
      <c r="F44" s="471">
        <f>D44*E44</f>
        <v>170</v>
      </c>
    </row>
    <row r="45" spans="2:13" s="130" customFormat="1" ht="15" customHeight="1" thickBot="1">
      <c r="B45" s="2153" t="s">
        <v>902</v>
      </c>
      <c r="C45" s="2154"/>
      <c r="D45" s="483"/>
      <c r="E45" s="483"/>
      <c r="F45" s="485">
        <f>ROUND(SUM(F41:F44),0)</f>
        <v>493</v>
      </c>
    </row>
    <row r="46" spans="2:13" s="339" customFormat="1"/>
    <row r="48" spans="2:13">
      <c r="B48" s="144" t="s">
        <v>913</v>
      </c>
    </row>
    <row r="50" spans="1:5" s="147" customFormat="1" ht="12.75">
      <c r="A50" s="147" t="s">
        <v>914</v>
      </c>
    </row>
    <row r="51" spans="1:5" s="120" customFormat="1" ht="25.5">
      <c r="A51" s="1149" t="s">
        <v>3</v>
      </c>
      <c r="B51" s="1149" t="s">
        <v>451</v>
      </c>
      <c r="C51" s="1150" t="s">
        <v>452</v>
      </c>
      <c r="D51" s="1150" t="s">
        <v>453</v>
      </c>
      <c r="E51" s="1150" t="s">
        <v>454</v>
      </c>
    </row>
    <row r="52" spans="1:5" s="120" customFormat="1" ht="12.75">
      <c r="A52" s="148" t="s">
        <v>455</v>
      </c>
      <c r="B52" s="149" t="s">
        <v>456</v>
      </c>
      <c r="C52" s="487"/>
      <c r="D52" s="488" t="s">
        <v>391</v>
      </c>
      <c r="E52" s="150">
        <f>SUM(E53:E56)</f>
        <v>352.83920000000001</v>
      </c>
    </row>
    <row r="53" spans="1:5" s="120" customFormat="1" ht="12.75">
      <c r="A53" s="151" t="s">
        <v>457</v>
      </c>
      <c r="B53" s="488" t="s">
        <v>915</v>
      </c>
      <c r="C53" s="487">
        <v>1</v>
      </c>
      <c r="D53" s="488">
        <v>110</v>
      </c>
      <c r="E53" s="154">
        <f>D53*C53</f>
        <v>110</v>
      </c>
    </row>
    <row r="54" spans="1:5" s="120" customFormat="1" ht="12.75">
      <c r="A54" s="151" t="s">
        <v>459</v>
      </c>
      <c r="B54" s="488" t="s">
        <v>916</v>
      </c>
      <c r="C54" s="487">
        <v>1</v>
      </c>
      <c r="D54" s="488">
        <v>100</v>
      </c>
      <c r="E54" s="154">
        <f t="shared" ref="E54" si="3">D54*C54</f>
        <v>100</v>
      </c>
    </row>
    <row r="55" spans="1:5" s="120" customFormat="1" ht="12.75">
      <c r="A55" s="151" t="s">
        <v>917</v>
      </c>
      <c r="B55" s="488" t="s">
        <v>918</v>
      </c>
      <c r="C55" s="487">
        <v>1.8411999999999999</v>
      </c>
      <c r="D55" s="488">
        <v>41</v>
      </c>
      <c r="E55" s="154">
        <f>D55*C55</f>
        <v>75.489199999999997</v>
      </c>
    </row>
    <row r="56" spans="1:5" s="120" customFormat="1" ht="12.75">
      <c r="A56" s="151" t="s">
        <v>634</v>
      </c>
      <c r="B56" s="488" t="s">
        <v>460</v>
      </c>
      <c r="C56" s="488"/>
      <c r="D56" s="489"/>
      <c r="E56" s="154">
        <f>ROUND((E53+E54+E55)*0.2359,2)</f>
        <v>67.349999999999994</v>
      </c>
    </row>
    <row r="57" spans="1:5" s="120" customFormat="1" ht="12.75">
      <c r="A57" s="148" t="s">
        <v>461</v>
      </c>
      <c r="B57" s="149" t="s">
        <v>462</v>
      </c>
      <c r="C57" s="488"/>
      <c r="D57" s="150"/>
      <c r="E57" s="150">
        <f>SUM(E58:E60)</f>
        <v>2813.08</v>
      </c>
    </row>
    <row r="58" spans="1:5" s="120" customFormat="1" ht="12.75">
      <c r="A58" s="151" t="s">
        <v>463</v>
      </c>
      <c r="B58" s="488" t="s">
        <v>919</v>
      </c>
      <c r="C58" s="488">
        <v>3</v>
      </c>
      <c r="D58" s="488">
        <f>400*1.2359</f>
        <v>494.36</v>
      </c>
      <c r="E58" s="154">
        <f>C58*D58</f>
        <v>1483.08</v>
      </c>
    </row>
    <row r="59" spans="1:5" s="120" customFormat="1" ht="12.75">
      <c r="A59" s="151" t="s">
        <v>920</v>
      </c>
      <c r="B59" s="488" t="s">
        <v>921</v>
      </c>
      <c r="C59" s="487">
        <v>1</v>
      </c>
      <c r="D59" s="488">
        <v>130</v>
      </c>
      <c r="E59" s="154">
        <f t="shared" ref="E59:E60" si="4">D59*C59</f>
        <v>130</v>
      </c>
    </row>
    <row r="60" spans="1:5" s="120" customFormat="1" ht="12.75">
      <c r="A60" s="151" t="s">
        <v>734</v>
      </c>
      <c r="B60" s="488" t="s">
        <v>922</v>
      </c>
      <c r="C60" s="487">
        <v>1000</v>
      </c>
      <c r="D60" s="488">
        <v>1.2</v>
      </c>
      <c r="E60" s="154">
        <f t="shared" si="4"/>
        <v>1200</v>
      </c>
    </row>
    <row r="61" spans="1:5" s="120" customFormat="1" ht="12.75">
      <c r="A61" s="148" t="s">
        <v>465</v>
      </c>
      <c r="B61" s="149" t="s">
        <v>466</v>
      </c>
      <c r="C61" s="149"/>
      <c r="D61" s="150"/>
      <c r="E61" s="150">
        <f>E62+E63+E64+E65+E66</f>
        <v>134.07999999999998</v>
      </c>
    </row>
    <row r="62" spans="1:5" s="120" customFormat="1" ht="12.75">
      <c r="A62" s="151" t="s">
        <v>467</v>
      </c>
      <c r="B62" s="1151" t="s">
        <v>468</v>
      </c>
      <c r="C62" s="153">
        <v>0.08</v>
      </c>
      <c r="D62" s="150"/>
      <c r="E62" s="154">
        <f>ROUND(E52*C62,2)</f>
        <v>28.23</v>
      </c>
    </row>
    <row r="63" spans="1:5" s="120" customFormat="1" ht="12.75">
      <c r="A63" s="151" t="s">
        <v>469</v>
      </c>
      <c r="B63" s="1151" t="s">
        <v>470</v>
      </c>
      <c r="C63" s="153">
        <v>0.15</v>
      </c>
      <c r="D63" s="150"/>
      <c r="E63" s="154">
        <f>ROUND(E52*C63,2)</f>
        <v>52.93</v>
      </c>
    </row>
    <row r="64" spans="1:5" s="120" customFormat="1" ht="12.75">
      <c r="A64" s="151" t="s">
        <v>471</v>
      </c>
      <c r="B64" s="1151" t="s">
        <v>472</v>
      </c>
      <c r="C64" s="153">
        <v>0.04</v>
      </c>
      <c r="D64" s="150"/>
      <c r="E64" s="154">
        <f>ROUND(E52*C64,2)</f>
        <v>14.11</v>
      </c>
    </row>
    <row r="65" spans="1:5" s="120" customFormat="1" ht="12.75">
      <c r="A65" s="151" t="s">
        <v>473</v>
      </c>
      <c r="B65" s="1151" t="s">
        <v>474</v>
      </c>
      <c r="C65" s="153">
        <v>7.0000000000000007E-2</v>
      </c>
      <c r="D65" s="150"/>
      <c r="E65" s="154">
        <f>ROUND(E52*C65,2)</f>
        <v>24.7</v>
      </c>
    </row>
    <row r="66" spans="1:5" s="120" customFormat="1" ht="12.75">
      <c r="A66" s="151" t="s">
        <v>475</v>
      </c>
      <c r="B66" s="1151" t="s">
        <v>476</v>
      </c>
      <c r="C66" s="153">
        <v>0.04</v>
      </c>
      <c r="D66" s="150"/>
      <c r="E66" s="154">
        <f>ROUND(E52*C66,2)</f>
        <v>14.11</v>
      </c>
    </row>
    <row r="67" spans="1:5" s="120" customFormat="1" ht="13.5">
      <c r="A67" s="148" t="s">
        <v>477</v>
      </c>
      <c r="B67" s="1152" t="s">
        <v>431</v>
      </c>
      <c r="C67" s="488"/>
      <c r="D67" s="488" t="s">
        <v>391</v>
      </c>
      <c r="E67" s="150">
        <f>ROUND(E52+E57+E61,0)</f>
        <v>3300</v>
      </c>
    </row>
    <row r="68" spans="1:5" s="120" customFormat="1" ht="12.75">
      <c r="A68" s="198"/>
      <c r="B68" s="198"/>
      <c r="C68" s="198"/>
      <c r="D68" s="198"/>
      <c r="E68" s="198"/>
    </row>
    <row r="69" spans="1:5" s="120" customFormat="1" ht="12.75">
      <c r="A69" s="2167" t="s">
        <v>923</v>
      </c>
      <c r="B69" s="2167"/>
      <c r="C69" s="2167"/>
      <c r="D69" s="2167"/>
    </row>
    <row r="70" spans="1:5" s="120" customFormat="1" ht="12.75">
      <c r="A70" s="766" t="s">
        <v>434</v>
      </c>
      <c r="B70" s="766" t="s">
        <v>451</v>
      </c>
      <c r="C70" s="766" t="s">
        <v>452</v>
      </c>
      <c r="D70" s="766" t="s">
        <v>453</v>
      </c>
      <c r="E70" s="766" t="s">
        <v>454</v>
      </c>
    </row>
    <row r="71" spans="1:5" s="490" customFormat="1" ht="12.75">
      <c r="A71" s="767" t="s">
        <v>455</v>
      </c>
      <c r="B71" s="2168" t="s">
        <v>456</v>
      </c>
      <c r="C71" s="2169"/>
      <c r="D71" s="2170"/>
      <c r="E71" s="768">
        <f>E72+E73</f>
        <v>658.73</v>
      </c>
    </row>
    <row r="72" spans="1:5" s="490" customFormat="1" ht="12.75">
      <c r="A72" s="769" t="s">
        <v>457</v>
      </c>
      <c r="B72" s="770" t="s">
        <v>924</v>
      </c>
      <c r="C72" s="771">
        <v>13</v>
      </c>
      <c r="D72" s="771">
        <v>41</v>
      </c>
      <c r="E72" s="772">
        <f>C72*D72</f>
        <v>533</v>
      </c>
    </row>
    <row r="73" spans="1:5" s="490" customFormat="1" ht="12.75">
      <c r="A73" s="769" t="s">
        <v>459</v>
      </c>
      <c r="B73" s="770" t="s">
        <v>460</v>
      </c>
      <c r="C73" s="771"/>
      <c r="D73" s="495"/>
      <c r="E73" s="772">
        <f>ROUND((E72)*0.2359,2)</f>
        <v>125.73</v>
      </c>
    </row>
    <row r="74" spans="1:5" s="490" customFormat="1" ht="12.75">
      <c r="A74" s="767" t="s">
        <v>461</v>
      </c>
      <c r="B74" s="2168" t="s">
        <v>462</v>
      </c>
      <c r="C74" s="2169"/>
      <c r="D74" s="2170"/>
      <c r="E74" s="768">
        <f>SUM(E75:E80)</f>
        <v>2090.9515304000001</v>
      </c>
    </row>
    <row r="75" spans="1:5" s="490" customFormat="1" ht="12.75">
      <c r="A75" s="773" t="s">
        <v>463</v>
      </c>
      <c r="B75" s="774" t="s">
        <v>925</v>
      </c>
      <c r="C75" s="775">
        <v>8</v>
      </c>
      <c r="D75" s="775">
        <f>63.107*1.2359</f>
        <v>77.993941300000003</v>
      </c>
      <c r="E75" s="776">
        <f>C75*D75</f>
        <v>623.95153040000002</v>
      </c>
    </row>
    <row r="76" spans="1:5" s="490" customFormat="1" ht="12.75">
      <c r="A76" s="496" t="s">
        <v>920</v>
      </c>
      <c r="B76" s="493" t="s">
        <v>926</v>
      </c>
      <c r="C76" s="497">
        <v>1</v>
      </c>
      <c r="D76" s="498">
        <v>250</v>
      </c>
      <c r="E76" s="499">
        <f>D76*C76</f>
        <v>250</v>
      </c>
    </row>
    <row r="77" spans="1:5" s="490" customFormat="1" ht="12.75">
      <c r="A77" s="496" t="s">
        <v>734</v>
      </c>
      <c r="B77" s="493" t="s">
        <v>927</v>
      </c>
      <c r="C77" s="497">
        <v>22</v>
      </c>
      <c r="D77" s="498">
        <v>3.5</v>
      </c>
      <c r="E77" s="499">
        <f>D77*C77</f>
        <v>77</v>
      </c>
    </row>
    <row r="78" spans="1:5" s="490" customFormat="1" ht="12.75">
      <c r="A78" s="496" t="s">
        <v>928</v>
      </c>
      <c r="B78" s="493" t="s">
        <v>929</v>
      </c>
      <c r="C78" s="497">
        <v>1</v>
      </c>
      <c r="D78" s="498">
        <v>500</v>
      </c>
      <c r="E78" s="499">
        <f>D78*C78</f>
        <v>500</v>
      </c>
    </row>
    <row r="79" spans="1:5" s="490" customFormat="1" ht="12.75">
      <c r="A79" s="496" t="s">
        <v>930</v>
      </c>
      <c r="B79" s="493" t="s">
        <v>931</v>
      </c>
      <c r="C79" s="497">
        <v>2</v>
      </c>
      <c r="D79" s="498">
        <v>160</v>
      </c>
      <c r="E79" s="499">
        <f>D79*C79</f>
        <v>320</v>
      </c>
    </row>
    <row r="80" spans="1:5" s="490" customFormat="1" ht="12.75">
      <c r="A80" s="496" t="s">
        <v>932</v>
      </c>
      <c r="B80" s="493" t="s">
        <v>933</v>
      </c>
      <c r="C80" s="497">
        <v>8</v>
      </c>
      <c r="D80" s="498">
        <v>40</v>
      </c>
      <c r="E80" s="499">
        <f t="shared" ref="E80" si="5">D80*C80</f>
        <v>320</v>
      </c>
    </row>
    <row r="81" spans="1:5" s="490" customFormat="1" ht="12.75">
      <c r="A81" s="500" t="s">
        <v>465</v>
      </c>
      <c r="B81" s="2171" t="s">
        <v>466</v>
      </c>
      <c r="C81" s="2172"/>
      <c r="D81" s="2173"/>
      <c r="E81" s="501">
        <f>E82+E83+E84+E85+E86</f>
        <v>250.31999999999996</v>
      </c>
    </row>
    <row r="82" spans="1:5" s="490" customFormat="1" ht="25.5">
      <c r="A82" s="496" t="s">
        <v>467</v>
      </c>
      <c r="B82" s="494" t="s">
        <v>468</v>
      </c>
      <c r="C82" s="502">
        <v>0.08</v>
      </c>
      <c r="D82" s="501"/>
      <c r="E82" s="499">
        <f>ROUND(E71*C82,2)</f>
        <v>52.7</v>
      </c>
    </row>
    <row r="83" spans="1:5" s="490" customFormat="1" ht="12.75">
      <c r="A83" s="503" t="s">
        <v>469</v>
      </c>
      <c r="B83" s="494" t="s">
        <v>470</v>
      </c>
      <c r="C83" s="504">
        <v>0.15</v>
      </c>
      <c r="D83" s="505"/>
      <c r="E83" s="506">
        <f>ROUND(E71*C83,2)</f>
        <v>98.81</v>
      </c>
    </row>
    <row r="84" spans="1:5" s="490" customFormat="1" ht="12.75">
      <c r="A84" s="769" t="s">
        <v>471</v>
      </c>
      <c r="B84" s="777" t="s">
        <v>472</v>
      </c>
      <c r="C84" s="778">
        <v>0.04</v>
      </c>
      <c r="D84" s="768"/>
      <c r="E84" s="772">
        <f>ROUND(E71*C84,2)</f>
        <v>26.35</v>
      </c>
    </row>
    <row r="85" spans="1:5" s="490" customFormat="1" ht="12.75">
      <c r="A85" s="769" t="s">
        <v>473</v>
      </c>
      <c r="B85" s="779" t="s">
        <v>474</v>
      </c>
      <c r="C85" s="778">
        <v>7.0000000000000007E-2</v>
      </c>
      <c r="D85" s="768"/>
      <c r="E85" s="772">
        <f>ROUND(E71*C85,2)</f>
        <v>46.11</v>
      </c>
    </row>
    <row r="86" spans="1:5" s="490" customFormat="1" ht="12.75">
      <c r="A86" s="769" t="s">
        <v>475</v>
      </c>
      <c r="B86" s="779" t="s">
        <v>476</v>
      </c>
      <c r="C86" s="778">
        <v>0.04</v>
      </c>
      <c r="D86" s="768"/>
      <c r="E86" s="772">
        <f>ROUND(E71*C86,2)</f>
        <v>26.35</v>
      </c>
    </row>
    <row r="87" spans="1:5" s="490" customFormat="1" ht="13.5">
      <c r="A87" s="767"/>
      <c r="B87" s="780" t="s">
        <v>431</v>
      </c>
      <c r="C87" s="771"/>
      <c r="D87" s="771" t="s">
        <v>391</v>
      </c>
      <c r="E87" s="768">
        <f>ROUND(E71+E74+E81,0)</f>
        <v>3000</v>
      </c>
    </row>
    <row r="88" spans="1:5" s="490" customFormat="1" ht="13.5">
      <c r="A88" s="507"/>
      <c r="B88" s="492" t="s">
        <v>934</v>
      </c>
      <c r="C88" s="508"/>
      <c r="D88" s="508"/>
      <c r="E88" s="509">
        <f>E87/20</f>
        <v>150</v>
      </c>
    </row>
  </sheetData>
  <mergeCells count="42">
    <mergeCell ref="A69:D69"/>
    <mergeCell ref="B71:D71"/>
    <mergeCell ref="B74:D74"/>
    <mergeCell ref="B81:D81"/>
    <mergeCell ref="B14:H14"/>
    <mergeCell ref="B19:H19"/>
    <mergeCell ref="B20:B22"/>
    <mergeCell ref="C20:C21"/>
    <mergeCell ref="D20:D21"/>
    <mergeCell ref="E20:E21"/>
    <mergeCell ref="F20:F21"/>
    <mergeCell ref="G20:G21"/>
    <mergeCell ref="H20:H21"/>
    <mergeCell ref="H31:M33"/>
    <mergeCell ref="B37:H37"/>
    <mergeCell ref="B38:G39"/>
    <mergeCell ref="E1:K1"/>
    <mergeCell ref="F15:F16"/>
    <mergeCell ref="F29:G29"/>
    <mergeCell ref="B28:D28"/>
    <mergeCell ref="F28:G28"/>
    <mergeCell ref="D11:H11"/>
    <mergeCell ref="B8:C8"/>
    <mergeCell ref="J8:L8"/>
    <mergeCell ref="B5:C5"/>
    <mergeCell ref="J5:L5"/>
    <mergeCell ref="B6:C6"/>
    <mergeCell ref="J6:L6"/>
    <mergeCell ref="B7:C7"/>
    <mergeCell ref="J7:L7"/>
    <mergeCell ref="B11:B12"/>
    <mergeCell ref="C11:C12"/>
    <mergeCell ref="I17:L17"/>
    <mergeCell ref="C15:C16"/>
    <mergeCell ref="B45:C45"/>
    <mergeCell ref="B15:B17"/>
    <mergeCell ref="D15:D16"/>
    <mergeCell ref="E15:E16"/>
    <mergeCell ref="G15:G16"/>
    <mergeCell ref="H15:H16"/>
    <mergeCell ref="B27:G27"/>
    <mergeCell ref="B29:D29"/>
  </mergeCells>
  <dataValidations count="1">
    <dataValidation type="whole" errorStyle="information" allowBlank="1" showInputMessage="1" showErrorMessage="1" error="Jāievada skaitlis" sqref="D6:J8">
      <formula1>-1000000000000</formula1>
      <formula2>1000000000000</formula2>
    </dataValidation>
  </dataValidations>
  <pageMargins left="0.7" right="0.7" top="0.75" bottom="0.75" header="0.3" footer="0.3"/>
  <pageSetup paperSize="9" orientation="portrait" horizontalDpi="90" verticalDpi="90"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Q23"/>
  <sheetViews>
    <sheetView zoomScale="80" zoomScaleNormal="80" workbookViewId="0">
      <selection activeCell="J6" sqref="J6:L6"/>
    </sheetView>
  </sheetViews>
  <sheetFormatPr defaultRowHeight="15" outlineLevelRow="1"/>
  <cols>
    <col min="1" max="1" width="13.42578125" customWidth="1"/>
    <col min="2" max="3" width="15" customWidth="1"/>
    <col min="4" max="5" width="13.42578125" customWidth="1"/>
    <col min="6" max="6" width="13.28515625" customWidth="1"/>
    <col min="7" max="7" width="14.5703125" customWidth="1"/>
    <col min="8" max="8" width="11.5703125" customWidth="1"/>
    <col min="9" max="9" width="11.140625" customWidth="1"/>
    <col min="11" max="11" width="23.5703125" customWidth="1"/>
    <col min="12" max="12" width="18.7109375" customWidth="1"/>
  </cols>
  <sheetData>
    <row r="1" spans="1:17" ht="28.5" customHeight="1">
      <c r="D1" s="1634" t="s">
        <v>840</v>
      </c>
      <c r="E1" s="1634"/>
      <c r="F1" s="1634"/>
      <c r="G1" s="1634"/>
      <c r="H1" s="1634"/>
      <c r="I1" s="1634"/>
      <c r="J1" s="1634"/>
      <c r="K1" s="1634"/>
    </row>
    <row r="3" spans="1:17" s="287" customFormat="1">
      <c r="A3" s="376" t="s">
        <v>936</v>
      </c>
    </row>
    <row r="4" spans="1:17" s="120" customFormat="1" ht="76.5" customHeight="1">
      <c r="B4" s="1779" t="s">
        <v>333</v>
      </c>
      <c r="C4" s="1779"/>
      <c r="D4" s="84" t="s">
        <v>13</v>
      </c>
      <c r="E4" s="84" t="s">
        <v>14</v>
      </c>
      <c r="F4" s="84" t="s">
        <v>15</v>
      </c>
      <c r="G4" s="84" t="s">
        <v>16</v>
      </c>
      <c r="H4" s="84" t="s">
        <v>334</v>
      </c>
      <c r="I4" s="84" t="s">
        <v>335</v>
      </c>
      <c r="J4" s="1779" t="s">
        <v>336</v>
      </c>
      <c r="K4" s="1779"/>
      <c r="L4" s="1779"/>
    </row>
    <row r="5" spans="1:17" s="490" customFormat="1" ht="20.25" customHeight="1">
      <c r="B5" s="2185" t="s">
        <v>337</v>
      </c>
      <c r="C5" s="2186"/>
      <c r="D5" s="491" t="s">
        <v>338</v>
      </c>
      <c r="E5" s="491" t="s">
        <v>338</v>
      </c>
      <c r="F5" s="491" t="s">
        <v>338</v>
      </c>
      <c r="G5" s="491" t="s">
        <v>338</v>
      </c>
      <c r="H5" s="491" t="s">
        <v>338</v>
      </c>
      <c r="I5" s="491" t="s">
        <v>338</v>
      </c>
      <c r="J5" s="2187"/>
      <c r="K5" s="2187"/>
      <c r="L5" s="2187"/>
    </row>
    <row r="6" spans="1:17" s="490" customFormat="1" ht="38.25" customHeight="1">
      <c r="B6" s="2188" t="s">
        <v>339</v>
      </c>
      <c r="C6" s="2188"/>
      <c r="D6" s="538">
        <v>0</v>
      </c>
      <c r="E6" s="538">
        <f>C12</f>
        <v>2364</v>
      </c>
      <c r="F6" s="538">
        <f>D12</f>
        <v>2729</v>
      </c>
      <c r="G6" s="538">
        <v>0</v>
      </c>
      <c r="H6" s="937">
        <v>0</v>
      </c>
      <c r="I6" s="538">
        <v>0</v>
      </c>
      <c r="J6" s="1889" t="s">
        <v>177</v>
      </c>
      <c r="K6" s="1889"/>
      <c r="L6" s="1889"/>
    </row>
    <row r="7" spans="1:17" s="306" customFormat="1" ht="12.75">
      <c r="A7" s="386"/>
    </row>
    <row r="8" spans="1:17" s="311" customFormat="1" ht="15.95" customHeight="1">
      <c r="A8" s="2182" t="s">
        <v>389</v>
      </c>
      <c r="B8" s="2000" t="s">
        <v>4</v>
      </c>
      <c r="C8" s="2163" t="s">
        <v>443</v>
      </c>
      <c r="D8" s="2164"/>
      <c r="E8" s="2164"/>
      <c r="F8" s="2164"/>
      <c r="G8" s="2165"/>
      <c r="I8" s="312"/>
    </row>
    <row r="9" spans="1:17" s="311" customFormat="1" ht="88.5" customHeight="1">
      <c r="A9" s="2183"/>
      <c r="B9" s="2000"/>
      <c r="C9" s="522" t="s">
        <v>553</v>
      </c>
      <c r="D9" s="522" t="s">
        <v>554</v>
      </c>
      <c r="E9" s="522" t="s">
        <v>847</v>
      </c>
      <c r="F9" s="303" t="s">
        <v>17</v>
      </c>
      <c r="G9" s="303" t="s">
        <v>615</v>
      </c>
      <c r="H9" s="850"/>
      <c r="J9" s="312"/>
    </row>
    <row r="10" spans="1:17" s="311" customFormat="1" ht="63.75" customHeight="1" outlineLevel="1">
      <c r="A10" s="2123" t="s">
        <v>862</v>
      </c>
      <c r="B10" s="510" t="s">
        <v>1347</v>
      </c>
      <c r="C10" s="344">
        <f>G16</f>
        <v>1364</v>
      </c>
      <c r="D10" s="344">
        <f>G17</f>
        <v>2729</v>
      </c>
      <c r="E10" s="491">
        <v>0</v>
      </c>
      <c r="F10" s="429">
        <v>0</v>
      </c>
      <c r="G10" s="429">
        <v>0</v>
      </c>
      <c r="H10" s="2136" t="s">
        <v>937</v>
      </c>
      <c r="I10" s="452"/>
      <c r="J10" s="454"/>
      <c r="K10" s="454"/>
      <c r="L10" s="454"/>
      <c r="M10" s="454"/>
      <c r="N10" s="454"/>
      <c r="O10" s="454"/>
      <c r="P10" s="313"/>
      <c r="Q10" s="313"/>
    </row>
    <row r="11" spans="1:17" s="311" customFormat="1" ht="51" outlineLevel="1">
      <c r="A11" s="2124"/>
      <c r="B11" s="511" t="s">
        <v>938</v>
      </c>
      <c r="C11" s="344">
        <v>1000</v>
      </c>
      <c r="D11" s="344">
        <v>0</v>
      </c>
      <c r="E11" s="491">
        <v>0</v>
      </c>
      <c r="F11" s="937">
        <v>0</v>
      </c>
      <c r="G11" s="937">
        <v>0</v>
      </c>
      <c r="H11" s="2137"/>
      <c r="I11" s="2184"/>
      <c r="J11" s="2116"/>
      <c r="K11" s="2116"/>
      <c r="L11" s="454"/>
      <c r="M11" s="454"/>
      <c r="N11" s="454"/>
      <c r="O11" s="454"/>
      <c r="P11" s="313"/>
      <c r="Q11" s="313"/>
    </row>
    <row r="12" spans="1:17" s="514" customFormat="1" ht="27.75" customHeight="1" outlineLevel="1">
      <c r="A12" s="512"/>
      <c r="B12" s="379"/>
      <c r="C12" s="989">
        <f>SUM(C10:C11)</f>
        <v>2364</v>
      </c>
      <c r="D12" s="989">
        <f>SUM(D10:D11)</f>
        <v>2729</v>
      </c>
      <c r="E12" s="937">
        <f t="shared" ref="E12:G12" si="0">SUM(E10:E11)</f>
        <v>0</v>
      </c>
      <c r="F12" s="937">
        <f t="shared" si="0"/>
        <v>0</v>
      </c>
      <c r="G12" s="937">
        <f t="shared" si="0"/>
        <v>0</v>
      </c>
      <c r="I12" s="513"/>
      <c r="J12" s="454"/>
      <c r="K12" s="454"/>
      <c r="L12" s="454"/>
      <c r="M12" s="454"/>
      <c r="N12" s="454"/>
      <c r="O12" s="454"/>
    </row>
    <row r="13" spans="1:17" s="311" customFormat="1" ht="15.75" customHeight="1" outlineLevel="1">
      <c r="A13" s="360"/>
      <c r="B13" s="518"/>
      <c r="C13" s="519"/>
      <c r="D13" s="515"/>
      <c r="E13" s="516"/>
      <c r="F13" s="517"/>
      <c r="G13" s="517"/>
      <c r="H13" s="289"/>
      <c r="I13" s="452"/>
      <c r="J13" s="454"/>
      <c r="K13" s="454"/>
      <c r="L13" s="454"/>
      <c r="M13" s="454"/>
      <c r="N13" s="454"/>
      <c r="O13" s="454"/>
      <c r="P13" s="313"/>
      <c r="Q13" s="313"/>
    </row>
    <row r="14" spans="1:17" s="306" customFormat="1" ht="12.75">
      <c r="J14" s="454"/>
      <c r="K14" s="454"/>
      <c r="L14" s="454"/>
      <c r="M14" s="454"/>
      <c r="N14" s="454"/>
      <c r="O14" s="454"/>
    </row>
    <row r="15" spans="1:17" s="306" customFormat="1" ht="12.75">
      <c r="A15" s="2079" t="s">
        <v>539</v>
      </c>
      <c r="B15" s="2079"/>
      <c r="C15" s="2079"/>
      <c r="D15" s="2079"/>
      <c r="E15" s="2079"/>
      <c r="F15" s="2079"/>
      <c r="G15" s="353"/>
      <c r="J15" s="454"/>
      <c r="K15" s="454"/>
      <c r="L15" s="454"/>
      <c r="M15" s="454"/>
      <c r="N15" s="454"/>
      <c r="O15" s="454"/>
    </row>
    <row r="16" spans="1:17" s="306" customFormat="1" ht="12.75">
      <c r="A16" s="2080" t="s">
        <v>889</v>
      </c>
      <c r="B16" s="2080"/>
      <c r="C16" s="2080"/>
      <c r="D16" s="1159">
        <v>2024</v>
      </c>
      <c r="E16" s="1158" t="s">
        <v>817</v>
      </c>
      <c r="F16" s="1158"/>
      <c r="G16" s="1086">
        <f>D22</f>
        <v>1364</v>
      </c>
      <c r="J16" s="454"/>
      <c r="K16" s="454"/>
      <c r="L16" s="454"/>
      <c r="M16" s="454"/>
      <c r="N16" s="454"/>
      <c r="O16" s="454"/>
    </row>
    <row r="17" spans="1:12" s="306" customFormat="1" ht="18.95" customHeight="1">
      <c r="A17" s="2080" t="s">
        <v>888</v>
      </c>
      <c r="B17" s="2080"/>
      <c r="C17" s="2080"/>
      <c r="D17" s="1159">
        <v>2025</v>
      </c>
      <c r="E17" s="1158" t="s">
        <v>817</v>
      </c>
      <c r="F17" s="1158"/>
      <c r="G17" s="1086">
        <f>E22</f>
        <v>2729</v>
      </c>
    </row>
    <row r="18" spans="1:12" s="306" customFormat="1" ht="12.75">
      <c r="G18" s="1160"/>
    </row>
    <row r="19" spans="1:12" s="306" customFormat="1" ht="25.5">
      <c r="A19" s="357" t="s">
        <v>600</v>
      </c>
      <c r="B19" s="357" t="s">
        <v>544</v>
      </c>
      <c r="C19" s="357" t="s">
        <v>545</v>
      </c>
      <c r="D19" s="357" t="s">
        <v>911</v>
      </c>
      <c r="E19" s="342" t="s">
        <v>875</v>
      </c>
      <c r="G19" s="2083"/>
      <c r="H19" s="2116"/>
      <c r="I19" s="2116"/>
      <c r="J19" s="2116"/>
      <c r="K19" s="2116"/>
      <c r="L19" s="2116"/>
    </row>
    <row r="20" spans="1:12" s="484" customFormat="1" ht="38.25">
      <c r="A20" s="293" t="s">
        <v>560</v>
      </c>
      <c r="B20" s="428">
        <v>1840</v>
      </c>
      <c r="C20" s="429">
        <f>B20*12</f>
        <v>22080</v>
      </c>
      <c r="D20" s="521">
        <f>C20*0.05</f>
        <v>1104</v>
      </c>
      <c r="E20" s="521">
        <f>C20*0.1</f>
        <v>2208</v>
      </c>
    </row>
    <row r="21" spans="1:12" s="484" customFormat="1" ht="51">
      <c r="A21" s="293" t="s">
        <v>548</v>
      </c>
      <c r="B21" s="730">
        <f>B20*0.2359</f>
        <v>434.05599999999998</v>
      </c>
      <c r="C21" s="429">
        <f>B21*12</f>
        <v>5208.6719999999996</v>
      </c>
      <c r="D21" s="521">
        <f>C21*0.05</f>
        <v>260.43360000000001</v>
      </c>
      <c r="E21" s="521">
        <f>C21*0.1</f>
        <v>520.86720000000003</v>
      </c>
    </row>
    <row r="22" spans="1:12" s="484" customFormat="1" ht="12.75">
      <c r="A22" s="486" t="s">
        <v>549</v>
      </c>
      <c r="B22" s="443">
        <f>ROUND(SUM(B20:B21),0)</f>
        <v>2274</v>
      </c>
      <c r="C22" s="443">
        <f t="shared" ref="C22:E22" si="1">ROUND(SUM(C20:C21),0)</f>
        <v>27289</v>
      </c>
      <c r="D22" s="443">
        <f t="shared" si="1"/>
        <v>1364</v>
      </c>
      <c r="E22" s="443">
        <f t="shared" si="1"/>
        <v>2729</v>
      </c>
    </row>
    <row r="23" spans="1:12" s="306" customFormat="1" ht="12.75"/>
  </sheetData>
  <mergeCells count="17">
    <mergeCell ref="D1:K1"/>
    <mergeCell ref="H10:H11"/>
    <mergeCell ref="C8:G8"/>
    <mergeCell ref="A16:C16"/>
    <mergeCell ref="B4:C4"/>
    <mergeCell ref="J4:L4"/>
    <mergeCell ref="B5:C5"/>
    <mergeCell ref="J5:L5"/>
    <mergeCell ref="B6:C6"/>
    <mergeCell ref="J6:L6"/>
    <mergeCell ref="G19:L19"/>
    <mergeCell ref="A8:A9"/>
    <mergeCell ref="B8:B9"/>
    <mergeCell ref="A10:A11"/>
    <mergeCell ref="I11:K11"/>
    <mergeCell ref="A15:F15"/>
    <mergeCell ref="A17:C17"/>
  </mergeCells>
  <dataValidations count="1">
    <dataValidation type="whole" errorStyle="information" allowBlank="1" showInputMessage="1" showErrorMessage="1" error="Jāievada skaitlis" sqref="D5:J6">
      <formula1>-1000000000000</formula1>
      <formula2>1000000000000</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3"/>
  <sheetViews>
    <sheetView zoomScale="80" zoomScaleNormal="80" workbookViewId="0">
      <selection activeCell="J7" sqref="J7:L7"/>
    </sheetView>
  </sheetViews>
  <sheetFormatPr defaultRowHeight="15"/>
  <cols>
    <col min="1" max="1" width="15.85546875" customWidth="1"/>
    <col min="2" max="2" width="17.7109375" customWidth="1"/>
    <col min="3" max="3" width="19.5703125" customWidth="1"/>
    <col min="4" max="4" width="11.7109375" customWidth="1"/>
    <col min="5" max="5" width="13.42578125" customWidth="1"/>
    <col min="6" max="6" width="10.28515625" customWidth="1"/>
    <col min="7" max="8" width="13.140625" customWidth="1"/>
    <col min="9" max="9" width="11.140625" customWidth="1"/>
    <col min="11" max="11" width="25" customWidth="1"/>
    <col min="12" max="12" width="15.28515625" customWidth="1"/>
  </cols>
  <sheetData>
    <row r="1" spans="1:12" ht="35.25" customHeight="1">
      <c r="D1" s="1634" t="s">
        <v>845</v>
      </c>
      <c r="E1" s="1634"/>
      <c r="F1" s="1634"/>
      <c r="G1" s="1634"/>
      <c r="H1" s="1634"/>
      <c r="I1" s="1634"/>
      <c r="J1" s="1634"/>
      <c r="K1" s="1634"/>
    </row>
    <row r="3" spans="1:12">
      <c r="A3" s="123" t="s">
        <v>940</v>
      </c>
    </row>
    <row r="5" spans="1:12" s="120" customFormat="1" ht="76.5">
      <c r="B5" s="1779" t="s">
        <v>333</v>
      </c>
      <c r="C5" s="1779"/>
      <c r="D5" s="84" t="s">
        <v>13</v>
      </c>
      <c r="E5" s="84" t="s">
        <v>14</v>
      </c>
      <c r="F5" s="84" t="s">
        <v>15</v>
      </c>
      <c r="G5" s="84" t="s">
        <v>16</v>
      </c>
      <c r="H5" s="84" t="s">
        <v>334</v>
      </c>
      <c r="I5" s="84" t="s">
        <v>335</v>
      </c>
      <c r="J5" s="1779" t="s">
        <v>336</v>
      </c>
      <c r="K5" s="1779"/>
      <c r="L5" s="1779"/>
    </row>
    <row r="6" spans="1:12" s="120" customFormat="1" ht="17.25" customHeight="1">
      <c r="B6" s="1845" t="s">
        <v>337</v>
      </c>
      <c r="C6" s="2061"/>
      <c r="D6" s="523" t="s">
        <v>338</v>
      </c>
      <c r="E6" s="523" t="s">
        <v>338</v>
      </c>
      <c r="F6" s="523" t="s">
        <v>338</v>
      </c>
      <c r="G6" s="523" t="s">
        <v>338</v>
      </c>
      <c r="H6" s="523" t="s">
        <v>338</v>
      </c>
      <c r="I6" s="523" t="s">
        <v>338</v>
      </c>
      <c r="J6" s="2062"/>
      <c r="K6" s="2062"/>
      <c r="L6" s="2062"/>
    </row>
    <row r="7" spans="1:12" s="120" customFormat="1" ht="51.75" customHeight="1">
      <c r="B7" s="2063" t="s">
        <v>339</v>
      </c>
      <c r="C7" s="2063"/>
      <c r="D7" s="1161">
        <v>0</v>
      </c>
      <c r="E7" s="1161">
        <f>E14</f>
        <v>5457</v>
      </c>
      <c r="F7" s="1161">
        <f>F14</f>
        <v>1364</v>
      </c>
      <c r="G7" s="1161">
        <f>G14</f>
        <v>1364</v>
      </c>
      <c r="H7" s="1162">
        <v>0</v>
      </c>
      <c r="I7" s="1161">
        <f>H14</f>
        <v>1364</v>
      </c>
      <c r="J7" s="2063" t="s">
        <v>177</v>
      </c>
      <c r="K7" s="2063"/>
      <c r="L7" s="2063"/>
    </row>
    <row r="9" spans="1:12">
      <c r="A9" s="123"/>
    </row>
    <row r="10" spans="1:12" s="526" customFormat="1" ht="89.25">
      <c r="A10" s="2198" t="s">
        <v>389</v>
      </c>
      <c r="B10" s="2199"/>
      <c r="C10" s="525" t="s">
        <v>941</v>
      </c>
      <c r="D10" s="84" t="s">
        <v>13</v>
      </c>
      <c r="E10" s="84" t="s">
        <v>14</v>
      </c>
      <c r="F10" s="84" t="s">
        <v>15</v>
      </c>
      <c r="G10" s="84" t="s">
        <v>16</v>
      </c>
      <c r="H10" s="84" t="s">
        <v>335</v>
      </c>
      <c r="I10" s="84" t="s">
        <v>334</v>
      </c>
    </row>
    <row r="11" spans="1:12" ht="60.75" customHeight="1">
      <c r="A11" s="2191" t="s">
        <v>1348</v>
      </c>
      <c r="B11" s="2192"/>
      <c r="C11" s="2200" t="s">
        <v>942</v>
      </c>
      <c r="D11" s="1167"/>
      <c r="E11" s="1168">
        <f>F17</f>
        <v>1364</v>
      </c>
      <c r="F11" s="1169"/>
      <c r="G11" s="1169"/>
      <c r="H11" s="1169"/>
      <c r="I11" s="1170" t="s">
        <v>943</v>
      </c>
      <c r="J11" s="295"/>
      <c r="K11" s="331"/>
    </row>
    <row r="12" spans="1:12" ht="38.25" customHeight="1">
      <c r="A12" s="2193" t="s">
        <v>1349</v>
      </c>
      <c r="B12" s="2194"/>
      <c r="C12" s="2201"/>
      <c r="D12" s="1167"/>
      <c r="E12" s="1171">
        <f>F17</f>
        <v>1364</v>
      </c>
      <c r="F12" s="1172">
        <f>F17</f>
        <v>1364</v>
      </c>
      <c r="G12" s="1172">
        <f>F17</f>
        <v>1364</v>
      </c>
      <c r="H12" s="1172">
        <f>F17</f>
        <v>1364</v>
      </c>
      <c r="I12" s="1173" t="s">
        <v>944</v>
      </c>
      <c r="J12" s="295"/>
      <c r="K12" s="331"/>
    </row>
    <row r="13" spans="1:12" ht="38.25" customHeight="1">
      <c r="A13" s="2195" t="s">
        <v>1350</v>
      </c>
      <c r="B13" s="2196"/>
      <c r="C13" s="1163"/>
      <c r="D13" s="1167"/>
      <c r="E13" s="1174">
        <f>F18</f>
        <v>2729</v>
      </c>
      <c r="F13" s="1175"/>
      <c r="G13" s="1175"/>
      <c r="H13" s="1175"/>
      <c r="I13" s="1176" t="s">
        <v>945</v>
      </c>
      <c r="J13" s="295"/>
      <c r="K13" s="331"/>
    </row>
    <row r="14" spans="1:12">
      <c r="A14" s="2138" t="s">
        <v>431</v>
      </c>
      <c r="B14" s="2197"/>
      <c r="C14" s="2139"/>
      <c r="D14" s="1177">
        <f>SUM(D11:D13)</f>
        <v>0</v>
      </c>
      <c r="E14" s="1177">
        <f>SUM(E11:E13)</f>
        <v>5457</v>
      </c>
      <c r="F14" s="1177">
        <f t="shared" ref="F14:H14" si="0">SUM(F11:F13)</f>
        <v>1364</v>
      </c>
      <c r="G14" s="1177">
        <f t="shared" si="0"/>
        <v>1364</v>
      </c>
      <c r="H14" s="1177">
        <f t="shared" si="0"/>
        <v>1364</v>
      </c>
      <c r="I14" s="325"/>
      <c r="J14" s="295"/>
      <c r="K14" s="331"/>
    </row>
    <row r="15" spans="1:12">
      <c r="A15" s="337"/>
      <c r="B15" s="337"/>
      <c r="C15" s="338"/>
      <c r="D15" s="335"/>
      <c r="E15" s="335"/>
      <c r="F15" s="335"/>
      <c r="G15" s="335"/>
      <c r="H15" s="335"/>
      <c r="I15" s="336"/>
    </row>
    <row r="16" spans="1:12">
      <c r="A16" s="2127" t="s">
        <v>539</v>
      </c>
      <c r="B16" s="2127"/>
      <c r="C16" s="2127"/>
      <c r="D16" s="2127"/>
      <c r="E16" s="2127"/>
      <c r="F16" s="299"/>
      <c r="G16" s="287"/>
      <c r="H16" s="287"/>
      <c r="I16" s="287"/>
    </row>
    <row r="17" spans="1:9">
      <c r="A17" s="2189" t="s">
        <v>889</v>
      </c>
      <c r="B17" s="2189"/>
      <c r="C17" s="2189"/>
      <c r="D17" s="2190" t="s">
        <v>817</v>
      </c>
      <c r="E17" s="2190"/>
      <c r="F17" s="1166">
        <f>D23</f>
        <v>1364</v>
      </c>
      <c r="G17" s="287"/>
      <c r="H17" s="287"/>
      <c r="I17" s="287"/>
    </row>
    <row r="18" spans="1:9" s="83" customFormat="1" ht="18.75" customHeight="1">
      <c r="A18" s="2189" t="s">
        <v>888</v>
      </c>
      <c r="B18" s="2189"/>
      <c r="C18" s="2189"/>
      <c r="D18" s="2190" t="s">
        <v>817</v>
      </c>
      <c r="E18" s="2190"/>
      <c r="F18" s="1166">
        <f>E23</f>
        <v>2729</v>
      </c>
      <c r="G18" s="310"/>
      <c r="H18" s="310"/>
      <c r="I18" s="310"/>
    </row>
    <row r="19" spans="1:9">
      <c r="A19" s="287"/>
      <c r="B19" s="287"/>
      <c r="C19" s="287"/>
      <c r="D19" s="287"/>
      <c r="E19" s="287"/>
      <c r="F19" s="287"/>
      <c r="G19" s="287"/>
      <c r="H19" s="287"/>
      <c r="I19" s="287"/>
    </row>
    <row r="20" spans="1:9" s="83" customFormat="1" ht="25.5">
      <c r="A20" s="357" t="s">
        <v>543</v>
      </c>
      <c r="B20" s="357" t="s">
        <v>544</v>
      </c>
      <c r="C20" s="357" t="s">
        <v>545</v>
      </c>
      <c r="D20" s="300" t="s">
        <v>946</v>
      </c>
      <c r="E20" s="358" t="s">
        <v>875</v>
      </c>
    </row>
    <row r="21" spans="1:9" s="524" customFormat="1" ht="41.25" customHeight="1">
      <c r="A21" s="293" t="s">
        <v>547</v>
      </c>
      <c r="B21" s="428">
        <v>1840</v>
      </c>
      <c r="C21" s="429">
        <f>B21*12</f>
        <v>22080</v>
      </c>
      <c r="D21" s="1165">
        <f>C21*0.05</f>
        <v>1104</v>
      </c>
      <c r="E21" s="1165">
        <f>C21*0.1</f>
        <v>2208</v>
      </c>
    </row>
    <row r="22" spans="1:9" s="524" customFormat="1" ht="36.75" customHeight="1">
      <c r="A22" s="293" t="s">
        <v>548</v>
      </c>
      <c r="B22" s="730">
        <f>B21*0.2359</f>
        <v>434.05599999999998</v>
      </c>
      <c r="C22" s="429">
        <f>B22*12</f>
        <v>5208.6719999999996</v>
      </c>
      <c r="D22" s="1165">
        <f>C22*0.05</f>
        <v>260.43360000000001</v>
      </c>
      <c r="E22" s="1165">
        <f>C22*0.1</f>
        <v>520.86720000000003</v>
      </c>
    </row>
    <row r="23" spans="1:9" s="524" customFormat="1" ht="12.75">
      <c r="A23" s="486" t="s">
        <v>549</v>
      </c>
      <c r="B23" s="1164">
        <f>ROUND(SUM(B21:B22),0)</f>
        <v>2274</v>
      </c>
      <c r="C23" s="1164">
        <f t="shared" ref="C23:E23" si="1">ROUND(SUM(C21:C22),0)</f>
        <v>27289</v>
      </c>
      <c r="D23" s="1164">
        <f t="shared" si="1"/>
        <v>1364</v>
      </c>
      <c r="E23" s="1164">
        <f t="shared" si="1"/>
        <v>2729</v>
      </c>
    </row>
  </sheetData>
  <mergeCells count="18">
    <mergeCell ref="D1:K1"/>
    <mergeCell ref="A17:C17"/>
    <mergeCell ref="D17:E17"/>
    <mergeCell ref="B5:C5"/>
    <mergeCell ref="J5:L5"/>
    <mergeCell ref="B6:C6"/>
    <mergeCell ref="J6:L6"/>
    <mergeCell ref="B7:C7"/>
    <mergeCell ref="J7:L7"/>
    <mergeCell ref="A10:B10"/>
    <mergeCell ref="C11:C12"/>
    <mergeCell ref="A16:E16"/>
    <mergeCell ref="A18:C18"/>
    <mergeCell ref="D18:E18"/>
    <mergeCell ref="A11:B11"/>
    <mergeCell ref="A12:B12"/>
    <mergeCell ref="A13:B13"/>
    <mergeCell ref="A14:C14"/>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pageSetup orientation="portrait" verticalDpi="0"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U28"/>
  <sheetViews>
    <sheetView showGridLines="0" zoomScale="80" zoomScaleNormal="80" workbookViewId="0">
      <selection activeCell="J7" sqref="J7"/>
    </sheetView>
  </sheetViews>
  <sheetFormatPr defaultColWidth="9.140625" defaultRowHeight="15"/>
  <cols>
    <col min="1" max="1" width="7.7109375" style="2" customWidth="1"/>
    <col min="2" max="2" width="31.28515625" style="2" customWidth="1"/>
    <col min="3" max="3" width="19.85546875" style="2" customWidth="1"/>
    <col min="4" max="4" width="19.42578125" style="2" customWidth="1"/>
    <col min="5" max="5" width="19" style="2" customWidth="1"/>
    <col min="6" max="6" width="17.42578125" style="2" customWidth="1"/>
    <col min="7" max="7" width="18.5703125" style="2" customWidth="1"/>
    <col min="8" max="8" width="20.7109375" style="2" customWidth="1"/>
    <col min="9" max="9" width="23.85546875" style="2" customWidth="1"/>
    <col min="10" max="10" width="40.5703125" style="2" customWidth="1"/>
    <col min="11" max="11" width="20.85546875" style="2" customWidth="1"/>
    <col min="12" max="12" width="9.140625" style="2"/>
    <col min="13" max="13" width="11.140625" style="2" bestFit="1" customWidth="1"/>
    <col min="14" max="16384" width="9.140625" style="2"/>
  </cols>
  <sheetData>
    <row r="1" spans="2:21" ht="28.5" customHeight="1">
      <c r="E1" s="1650" t="s">
        <v>853</v>
      </c>
      <c r="F1" s="1650"/>
      <c r="G1" s="1650"/>
      <c r="H1" s="1650"/>
      <c r="I1" s="1650"/>
    </row>
    <row r="2" spans="2:21">
      <c r="I2" s="2203"/>
      <c r="J2" s="2203"/>
    </row>
    <row r="3" spans="2:21" ht="21.6" customHeight="1">
      <c r="B3" s="2207" t="s">
        <v>1156</v>
      </c>
      <c r="C3" s="2207"/>
      <c r="D3" s="2207"/>
      <c r="E3" s="2207"/>
      <c r="F3" s="2207"/>
      <c r="G3" s="2207"/>
      <c r="H3" s="2207"/>
      <c r="I3" s="2207"/>
      <c r="J3" s="2207"/>
      <c r="K3" s="2207"/>
    </row>
    <row r="4" spans="2:21" ht="23.25" customHeight="1">
      <c r="B4" s="3"/>
      <c r="C4" s="4"/>
    </row>
    <row r="5" spans="2:21" s="83" customFormat="1" ht="107.45" customHeight="1">
      <c r="B5" s="2208" t="s">
        <v>333</v>
      </c>
      <c r="C5" s="2209"/>
      <c r="D5" s="101" t="s">
        <v>13</v>
      </c>
      <c r="E5" s="84" t="s">
        <v>14</v>
      </c>
      <c r="F5" s="84" t="s">
        <v>15</v>
      </c>
      <c r="G5" s="84" t="s">
        <v>16</v>
      </c>
      <c r="H5" s="84" t="s">
        <v>334</v>
      </c>
      <c r="I5" s="84" t="s">
        <v>335</v>
      </c>
      <c r="J5" s="84" t="s">
        <v>488</v>
      </c>
      <c r="L5" s="2202"/>
      <c r="M5" s="2202"/>
      <c r="N5" s="2202"/>
      <c r="O5" s="2202"/>
      <c r="P5" s="2202"/>
      <c r="Q5" s="2202"/>
      <c r="R5" s="2202"/>
      <c r="S5" s="2202"/>
      <c r="T5" s="2202"/>
      <c r="U5" s="2202"/>
    </row>
    <row r="6" spans="2:21" s="635" customFormat="1" ht="15" customHeight="1">
      <c r="B6" s="1985" t="s">
        <v>337</v>
      </c>
      <c r="C6" s="1986"/>
      <c r="D6" s="85" t="s">
        <v>338</v>
      </c>
      <c r="E6" s="85" t="s">
        <v>338</v>
      </c>
      <c r="F6" s="85" t="s">
        <v>338</v>
      </c>
      <c r="G6" s="85" t="s">
        <v>338</v>
      </c>
      <c r="H6" s="85" t="s">
        <v>338</v>
      </c>
      <c r="I6" s="85" t="s">
        <v>338</v>
      </c>
      <c r="J6" s="122"/>
      <c r="K6" s="643"/>
      <c r="L6" s="2210"/>
      <c r="M6" s="2210"/>
      <c r="N6" s="2210"/>
      <c r="O6" s="2210"/>
      <c r="P6" s="2210"/>
      <c r="Q6" s="2210"/>
      <c r="R6" s="2210"/>
      <c r="S6" s="1178"/>
      <c r="T6" s="1178"/>
    </row>
    <row r="7" spans="2:21" s="635" customFormat="1" ht="27" customHeight="1">
      <c r="B7" s="2073" t="s">
        <v>339</v>
      </c>
      <c r="C7" s="2073"/>
      <c r="D7" s="1308">
        <v>0</v>
      </c>
      <c r="E7" s="644">
        <f>D26</f>
        <v>72539</v>
      </c>
      <c r="F7" s="644">
        <f>E26</f>
        <v>141077</v>
      </c>
      <c r="G7" s="644">
        <f>F26</f>
        <v>141077</v>
      </c>
      <c r="H7" s="645"/>
      <c r="I7" s="644">
        <f>F26</f>
        <v>141077</v>
      </c>
      <c r="J7" s="89" t="s">
        <v>1090</v>
      </c>
      <c r="K7" s="646"/>
      <c r="L7" s="1178"/>
      <c r="M7" s="1178"/>
      <c r="N7" s="1178"/>
      <c r="O7" s="1178"/>
      <c r="P7" s="1178"/>
      <c r="Q7" s="1178"/>
      <c r="R7" s="1178"/>
      <c r="S7" s="1178"/>
      <c r="T7" s="1178"/>
    </row>
    <row r="8" spans="2:21" s="99" customFormat="1" ht="12.75" customHeight="1">
      <c r="I8" s="647"/>
      <c r="K8" s="1178"/>
      <c r="L8" s="1178"/>
      <c r="M8" s="1178"/>
      <c r="N8" s="1178"/>
      <c r="O8" s="1178"/>
      <c r="P8" s="1178"/>
      <c r="Q8" s="1178"/>
      <c r="R8" s="1178"/>
      <c r="S8" s="1178"/>
    </row>
    <row r="9" spans="2:21" s="99" customFormat="1" ht="12.75" customHeight="1">
      <c r="E9" s="1768"/>
      <c r="F9" s="1768"/>
      <c r="G9" s="1768"/>
      <c r="H9" s="629"/>
      <c r="I9" s="623"/>
      <c r="K9" s="1178"/>
      <c r="L9" s="1178"/>
      <c r="M9" s="1178"/>
      <c r="N9" s="1178"/>
      <c r="O9" s="1178"/>
      <c r="P9" s="1178"/>
      <c r="Q9" s="1178"/>
      <c r="R9" s="1178"/>
      <c r="S9" s="1178"/>
    </row>
    <row r="10" spans="2:21" s="99" customFormat="1" ht="12.75">
      <c r="B10" s="629" t="s">
        <v>948</v>
      </c>
      <c r="E10" s="1768"/>
      <c r="F10" s="1768"/>
      <c r="G10" s="1768"/>
      <c r="H10" s="629"/>
      <c r="I10" s="623"/>
    </row>
    <row r="11" spans="2:21" customFormat="1" ht="15.6" customHeight="1"/>
    <row r="12" spans="2:21" s="99" customFormat="1" ht="32.450000000000003" customHeight="1">
      <c r="B12" s="84" t="s">
        <v>342</v>
      </c>
      <c r="C12" s="101" t="s">
        <v>425</v>
      </c>
      <c r="D12" s="84" t="s">
        <v>426</v>
      </c>
      <c r="E12" s="84" t="s">
        <v>427</v>
      </c>
      <c r="F12" s="84" t="s">
        <v>428</v>
      </c>
      <c r="G12" s="84" t="s">
        <v>429</v>
      </c>
      <c r="H12" s="102" t="s">
        <v>430</v>
      </c>
    </row>
    <row r="13" spans="2:21" s="99" customFormat="1" ht="12.75">
      <c r="B13" s="103" t="s">
        <v>949</v>
      </c>
      <c r="C13" s="104">
        <v>1</v>
      </c>
      <c r="D13" s="105">
        <v>2624</v>
      </c>
      <c r="E13" s="106">
        <f>(D13+F13+G13)*0.2359</f>
        <v>701.44215939278934</v>
      </c>
      <c r="F13" s="106">
        <f>D13*0.05</f>
        <v>131.20000000000002</v>
      </c>
      <c r="G13" s="106">
        <f>((D13+F13)/21.08)*1.67</f>
        <v>218.27248576850096</v>
      </c>
      <c r="H13" s="913">
        <f>SUM(D13:G13)</f>
        <v>3674.9146451612901</v>
      </c>
    </row>
    <row r="14" spans="2:21" s="99" customFormat="1" ht="38.25">
      <c r="B14" s="103" t="s">
        <v>950</v>
      </c>
      <c r="C14" s="104">
        <v>1</v>
      </c>
      <c r="D14" s="105">
        <v>2177</v>
      </c>
      <c r="E14" s="106">
        <f t="shared" ref="E14:E16" si="0">(D14+F14+G14)*0.2359</f>
        <v>581.95105983159385</v>
      </c>
      <c r="F14" s="106">
        <f t="shared" ref="F14:F16" si="1">D14*0.05</f>
        <v>108.85000000000001</v>
      </c>
      <c r="G14" s="106">
        <f>((D14+F14)/21.08)*1.67</f>
        <v>181.08963472485769</v>
      </c>
      <c r="H14" s="913">
        <f t="shared" ref="H14:H16" si="2">SUM(D14:G14)</f>
        <v>3048.8906945564513</v>
      </c>
    </row>
    <row r="15" spans="2:21" s="99" customFormat="1" ht="18" customHeight="1">
      <c r="B15" s="103" t="s">
        <v>951</v>
      </c>
      <c r="C15" s="104">
        <v>1</v>
      </c>
      <c r="D15" s="105">
        <v>1650</v>
      </c>
      <c r="E15" s="106">
        <f t="shared" si="0"/>
        <v>441.07452858159388</v>
      </c>
      <c r="F15" s="106">
        <f t="shared" si="1"/>
        <v>82.5</v>
      </c>
      <c r="G15" s="106">
        <f t="shared" ref="G15" si="3">((D15+F15)/21.08)*1.67</f>
        <v>137.25213472485768</v>
      </c>
      <c r="H15" s="913">
        <f>SUM(D15:G15)</f>
        <v>2310.8266633064513</v>
      </c>
    </row>
    <row r="16" spans="2:21" s="99" customFormat="1" ht="38.25">
      <c r="B16" s="648" t="s">
        <v>952</v>
      </c>
      <c r="C16" s="649">
        <v>1</v>
      </c>
      <c r="D16" s="650">
        <v>1640</v>
      </c>
      <c r="E16" s="107">
        <f t="shared" si="0"/>
        <v>438.40134962049336</v>
      </c>
      <c r="F16" s="107">
        <f t="shared" si="1"/>
        <v>82</v>
      </c>
      <c r="G16" s="107">
        <f>((D16+F16)/21.08)*1.67</f>
        <v>136.42030360531311</v>
      </c>
      <c r="H16" s="913">
        <f t="shared" si="2"/>
        <v>2296.8216532258066</v>
      </c>
    </row>
    <row r="17" spans="2:9" s="99" customFormat="1" ht="12.75">
      <c r="B17" s="108" t="s">
        <v>431</v>
      </c>
      <c r="C17" s="109">
        <f>SUM(C13:C16)</f>
        <v>4</v>
      </c>
      <c r="D17" s="110">
        <f>SUM(D13:D16)</f>
        <v>8091</v>
      </c>
      <c r="E17" s="110">
        <f>SUM(E13:E16)</f>
        <v>2162.8690974264705</v>
      </c>
      <c r="F17" s="110">
        <f t="shared" ref="F17:G17" si="4">SUM(F13:F16)</f>
        <v>404.55</v>
      </c>
      <c r="G17" s="110">
        <f t="shared" si="4"/>
        <v>673.03455882352955</v>
      </c>
      <c r="H17" s="111">
        <f>ROUND(SUM(H13:H16),2)</f>
        <v>11331.45</v>
      </c>
    </row>
    <row r="18" spans="2:9" s="18" customFormat="1" ht="18" customHeight="1">
      <c r="D18" s="22"/>
      <c r="E18" s="21"/>
      <c r="F18" s="26"/>
      <c r="G18" s="2204"/>
      <c r="H18" s="2204"/>
      <c r="I18" s="1179"/>
    </row>
    <row r="19" spans="2:9" s="18" customFormat="1" ht="21.75" customHeight="1">
      <c r="B19" s="18" t="s">
        <v>953</v>
      </c>
    </row>
    <row r="20" spans="2:9" s="18" customFormat="1" ht="21.75" customHeight="1"/>
    <row r="21" spans="2:9" s="18" customFormat="1" ht="15.95" customHeight="1">
      <c r="B21" s="28" t="s">
        <v>434</v>
      </c>
      <c r="C21" s="28" t="s">
        <v>609</v>
      </c>
      <c r="D21" s="28" t="s">
        <v>14</v>
      </c>
      <c r="E21" s="28" t="s">
        <v>15</v>
      </c>
      <c r="F21" s="28" t="s">
        <v>16</v>
      </c>
    </row>
    <row r="22" spans="2:9" s="18" customFormat="1" ht="31.5">
      <c r="B22" s="29">
        <v>1</v>
      </c>
      <c r="C22" s="9" t="s">
        <v>436</v>
      </c>
      <c r="D22" s="1180">
        <f>H17*6</f>
        <v>67988.700000000012</v>
      </c>
      <c r="E22" s="1180">
        <f>H17*12</f>
        <v>135977.40000000002</v>
      </c>
      <c r="F22" s="1180">
        <f>H17*12</f>
        <v>135977.40000000002</v>
      </c>
    </row>
    <row r="23" spans="2:9" s="18" customFormat="1" ht="45" customHeight="1">
      <c r="B23" s="29">
        <v>2</v>
      </c>
      <c r="C23" s="9" t="s">
        <v>954</v>
      </c>
      <c r="D23" s="1180">
        <v>2000</v>
      </c>
      <c r="E23" s="1180">
        <v>0</v>
      </c>
      <c r="F23" s="1180">
        <v>0</v>
      </c>
    </row>
    <row r="24" spans="2:9" s="18" customFormat="1" ht="47.25">
      <c r="B24" s="30">
        <v>3</v>
      </c>
      <c r="C24" s="31" t="s">
        <v>955</v>
      </c>
      <c r="D24" s="1181">
        <f>5000/2</f>
        <v>2500</v>
      </c>
      <c r="E24" s="1181">
        <v>5000</v>
      </c>
      <c r="F24" s="1181">
        <v>5000</v>
      </c>
    </row>
    <row r="25" spans="2:9" s="18" customFormat="1" ht="15.75">
      <c r="B25" s="32">
        <v>4</v>
      </c>
      <c r="C25" s="33" t="s">
        <v>956</v>
      </c>
      <c r="D25" s="1180">
        <f>100/2</f>
        <v>50</v>
      </c>
      <c r="E25" s="1180">
        <v>100</v>
      </c>
      <c r="F25" s="1180">
        <v>100</v>
      </c>
    </row>
    <row r="26" spans="2:9" s="18" customFormat="1" ht="18.95" customHeight="1">
      <c r="B26" s="2205" t="s">
        <v>957</v>
      </c>
      <c r="C26" s="2206"/>
      <c r="D26" s="1182">
        <f>ROUND(SUM(D22:D25),0)</f>
        <v>72539</v>
      </c>
      <c r="E26" s="1182">
        <f t="shared" ref="E26:F26" si="5">ROUND(SUM(E22:E25),0)</f>
        <v>141077</v>
      </c>
      <c r="F26" s="1182">
        <f t="shared" si="5"/>
        <v>141077</v>
      </c>
    </row>
    <row r="27" spans="2:9" s="1" customFormat="1" ht="15.75">
      <c r="D27"/>
      <c r="E27" s="23"/>
      <c r="F27" s="23"/>
      <c r="G27" s="23"/>
      <c r="H27" s="24"/>
      <c r="I27" s="25"/>
    </row>
    <row r="28" spans="2:9">
      <c r="B28" s="2" t="s">
        <v>1157</v>
      </c>
    </row>
  </sheetData>
  <mergeCells count="11">
    <mergeCell ref="E1:I1"/>
    <mergeCell ref="L5:U5"/>
    <mergeCell ref="I2:J2"/>
    <mergeCell ref="G18:H18"/>
    <mergeCell ref="B26:C26"/>
    <mergeCell ref="B3:K3"/>
    <mergeCell ref="E9:G10"/>
    <mergeCell ref="B5:C5"/>
    <mergeCell ref="B6:C6"/>
    <mergeCell ref="B7:C7"/>
    <mergeCell ref="L6:R6"/>
  </mergeCells>
  <dataValidations count="1">
    <dataValidation type="whole" errorStyle="information" allowBlank="1" showInputMessage="1" showErrorMessage="1" error="Jāievada skaitlis" sqref="E6:J7 D6">
      <formula1>-1000000000000</formula1>
      <formula2>1000000000000</formula2>
    </dataValidation>
  </dataValidations>
  <pageMargins left="0.7" right="0.7" top="0.75" bottom="0.75" header="0.3" footer="0.3"/>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M18"/>
  <sheetViews>
    <sheetView zoomScale="80" zoomScaleNormal="80" workbookViewId="0">
      <selection activeCell="I8" sqref="I8:J8"/>
    </sheetView>
  </sheetViews>
  <sheetFormatPr defaultRowHeight="15"/>
  <cols>
    <col min="1" max="1" width="4.7109375" customWidth="1"/>
    <col min="2" max="2" width="21.28515625" style="99" customWidth="1"/>
    <col min="3" max="3" width="9.140625" style="99"/>
    <col min="4" max="4" width="10.7109375" style="99" customWidth="1"/>
    <col min="5" max="5" width="14.7109375" style="99" customWidth="1"/>
    <col min="6" max="6" width="16.7109375" style="99" customWidth="1"/>
    <col min="7" max="7" width="11.140625" style="99" customWidth="1"/>
    <col min="8" max="8" width="10.85546875" style="99" customWidth="1"/>
    <col min="9" max="9" width="16.140625" style="99" customWidth="1"/>
    <col min="10" max="10" width="29" style="99" customWidth="1"/>
    <col min="11" max="11" width="9.140625" style="99"/>
  </cols>
  <sheetData>
    <row r="1" spans="2:13" ht="30" customHeight="1">
      <c r="D1" s="2212" t="s">
        <v>859</v>
      </c>
      <c r="E1" s="2212"/>
      <c r="F1" s="2212"/>
      <c r="G1" s="2212"/>
      <c r="H1" s="2212"/>
      <c r="I1" s="2212"/>
    </row>
    <row r="4" spans="2:13" ht="39.950000000000003" customHeight="1">
      <c r="B4" s="2216" t="s">
        <v>1089</v>
      </c>
      <c r="C4" s="2211"/>
      <c r="D4" s="2211"/>
      <c r="E4" s="2211"/>
      <c r="F4" s="2211"/>
      <c r="G4" s="2211"/>
      <c r="H4" s="2211"/>
      <c r="I4" s="2211"/>
      <c r="J4" s="2211"/>
    </row>
    <row r="6" spans="2:13" s="83" customFormat="1" ht="89.45" customHeight="1">
      <c r="B6" s="2208" t="s">
        <v>333</v>
      </c>
      <c r="C6" s="2209"/>
      <c r="D6" s="84" t="s">
        <v>14</v>
      </c>
      <c r="E6" s="84" t="s">
        <v>15</v>
      </c>
      <c r="F6" s="84" t="s">
        <v>16</v>
      </c>
      <c r="G6" s="84" t="s">
        <v>334</v>
      </c>
      <c r="H6" s="826" t="s">
        <v>335</v>
      </c>
      <c r="I6" s="2213" t="s">
        <v>488</v>
      </c>
      <c r="J6" s="2213"/>
      <c r="K6" s="99"/>
    </row>
    <row r="7" spans="2:13" s="635" customFormat="1" ht="15" customHeight="1">
      <c r="B7" s="1780" t="s">
        <v>337</v>
      </c>
      <c r="C7" s="1781"/>
      <c r="D7" s="85" t="s">
        <v>338</v>
      </c>
      <c r="E7" s="85" t="s">
        <v>338</v>
      </c>
      <c r="F7" s="85" t="s">
        <v>338</v>
      </c>
      <c r="G7" s="85" t="s">
        <v>338</v>
      </c>
      <c r="H7" s="835" t="s">
        <v>338</v>
      </c>
      <c r="I7" s="2214"/>
      <c r="J7" s="2214"/>
      <c r="K7" s="529"/>
    </row>
    <row r="8" spans="2:13" s="635" customFormat="1" ht="12.75">
      <c r="B8" s="1782" t="s">
        <v>339</v>
      </c>
      <c r="C8" s="1782"/>
      <c r="D8" s="644"/>
      <c r="E8" s="644"/>
      <c r="F8" s="645">
        <f>H18</f>
        <v>79999.998399999997</v>
      </c>
      <c r="G8" s="1293"/>
      <c r="H8" s="836"/>
      <c r="I8" s="2215" t="s">
        <v>1119</v>
      </c>
      <c r="J8" s="2215"/>
      <c r="K8" s="529"/>
    </row>
    <row r="10" spans="2:13" ht="34.5" customHeight="1">
      <c r="B10" s="2211" t="s">
        <v>1082</v>
      </c>
      <c r="C10" s="2211"/>
      <c r="D10" s="2211"/>
      <c r="E10" s="2211"/>
      <c r="F10" s="2211"/>
      <c r="G10" s="2211"/>
      <c r="H10" s="2211"/>
      <c r="I10" s="2211"/>
      <c r="J10" s="658"/>
      <c r="K10" s="658"/>
    </row>
    <row r="12" spans="2:13" ht="58.5" customHeight="1">
      <c r="B12" s="84" t="s">
        <v>342</v>
      </c>
      <c r="C12" s="101" t="s">
        <v>959</v>
      </c>
      <c r="D12" s="84" t="s">
        <v>426</v>
      </c>
      <c r="E12" s="1236" t="s">
        <v>960</v>
      </c>
      <c r="F12" s="1236" t="s">
        <v>961</v>
      </c>
      <c r="G12" s="84" t="s">
        <v>427</v>
      </c>
      <c r="H12" s="832" t="s">
        <v>446</v>
      </c>
      <c r="J12"/>
    </row>
    <row r="13" spans="2:13" ht="14.45" customHeight="1">
      <c r="B13" s="648" t="s">
        <v>962</v>
      </c>
      <c r="C13" s="1357">
        <v>270</v>
      </c>
      <c r="D13" s="1358">
        <f>C13*45</f>
        <v>12150</v>
      </c>
      <c r="E13" s="1359">
        <f>(12150*16)/100</f>
        <v>1944</v>
      </c>
      <c r="F13" s="1360">
        <f>D13+E13</f>
        <v>14094</v>
      </c>
      <c r="G13" s="1357">
        <f>(14094*23.59)/100</f>
        <v>3324.7746000000002</v>
      </c>
      <c r="H13" s="1361">
        <f>F13+G13</f>
        <v>17418.774600000001</v>
      </c>
      <c r="I13" s="828"/>
      <c r="J13" s="1183"/>
    </row>
    <row r="14" spans="2:13" ht="14.45" customHeight="1">
      <c r="B14" s="827" t="s">
        <v>962</v>
      </c>
      <c r="C14" s="1360">
        <v>270</v>
      </c>
      <c r="D14" s="1358">
        <f t="shared" ref="D14:D16" si="0">C14*45</f>
        <v>12150</v>
      </c>
      <c r="E14" s="1359">
        <f t="shared" ref="E14" si="1">(12150*16)/100</f>
        <v>1944</v>
      </c>
      <c r="F14" s="1360">
        <f t="shared" ref="F14:F16" si="2">D14+E14</f>
        <v>14094</v>
      </c>
      <c r="G14" s="1357">
        <f>(14094*23.59)/100</f>
        <v>3324.7746000000002</v>
      </c>
      <c r="H14" s="1361">
        <f>F14+G14</f>
        <v>17418.774600000001</v>
      </c>
      <c r="I14" s="828"/>
      <c r="J14" s="829"/>
    </row>
    <row r="15" spans="2:13">
      <c r="B15" s="833" t="s">
        <v>962</v>
      </c>
      <c r="C15" s="1362">
        <v>270</v>
      </c>
      <c r="D15" s="1358">
        <f>C15*45</f>
        <v>12150</v>
      </c>
      <c r="E15" s="1359">
        <f>(12150*16)/100</f>
        <v>1944</v>
      </c>
      <c r="F15" s="1360">
        <f t="shared" si="2"/>
        <v>14094</v>
      </c>
      <c r="G15" s="1357">
        <f t="shared" ref="G15:G16" si="3">(14094*23.59)/100</f>
        <v>3324.7746000000002</v>
      </c>
      <c r="H15" s="1361">
        <f t="shared" ref="H15:H16" si="4">F15+G15</f>
        <v>17418.774600000001</v>
      </c>
      <c r="I15" s="828"/>
      <c r="J15" s="829"/>
    </row>
    <row r="16" spans="2:13">
      <c r="B16" s="827" t="s">
        <v>962</v>
      </c>
      <c r="C16" s="1360">
        <v>270</v>
      </c>
      <c r="D16" s="1358">
        <f t="shared" si="0"/>
        <v>12150</v>
      </c>
      <c r="E16" s="1359">
        <f>(12150*16)/100</f>
        <v>1944</v>
      </c>
      <c r="F16" s="1360">
        <f t="shared" si="2"/>
        <v>14094</v>
      </c>
      <c r="G16" s="1357">
        <f t="shared" si="3"/>
        <v>3324.7746000000002</v>
      </c>
      <c r="H16" s="1361">
        <f t="shared" si="4"/>
        <v>17418.774600000001</v>
      </c>
      <c r="I16" s="828"/>
      <c r="J16" s="829"/>
      <c r="L16" s="99"/>
      <c r="M16" s="99"/>
    </row>
    <row r="17" spans="2:13" ht="25.5">
      <c r="B17" s="827" t="s">
        <v>963</v>
      </c>
      <c r="C17" s="1360"/>
      <c r="D17" s="1360"/>
      <c r="E17" s="1363"/>
      <c r="F17" s="1363"/>
      <c r="G17" s="1360"/>
      <c r="H17" s="1360">
        <v>10324.9</v>
      </c>
      <c r="L17" s="99"/>
      <c r="M17" s="99"/>
    </row>
    <row r="18" spans="2:13">
      <c r="B18" s="834" t="s">
        <v>431</v>
      </c>
      <c r="C18" s="1365">
        <f>SUM(C13:C16)</f>
        <v>1080</v>
      </c>
      <c r="D18" s="1364">
        <f>SUM(D13:D16)</f>
        <v>48600</v>
      </c>
      <c r="E18" s="1364">
        <v>7776</v>
      </c>
      <c r="F18" s="1364">
        <f>SUM(F13:F17)</f>
        <v>56376</v>
      </c>
      <c r="G18" s="1364">
        <f t="shared" ref="G18" si="5">SUM(G13:G17)</f>
        <v>13299.098400000001</v>
      </c>
      <c r="H18" s="1364">
        <f>SUM(H13:H17)</f>
        <v>79999.998399999997</v>
      </c>
      <c r="I18" s="830"/>
      <c r="J18" s="831"/>
      <c r="L18" s="99"/>
    </row>
  </sheetData>
  <mergeCells count="9">
    <mergeCell ref="B10:I10"/>
    <mergeCell ref="B6:C6"/>
    <mergeCell ref="B7:C7"/>
    <mergeCell ref="B8:C8"/>
    <mergeCell ref="D1:I1"/>
    <mergeCell ref="I6:J6"/>
    <mergeCell ref="I7:J7"/>
    <mergeCell ref="I8:J8"/>
    <mergeCell ref="B4:J4"/>
  </mergeCells>
  <dataValidations count="1">
    <dataValidation type="whole" errorStyle="information" allowBlank="1" showInputMessage="1" showErrorMessage="1" error="Jāievada skaitlis" sqref="T15 D7:I7 D8:F8 H8:I8">
      <formula1>-1000000000000</formula1>
      <formula2>1000000000000</formula2>
    </dataValidation>
  </dataValidation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B1:L16"/>
  <sheetViews>
    <sheetView zoomScale="80" zoomScaleNormal="80" workbookViewId="0">
      <selection activeCell="J7" sqref="J7:L7"/>
    </sheetView>
  </sheetViews>
  <sheetFormatPr defaultRowHeight="15"/>
  <cols>
    <col min="3" max="3" width="12.5703125" customWidth="1"/>
    <col min="4" max="4" width="10.42578125" customWidth="1"/>
    <col min="5" max="5" width="10.5703125" customWidth="1"/>
    <col min="6" max="6" width="9.85546875" customWidth="1"/>
    <col min="7" max="7" width="12.42578125" customWidth="1"/>
    <col min="8" max="8" width="17.85546875" customWidth="1"/>
    <col min="9" max="9" width="21.28515625" customWidth="1"/>
    <col min="10" max="10" width="5.5703125" customWidth="1"/>
    <col min="11" max="11" width="6.28515625" customWidth="1"/>
    <col min="12" max="12" width="22.85546875" customWidth="1"/>
  </cols>
  <sheetData>
    <row r="1" spans="2:12" ht="33.75" customHeight="1">
      <c r="F1" s="1634" t="s">
        <v>868</v>
      </c>
      <c r="G1" s="1634"/>
      <c r="H1" s="1634"/>
      <c r="I1" s="1634"/>
      <c r="J1" s="1634"/>
      <c r="K1" s="1634"/>
    </row>
    <row r="3" spans="2:12" s="620" customFormat="1">
      <c r="B3" s="2057" t="s">
        <v>1094</v>
      </c>
      <c r="C3" s="2058"/>
      <c r="D3" s="2058"/>
      <c r="E3" s="2058"/>
      <c r="F3" s="2058"/>
      <c r="G3" s="2058"/>
      <c r="H3" s="2058"/>
      <c r="I3" s="2058"/>
      <c r="J3" s="2058"/>
      <c r="K3" s="2058"/>
    </row>
    <row r="5" spans="2:12" s="130" customFormat="1" ht="68.099999999999994" customHeight="1">
      <c r="B5" s="1779" t="s">
        <v>333</v>
      </c>
      <c r="C5" s="1779"/>
      <c r="D5" s="84" t="s">
        <v>13</v>
      </c>
      <c r="E5" s="84" t="s">
        <v>14</v>
      </c>
      <c r="F5" s="84" t="s">
        <v>15</v>
      </c>
      <c r="G5" s="84" t="s">
        <v>16</v>
      </c>
      <c r="H5" s="84" t="s">
        <v>334</v>
      </c>
      <c r="I5" s="84" t="s">
        <v>335</v>
      </c>
      <c r="J5" s="1779" t="s">
        <v>503</v>
      </c>
      <c r="K5" s="1779"/>
      <c r="L5" s="1779"/>
    </row>
    <row r="6" spans="2:12" s="141" customFormat="1" ht="22.5" customHeight="1">
      <c r="B6" s="1823" t="s">
        <v>337</v>
      </c>
      <c r="C6" s="1824"/>
      <c r="D6" s="344" t="s">
        <v>338</v>
      </c>
      <c r="E6" s="344" t="s">
        <v>338</v>
      </c>
      <c r="F6" s="344" t="s">
        <v>338</v>
      </c>
      <c r="G6" s="344" t="s">
        <v>338</v>
      </c>
      <c r="H6" s="344" t="s">
        <v>338</v>
      </c>
      <c r="I6" s="344" t="s">
        <v>338</v>
      </c>
      <c r="J6" s="1795"/>
      <c r="K6" s="1795"/>
      <c r="L6" s="1795"/>
    </row>
    <row r="7" spans="2:12" s="618" customFormat="1" ht="28.5" customHeight="1">
      <c r="B7" s="1845" t="s">
        <v>339</v>
      </c>
      <c r="C7" s="1845"/>
      <c r="D7" s="538"/>
      <c r="E7" s="950">
        <v>11000</v>
      </c>
      <c r="F7" s="328"/>
      <c r="G7" s="328"/>
      <c r="H7" s="328"/>
      <c r="I7" s="328"/>
      <c r="J7" s="1852" t="s">
        <v>21</v>
      </c>
      <c r="K7" s="1852"/>
      <c r="L7" s="1852"/>
    </row>
    <row r="8" spans="2:12" s="120" customFormat="1" ht="12.75"/>
    <row r="9" spans="2:12" s="120" customFormat="1" ht="12.75"/>
    <row r="10" spans="2:12" s="120" customFormat="1" ht="25.5" customHeight="1">
      <c r="B10" s="1859" t="s">
        <v>1095</v>
      </c>
      <c r="C10" s="1818"/>
      <c r="D10" s="1818"/>
      <c r="E10" s="1818"/>
      <c r="F10" s="1818"/>
      <c r="G10" s="1818"/>
      <c r="H10" s="1818"/>
      <c r="I10" s="1818"/>
      <c r="J10" s="1818"/>
      <c r="K10" s="1818"/>
    </row>
    <row r="11" spans="2:12" s="120" customFormat="1" ht="12.75"/>
    <row r="12" spans="2:12" s="134" customFormat="1" ht="25.5">
      <c r="B12" s="1796" t="s">
        <v>376</v>
      </c>
      <c r="C12" s="1797"/>
      <c r="D12" s="1797"/>
      <c r="E12" s="1797"/>
      <c r="F12" s="1797"/>
      <c r="G12" s="1798"/>
      <c r="H12" s="87" t="s">
        <v>377</v>
      </c>
      <c r="I12" s="84" t="s">
        <v>346</v>
      </c>
    </row>
    <row r="13" spans="2:12" s="635" customFormat="1" ht="38.25" customHeight="1">
      <c r="B13" s="1840" t="s">
        <v>965</v>
      </c>
      <c r="C13" s="1840"/>
      <c r="D13" s="1840"/>
      <c r="E13" s="1840"/>
      <c r="F13" s="1840"/>
      <c r="G13" s="1840"/>
      <c r="H13" s="491">
        <v>10000</v>
      </c>
      <c r="I13" s="2217" t="s">
        <v>21</v>
      </c>
    </row>
    <row r="14" spans="2:12" s="635" customFormat="1" ht="25.5" customHeight="1">
      <c r="B14" s="1850" t="s">
        <v>365</v>
      </c>
      <c r="C14" s="1850"/>
      <c r="D14" s="1850"/>
      <c r="E14" s="1850"/>
      <c r="F14" s="1850"/>
      <c r="G14" s="1850"/>
      <c r="H14" s="947">
        <v>1000</v>
      </c>
      <c r="I14" s="2218"/>
    </row>
    <row r="15" spans="2:12" s="130" customFormat="1" ht="12.75">
      <c r="B15" s="1853" t="s">
        <v>360</v>
      </c>
      <c r="C15" s="1854"/>
      <c r="D15" s="1854"/>
      <c r="E15" s="1854"/>
      <c r="F15" s="1854"/>
      <c r="G15" s="1855"/>
      <c r="H15" s="950">
        <v>11000</v>
      </c>
    </row>
    <row r="16" spans="2:12" s="120" customFormat="1" ht="12.75"/>
  </sheetData>
  <mergeCells count="14">
    <mergeCell ref="B15:G15"/>
    <mergeCell ref="B13:G13"/>
    <mergeCell ref="F1:K1"/>
    <mergeCell ref="I13:I14"/>
    <mergeCell ref="B7:C7"/>
    <mergeCell ref="J7:L7"/>
    <mergeCell ref="B3:K3"/>
    <mergeCell ref="B5:C5"/>
    <mergeCell ref="J5:L5"/>
    <mergeCell ref="B6:C6"/>
    <mergeCell ref="J6:L6"/>
    <mergeCell ref="B10:K10"/>
    <mergeCell ref="B12:G12"/>
    <mergeCell ref="B14:G14"/>
  </mergeCells>
  <dataValidations count="1">
    <dataValidation type="whole" errorStyle="information" allowBlank="1" showInputMessage="1" showErrorMessage="1" error="Jāievada skaitlis" sqref="D7 D6:J6 F7:J7 I13">
      <formula1>-1000000000000</formula1>
      <formula2>1000000000000</formula2>
    </dataValidation>
  </dataValidations>
  <pageMargins left="0.7" right="0.7" top="0.75" bottom="0.75" header="0.3" footer="0.3"/>
  <pageSetup orientation="portrait" verticalDpi="90"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L16"/>
  <sheetViews>
    <sheetView zoomScale="80" zoomScaleNormal="80" workbookViewId="0">
      <selection activeCell="P12" sqref="P12"/>
    </sheetView>
  </sheetViews>
  <sheetFormatPr defaultRowHeight="15"/>
  <cols>
    <col min="4" max="5" width="11.42578125" customWidth="1"/>
    <col min="6" max="6" width="12.5703125" customWidth="1"/>
    <col min="7" max="7" width="10.7109375" customWidth="1"/>
    <col min="8" max="8" width="18.140625" customWidth="1"/>
    <col min="9" max="9" width="11.28515625" customWidth="1"/>
    <col min="12" max="12" width="17.5703125" customWidth="1"/>
  </cols>
  <sheetData>
    <row r="1" spans="1:12" ht="33" customHeight="1">
      <c r="E1" s="1947" t="s">
        <v>881</v>
      </c>
      <c r="F1" s="1947"/>
      <c r="G1" s="1947"/>
      <c r="H1" s="1947"/>
      <c r="I1" s="1947"/>
      <c r="J1" s="1947"/>
      <c r="K1" s="1947"/>
      <c r="L1" s="1947"/>
    </row>
    <row r="3" spans="1:12">
      <c r="A3" s="99"/>
      <c r="B3" s="2220" t="s">
        <v>1096</v>
      </c>
      <c r="C3" s="1777"/>
      <c r="D3" s="1777"/>
      <c r="E3" s="1777"/>
      <c r="F3" s="1777"/>
      <c r="G3" s="1777"/>
      <c r="H3" s="1777"/>
      <c r="I3" s="1777"/>
      <c r="J3" s="1777"/>
      <c r="K3" s="1777"/>
    </row>
    <row r="4" spans="1:12">
      <c r="A4" s="99"/>
      <c r="B4" s="99"/>
      <c r="C4" s="99"/>
      <c r="D4" s="99"/>
      <c r="E4" s="99"/>
      <c r="F4" s="99"/>
      <c r="G4" s="99"/>
      <c r="H4" s="99"/>
      <c r="I4" s="99"/>
      <c r="J4" s="99"/>
      <c r="K4" s="99"/>
    </row>
    <row r="5" spans="1:12" ht="63.75">
      <c r="A5" s="99"/>
      <c r="B5" s="1779" t="s">
        <v>333</v>
      </c>
      <c r="C5" s="1779"/>
      <c r="D5" s="84" t="s">
        <v>13</v>
      </c>
      <c r="E5" s="84" t="s">
        <v>14</v>
      </c>
      <c r="F5" s="84" t="s">
        <v>15</v>
      </c>
      <c r="G5" s="84" t="s">
        <v>16</v>
      </c>
      <c r="H5" s="84" t="s">
        <v>334</v>
      </c>
      <c r="I5" s="84" t="s">
        <v>335</v>
      </c>
      <c r="J5" s="1779" t="s">
        <v>503</v>
      </c>
      <c r="K5" s="1779"/>
      <c r="L5" s="1779"/>
    </row>
    <row r="6" spans="1:12">
      <c r="A6" s="99"/>
      <c r="B6" s="1823" t="s">
        <v>337</v>
      </c>
      <c r="C6" s="1824"/>
      <c r="D6" s="344" t="s">
        <v>338</v>
      </c>
      <c r="E6" s="344" t="s">
        <v>338</v>
      </c>
      <c r="F6" s="344" t="s">
        <v>338</v>
      </c>
      <c r="G6" s="344" t="s">
        <v>338</v>
      </c>
      <c r="H6" s="344" t="s">
        <v>338</v>
      </c>
      <c r="I6" s="344" t="s">
        <v>338</v>
      </c>
      <c r="J6" s="1795"/>
      <c r="K6" s="1795"/>
      <c r="L6" s="1795"/>
    </row>
    <row r="7" spans="1:12" ht="27" customHeight="1">
      <c r="A7" s="99"/>
      <c r="B7" s="1845" t="s">
        <v>339</v>
      </c>
      <c r="C7" s="1845"/>
      <c r="D7" s="842"/>
      <c r="E7" s="538">
        <v>20000</v>
      </c>
      <c r="F7" s="651">
        <v>20000</v>
      </c>
      <c r="G7" s="328">
        <v>20000</v>
      </c>
      <c r="H7" s="328"/>
      <c r="I7" s="328">
        <v>20000</v>
      </c>
      <c r="J7" s="1852" t="s">
        <v>967</v>
      </c>
      <c r="K7" s="1852"/>
      <c r="L7" s="1852"/>
    </row>
    <row r="8" spans="1:12">
      <c r="A8" s="99"/>
      <c r="B8" s="130"/>
      <c r="C8" s="130"/>
      <c r="D8" s="130"/>
      <c r="E8" s="130"/>
      <c r="F8" s="130"/>
      <c r="G8" s="130"/>
      <c r="H8" s="130"/>
      <c r="I8" s="130"/>
      <c r="J8" s="130"/>
      <c r="K8" s="130"/>
    </row>
    <row r="9" spans="1:12">
      <c r="A9" s="99"/>
      <c r="B9" s="130"/>
      <c r="C9" s="130"/>
      <c r="D9" s="130"/>
      <c r="E9" s="130"/>
      <c r="F9" s="130"/>
      <c r="G9" s="130"/>
      <c r="H9" s="130"/>
      <c r="I9" s="130"/>
      <c r="J9" s="130"/>
      <c r="K9" s="130"/>
    </row>
    <row r="10" spans="1:12" ht="28.5" customHeight="1">
      <c r="A10" s="99"/>
      <c r="B10" s="2219" t="s">
        <v>1097</v>
      </c>
      <c r="C10" s="2219"/>
      <c r="D10" s="2219"/>
      <c r="E10" s="2219"/>
      <c r="F10" s="2219"/>
      <c r="G10" s="2219"/>
      <c r="H10" s="2219"/>
      <c r="I10" s="2219"/>
      <c r="J10" s="2219"/>
      <c r="K10" s="2219"/>
      <c r="L10" s="2219"/>
    </row>
    <row r="11" spans="1:12">
      <c r="A11" s="99"/>
      <c r="B11" s="130"/>
      <c r="C11" s="130"/>
      <c r="D11" s="130"/>
      <c r="E11" s="130"/>
      <c r="F11" s="130"/>
      <c r="G11" s="130"/>
      <c r="H11" s="130"/>
      <c r="I11" s="130"/>
      <c r="J11" s="130"/>
      <c r="K11" s="130"/>
    </row>
    <row r="12" spans="1:12" ht="38.450000000000003" customHeight="1">
      <c r="A12" s="99"/>
      <c r="B12" s="1796" t="s">
        <v>376</v>
      </c>
      <c r="C12" s="1797"/>
      <c r="D12" s="1797"/>
      <c r="E12" s="1797"/>
      <c r="F12" s="1797"/>
      <c r="G12" s="1798"/>
      <c r="H12" s="87" t="s">
        <v>377</v>
      </c>
      <c r="I12" s="1779" t="s">
        <v>346</v>
      </c>
      <c r="J12" s="1779"/>
      <c r="K12" s="134"/>
    </row>
    <row r="13" spans="1:12" ht="40.5" customHeight="1">
      <c r="A13" s="99"/>
      <c r="B13" s="1840" t="s">
        <v>1099</v>
      </c>
      <c r="C13" s="1840"/>
      <c r="D13" s="1840"/>
      <c r="E13" s="1840"/>
      <c r="F13" s="1840"/>
      <c r="G13" s="1840"/>
      <c r="H13" s="491">
        <v>19000</v>
      </c>
      <c r="I13" s="1806" t="s">
        <v>967</v>
      </c>
      <c r="J13" s="1808"/>
      <c r="K13" s="635"/>
    </row>
    <row r="14" spans="1:12" ht="16.5" customHeight="1">
      <c r="A14" s="99"/>
      <c r="B14" s="1850" t="s">
        <v>1098</v>
      </c>
      <c r="C14" s="1850"/>
      <c r="D14" s="1850"/>
      <c r="E14" s="1850"/>
      <c r="F14" s="1850"/>
      <c r="G14" s="1850"/>
      <c r="H14" s="947">
        <v>1000</v>
      </c>
      <c r="I14" s="1812"/>
      <c r="J14" s="1814"/>
      <c r="K14" s="635"/>
    </row>
    <row r="15" spans="1:12">
      <c r="A15" s="99"/>
      <c r="B15" s="1853" t="s">
        <v>360</v>
      </c>
      <c r="C15" s="1854"/>
      <c r="D15" s="1854"/>
      <c r="E15" s="1854"/>
      <c r="F15" s="1854"/>
      <c r="G15" s="1855"/>
      <c r="H15" s="950">
        <f>SUM(H13:H14)</f>
        <v>20000</v>
      </c>
      <c r="I15" s="130"/>
      <c r="J15" s="130"/>
      <c r="K15" s="130"/>
    </row>
    <row r="16" spans="1:12">
      <c r="A16" s="99"/>
      <c r="B16" s="130"/>
      <c r="C16" s="130"/>
      <c r="D16" s="130"/>
      <c r="E16" s="130"/>
      <c r="F16" s="130"/>
      <c r="G16" s="130"/>
      <c r="H16" s="932"/>
      <c r="I16" s="130"/>
      <c r="J16" s="130"/>
      <c r="K16" s="130"/>
    </row>
  </sheetData>
  <mergeCells count="15">
    <mergeCell ref="E1:L1"/>
    <mergeCell ref="B7:C7"/>
    <mergeCell ref="J7:L7"/>
    <mergeCell ref="B3:K3"/>
    <mergeCell ref="B5:C5"/>
    <mergeCell ref="J5:L5"/>
    <mergeCell ref="B6:C6"/>
    <mergeCell ref="J6:L6"/>
    <mergeCell ref="B10:L10"/>
    <mergeCell ref="B12:G12"/>
    <mergeCell ref="B14:G14"/>
    <mergeCell ref="B15:G15"/>
    <mergeCell ref="B13:G13"/>
    <mergeCell ref="I12:J12"/>
    <mergeCell ref="I13:J14"/>
  </mergeCells>
  <pageMargins left="0.7" right="0.7" top="0.75" bottom="0.75" header="0.3" footer="0.3"/>
  <pageSetup orientation="portrait" horizontalDpi="90" verticalDpi="90"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L12"/>
  <sheetViews>
    <sheetView zoomScale="80" zoomScaleNormal="80" workbookViewId="0">
      <selection activeCell="O10" sqref="O10"/>
    </sheetView>
  </sheetViews>
  <sheetFormatPr defaultRowHeight="15"/>
  <cols>
    <col min="3" max="3" width="13.28515625" customWidth="1"/>
    <col min="4" max="6" width="11.85546875" customWidth="1"/>
    <col min="7" max="7" width="10.140625" customWidth="1"/>
    <col min="8" max="8" width="11.5703125" customWidth="1"/>
    <col min="9" max="9" width="23.85546875" customWidth="1"/>
    <col min="10" max="10" width="2.85546875" customWidth="1"/>
    <col min="11" max="11" width="2.28515625" customWidth="1"/>
    <col min="12" max="12" width="23.28515625" customWidth="1"/>
  </cols>
  <sheetData>
    <row r="1" spans="1:12" ht="27.75" customHeight="1">
      <c r="E1" s="1634" t="s">
        <v>903</v>
      </c>
      <c r="F1" s="1634"/>
      <c r="G1" s="1634"/>
      <c r="H1" s="1634"/>
      <c r="I1" s="1634"/>
    </row>
    <row r="3" spans="1:12">
      <c r="A3" s="2"/>
      <c r="B3" s="2" t="s">
        <v>1351</v>
      </c>
      <c r="C3" s="2"/>
      <c r="D3" s="2"/>
      <c r="E3" s="2"/>
      <c r="F3" s="2"/>
      <c r="G3" s="2"/>
      <c r="H3" s="2"/>
      <c r="I3" s="2"/>
      <c r="J3" s="2"/>
      <c r="K3" s="2"/>
    </row>
    <row r="4" spans="1:12">
      <c r="A4" s="2"/>
      <c r="B4" s="2"/>
      <c r="C4" s="2"/>
      <c r="D4" s="2"/>
      <c r="E4" s="2"/>
      <c r="F4" s="2"/>
      <c r="G4" s="2"/>
      <c r="H4" s="2"/>
      <c r="I4" s="2"/>
      <c r="J4" s="2"/>
      <c r="K4" s="2"/>
    </row>
    <row r="5" spans="1:12" s="130" customFormat="1" ht="63" customHeight="1">
      <c r="B5" s="1779" t="s">
        <v>333</v>
      </c>
      <c r="C5" s="1779"/>
      <c r="D5" s="84" t="s">
        <v>13</v>
      </c>
      <c r="E5" s="84" t="s">
        <v>14</v>
      </c>
      <c r="F5" s="84" t="s">
        <v>15</v>
      </c>
      <c r="G5" s="84" t="s">
        <v>16</v>
      </c>
      <c r="H5" s="84" t="s">
        <v>334</v>
      </c>
      <c r="I5" s="84" t="s">
        <v>335</v>
      </c>
      <c r="J5" s="1779" t="s">
        <v>503</v>
      </c>
      <c r="K5" s="1779"/>
      <c r="L5" s="1779"/>
    </row>
    <row r="6" spans="1:12" s="141" customFormat="1" ht="23.1" customHeight="1">
      <c r="B6" s="1823" t="s">
        <v>337</v>
      </c>
      <c r="C6" s="1824"/>
      <c r="D6" s="344" t="s">
        <v>338</v>
      </c>
      <c r="E6" s="344" t="s">
        <v>338</v>
      </c>
      <c r="F6" s="344" t="s">
        <v>338</v>
      </c>
      <c r="G6" s="344" t="s">
        <v>338</v>
      </c>
      <c r="H6" s="344" t="s">
        <v>338</v>
      </c>
      <c r="I6" s="344" t="s">
        <v>338</v>
      </c>
      <c r="J6" s="1795"/>
      <c r="K6" s="1795"/>
      <c r="L6" s="1795"/>
    </row>
    <row r="7" spans="1:12" s="618" customFormat="1" ht="30" customHeight="1">
      <c r="B7" s="1845" t="s">
        <v>339</v>
      </c>
      <c r="C7" s="1845"/>
      <c r="D7" s="538"/>
      <c r="E7" s="950">
        <v>11000</v>
      </c>
      <c r="F7" s="328"/>
      <c r="G7" s="328"/>
      <c r="H7" s="328"/>
      <c r="I7" s="328"/>
      <c r="J7" s="1852" t="s">
        <v>967</v>
      </c>
      <c r="K7" s="1852"/>
      <c r="L7" s="1852"/>
    </row>
    <row r="8" spans="1:12">
      <c r="A8" s="2"/>
      <c r="B8" s="2"/>
      <c r="C8" s="2"/>
      <c r="D8" s="2"/>
      <c r="E8" s="2"/>
      <c r="F8" s="2"/>
      <c r="G8" s="2"/>
      <c r="H8" s="2"/>
      <c r="I8" s="2"/>
      <c r="J8" s="2"/>
      <c r="K8" s="2"/>
    </row>
    <row r="9" spans="1:12" s="134" customFormat="1" ht="33.950000000000003" customHeight="1">
      <c r="B9" s="1796" t="s">
        <v>376</v>
      </c>
      <c r="C9" s="1797"/>
      <c r="D9" s="1797"/>
      <c r="E9" s="1797"/>
      <c r="F9" s="1797"/>
      <c r="G9" s="1798"/>
      <c r="H9" s="87" t="s">
        <v>377</v>
      </c>
      <c r="I9" s="84" t="s">
        <v>346</v>
      </c>
    </row>
    <row r="10" spans="1:12" s="635" customFormat="1" ht="38.25" customHeight="1">
      <c r="B10" s="1840" t="s">
        <v>969</v>
      </c>
      <c r="C10" s="1840"/>
      <c r="D10" s="1840"/>
      <c r="E10" s="1840"/>
      <c r="F10" s="1840"/>
      <c r="G10" s="1840"/>
      <c r="H10" s="491">
        <v>10000</v>
      </c>
      <c r="I10" s="2217" t="s">
        <v>967</v>
      </c>
    </row>
    <row r="11" spans="1:12" s="635" customFormat="1" ht="17.25" customHeight="1">
      <c r="B11" s="1850" t="s">
        <v>365</v>
      </c>
      <c r="C11" s="1850"/>
      <c r="D11" s="1850"/>
      <c r="E11" s="1850"/>
      <c r="F11" s="1850"/>
      <c r="G11" s="1850"/>
      <c r="H11" s="947">
        <v>1000</v>
      </c>
      <c r="I11" s="2218"/>
    </row>
    <row r="12" spans="1:12" s="130" customFormat="1" ht="12.75">
      <c r="B12" s="1853" t="s">
        <v>360</v>
      </c>
      <c r="C12" s="1854"/>
      <c r="D12" s="1854"/>
      <c r="E12" s="1854"/>
      <c r="F12" s="1854"/>
      <c r="G12" s="1855"/>
      <c r="H12" s="950">
        <v>11000</v>
      </c>
    </row>
  </sheetData>
  <mergeCells count="12">
    <mergeCell ref="B12:G12"/>
    <mergeCell ref="B5:C5"/>
    <mergeCell ref="E1:I1"/>
    <mergeCell ref="I10:I11"/>
    <mergeCell ref="J5:L5"/>
    <mergeCell ref="B6:C6"/>
    <mergeCell ref="J6:L6"/>
    <mergeCell ref="B7:C7"/>
    <mergeCell ref="J7:L7"/>
    <mergeCell ref="B9:G9"/>
    <mergeCell ref="B10:G10"/>
    <mergeCell ref="B11:G11"/>
  </mergeCells>
  <dataValidations count="1">
    <dataValidation type="whole" errorStyle="information" allowBlank="1" showInputMessage="1" showErrorMessage="1" error="Jāievada skaitlis" sqref="D7 D6:J6 F7:J7 I10">
      <formula1>-1000000000000</formula1>
      <formula2>1000000000000</formula2>
    </dataValidation>
  </dataValidation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N20"/>
  <sheetViews>
    <sheetView zoomScale="80" zoomScaleNormal="80" workbookViewId="0">
      <selection activeCell="G23" sqref="G23"/>
    </sheetView>
  </sheetViews>
  <sheetFormatPr defaultRowHeight="15"/>
  <cols>
    <col min="2" max="2" width="11.7109375" customWidth="1"/>
    <col min="3" max="3" width="12.28515625" customWidth="1"/>
    <col min="4" max="4" width="11" customWidth="1"/>
    <col min="5" max="5" width="11.28515625" customWidth="1"/>
    <col min="6" max="6" width="11.5703125" customWidth="1"/>
    <col min="7" max="7" width="15.42578125" customWidth="1"/>
    <col min="8" max="8" width="13.5703125" customWidth="1"/>
    <col min="9" max="9" width="12" customWidth="1"/>
    <col min="10" max="10" width="9.5703125" customWidth="1"/>
    <col min="11" max="11" width="7.85546875" customWidth="1"/>
  </cols>
  <sheetData>
    <row r="1" spans="1:14" ht="32.25" customHeight="1">
      <c r="E1" s="1634" t="s">
        <v>935</v>
      </c>
      <c r="F1" s="1634"/>
      <c r="G1" s="1634"/>
      <c r="H1" s="1634"/>
      <c r="I1" s="1634"/>
      <c r="J1" s="1634"/>
    </row>
    <row r="3" spans="1:14" s="19" customFormat="1">
      <c r="B3" s="2057" t="s">
        <v>1117</v>
      </c>
      <c r="C3" s="2221"/>
      <c r="D3" s="2221"/>
      <c r="E3" s="2221"/>
      <c r="F3" s="2221"/>
      <c r="G3" s="2221"/>
      <c r="H3" s="2221"/>
      <c r="I3" s="2221"/>
      <c r="J3" s="2221"/>
      <c r="K3" s="2221"/>
    </row>
    <row r="4" spans="1:14" s="19" customFormat="1"/>
    <row r="5" spans="1:14" s="130" customFormat="1" ht="77.099999999999994" customHeight="1">
      <c r="B5" s="1779" t="s">
        <v>333</v>
      </c>
      <c r="C5" s="1779"/>
      <c r="D5" s="84" t="s">
        <v>13</v>
      </c>
      <c r="E5" s="84" t="s">
        <v>14</v>
      </c>
      <c r="F5" s="84" t="s">
        <v>15</v>
      </c>
      <c r="G5" s="84" t="s">
        <v>16</v>
      </c>
      <c r="H5" s="84" t="s">
        <v>334</v>
      </c>
      <c r="I5" s="84" t="s">
        <v>335</v>
      </c>
      <c r="J5" s="1779" t="s">
        <v>503</v>
      </c>
      <c r="K5" s="1779"/>
      <c r="L5" s="1779"/>
    </row>
    <row r="6" spans="1:14" s="141" customFormat="1" ht="18" customHeight="1">
      <c r="B6" s="1823" t="s">
        <v>337</v>
      </c>
      <c r="C6" s="1824"/>
      <c r="D6" s="344" t="s">
        <v>338</v>
      </c>
      <c r="E6" s="344" t="s">
        <v>338</v>
      </c>
      <c r="F6" s="344" t="s">
        <v>338</v>
      </c>
      <c r="G6" s="344" t="s">
        <v>338</v>
      </c>
      <c r="H6" s="344" t="s">
        <v>338</v>
      </c>
      <c r="I6" s="344" t="s">
        <v>338</v>
      </c>
      <c r="J6" s="1795"/>
      <c r="K6" s="1795"/>
      <c r="L6" s="1795"/>
    </row>
    <row r="7" spans="1:14" s="618" customFormat="1" ht="37.5" customHeight="1">
      <c r="B7" s="1845" t="s">
        <v>339</v>
      </c>
      <c r="C7" s="1845"/>
      <c r="D7" s="538"/>
      <c r="E7" s="326"/>
      <c r="F7" s="328">
        <f>I13</f>
        <v>50000</v>
      </c>
      <c r="G7" s="328">
        <f>I17</f>
        <v>20000</v>
      </c>
      <c r="H7" s="328"/>
      <c r="I7" s="328">
        <f>I18</f>
        <v>20000</v>
      </c>
      <c r="J7" s="2062" t="s">
        <v>21</v>
      </c>
      <c r="K7" s="2062"/>
      <c r="L7" s="2062"/>
    </row>
    <row r="12" spans="1:14" ht="24.6" customHeight="1">
      <c r="A12" s="2"/>
      <c r="B12" s="1493" t="s">
        <v>855</v>
      </c>
      <c r="C12" s="1796" t="s">
        <v>376</v>
      </c>
      <c r="D12" s="1797"/>
      <c r="E12" s="1797"/>
      <c r="F12" s="1797"/>
      <c r="G12" s="1797"/>
      <c r="H12" s="1798"/>
      <c r="I12" s="87" t="s">
        <v>377</v>
      </c>
      <c r="J12" s="2225"/>
      <c r="K12" s="2226"/>
      <c r="L12" s="2"/>
      <c r="M12" s="2"/>
      <c r="N12" s="1494"/>
    </row>
    <row r="13" spans="1:14">
      <c r="A13" s="2"/>
      <c r="B13" s="1495" t="s">
        <v>15</v>
      </c>
      <c r="C13" s="2222" t="s">
        <v>971</v>
      </c>
      <c r="D13" s="2222"/>
      <c r="E13" s="2222"/>
      <c r="F13" s="2222"/>
      <c r="G13" s="2222"/>
      <c r="H13" s="2222"/>
      <c r="I13" s="1452">
        <f>SUM(I14:I16)</f>
        <v>50000</v>
      </c>
      <c r="J13" s="2223"/>
      <c r="K13" s="2224"/>
      <c r="L13" s="2"/>
      <c r="M13" s="2"/>
      <c r="N13" s="2"/>
    </row>
    <row r="14" spans="1:14">
      <c r="A14" s="2"/>
      <c r="B14" s="1496"/>
      <c r="C14" s="2222" t="s">
        <v>973</v>
      </c>
      <c r="D14" s="2222"/>
      <c r="E14" s="2222"/>
      <c r="F14" s="2222"/>
      <c r="G14" s="2222"/>
      <c r="H14" s="2222"/>
      <c r="I14" s="1499">
        <v>20000</v>
      </c>
      <c r="J14" s="2223"/>
      <c r="K14" s="2224"/>
      <c r="L14" s="2"/>
      <c r="M14" s="2"/>
      <c r="N14" s="2"/>
    </row>
    <row r="15" spans="1:14">
      <c r="A15" s="2"/>
      <c r="B15" s="1496"/>
      <c r="C15" s="2222" t="s">
        <v>1154</v>
      </c>
      <c r="D15" s="2222"/>
      <c r="E15" s="2222"/>
      <c r="F15" s="2222"/>
      <c r="G15" s="2222"/>
      <c r="H15" s="2222"/>
      <c r="I15" s="1499">
        <v>10000</v>
      </c>
      <c r="J15" s="2223"/>
      <c r="K15" s="2224"/>
      <c r="L15" s="2"/>
      <c r="M15" s="2"/>
      <c r="N15" s="2"/>
    </row>
    <row r="16" spans="1:14">
      <c r="A16" s="2"/>
      <c r="B16" s="1497"/>
      <c r="C16" s="2222" t="s">
        <v>972</v>
      </c>
      <c r="D16" s="2222"/>
      <c r="E16" s="2222"/>
      <c r="F16" s="2222"/>
      <c r="G16" s="2222"/>
      <c r="H16" s="2222"/>
      <c r="I16" s="1499">
        <v>20000</v>
      </c>
      <c r="J16" s="2223"/>
      <c r="K16" s="2224"/>
      <c r="L16" s="2"/>
      <c r="M16" s="2"/>
      <c r="N16" s="2"/>
    </row>
    <row r="17" spans="1:14">
      <c r="A17" s="2"/>
      <c r="B17" s="1497" t="s">
        <v>16</v>
      </c>
      <c r="C17" s="2222" t="s">
        <v>972</v>
      </c>
      <c r="D17" s="2222"/>
      <c r="E17" s="2222"/>
      <c r="F17" s="2222"/>
      <c r="G17" s="2222"/>
      <c r="H17" s="2222"/>
      <c r="I17" s="1452">
        <v>20000</v>
      </c>
      <c r="J17" s="2223"/>
      <c r="K17" s="2224"/>
      <c r="L17" s="2"/>
      <c r="M17" s="2"/>
      <c r="N17" s="2"/>
    </row>
    <row r="18" spans="1:14" ht="30">
      <c r="A18" s="2"/>
      <c r="B18" s="1498" t="s">
        <v>1100</v>
      </c>
      <c r="C18" s="2222" t="s">
        <v>972</v>
      </c>
      <c r="D18" s="2222"/>
      <c r="E18" s="2222"/>
      <c r="F18" s="2222"/>
      <c r="G18" s="2222"/>
      <c r="H18" s="2222"/>
      <c r="I18" s="1452">
        <v>20000</v>
      </c>
      <c r="J18" s="2223"/>
      <c r="K18" s="2224"/>
      <c r="L18" s="2"/>
      <c r="M18" s="2"/>
      <c r="N18" s="2"/>
    </row>
    <row r="19" spans="1:14">
      <c r="A19" s="2"/>
      <c r="B19" s="2"/>
      <c r="C19" s="2"/>
      <c r="D19" s="2"/>
      <c r="E19" s="2"/>
      <c r="F19" s="2"/>
      <c r="G19" s="2"/>
      <c r="H19" s="2"/>
      <c r="I19" s="2"/>
      <c r="J19" s="2"/>
      <c r="K19" s="2"/>
      <c r="L19" s="2"/>
      <c r="M19" s="2"/>
      <c r="N19" s="2"/>
    </row>
    <row r="20" spans="1:14">
      <c r="A20" s="2"/>
      <c r="B20" s="2" t="s">
        <v>1155</v>
      </c>
      <c r="C20" s="2"/>
      <c r="D20" s="2"/>
      <c r="E20" s="2"/>
      <c r="F20" s="2"/>
      <c r="G20" s="2"/>
      <c r="H20" s="2"/>
      <c r="I20" s="2"/>
      <c r="J20" s="2"/>
      <c r="K20" s="2"/>
      <c r="L20" s="2"/>
      <c r="M20" s="2"/>
      <c r="N20" s="2"/>
    </row>
  </sheetData>
  <mergeCells count="22">
    <mergeCell ref="C18:H18"/>
    <mergeCell ref="J18:K18"/>
    <mergeCell ref="C17:H17"/>
    <mergeCell ref="C12:H12"/>
    <mergeCell ref="J12:K12"/>
    <mergeCell ref="J13:K13"/>
    <mergeCell ref="J14:K14"/>
    <mergeCell ref="J15:K15"/>
    <mergeCell ref="J16:K16"/>
    <mergeCell ref="J17:K17"/>
    <mergeCell ref="C13:H13"/>
    <mergeCell ref="C14:H14"/>
    <mergeCell ref="C15:H15"/>
    <mergeCell ref="C16:H16"/>
    <mergeCell ref="E1:J1"/>
    <mergeCell ref="B7:C7"/>
    <mergeCell ref="J7:L7"/>
    <mergeCell ref="B3:K3"/>
    <mergeCell ref="B5:C5"/>
    <mergeCell ref="J5:L5"/>
    <mergeCell ref="B6:C6"/>
    <mergeCell ref="J6:L6"/>
  </mergeCells>
  <phoneticPr fontId="16" type="noConversion"/>
  <dataValidations count="1">
    <dataValidation type="whole" errorStyle="information" allowBlank="1" showInputMessage="1" showErrorMessage="1" error="Jāievada skaitlis" sqref="D7 F7:J7 D6:J6">
      <formula1>-1000000000000</formula1>
      <formula2>1000000000000</formula2>
    </dataValidation>
  </dataValidations>
  <pageMargins left="0.7" right="0.7" top="0.75" bottom="0.75" header="0.3" footer="0.3"/>
  <pageSetup orientation="portrait" verticalDpi="0"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1"/>
  <sheetViews>
    <sheetView zoomScale="80" zoomScaleNormal="80" workbookViewId="0">
      <selection activeCell="R9" sqref="R9"/>
    </sheetView>
  </sheetViews>
  <sheetFormatPr defaultRowHeight="15"/>
  <cols>
    <col min="1" max="1" width="13.42578125" customWidth="1"/>
    <col min="2" max="2" width="10" customWidth="1"/>
    <col min="3" max="3" width="14" customWidth="1"/>
    <col min="4" max="4" width="11.28515625" customWidth="1"/>
    <col min="5" max="5" width="10.85546875" customWidth="1"/>
    <col min="6" max="6" width="12.140625" customWidth="1"/>
    <col min="7" max="7" width="11.5703125" customWidth="1"/>
    <col min="8" max="8" width="13.28515625" customWidth="1"/>
    <col min="9" max="9" width="14.7109375" customWidth="1"/>
    <col min="12" max="12" width="19" customWidth="1"/>
  </cols>
  <sheetData>
    <row r="1" spans="1:12" ht="33" customHeight="1">
      <c r="E1" s="1860" t="s">
        <v>939</v>
      </c>
      <c r="F1" s="1860"/>
      <c r="G1" s="1860"/>
      <c r="H1" s="1860"/>
      <c r="I1" s="1860"/>
      <c r="J1" s="1860"/>
      <c r="K1" s="1860"/>
      <c r="L1" s="1860"/>
    </row>
    <row r="3" spans="1:12" s="120" customFormat="1" ht="12.75">
      <c r="A3" s="128" t="s">
        <v>975</v>
      </c>
    </row>
    <row r="4" spans="1:12" s="120" customFormat="1" ht="12.75">
      <c r="A4" s="120" t="s">
        <v>976</v>
      </c>
    </row>
    <row r="5" spans="1:12" s="120" customFormat="1" ht="12.75"/>
    <row r="6" spans="1:12" s="120" customFormat="1" ht="87.95" customHeight="1">
      <c r="B6" s="1779" t="s">
        <v>333</v>
      </c>
      <c r="C6" s="1779"/>
      <c r="D6" s="84" t="s">
        <v>13</v>
      </c>
      <c r="E6" s="84" t="s">
        <v>14</v>
      </c>
      <c r="F6" s="84" t="s">
        <v>15</v>
      </c>
      <c r="G6" s="84" t="s">
        <v>16</v>
      </c>
      <c r="H6" s="84" t="s">
        <v>334</v>
      </c>
      <c r="I6" s="84" t="s">
        <v>335</v>
      </c>
      <c r="J6" s="1779" t="s">
        <v>336</v>
      </c>
      <c r="K6" s="1779"/>
      <c r="L6" s="1779"/>
    </row>
    <row r="7" spans="1:12" s="120" customFormat="1" ht="16.5" customHeight="1">
      <c r="B7" s="1780" t="s">
        <v>337</v>
      </c>
      <c r="C7" s="1781"/>
      <c r="D7" s="85" t="s">
        <v>338</v>
      </c>
      <c r="E7" s="85" t="s">
        <v>338</v>
      </c>
      <c r="F7" s="85" t="s">
        <v>338</v>
      </c>
      <c r="G7" s="85" t="s">
        <v>338</v>
      </c>
      <c r="H7" s="85" t="s">
        <v>338</v>
      </c>
      <c r="I7" s="85" t="s">
        <v>338</v>
      </c>
      <c r="J7" s="1789"/>
      <c r="K7" s="1789"/>
      <c r="L7" s="1789"/>
    </row>
    <row r="8" spans="1:12" s="120" customFormat="1" ht="16.5" customHeight="1">
      <c r="B8" s="1782" t="s">
        <v>339</v>
      </c>
      <c r="C8" s="1782"/>
      <c r="D8" s="129">
        <v>0</v>
      </c>
      <c r="E8" s="129">
        <f>C20</f>
        <v>5378</v>
      </c>
      <c r="F8" s="143">
        <v>0</v>
      </c>
      <c r="G8" s="143">
        <v>0</v>
      </c>
      <c r="H8" s="86">
        <v>0</v>
      </c>
      <c r="I8" s="143">
        <v>0</v>
      </c>
      <c r="J8" s="1948" t="s">
        <v>301</v>
      </c>
      <c r="K8" s="1948"/>
      <c r="L8" s="1948"/>
    </row>
    <row r="9" spans="1:12" s="306" customFormat="1" ht="12.75">
      <c r="A9" s="386"/>
    </row>
    <row r="10" spans="1:12" s="120" customFormat="1" ht="12.75"/>
    <row r="11" spans="1:12" s="120" customFormat="1" ht="38.25">
      <c r="A11" s="84" t="s">
        <v>342</v>
      </c>
      <c r="B11" s="101" t="s">
        <v>425</v>
      </c>
      <c r="C11" s="84" t="s">
        <v>426</v>
      </c>
      <c r="D11" s="84" t="s">
        <v>427</v>
      </c>
      <c r="E11" s="84" t="s">
        <v>428</v>
      </c>
      <c r="F11" s="84" t="s">
        <v>429</v>
      </c>
      <c r="G11" s="84" t="s">
        <v>430</v>
      </c>
      <c r="H11" s="130"/>
      <c r="I11" s="130"/>
      <c r="J11" s="130"/>
    </row>
    <row r="12" spans="1:12" s="120" customFormat="1" ht="25.5">
      <c r="A12" s="103" t="s">
        <v>1163</v>
      </c>
      <c r="B12" s="104">
        <v>0.25</v>
      </c>
      <c r="C12" s="105">
        <v>960</v>
      </c>
      <c r="D12" s="106">
        <f>(C12+E12+F12)*0.2359</f>
        <v>256.62518026565465</v>
      </c>
      <c r="E12" s="106">
        <f>C12*0.05</f>
        <v>48</v>
      </c>
      <c r="F12" s="106">
        <f>((C12+E12)/21.08)*1.67</f>
        <v>79.855787476280838</v>
      </c>
      <c r="G12" s="913">
        <f>SUM(C12:F12)</f>
        <v>1344.4809677419355</v>
      </c>
      <c r="H12" s="130"/>
      <c r="I12" s="130"/>
      <c r="J12" s="130"/>
    </row>
    <row r="13" spans="1:12" s="120" customFormat="1" ht="25.5">
      <c r="A13" s="103" t="s">
        <v>1163</v>
      </c>
      <c r="B13" s="104">
        <v>0.25</v>
      </c>
      <c r="C13" s="105">
        <v>960</v>
      </c>
      <c r="D13" s="106">
        <f t="shared" ref="D13:D15" si="0">(C13+E13+F13)*0.2359</f>
        <v>256.62518026565465</v>
      </c>
      <c r="E13" s="106">
        <f t="shared" ref="E13:E15" si="1">C13*0.05</f>
        <v>48</v>
      </c>
      <c r="F13" s="106">
        <f t="shared" ref="F13:F15" si="2">((C13+E13)/21.08)*1.67</f>
        <v>79.855787476280838</v>
      </c>
      <c r="G13" s="913">
        <f t="shared" ref="G13:G15" si="3">SUM(C13:F13)</f>
        <v>1344.4809677419355</v>
      </c>
      <c r="H13" s="130"/>
      <c r="I13" s="130"/>
      <c r="J13" s="130"/>
    </row>
    <row r="14" spans="1:12" s="120" customFormat="1" ht="25.5">
      <c r="A14" s="103" t="s">
        <v>1163</v>
      </c>
      <c r="B14" s="104">
        <v>0.25</v>
      </c>
      <c r="C14" s="105">
        <v>960</v>
      </c>
      <c r="D14" s="106">
        <f t="shared" si="0"/>
        <v>256.62518026565465</v>
      </c>
      <c r="E14" s="106">
        <f t="shared" si="1"/>
        <v>48</v>
      </c>
      <c r="F14" s="106">
        <f t="shared" si="2"/>
        <v>79.855787476280838</v>
      </c>
      <c r="G14" s="913">
        <f t="shared" si="3"/>
        <v>1344.4809677419355</v>
      </c>
      <c r="H14" s="130"/>
      <c r="I14" s="130"/>
      <c r="J14" s="130"/>
    </row>
    <row r="15" spans="1:12" s="120" customFormat="1" ht="25.5">
      <c r="A15" s="103" t="s">
        <v>1163</v>
      </c>
      <c r="B15" s="104">
        <v>0.25</v>
      </c>
      <c r="C15" s="105">
        <v>960</v>
      </c>
      <c r="D15" s="107">
        <f t="shared" si="0"/>
        <v>256.62518026565465</v>
      </c>
      <c r="E15" s="107">
        <f t="shared" si="1"/>
        <v>48</v>
      </c>
      <c r="F15" s="107">
        <f t="shared" si="2"/>
        <v>79.855787476280838</v>
      </c>
      <c r="G15" s="913">
        <f t="shared" si="3"/>
        <v>1344.4809677419355</v>
      </c>
      <c r="H15" s="130"/>
      <c r="I15" s="130"/>
      <c r="J15" s="130"/>
    </row>
    <row r="16" spans="1:12" s="120" customFormat="1" ht="12.75">
      <c r="A16" s="108" t="s">
        <v>431</v>
      </c>
      <c r="B16" s="131">
        <f>SUM(B12:B15)</f>
        <v>1</v>
      </c>
      <c r="C16" s="111">
        <f>SUM(C12:C15)</f>
        <v>3840</v>
      </c>
      <c r="D16" s="111">
        <f>SUM(D12:D15)</f>
        <v>1026.5007210626186</v>
      </c>
      <c r="E16" s="111">
        <f t="shared" ref="E16:F16" si="4">SUM(E12:E15)</f>
        <v>192</v>
      </c>
      <c r="F16" s="111">
        <f t="shared" si="4"/>
        <v>319.42314990512335</v>
      </c>
      <c r="G16" s="111">
        <f>SUM(G12:G15)</f>
        <v>5377.923870967742</v>
      </c>
      <c r="H16" s="130"/>
      <c r="I16" s="130"/>
      <c r="J16" s="130"/>
    </row>
    <row r="17" spans="1:10" s="120" customFormat="1" ht="12.75">
      <c r="A17" s="130"/>
      <c r="B17" s="130"/>
      <c r="C17" s="132"/>
      <c r="D17" s="133"/>
      <c r="E17" s="134"/>
      <c r="F17" s="1778"/>
      <c r="G17" s="1778"/>
      <c r="H17" s="130"/>
      <c r="I17" s="130"/>
      <c r="J17" s="130"/>
    </row>
    <row r="18" spans="1:10" s="530" customFormat="1" ht="14.45" customHeight="1">
      <c r="A18" s="2228" t="s">
        <v>609</v>
      </c>
      <c r="B18" s="2229"/>
      <c r="C18" s="342" t="s">
        <v>14</v>
      </c>
      <c r="D18" s="529"/>
      <c r="E18" s="529"/>
      <c r="F18" s="529"/>
      <c r="G18" s="529"/>
      <c r="H18" s="529"/>
      <c r="I18" s="529"/>
    </row>
    <row r="19" spans="1:10" s="120" customFormat="1" ht="27.95" customHeight="1">
      <c r="A19" s="2230" t="s">
        <v>436</v>
      </c>
      <c r="B19" s="2231"/>
      <c r="C19" s="531"/>
      <c r="D19" s="130"/>
      <c r="E19" s="130"/>
      <c r="F19" s="130"/>
      <c r="G19" s="130"/>
      <c r="H19" s="130"/>
      <c r="I19" s="130"/>
    </row>
    <row r="20" spans="1:10" s="120" customFormat="1" ht="12.75">
      <c r="A20" s="2227" t="s">
        <v>977</v>
      </c>
      <c r="B20" s="1855"/>
      <c r="C20" s="1184">
        <f>ROUND(G16,0)</f>
        <v>5378</v>
      </c>
      <c r="D20" s="130"/>
      <c r="E20" s="130"/>
      <c r="F20" s="130"/>
      <c r="G20" s="130"/>
      <c r="H20" s="130"/>
      <c r="I20" s="130"/>
    </row>
    <row r="21" spans="1:10" s="120" customFormat="1" ht="12.75"/>
  </sheetData>
  <mergeCells count="11">
    <mergeCell ref="E1:L1"/>
    <mergeCell ref="J6:L6"/>
    <mergeCell ref="B7:C7"/>
    <mergeCell ref="J7:L7"/>
    <mergeCell ref="B8:C8"/>
    <mergeCell ref="J8:L8"/>
    <mergeCell ref="F17:G17"/>
    <mergeCell ref="A20:B20"/>
    <mergeCell ref="A18:B18"/>
    <mergeCell ref="A19:B19"/>
    <mergeCell ref="B6:C6"/>
  </mergeCells>
  <dataValidations count="1">
    <dataValidation type="whole" errorStyle="information" allowBlank="1" showInputMessage="1" showErrorMessage="1" error="Jāievada skaitlis" sqref="D7:J8">
      <formula1>-1000000000000</formula1>
      <formula2>1000000000000</formula2>
    </dataValidation>
  </dataValidations>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3"/>
  <sheetViews>
    <sheetView zoomScale="80" zoomScaleNormal="80" workbookViewId="0">
      <selection activeCell="O20" sqref="O20"/>
    </sheetView>
  </sheetViews>
  <sheetFormatPr defaultRowHeight="15"/>
  <cols>
    <col min="1" max="1" width="15.5703125" customWidth="1"/>
    <col min="2" max="2" width="12" customWidth="1"/>
    <col min="3" max="3" width="10.140625" customWidth="1"/>
    <col min="4" max="5" width="10.28515625" customWidth="1"/>
    <col min="6" max="6" width="11.28515625" customWidth="1"/>
    <col min="7" max="7" width="12.42578125" customWidth="1"/>
    <col min="8" max="8" width="11.140625" customWidth="1"/>
    <col min="11" max="11" width="7" customWidth="1"/>
    <col min="12" max="12" width="22.85546875" customWidth="1"/>
  </cols>
  <sheetData>
    <row r="1" spans="1:12" ht="33.75" customHeight="1">
      <c r="E1" s="1634" t="s">
        <v>947</v>
      </c>
      <c r="F1" s="1634"/>
      <c r="G1" s="1634"/>
      <c r="H1" s="1634"/>
      <c r="I1" s="1634"/>
      <c r="J1" s="1634"/>
      <c r="K1" s="1634"/>
    </row>
    <row r="3" spans="1:12" s="120" customFormat="1" ht="12.75">
      <c r="A3" s="128" t="s">
        <v>975</v>
      </c>
    </row>
    <row r="4" spans="1:12" s="120" customFormat="1" ht="12.75">
      <c r="A4" s="120" t="s">
        <v>303</v>
      </c>
    </row>
    <row r="5" spans="1:12" s="120" customFormat="1" ht="12.75"/>
    <row r="6" spans="1:12" s="120" customFormat="1" ht="87.95" customHeight="1">
      <c r="B6" s="1779" t="s">
        <v>333</v>
      </c>
      <c r="C6" s="1779"/>
      <c r="D6" s="84" t="s">
        <v>13</v>
      </c>
      <c r="E6" s="84" t="s">
        <v>14</v>
      </c>
      <c r="F6" s="84" t="s">
        <v>15</v>
      </c>
      <c r="G6" s="84" t="s">
        <v>16</v>
      </c>
      <c r="H6" s="84" t="s">
        <v>334</v>
      </c>
      <c r="I6" s="84" t="s">
        <v>335</v>
      </c>
      <c r="J6" s="1779" t="s">
        <v>336</v>
      </c>
      <c r="K6" s="1779"/>
      <c r="L6" s="1779"/>
    </row>
    <row r="7" spans="1:12" s="120" customFormat="1" ht="22.5" customHeight="1">
      <c r="B7" s="1780" t="s">
        <v>337</v>
      </c>
      <c r="C7" s="1781"/>
      <c r="D7" s="85" t="s">
        <v>338</v>
      </c>
      <c r="E7" s="85" t="s">
        <v>338</v>
      </c>
      <c r="F7" s="85" t="s">
        <v>338</v>
      </c>
      <c r="G7" s="85" t="s">
        <v>338</v>
      </c>
      <c r="H7" s="85" t="s">
        <v>338</v>
      </c>
      <c r="I7" s="85" t="s">
        <v>338</v>
      </c>
      <c r="J7" s="1789"/>
      <c r="K7" s="1789"/>
      <c r="L7" s="1789"/>
    </row>
    <row r="8" spans="1:12" s="120" customFormat="1" ht="21.6" customHeight="1">
      <c r="B8" s="1782" t="s">
        <v>339</v>
      </c>
      <c r="C8" s="1782"/>
      <c r="D8" s="326">
        <v>0</v>
      </c>
      <c r="E8" s="327">
        <f>C22</f>
        <v>1544</v>
      </c>
      <c r="F8" s="328">
        <f>D22</f>
        <v>1544</v>
      </c>
      <c r="G8" s="328">
        <f>E22</f>
        <v>1544</v>
      </c>
      <c r="H8" s="329">
        <v>0</v>
      </c>
      <c r="I8" s="328">
        <f>E22</f>
        <v>1544</v>
      </c>
      <c r="J8" s="1852" t="s">
        <v>301</v>
      </c>
      <c r="K8" s="1852"/>
      <c r="L8" s="1852"/>
    </row>
    <row r="9" spans="1:12" s="306" customFormat="1" ht="12.75">
      <c r="A9" s="386"/>
    </row>
    <row r="10" spans="1:12" s="120" customFormat="1" ht="12.75"/>
    <row r="11" spans="1:12" s="120" customFormat="1" ht="50.1" customHeight="1">
      <c r="A11" s="84" t="s">
        <v>342</v>
      </c>
      <c r="B11" s="101" t="s">
        <v>425</v>
      </c>
      <c r="C11" s="84" t="s">
        <v>426</v>
      </c>
      <c r="D11" s="84" t="s">
        <v>427</v>
      </c>
      <c r="E11" s="84" t="s">
        <v>428</v>
      </c>
      <c r="F11" s="84" t="s">
        <v>429</v>
      </c>
      <c r="G11" s="84" t="s">
        <v>430</v>
      </c>
      <c r="H11" s="130"/>
    </row>
    <row r="12" spans="1:12" s="120" customFormat="1" ht="12.75">
      <c r="A12" s="103" t="s">
        <v>1163</v>
      </c>
      <c r="B12" s="104">
        <v>0.1</v>
      </c>
      <c r="C12" s="105">
        <v>240</v>
      </c>
      <c r="D12" s="106">
        <f>(C12+E12+F12)*0.2359</f>
        <v>64.156295066413662</v>
      </c>
      <c r="E12" s="106">
        <f>C12*0.05</f>
        <v>12</v>
      </c>
      <c r="F12" s="106">
        <f>((C12+E12)/21.08)*1.67</f>
        <v>19.96394686907021</v>
      </c>
      <c r="G12" s="913">
        <f>SUM(C12:F12)</f>
        <v>336.12024193548388</v>
      </c>
      <c r="H12" s="130"/>
    </row>
    <row r="13" spans="1:12" s="120" customFormat="1" ht="12.75">
      <c r="A13" s="103" t="s">
        <v>1163</v>
      </c>
      <c r="B13" s="104">
        <v>0.1</v>
      </c>
      <c r="C13" s="105">
        <v>240</v>
      </c>
      <c r="D13" s="106">
        <f t="shared" ref="D13:D15" si="0">(C13+E13+F13)*0.2359</f>
        <v>64.156295066413662</v>
      </c>
      <c r="E13" s="106">
        <f t="shared" ref="E13:E15" si="1">C13*0.05</f>
        <v>12</v>
      </c>
      <c r="F13" s="106">
        <f t="shared" ref="F13:F15" si="2">((C13+E13)/21.08)*1.67</f>
        <v>19.96394686907021</v>
      </c>
      <c r="G13" s="913">
        <f t="shared" ref="G13:G15" si="3">SUM(C13:F13)</f>
        <v>336.12024193548388</v>
      </c>
      <c r="H13" s="130"/>
    </row>
    <row r="14" spans="1:12" s="120" customFormat="1" ht="12.75">
      <c r="A14" s="103" t="s">
        <v>1163</v>
      </c>
      <c r="B14" s="104">
        <v>0.1</v>
      </c>
      <c r="C14" s="105">
        <v>240</v>
      </c>
      <c r="D14" s="106">
        <f t="shared" si="0"/>
        <v>64.156295066413662</v>
      </c>
      <c r="E14" s="106">
        <f t="shared" si="1"/>
        <v>12</v>
      </c>
      <c r="F14" s="106">
        <f t="shared" si="2"/>
        <v>19.96394686907021</v>
      </c>
      <c r="G14" s="913">
        <f t="shared" si="3"/>
        <v>336.12024193548388</v>
      </c>
      <c r="H14" s="130"/>
    </row>
    <row r="15" spans="1:12" s="120" customFormat="1" ht="12.75">
      <c r="A15" s="103" t="s">
        <v>1163</v>
      </c>
      <c r="B15" s="104">
        <v>0.1</v>
      </c>
      <c r="C15" s="105">
        <v>240</v>
      </c>
      <c r="D15" s="107">
        <f t="shared" si="0"/>
        <v>64.156295066413662</v>
      </c>
      <c r="E15" s="107">
        <f t="shared" si="1"/>
        <v>12</v>
      </c>
      <c r="F15" s="107">
        <f t="shared" si="2"/>
        <v>19.96394686907021</v>
      </c>
      <c r="G15" s="913">
        <f t="shared" si="3"/>
        <v>336.12024193548388</v>
      </c>
      <c r="H15" s="130"/>
    </row>
    <row r="16" spans="1:12" s="120" customFormat="1" ht="12.75">
      <c r="A16" s="118" t="s">
        <v>431</v>
      </c>
      <c r="B16" s="131">
        <f>SUM(B12:B15)</f>
        <v>0.4</v>
      </c>
      <c r="C16" s="111">
        <f>SUM(C12:C15)</f>
        <v>960</v>
      </c>
      <c r="D16" s="111">
        <f>SUM(D12:D15)</f>
        <v>256.62518026565465</v>
      </c>
      <c r="E16" s="111">
        <f t="shared" ref="E16:F16" si="4">SUM(E12:E15)</f>
        <v>48</v>
      </c>
      <c r="F16" s="111">
        <f t="shared" si="4"/>
        <v>79.855787476280838</v>
      </c>
      <c r="G16" s="111">
        <f>SUM(G12:G15)</f>
        <v>1344.4809677419355</v>
      </c>
      <c r="H16" s="130"/>
    </row>
    <row r="17" spans="1:8" s="120" customFormat="1" ht="12.75">
      <c r="A17" s="130"/>
      <c r="B17" s="130"/>
      <c r="C17" s="132"/>
      <c r="D17" s="133"/>
      <c r="E17" s="134"/>
      <c r="F17" s="1778"/>
      <c r="G17" s="1778"/>
      <c r="H17" s="130"/>
    </row>
    <row r="18" spans="1:8" s="120" customFormat="1" ht="12.75">
      <c r="A18" s="130"/>
      <c r="B18" s="130"/>
      <c r="C18" s="130"/>
      <c r="D18" s="130"/>
      <c r="E18" s="130"/>
      <c r="F18" s="130"/>
      <c r="G18" s="130"/>
      <c r="H18" s="130"/>
    </row>
    <row r="19" spans="1:8" s="530" customFormat="1" ht="12.75">
      <c r="A19" s="119" t="s">
        <v>434</v>
      </c>
      <c r="B19" s="119" t="s">
        <v>609</v>
      </c>
      <c r="C19" s="119" t="s">
        <v>14</v>
      </c>
      <c r="D19" s="119" t="s">
        <v>15</v>
      </c>
      <c r="E19" s="119" t="s">
        <v>16</v>
      </c>
      <c r="F19" s="529"/>
      <c r="G19" s="529"/>
      <c r="H19" s="529"/>
    </row>
    <row r="20" spans="1:8" s="120" customFormat="1" ht="45" customHeight="1">
      <c r="A20" s="527">
        <v>1</v>
      </c>
      <c r="B20" s="528" t="s">
        <v>436</v>
      </c>
      <c r="C20" s="1185">
        <f>G16</f>
        <v>1344.4809677419355</v>
      </c>
      <c r="D20" s="1185">
        <f>G16</f>
        <v>1344.4809677419355</v>
      </c>
      <c r="E20" s="1185">
        <f>G16</f>
        <v>1344.4809677419355</v>
      </c>
      <c r="F20" s="130"/>
      <c r="G20" s="130"/>
      <c r="H20" s="130"/>
    </row>
    <row r="21" spans="1:8" s="120" customFormat="1" ht="39.950000000000003" customHeight="1">
      <c r="A21" s="532">
        <v>2</v>
      </c>
      <c r="B21" s="533" t="s">
        <v>979</v>
      </c>
      <c r="C21" s="605">
        <v>200</v>
      </c>
      <c r="D21" s="605">
        <v>200</v>
      </c>
      <c r="E21" s="605">
        <v>200</v>
      </c>
      <c r="F21" s="130"/>
      <c r="G21" s="130"/>
      <c r="H21" s="130"/>
    </row>
    <row r="22" spans="1:8" s="120" customFormat="1" ht="13.5">
      <c r="A22" s="1853" t="s">
        <v>622</v>
      </c>
      <c r="B22" s="2232"/>
      <c r="C22" s="1186">
        <f>ROUND(SUM(C20:C21),0)</f>
        <v>1544</v>
      </c>
      <c r="D22" s="1186">
        <f t="shared" ref="D22:E22" si="5">ROUND(SUM(D20:D21),0)</f>
        <v>1544</v>
      </c>
      <c r="E22" s="1186">
        <f t="shared" si="5"/>
        <v>1544</v>
      </c>
      <c r="F22" s="130"/>
      <c r="G22" s="130"/>
      <c r="H22" s="130"/>
    </row>
    <row r="23" spans="1:8" s="120" customFormat="1" ht="12.75"/>
  </sheetData>
  <mergeCells count="9">
    <mergeCell ref="E1:K1"/>
    <mergeCell ref="F17:G17"/>
    <mergeCell ref="A22:B22"/>
    <mergeCell ref="B6:C6"/>
    <mergeCell ref="J6:L6"/>
    <mergeCell ref="B7:C7"/>
    <mergeCell ref="J7:L7"/>
    <mergeCell ref="B8:C8"/>
    <mergeCell ref="J8:L8"/>
  </mergeCells>
  <dataValidations count="1">
    <dataValidation type="whole" errorStyle="information" allowBlank="1" showInputMessage="1" showErrorMessage="1" error="Jāievada skaitlis" sqref="D7:J8">
      <formula1>-1000000000000</formula1>
      <formula2>1000000000000</formula2>
    </dataValidation>
  </dataValidation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1:M35"/>
  <sheetViews>
    <sheetView zoomScale="80" zoomScaleNormal="80" workbookViewId="0">
      <selection activeCell="M8" sqref="M8"/>
    </sheetView>
  </sheetViews>
  <sheetFormatPr defaultRowHeight="15"/>
  <cols>
    <col min="1" max="1" width="4" customWidth="1"/>
    <col min="2" max="2" width="17.140625" customWidth="1"/>
    <col min="3" max="3" width="14.140625" customWidth="1"/>
    <col min="4" max="4" width="14.7109375" customWidth="1"/>
    <col min="5" max="5" width="10.7109375" customWidth="1"/>
    <col min="6" max="6" width="12.28515625" customWidth="1"/>
    <col min="7" max="7" width="10.42578125" customWidth="1"/>
    <col min="8" max="8" width="11.7109375" customWidth="1"/>
    <col min="9" max="9" width="12.85546875" customWidth="1"/>
    <col min="10" max="10" width="12" customWidth="1"/>
    <col min="12" max="12" width="6.5703125" customWidth="1"/>
    <col min="13" max="13" width="43.140625" customWidth="1"/>
  </cols>
  <sheetData>
    <row r="1" spans="2:13" ht="30.75" customHeight="1">
      <c r="E1" s="1634" t="s">
        <v>958</v>
      </c>
      <c r="F1" s="1634"/>
      <c r="G1" s="1634"/>
      <c r="H1" s="1634"/>
      <c r="I1" s="1634"/>
      <c r="J1" s="1634"/>
      <c r="K1" s="1634"/>
      <c r="L1" s="1634"/>
    </row>
    <row r="3" spans="2:13" s="5" customFormat="1" ht="15.6" customHeight="1">
      <c r="C3" s="2245" t="s">
        <v>981</v>
      </c>
      <c r="D3" s="2245"/>
      <c r="E3" s="2245"/>
      <c r="F3" s="2245"/>
      <c r="G3" s="2245"/>
      <c r="H3" s="2245"/>
    </row>
    <row r="5" spans="2:13" s="120" customFormat="1" ht="87.95" customHeight="1">
      <c r="C5" s="1779" t="s">
        <v>333</v>
      </c>
      <c r="D5" s="1779"/>
      <c r="E5" s="84" t="s">
        <v>13</v>
      </c>
      <c r="F5" s="84" t="s">
        <v>14</v>
      </c>
      <c r="G5" s="84" t="s">
        <v>15</v>
      </c>
      <c r="H5" s="84" t="s">
        <v>16</v>
      </c>
      <c r="I5" s="84" t="s">
        <v>334</v>
      </c>
      <c r="J5" s="84" t="s">
        <v>335</v>
      </c>
      <c r="K5" s="1779" t="s">
        <v>336</v>
      </c>
      <c r="L5" s="1779"/>
      <c r="M5" s="1779"/>
    </row>
    <row r="6" spans="2:13" s="490" customFormat="1" ht="22.5" customHeight="1">
      <c r="C6" s="2185" t="s">
        <v>337</v>
      </c>
      <c r="D6" s="2186"/>
      <c r="E6" s="491" t="s">
        <v>338</v>
      </c>
      <c r="F6" s="491" t="s">
        <v>338</v>
      </c>
      <c r="G6" s="491" t="s">
        <v>338</v>
      </c>
      <c r="H6" s="491"/>
      <c r="I6" s="491" t="s">
        <v>338</v>
      </c>
      <c r="J6" s="491" t="s">
        <v>338</v>
      </c>
      <c r="K6" s="2187"/>
      <c r="L6" s="2187"/>
      <c r="M6" s="2187"/>
    </row>
    <row r="7" spans="2:13" s="490" customFormat="1" ht="39.75" customHeight="1">
      <c r="C7" s="2185" t="s">
        <v>339</v>
      </c>
      <c r="D7" s="2185"/>
      <c r="E7" s="538"/>
      <c r="F7" s="328">
        <f>F12+F15</f>
        <v>1857</v>
      </c>
      <c r="G7" s="328">
        <f>G12+G15</f>
        <v>1857</v>
      </c>
      <c r="H7" s="328">
        <f>H12+H15</f>
        <v>1857</v>
      </c>
      <c r="I7" s="329">
        <v>0</v>
      </c>
      <c r="J7" s="328">
        <f>I12+I15</f>
        <v>1857</v>
      </c>
      <c r="K7" s="1819" t="s">
        <v>177</v>
      </c>
      <c r="L7" s="1819"/>
      <c r="M7" s="1819"/>
    </row>
    <row r="8" spans="2:13" s="339" customFormat="1" ht="15.75">
      <c r="B8" s="347"/>
    </row>
    <row r="9" spans="2:13" s="339" customFormat="1" ht="15.75">
      <c r="B9" s="347"/>
      <c r="C9" s="347" t="s">
        <v>982</v>
      </c>
    </row>
    <row r="10" spans="2:13" s="339" customFormat="1" ht="76.5">
      <c r="B10" s="2208" t="s">
        <v>376</v>
      </c>
      <c r="C10" s="2239"/>
      <c r="D10" s="2209"/>
      <c r="E10" s="84" t="s">
        <v>13</v>
      </c>
      <c r="F10" s="84" t="s">
        <v>14</v>
      </c>
      <c r="G10" s="84" t="s">
        <v>15</v>
      </c>
      <c r="H10" s="84" t="s">
        <v>16</v>
      </c>
      <c r="I10" s="84" t="s">
        <v>334</v>
      </c>
    </row>
    <row r="11" spans="2:13" s="19" customFormat="1" ht="39" customHeight="1">
      <c r="B11" s="2246" t="s">
        <v>307</v>
      </c>
      <c r="C11" s="2246"/>
      <c r="D11" s="2246"/>
      <c r="E11" s="13"/>
      <c r="F11" s="1195">
        <f>H19</f>
        <v>682</v>
      </c>
      <c r="G11" s="1196">
        <f>H19</f>
        <v>682</v>
      </c>
      <c r="H11" s="1197">
        <f>H19</f>
        <v>682</v>
      </c>
      <c r="I11" s="1198">
        <f>H19</f>
        <v>682</v>
      </c>
    </row>
    <row r="12" spans="2:13" s="19" customFormat="1">
      <c r="B12" s="2233" t="s">
        <v>983</v>
      </c>
      <c r="C12" s="2234"/>
      <c r="D12" s="2235"/>
      <c r="E12" s="13"/>
      <c r="F12" s="1194">
        <f>F11</f>
        <v>682</v>
      </c>
      <c r="G12" s="1194">
        <f t="shared" ref="G12:I12" si="0">G11</f>
        <v>682</v>
      </c>
      <c r="H12" s="1194">
        <f t="shared" si="0"/>
        <v>682</v>
      </c>
      <c r="I12" s="1194">
        <f t="shared" si="0"/>
        <v>682</v>
      </c>
    </row>
    <row r="13" spans="2:13" s="19" customFormat="1" ht="26.25" customHeight="1">
      <c r="B13" s="2246" t="s">
        <v>984</v>
      </c>
      <c r="C13" s="2246"/>
      <c r="D13" s="2246"/>
      <c r="E13" s="13"/>
      <c r="F13" s="1195">
        <f>H19</f>
        <v>682</v>
      </c>
      <c r="G13" s="1196">
        <f>H19</f>
        <v>682</v>
      </c>
      <c r="H13" s="1196">
        <f>H19</f>
        <v>682</v>
      </c>
      <c r="I13" s="1195">
        <f>H19</f>
        <v>682</v>
      </c>
    </row>
    <row r="14" spans="2:13" s="19" customFormat="1">
      <c r="B14" s="2242" t="s">
        <v>887</v>
      </c>
      <c r="C14" s="2242"/>
      <c r="D14" s="2242"/>
      <c r="E14" s="1192"/>
      <c r="F14" s="1195">
        <f>F34</f>
        <v>493</v>
      </c>
      <c r="G14" s="1195">
        <f>F34</f>
        <v>493</v>
      </c>
      <c r="H14" s="1195">
        <f>F34</f>
        <v>493</v>
      </c>
      <c r="I14" s="1195">
        <f>F34</f>
        <v>493</v>
      </c>
    </row>
    <row r="15" spans="2:13" s="19" customFormat="1" ht="18.75" customHeight="1">
      <c r="B15" s="2233" t="s">
        <v>394</v>
      </c>
      <c r="C15" s="2243"/>
      <c r="D15" s="2244"/>
      <c r="E15" s="1193"/>
      <c r="F15" s="1199">
        <f>SUM(F13:F14)</f>
        <v>1175</v>
      </c>
      <c r="G15" s="1199">
        <f t="shared" ref="G15:I15" si="1">SUM(G13:G14)</f>
        <v>1175</v>
      </c>
      <c r="H15" s="1199">
        <f t="shared" si="1"/>
        <v>1175</v>
      </c>
      <c r="I15" s="1199">
        <f t="shared" si="1"/>
        <v>1175</v>
      </c>
    </row>
    <row r="16" spans="2:13" s="19" customFormat="1"/>
    <row r="17" spans="2:13" s="120" customFormat="1" ht="12.75">
      <c r="B17" s="2241" t="s">
        <v>539</v>
      </c>
      <c r="C17" s="2241"/>
      <c r="D17" s="2241"/>
      <c r="E17" s="2241"/>
      <c r="F17" s="2241"/>
      <c r="G17" s="2241"/>
      <c r="H17" s="536"/>
      <c r="I17" s="539"/>
      <c r="J17" s="539"/>
      <c r="K17" s="539"/>
      <c r="L17" s="539"/>
      <c r="M17" s="539"/>
    </row>
    <row r="18" spans="2:13" s="120" customFormat="1" ht="12.75">
      <c r="B18" s="2236" t="s">
        <v>985</v>
      </c>
      <c r="C18" s="2236"/>
      <c r="D18" s="2236"/>
      <c r="E18" s="2237" t="s">
        <v>817</v>
      </c>
      <c r="F18" s="2237"/>
      <c r="G18" s="2237"/>
      <c r="H18" s="540">
        <f>F24</f>
        <v>1364</v>
      </c>
      <c r="I18" s="541"/>
      <c r="J18" s="541"/>
      <c r="K18" s="541"/>
      <c r="L18" s="541"/>
      <c r="M18" s="541"/>
    </row>
    <row r="19" spans="2:13" s="120" customFormat="1" ht="12.75">
      <c r="B19" s="2236" t="s">
        <v>986</v>
      </c>
      <c r="C19" s="2236"/>
      <c r="D19" s="2236"/>
      <c r="E19" s="2237" t="s">
        <v>817</v>
      </c>
      <c r="F19" s="2237"/>
      <c r="G19" s="2237"/>
      <c r="H19" s="540">
        <f>E24</f>
        <v>682</v>
      </c>
      <c r="I19" s="541"/>
      <c r="J19" s="541"/>
      <c r="K19" s="539"/>
      <c r="L19" s="539"/>
      <c r="M19" s="539"/>
    </row>
    <row r="20" spans="2:13" s="120" customFormat="1" ht="12.75">
      <c r="B20" s="1191"/>
      <c r="C20" s="1191"/>
      <c r="D20" s="1191"/>
      <c r="E20" s="1189"/>
      <c r="F20" s="1189"/>
      <c r="G20" s="1189"/>
      <c r="H20" s="1190"/>
      <c r="I20" s="541"/>
      <c r="J20" s="541"/>
      <c r="K20" s="539"/>
      <c r="L20" s="539"/>
      <c r="M20" s="539"/>
    </row>
    <row r="21" spans="2:13" s="120" customFormat="1" ht="38.25">
      <c r="B21" s="542" t="s">
        <v>600</v>
      </c>
      <c r="C21" s="542" t="s">
        <v>571</v>
      </c>
      <c r="D21" s="542" t="s">
        <v>987</v>
      </c>
      <c r="E21" s="1187" t="s">
        <v>988</v>
      </c>
      <c r="F21" s="1187" t="s">
        <v>911</v>
      </c>
    </row>
    <row r="22" spans="2:13" s="120" customFormat="1" ht="40.5" customHeight="1">
      <c r="B22" s="549" t="s">
        <v>560</v>
      </c>
      <c r="C22" s="545">
        <v>1840</v>
      </c>
      <c r="D22" s="546">
        <f>C22*12</f>
        <v>22080</v>
      </c>
      <c r="E22" s="546">
        <f>D22*0.025</f>
        <v>552</v>
      </c>
      <c r="F22" s="1188">
        <f>D22*0.05</f>
        <v>1104</v>
      </c>
    </row>
    <row r="23" spans="2:13" s="120" customFormat="1" ht="39.75" customHeight="1">
      <c r="B23" s="549" t="s">
        <v>548</v>
      </c>
      <c r="C23" s="730">
        <f>C22*0.2359</f>
        <v>434.05599999999998</v>
      </c>
      <c r="D23" s="546">
        <f>C23*12</f>
        <v>5208.6719999999996</v>
      </c>
      <c r="E23" s="546">
        <f>D23*0.025</f>
        <v>130.21680000000001</v>
      </c>
      <c r="F23" s="1188">
        <f>D23*0.05</f>
        <v>260.43360000000001</v>
      </c>
    </row>
    <row r="24" spans="2:13" s="120" customFormat="1" ht="14.25" customHeight="1">
      <c r="B24" s="547" t="s">
        <v>549</v>
      </c>
      <c r="C24" s="548">
        <f>ROUND(SUM(C22:C23),0)</f>
        <v>2274</v>
      </c>
      <c r="D24" s="548">
        <f t="shared" ref="D24:F24" si="2">ROUND(SUM(D22:D23),0)</f>
        <v>27289</v>
      </c>
      <c r="E24" s="548">
        <f t="shared" si="2"/>
        <v>682</v>
      </c>
      <c r="F24" s="548">
        <f t="shared" si="2"/>
        <v>1364</v>
      </c>
    </row>
    <row r="25" spans="2:13" s="120" customFormat="1" ht="12.75">
      <c r="B25" s="541"/>
      <c r="C25" s="539"/>
      <c r="D25" s="539"/>
      <c r="E25" s="539"/>
      <c r="F25" s="539"/>
      <c r="G25" s="539"/>
      <c r="H25" s="539"/>
      <c r="I25" s="539"/>
      <c r="J25" s="539"/>
    </row>
    <row r="26" spans="2:13" s="120" customFormat="1" ht="12.75">
      <c r="B26" s="2240" t="s">
        <v>989</v>
      </c>
      <c r="C26" s="2240"/>
      <c r="D26" s="2240"/>
      <c r="E26" s="2240"/>
      <c r="F26" s="2240"/>
      <c r="G26" s="2240"/>
      <c r="H26" s="2240"/>
      <c r="I26" s="543"/>
      <c r="J26" s="541"/>
    </row>
    <row r="27" spans="2:13" s="120" customFormat="1" ht="12.75">
      <c r="B27" s="2238" t="s">
        <v>892</v>
      </c>
      <c r="C27" s="2238"/>
      <c r="D27" s="2238"/>
      <c r="E27" s="2238"/>
      <c r="F27" s="2238"/>
      <c r="G27" s="2238"/>
      <c r="H27" s="2238"/>
      <c r="I27" s="544"/>
      <c r="J27" s="541"/>
    </row>
    <row r="28" spans="2:13" s="120" customFormat="1" ht="13.5" thickBot="1">
      <c r="B28" s="2238"/>
      <c r="C28" s="2238"/>
      <c r="D28" s="2238"/>
      <c r="E28" s="2238"/>
      <c r="F28" s="2238"/>
      <c r="G28" s="2238"/>
      <c r="H28" s="2238"/>
      <c r="I28" s="544"/>
      <c r="J28" s="539"/>
    </row>
    <row r="29" spans="2:13" s="120" customFormat="1" ht="26.25" thickBot="1">
      <c r="B29" s="550" t="s">
        <v>539</v>
      </c>
      <c r="C29" s="535" t="s">
        <v>893</v>
      </c>
      <c r="D29" s="535" t="s">
        <v>579</v>
      </c>
      <c r="E29" s="535" t="s">
        <v>452</v>
      </c>
      <c r="F29" s="537" t="s">
        <v>894</v>
      </c>
      <c r="G29" s="544"/>
      <c r="H29" s="544"/>
      <c r="I29" s="544"/>
      <c r="J29" s="539"/>
    </row>
    <row r="30" spans="2:13" s="490" customFormat="1" ht="51.75" thickBot="1">
      <c r="B30" s="560" t="s">
        <v>895</v>
      </c>
      <c r="C30" s="561" t="s">
        <v>896</v>
      </c>
      <c r="D30" s="551">
        <v>18.25</v>
      </c>
      <c r="E30" s="551">
        <v>10</v>
      </c>
      <c r="F30" s="551">
        <v>182.5</v>
      </c>
      <c r="G30" s="552"/>
      <c r="H30" s="552"/>
      <c r="I30" s="552"/>
      <c r="J30" s="553"/>
    </row>
    <row r="31" spans="2:13" s="490" customFormat="1" ht="13.5" thickBot="1">
      <c r="B31" s="560" t="s">
        <v>897</v>
      </c>
      <c r="C31" s="561"/>
      <c r="D31" s="554">
        <v>2.5</v>
      </c>
      <c r="E31" s="551">
        <v>50</v>
      </c>
      <c r="F31" s="555">
        <v>125</v>
      </c>
      <c r="G31" s="552"/>
      <c r="H31" s="552"/>
      <c r="I31" s="552"/>
      <c r="J31" s="553"/>
    </row>
    <row r="32" spans="2:13" s="490" customFormat="1" ht="13.5" thickBot="1">
      <c r="B32" s="563" t="s">
        <v>898</v>
      </c>
      <c r="C32" s="562" t="s">
        <v>899</v>
      </c>
      <c r="D32" s="551">
        <v>0.3</v>
      </c>
      <c r="E32" s="551">
        <v>50</v>
      </c>
      <c r="F32" s="555">
        <v>15</v>
      </c>
      <c r="G32" s="552"/>
      <c r="H32" s="552"/>
      <c r="I32" s="552"/>
      <c r="J32" s="553"/>
    </row>
    <row r="33" spans="2:10" s="490" customFormat="1" ht="39" thickBot="1">
      <c r="B33" s="564" t="s">
        <v>900</v>
      </c>
      <c r="C33" s="565" t="s">
        <v>901</v>
      </c>
      <c r="D33" s="556">
        <v>1.7</v>
      </c>
      <c r="E33" s="556">
        <v>100</v>
      </c>
      <c r="F33" s="557">
        <v>170</v>
      </c>
      <c r="G33" s="552"/>
      <c r="H33" s="552"/>
      <c r="I33" s="552"/>
      <c r="J33" s="553"/>
    </row>
    <row r="34" spans="2:10" s="490" customFormat="1" ht="16.5" customHeight="1" thickBot="1">
      <c r="B34" s="566" t="s">
        <v>902</v>
      </c>
      <c r="C34" s="558"/>
      <c r="D34" s="558"/>
      <c r="E34" s="558"/>
      <c r="F34" s="559">
        <f>ROUND(492.5,0)</f>
        <v>493</v>
      </c>
      <c r="G34" s="552"/>
      <c r="H34" s="552"/>
      <c r="I34" s="552"/>
      <c r="J34" s="553"/>
    </row>
    <row r="35" spans="2:10" s="120" customFormat="1" ht="12.75"/>
  </sheetData>
  <mergeCells count="21">
    <mergeCell ref="E1:L1"/>
    <mergeCell ref="B19:D19"/>
    <mergeCell ref="E19:G19"/>
    <mergeCell ref="B27:H28"/>
    <mergeCell ref="B10:D10"/>
    <mergeCell ref="B26:H26"/>
    <mergeCell ref="B17:G17"/>
    <mergeCell ref="B18:D18"/>
    <mergeCell ref="E18:G18"/>
    <mergeCell ref="B14:D14"/>
    <mergeCell ref="B15:D15"/>
    <mergeCell ref="C3:H3"/>
    <mergeCell ref="B11:D11"/>
    <mergeCell ref="B13:D13"/>
    <mergeCell ref="C5:D5"/>
    <mergeCell ref="K6:M6"/>
    <mergeCell ref="C7:D7"/>
    <mergeCell ref="K7:M7"/>
    <mergeCell ref="K5:M5"/>
    <mergeCell ref="C6:D6"/>
    <mergeCell ref="B12:D12"/>
  </mergeCells>
  <dataValidations count="1">
    <dataValidation type="whole" errorStyle="information" allowBlank="1" showInputMessage="1" showErrorMessage="1" error="Jāievada skaitlis" sqref="E6:K7">
      <formula1>-1000000000000</formula1>
      <formula2>1000000000000</formula2>
    </dataValidation>
  </dataValidation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63"/>
  <sheetViews>
    <sheetView zoomScale="80" zoomScaleNormal="80" workbookViewId="0">
      <selection activeCell="R17" sqref="R17"/>
    </sheetView>
  </sheetViews>
  <sheetFormatPr defaultRowHeight="15"/>
  <cols>
    <col min="1" max="1" width="4.5703125" customWidth="1"/>
    <col min="2" max="2" width="19.85546875" customWidth="1"/>
    <col min="3" max="3" width="10.140625" customWidth="1"/>
    <col min="4" max="4" width="10.85546875" customWidth="1"/>
    <col min="5" max="5" width="14.42578125" customWidth="1"/>
    <col min="6" max="6" width="10.42578125" customWidth="1"/>
    <col min="7" max="7" width="11.5703125" customWidth="1"/>
    <col min="8" max="8" width="12.28515625" customWidth="1"/>
    <col min="9" max="9" width="11.7109375" customWidth="1"/>
    <col min="11" max="11" width="5.5703125" customWidth="1"/>
    <col min="12" max="12" width="32.28515625" customWidth="1"/>
  </cols>
  <sheetData>
    <row r="1" spans="1:12" ht="32.25" customHeight="1">
      <c r="E1" s="1634" t="s">
        <v>964</v>
      </c>
      <c r="F1" s="1634"/>
      <c r="G1" s="1634"/>
      <c r="H1" s="1634"/>
      <c r="I1" s="1634"/>
      <c r="J1" s="1634"/>
      <c r="K1" s="1634"/>
    </row>
    <row r="2" spans="1:12" ht="24" customHeight="1">
      <c r="E2" s="1200"/>
      <c r="F2" s="1200"/>
      <c r="G2" s="1200"/>
      <c r="H2" s="1200"/>
      <c r="I2" s="1200"/>
      <c r="J2" s="1200"/>
      <c r="K2" s="1200"/>
    </row>
    <row r="3" spans="1:12" s="120" customFormat="1" ht="12.75">
      <c r="A3" s="582" t="s">
        <v>991</v>
      </c>
    </row>
    <row r="4" spans="1:12" s="120" customFormat="1" ht="12.75"/>
    <row r="5" spans="1:12" s="120" customFormat="1" ht="12.75"/>
    <row r="6" spans="1:12" s="120" customFormat="1" ht="87.95" customHeight="1">
      <c r="B6" s="1779" t="s">
        <v>333</v>
      </c>
      <c r="C6" s="1779"/>
      <c r="D6" s="84" t="s">
        <v>13</v>
      </c>
      <c r="E6" s="84" t="s">
        <v>14</v>
      </c>
      <c r="F6" s="84" t="s">
        <v>15</v>
      </c>
      <c r="G6" s="84" t="s">
        <v>16</v>
      </c>
      <c r="H6" s="84" t="s">
        <v>334</v>
      </c>
      <c r="I6" s="84" t="s">
        <v>335</v>
      </c>
      <c r="J6" s="1779" t="s">
        <v>336</v>
      </c>
      <c r="K6" s="1779"/>
      <c r="L6" s="1779"/>
    </row>
    <row r="7" spans="1:12" s="490" customFormat="1" ht="22.5" customHeight="1">
      <c r="B7" s="1823" t="s">
        <v>624</v>
      </c>
      <c r="C7" s="1824"/>
      <c r="D7" s="491" t="s">
        <v>338</v>
      </c>
      <c r="E7" s="491" t="s">
        <v>338</v>
      </c>
      <c r="F7" s="491" t="s">
        <v>338</v>
      </c>
      <c r="G7" s="491" t="s">
        <v>338</v>
      </c>
      <c r="H7" s="491" t="s">
        <v>338</v>
      </c>
      <c r="I7" s="491" t="s">
        <v>338</v>
      </c>
      <c r="J7" s="2187"/>
      <c r="K7" s="2187"/>
      <c r="L7" s="2187"/>
    </row>
    <row r="8" spans="1:12" s="490" customFormat="1" ht="42" customHeight="1">
      <c r="B8" s="1823" t="s">
        <v>339</v>
      </c>
      <c r="C8" s="1823"/>
      <c r="D8" s="538">
        <v>0</v>
      </c>
      <c r="E8" s="538">
        <f>E13+D38</f>
        <v>10896.191999999999</v>
      </c>
      <c r="F8" s="1064">
        <f>E14+D39</f>
        <v>7632.0640000000003</v>
      </c>
      <c r="G8" s="1064">
        <f>E15+D40</f>
        <v>7632.0640000000003</v>
      </c>
      <c r="H8" s="937">
        <v>0</v>
      </c>
      <c r="I8" s="1064">
        <f>G8</f>
        <v>7632.0640000000003</v>
      </c>
      <c r="J8" s="1889" t="s">
        <v>272</v>
      </c>
      <c r="K8" s="1889"/>
      <c r="L8" s="1889"/>
    </row>
    <row r="9" spans="1:12" s="306" customFormat="1" ht="12.75">
      <c r="A9" s="386"/>
    </row>
    <row r="10" spans="1:12" s="120" customFormat="1" ht="12.75">
      <c r="A10" s="147" t="s">
        <v>310</v>
      </c>
    </row>
    <row r="11" spans="1:12" s="120" customFormat="1" ht="12.75"/>
    <row r="12" spans="1:12" s="137" customFormat="1" ht="27.6" customHeight="1">
      <c r="A12" s="119" t="s">
        <v>3</v>
      </c>
      <c r="B12" s="135" t="s">
        <v>443</v>
      </c>
      <c r="C12" s="135" t="s">
        <v>444</v>
      </c>
      <c r="D12" s="119" t="s">
        <v>445</v>
      </c>
      <c r="E12" s="135" t="s">
        <v>992</v>
      </c>
    </row>
    <row r="13" spans="1:12" s="318" customFormat="1" ht="12.75">
      <c r="A13" s="583">
        <v>1</v>
      </c>
      <c r="B13" s="1201" t="s">
        <v>993</v>
      </c>
      <c r="C13" s="583">
        <v>3</v>
      </c>
      <c r="D13" s="583">
        <v>32</v>
      </c>
      <c r="E13" s="960">
        <f>C13*D13*E31</f>
        <v>4896.192</v>
      </c>
    </row>
    <row r="14" spans="1:12" s="318" customFormat="1" ht="12.75">
      <c r="A14" s="583">
        <v>2</v>
      </c>
      <c r="B14" s="1201" t="s">
        <v>994</v>
      </c>
      <c r="C14" s="583">
        <v>1</v>
      </c>
      <c r="D14" s="583">
        <v>32</v>
      </c>
      <c r="E14" s="960">
        <f>C14*D14*E31</f>
        <v>1632.0640000000001</v>
      </c>
    </row>
    <row r="15" spans="1:12" s="318" customFormat="1" ht="12.75">
      <c r="A15" s="583">
        <v>3</v>
      </c>
      <c r="B15" s="1201" t="s">
        <v>995</v>
      </c>
      <c r="C15" s="583">
        <v>1</v>
      </c>
      <c r="D15" s="583">
        <v>32</v>
      </c>
      <c r="E15" s="960">
        <f>C15*D15*E31</f>
        <v>1632.0640000000001</v>
      </c>
    </row>
    <row r="16" spans="1:12" s="120" customFormat="1" ht="12.75">
      <c r="A16" s="185"/>
      <c r="B16" s="185"/>
      <c r="C16" s="134"/>
      <c r="D16" s="134"/>
      <c r="E16" s="134"/>
    </row>
    <row r="17" spans="1:5" s="142" customFormat="1" ht="20.45" customHeight="1">
      <c r="A17" s="166" t="s">
        <v>450</v>
      </c>
    </row>
    <row r="18" spans="1:5" s="144" customFormat="1" ht="25.5" customHeight="1">
      <c r="A18" s="781" t="s">
        <v>3</v>
      </c>
      <c r="B18" s="782" t="s">
        <v>451</v>
      </c>
      <c r="C18" s="782" t="s">
        <v>452</v>
      </c>
      <c r="D18" s="781" t="s">
        <v>453</v>
      </c>
      <c r="E18" s="781" t="s">
        <v>454</v>
      </c>
    </row>
    <row r="19" spans="1:5" s="141" customFormat="1" ht="16.5" customHeight="1">
      <c r="A19" s="783" t="s">
        <v>455</v>
      </c>
      <c r="B19" s="2247" t="s">
        <v>456</v>
      </c>
      <c r="C19" s="2248"/>
      <c r="D19" s="2249"/>
      <c r="E19" s="784">
        <f>E20+E21+E22</f>
        <v>35.730000000000004</v>
      </c>
    </row>
    <row r="20" spans="1:5" s="141" customFormat="1" ht="29.1" customHeight="1">
      <c r="A20" s="785" t="s">
        <v>457</v>
      </c>
      <c r="B20" s="786" t="s">
        <v>458</v>
      </c>
      <c r="C20" s="787">
        <v>1</v>
      </c>
      <c r="D20" s="787">
        <v>28.91</v>
      </c>
      <c r="E20" s="788">
        <f>C20*D20</f>
        <v>28.91</v>
      </c>
    </row>
    <row r="21" spans="1:5" s="141" customFormat="1" ht="18" customHeight="1">
      <c r="A21" s="785"/>
      <c r="B21" s="787"/>
      <c r="C21" s="787"/>
      <c r="D21" s="787">
        <v>28.91</v>
      </c>
      <c r="E21" s="788">
        <f>C21*D21</f>
        <v>0</v>
      </c>
    </row>
    <row r="22" spans="1:5" s="141" customFormat="1" ht="15" customHeight="1">
      <c r="A22" s="785" t="s">
        <v>459</v>
      </c>
      <c r="B22" s="787" t="s">
        <v>460</v>
      </c>
      <c r="C22" s="787"/>
      <c r="D22" s="585"/>
      <c r="E22" s="788">
        <f>ROUND((E20+E21)*0.2359,2)</f>
        <v>6.82</v>
      </c>
    </row>
    <row r="23" spans="1:5" s="141" customFormat="1" ht="18.600000000000001" customHeight="1">
      <c r="A23" s="783" t="s">
        <v>461</v>
      </c>
      <c r="B23" s="2247" t="s">
        <v>462</v>
      </c>
      <c r="C23" s="2248"/>
      <c r="D23" s="2249"/>
      <c r="E23" s="784">
        <f>E24</f>
        <v>1.6919999999999999</v>
      </c>
    </row>
    <row r="24" spans="1:5" s="141" customFormat="1" ht="16.5" customHeight="1">
      <c r="A24" s="789" t="s">
        <v>463</v>
      </c>
      <c r="B24" s="790" t="s">
        <v>996</v>
      </c>
      <c r="C24" s="791">
        <v>4.7</v>
      </c>
      <c r="D24" s="792">
        <v>0.36</v>
      </c>
      <c r="E24" s="793">
        <f>D24*C24</f>
        <v>1.6919999999999999</v>
      </c>
    </row>
    <row r="25" spans="1:5" s="141" customFormat="1" ht="18.600000000000001" customHeight="1">
      <c r="A25" s="591" t="s">
        <v>465</v>
      </c>
      <c r="B25" s="603" t="s">
        <v>466</v>
      </c>
      <c r="C25" s="2250"/>
      <c r="D25" s="2252"/>
      <c r="E25" s="592">
        <f>E26+E27+E28+E29+E30</f>
        <v>13.58</v>
      </c>
    </row>
    <row r="26" spans="1:5" s="141" customFormat="1" ht="51">
      <c r="A26" s="586" t="s">
        <v>467</v>
      </c>
      <c r="B26" s="593" t="s">
        <v>468</v>
      </c>
      <c r="C26" s="594">
        <v>0.08</v>
      </c>
      <c r="D26" s="592"/>
      <c r="E26" s="590">
        <f>ROUND(E19*C26,2)</f>
        <v>2.86</v>
      </c>
    </row>
    <row r="27" spans="1:5" s="141" customFormat="1" ht="25.5">
      <c r="A27" s="595" t="s">
        <v>469</v>
      </c>
      <c r="B27" s="593" t="s">
        <v>470</v>
      </c>
      <c r="C27" s="596">
        <v>0.15</v>
      </c>
      <c r="D27" s="597"/>
      <c r="E27" s="598">
        <f>ROUND(E19*C27,2)</f>
        <v>5.36</v>
      </c>
    </row>
    <row r="28" spans="1:5" s="141" customFormat="1" ht="25.5">
      <c r="A28" s="785" t="s">
        <v>471</v>
      </c>
      <c r="B28" s="794" t="s">
        <v>472</v>
      </c>
      <c r="C28" s="795">
        <v>0.04</v>
      </c>
      <c r="D28" s="784"/>
      <c r="E28" s="788">
        <f>ROUND(E19*C28,2)</f>
        <v>1.43</v>
      </c>
    </row>
    <row r="29" spans="1:5" s="141" customFormat="1" ht="12.75">
      <c r="A29" s="785" t="s">
        <v>473</v>
      </c>
      <c r="B29" s="796" t="s">
        <v>474</v>
      </c>
      <c r="C29" s="795">
        <v>7.0000000000000007E-2</v>
      </c>
      <c r="D29" s="784"/>
      <c r="E29" s="788">
        <f>ROUND(E19*C29,2)</f>
        <v>2.5</v>
      </c>
    </row>
    <row r="30" spans="1:5" s="141" customFormat="1" ht="12.75">
      <c r="A30" s="785" t="s">
        <v>475</v>
      </c>
      <c r="B30" s="796" t="s">
        <v>476</v>
      </c>
      <c r="C30" s="795">
        <v>0.04</v>
      </c>
      <c r="D30" s="784"/>
      <c r="E30" s="788">
        <f>ROUND(E19*C30,2)</f>
        <v>1.43</v>
      </c>
    </row>
    <row r="31" spans="1:5" s="141" customFormat="1" ht="14.45" customHeight="1">
      <c r="A31" s="783" t="s">
        <v>477</v>
      </c>
      <c r="B31" s="797" t="s">
        <v>431</v>
      </c>
      <c r="C31" s="2254" t="s">
        <v>391</v>
      </c>
      <c r="D31" s="2255"/>
      <c r="E31" s="784">
        <f>E19+E23+E25</f>
        <v>51.002000000000002</v>
      </c>
    </row>
    <row r="32" spans="1:5" s="130" customFormat="1" ht="12.75">
      <c r="A32" s="581"/>
      <c r="B32" s="576" t="s">
        <v>478</v>
      </c>
      <c r="C32" s="581"/>
      <c r="D32" s="581"/>
      <c r="E32" s="581"/>
    </row>
    <row r="33" spans="1:7" s="130" customFormat="1" ht="12.75">
      <c r="A33" s="581"/>
      <c r="B33" s="576" t="s">
        <v>479</v>
      </c>
      <c r="C33" s="581"/>
      <c r="D33" s="581"/>
      <c r="E33" s="581"/>
    </row>
    <row r="34" spans="1:7" s="130" customFormat="1" ht="12.75"/>
    <row r="35" spans="1:7" s="130" customFormat="1" ht="12.75">
      <c r="A35" s="144" t="s">
        <v>311</v>
      </c>
      <c r="B35" s="144"/>
      <c r="C35" s="144"/>
      <c r="D35" s="144"/>
      <c r="E35" s="144"/>
      <c r="F35" s="144"/>
      <c r="G35" s="144"/>
    </row>
    <row r="36" spans="1:7" s="130" customFormat="1" ht="12.75"/>
    <row r="37" spans="1:7" s="202" customFormat="1" ht="25.5">
      <c r="A37" s="135" t="s">
        <v>3</v>
      </c>
      <c r="B37" s="135" t="s">
        <v>443</v>
      </c>
      <c r="C37" s="119" t="s">
        <v>997</v>
      </c>
      <c r="D37" s="119" t="s">
        <v>992</v>
      </c>
    </row>
    <row r="38" spans="1:7" s="584" customFormat="1" ht="12.75">
      <c r="A38" s="534">
        <v>1</v>
      </c>
      <c r="B38" s="1202" t="s">
        <v>998</v>
      </c>
      <c r="C38" s="534">
        <v>2</v>
      </c>
      <c r="D38" s="960">
        <v>6000</v>
      </c>
    </row>
    <row r="39" spans="1:7" s="584" customFormat="1" ht="12.75">
      <c r="A39" s="534">
        <v>2</v>
      </c>
      <c r="B39" s="1203" t="s">
        <v>999</v>
      </c>
      <c r="C39" s="534">
        <v>2</v>
      </c>
      <c r="D39" s="960">
        <v>6000</v>
      </c>
    </row>
    <row r="40" spans="1:7" s="584" customFormat="1" ht="12.75">
      <c r="A40" s="534">
        <v>3</v>
      </c>
      <c r="B40" s="1203" t="s">
        <v>1000</v>
      </c>
      <c r="C40" s="534">
        <v>2</v>
      </c>
      <c r="D40" s="960">
        <v>6000</v>
      </c>
    </row>
    <row r="41" spans="1:7" s="130" customFormat="1" ht="12.75"/>
    <row r="42" spans="1:7" s="130" customFormat="1" ht="12.75">
      <c r="C42" s="136"/>
    </row>
    <row r="43" spans="1:7" s="130" customFormat="1" ht="12.75">
      <c r="A43" s="2253" t="s">
        <v>923</v>
      </c>
      <c r="B43" s="2253"/>
      <c r="C43" s="2253"/>
    </row>
    <row r="44" spans="1:7" s="202" customFormat="1" ht="35.1" customHeight="1">
      <c r="A44" s="781" t="s">
        <v>1001</v>
      </c>
      <c r="B44" s="782" t="s">
        <v>451</v>
      </c>
      <c r="C44" s="782" t="s">
        <v>452</v>
      </c>
      <c r="D44" s="782" t="s">
        <v>453</v>
      </c>
      <c r="E44" s="782" t="s">
        <v>454</v>
      </c>
    </row>
    <row r="45" spans="1:7" s="141" customFormat="1" ht="12.75">
      <c r="A45" s="783" t="s">
        <v>455</v>
      </c>
      <c r="B45" s="2247" t="s">
        <v>456</v>
      </c>
      <c r="C45" s="2248"/>
      <c r="D45" s="2249"/>
      <c r="E45" s="784">
        <f>E46+E47</f>
        <v>658.73</v>
      </c>
    </row>
    <row r="46" spans="1:7" s="141" customFormat="1" ht="12.75">
      <c r="A46" s="785" t="s">
        <v>457</v>
      </c>
      <c r="B46" s="787" t="s">
        <v>924</v>
      </c>
      <c r="C46" s="787">
        <v>13</v>
      </c>
      <c r="D46" s="787">
        <v>41</v>
      </c>
      <c r="E46" s="788">
        <f>C46*D46</f>
        <v>533</v>
      </c>
    </row>
    <row r="47" spans="1:7" s="141" customFormat="1" ht="12.75">
      <c r="A47" s="785" t="s">
        <v>459</v>
      </c>
      <c r="B47" s="787" t="s">
        <v>460</v>
      </c>
      <c r="C47" s="787"/>
      <c r="D47" s="585"/>
      <c r="E47" s="788">
        <f>ROUND((E46)*0.2359,2)</f>
        <v>125.73</v>
      </c>
    </row>
    <row r="48" spans="1:7" s="141" customFormat="1" ht="18.95" customHeight="1">
      <c r="A48" s="783" t="s">
        <v>461</v>
      </c>
      <c r="B48" s="2247" t="s">
        <v>462</v>
      </c>
      <c r="C48" s="2248"/>
      <c r="D48" s="2249"/>
      <c r="E48" s="784">
        <f>SUM(E49:E54)</f>
        <v>2090.9515304000001</v>
      </c>
    </row>
    <row r="49" spans="1:5" s="141" customFormat="1" ht="25.5">
      <c r="A49" s="789" t="s">
        <v>463</v>
      </c>
      <c r="B49" s="799" t="s">
        <v>925</v>
      </c>
      <c r="C49" s="792">
        <v>8</v>
      </c>
      <c r="D49" s="792">
        <f>63.107*1.2359</f>
        <v>77.993941300000003</v>
      </c>
      <c r="E49" s="793">
        <f>C49*D49</f>
        <v>623.95153040000002</v>
      </c>
    </row>
    <row r="50" spans="1:5" s="141" customFormat="1" ht="25.5">
      <c r="A50" s="586" t="s">
        <v>920</v>
      </c>
      <c r="B50" s="587" t="s">
        <v>926</v>
      </c>
      <c r="C50" s="588">
        <v>1</v>
      </c>
      <c r="D50" s="589">
        <v>250</v>
      </c>
      <c r="E50" s="590">
        <f>D50*C50</f>
        <v>250</v>
      </c>
    </row>
    <row r="51" spans="1:5" s="141" customFormat="1" ht="25.5">
      <c r="A51" s="586" t="s">
        <v>734</v>
      </c>
      <c r="B51" s="587" t="s">
        <v>927</v>
      </c>
      <c r="C51" s="588">
        <v>22</v>
      </c>
      <c r="D51" s="589">
        <v>3.5</v>
      </c>
      <c r="E51" s="590">
        <f>D51*C51</f>
        <v>77</v>
      </c>
    </row>
    <row r="52" spans="1:5" s="141" customFormat="1" ht="25.5">
      <c r="A52" s="586" t="s">
        <v>928</v>
      </c>
      <c r="B52" s="587" t="s">
        <v>929</v>
      </c>
      <c r="C52" s="588">
        <v>1</v>
      </c>
      <c r="D52" s="589">
        <v>500</v>
      </c>
      <c r="E52" s="590">
        <f>D52*C52</f>
        <v>500</v>
      </c>
    </row>
    <row r="53" spans="1:5" s="141" customFormat="1" ht="12.75">
      <c r="A53" s="586" t="s">
        <v>930</v>
      </c>
      <c r="B53" s="587" t="s">
        <v>931</v>
      </c>
      <c r="C53" s="588">
        <v>2</v>
      </c>
      <c r="D53" s="589">
        <v>160</v>
      </c>
      <c r="E53" s="590">
        <f>D53*C53</f>
        <v>320</v>
      </c>
    </row>
    <row r="54" spans="1:5" s="141" customFormat="1" ht="25.5">
      <c r="A54" s="586" t="s">
        <v>932</v>
      </c>
      <c r="B54" s="587" t="s">
        <v>933</v>
      </c>
      <c r="C54" s="588">
        <v>8</v>
      </c>
      <c r="D54" s="589">
        <v>40</v>
      </c>
      <c r="E54" s="590">
        <f t="shared" ref="E54" si="0">D54*C54</f>
        <v>320</v>
      </c>
    </row>
    <row r="55" spans="1:5" s="141" customFormat="1" ht="12.75">
      <c r="A55" s="591" t="s">
        <v>465</v>
      </c>
      <c r="B55" s="2250" t="s">
        <v>466</v>
      </c>
      <c r="C55" s="2251"/>
      <c r="D55" s="2252"/>
      <c r="E55" s="592">
        <f>E56+E57+E58+E59+E60</f>
        <v>250.31999999999996</v>
      </c>
    </row>
    <row r="56" spans="1:5" s="141" customFormat="1" ht="51">
      <c r="A56" s="586" t="s">
        <v>467</v>
      </c>
      <c r="B56" s="593" t="s">
        <v>468</v>
      </c>
      <c r="C56" s="594">
        <v>0.08</v>
      </c>
      <c r="D56" s="592"/>
      <c r="E56" s="590">
        <f>ROUND(E45*C56,2)</f>
        <v>52.7</v>
      </c>
    </row>
    <row r="57" spans="1:5" s="141" customFormat="1" ht="25.5">
      <c r="A57" s="595" t="s">
        <v>469</v>
      </c>
      <c r="B57" s="593" t="s">
        <v>470</v>
      </c>
      <c r="C57" s="596">
        <v>0.15</v>
      </c>
      <c r="D57" s="597"/>
      <c r="E57" s="598">
        <f>ROUND(E45*C57,2)</f>
        <v>98.81</v>
      </c>
    </row>
    <row r="58" spans="1:5" s="141" customFormat="1" ht="25.5">
      <c r="A58" s="785" t="s">
        <v>471</v>
      </c>
      <c r="B58" s="794" t="s">
        <v>472</v>
      </c>
      <c r="C58" s="795">
        <v>0.04</v>
      </c>
      <c r="D58" s="784"/>
      <c r="E58" s="788">
        <f>ROUND(E45*C58,2)</f>
        <v>26.35</v>
      </c>
    </row>
    <row r="59" spans="1:5" s="141" customFormat="1" ht="12.75">
      <c r="A59" s="785" t="s">
        <v>473</v>
      </c>
      <c r="B59" s="796" t="s">
        <v>474</v>
      </c>
      <c r="C59" s="795">
        <v>7.0000000000000007E-2</v>
      </c>
      <c r="D59" s="784"/>
      <c r="E59" s="788">
        <f>ROUND(E45*C59,2)</f>
        <v>46.11</v>
      </c>
    </row>
    <row r="60" spans="1:5" s="141" customFormat="1" ht="12.75">
      <c r="A60" s="785" t="s">
        <v>475</v>
      </c>
      <c r="B60" s="796" t="s">
        <v>476</v>
      </c>
      <c r="C60" s="795">
        <v>0.04</v>
      </c>
      <c r="D60" s="784"/>
      <c r="E60" s="788">
        <f>ROUND(E45*C60,2)</f>
        <v>26.35</v>
      </c>
    </row>
    <row r="61" spans="1:5" s="141" customFormat="1" ht="13.5">
      <c r="A61" s="783" t="s">
        <v>477</v>
      </c>
      <c r="B61" s="797" t="s">
        <v>431</v>
      </c>
      <c r="C61" s="787"/>
      <c r="D61" s="787" t="s">
        <v>391</v>
      </c>
      <c r="E61" s="784">
        <f>E45+E48+E55</f>
        <v>3000.0015304000003</v>
      </c>
    </row>
    <row r="62" spans="1:5" s="141" customFormat="1" ht="13.5">
      <c r="A62" s="599"/>
      <c r="B62" s="600" t="s">
        <v>1002</v>
      </c>
      <c r="C62" s="601"/>
      <c r="D62" s="601"/>
      <c r="E62" s="602">
        <f>E61/20</f>
        <v>150.00007652000002</v>
      </c>
    </row>
    <row r="63" spans="1:5" s="130" customFormat="1" ht="12.75"/>
  </sheetData>
  <mergeCells count="15">
    <mergeCell ref="E1:K1"/>
    <mergeCell ref="B6:C6"/>
    <mergeCell ref="J6:L6"/>
    <mergeCell ref="B7:C7"/>
    <mergeCell ref="J7:L7"/>
    <mergeCell ref="B8:C8"/>
    <mergeCell ref="J8:L8"/>
    <mergeCell ref="B45:D45"/>
    <mergeCell ref="B48:D48"/>
    <mergeCell ref="B55:D55"/>
    <mergeCell ref="A43:C43"/>
    <mergeCell ref="B19:D19"/>
    <mergeCell ref="B23:D23"/>
    <mergeCell ref="C25:D25"/>
    <mergeCell ref="C31:D31"/>
  </mergeCells>
  <dataValidations count="1">
    <dataValidation type="whole" errorStyle="information" allowBlank="1" showInputMessage="1" showErrorMessage="1" error="Jāievada skaitlis" sqref="D7:J8">
      <formula1>-1000000000000</formula1>
      <formula2>1000000000000</formula2>
    </dataValidation>
  </dataValidation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1"/>
  <sheetViews>
    <sheetView zoomScale="80" zoomScaleNormal="80" workbookViewId="0">
      <selection activeCell="U14" sqref="U14"/>
    </sheetView>
  </sheetViews>
  <sheetFormatPr defaultRowHeight="15"/>
  <cols>
    <col min="1" max="1" width="15.140625" customWidth="1"/>
    <col min="3" max="3" width="16.5703125" customWidth="1"/>
    <col min="4" max="4" width="12.42578125" customWidth="1"/>
    <col min="5" max="5" width="11" customWidth="1"/>
    <col min="6" max="6" width="11.42578125" customWidth="1"/>
    <col min="7" max="7" width="11.28515625" customWidth="1"/>
    <col min="8" max="8" width="11.140625" customWidth="1"/>
    <col min="11" max="11" width="5.28515625" customWidth="1"/>
  </cols>
  <sheetData>
    <row r="1" spans="1:12" ht="30" customHeight="1">
      <c r="E1" s="1634" t="s">
        <v>966</v>
      </c>
      <c r="F1" s="1634"/>
      <c r="G1" s="1634"/>
      <c r="H1" s="1634"/>
      <c r="I1" s="1634"/>
      <c r="J1" s="1634"/>
      <c r="K1" s="1634"/>
      <c r="L1" s="1634"/>
    </row>
    <row r="3" spans="1:12" s="120" customFormat="1" ht="12.75">
      <c r="A3" s="128" t="s">
        <v>1004</v>
      </c>
    </row>
    <row r="4" spans="1:12" s="120" customFormat="1" ht="12.75">
      <c r="A4" s="120" t="s">
        <v>1352</v>
      </c>
    </row>
    <row r="5" spans="1:12" s="120" customFormat="1" ht="12.75"/>
    <row r="6" spans="1:12" s="120" customFormat="1" ht="87.95" customHeight="1">
      <c r="B6" s="1779" t="s">
        <v>333</v>
      </c>
      <c r="C6" s="1779"/>
      <c r="D6" s="84" t="s">
        <v>13</v>
      </c>
      <c r="E6" s="342" t="s">
        <v>14</v>
      </c>
      <c r="F6" s="342" t="s">
        <v>15</v>
      </c>
      <c r="G6" s="342" t="s">
        <v>16</v>
      </c>
      <c r="H6" s="342" t="s">
        <v>334</v>
      </c>
      <c r="I6" s="342" t="s">
        <v>335</v>
      </c>
      <c r="J6" s="1948" t="s">
        <v>336</v>
      </c>
      <c r="K6" s="1948"/>
      <c r="L6" s="1948"/>
    </row>
    <row r="7" spans="1:12" s="120" customFormat="1" ht="16.5" customHeight="1">
      <c r="B7" s="1780" t="s">
        <v>337</v>
      </c>
      <c r="C7" s="1781"/>
      <c r="D7" s="85" t="s">
        <v>338</v>
      </c>
      <c r="E7" s="85" t="s">
        <v>338</v>
      </c>
      <c r="F7" s="85" t="s">
        <v>338</v>
      </c>
      <c r="G7" s="85" t="s">
        <v>338</v>
      </c>
      <c r="H7" s="85" t="s">
        <v>338</v>
      </c>
      <c r="I7" s="85" t="s">
        <v>338</v>
      </c>
      <c r="J7" s="1987"/>
      <c r="K7" s="1987"/>
      <c r="L7" s="1987"/>
    </row>
    <row r="8" spans="1:12" s="120" customFormat="1" ht="29.25" customHeight="1">
      <c r="B8" s="1782" t="s">
        <v>339</v>
      </c>
      <c r="C8" s="1782"/>
      <c r="D8" s="129">
        <v>0</v>
      </c>
      <c r="E8" s="129">
        <f>C20</f>
        <v>5378</v>
      </c>
      <c r="F8" s="1071">
        <v>0</v>
      </c>
      <c r="G8" s="1071">
        <v>0</v>
      </c>
      <c r="H8" s="916">
        <v>0</v>
      </c>
      <c r="I8" s="1071">
        <v>0</v>
      </c>
      <c r="J8" s="1948" t="s">
        <v>301</v>
      </c>
      <c r="K8" s="1948"/>
      <c r="L8" s="1948"/>
    </row>
    <row r="9" spans="1:12" s="306" customFormat="1" ht="12.75">
      <c r="A9" s="386"/>
    </row>
    <row r="10" spans="1:12" s="120" customFormat="1" ht="51">
      <c r="A10" s="84" t="s">
        <v>342</v>
      </c>
      <c r="B10" s="101" t="s">
        <v>425</v>
      </c>
      <c r="C10" s="84" t="s">
        <v>426</v>
      </c>
      <c r="D10" s="84" t="s">
        <v>427</v>
      </c>
      <c r="E10" s="84" t="s">
        <v>428</v>
      </c>
      <c r="F10" s="102" t="s">
        <v>429</v>
      </c>
      <c r="G10" s="102" t="s">
        <v>430</v>
      </c>
      <c r="H10" s="130"/>
      <c r="I10" s="130"/>
      <c r="J10" s="130"/>
      <c r="K10" s="130"/>
    </row>
    <row r="11" spans="1:12" s="120" customFormat="1" ht="12.75">
      <c r="A11" s="103" t="s">
        <v>1163</v>
      </c>
      <c r="B11" s="104">
        <v>0.25</v>
      </c>
      <c r="C11" s="105">
        <v>960</v>
      </c>
      <c r="D11" s="106">
        <f>(C11+E11+F11)*0.2359</f>
        <v>256.62518026565465</v>
      </c>
      <c r="E11" s="106">
        <f>C11*0.05</f>
        <v>48</v>
      </c>
      <c r="F11" s="106">
        <f>((C11+E11)/21.08)*1.67</f>
        <v>79.855787476280838</v>
      </c>
      <c r="G11" s="913">
        <f>SUM(C11:F11)</f>
        <v>1344.4809677419355</v>
      </c>
      <c r="H11" s="130"/>
      <c r="I11" s="130"/>
      <c r="J11" s="130"/>
      <c r="K11" s="130"/>
    </row>
    <row r="12" spans="1:12" s="120" customFormat="1" ht="12.75">
      <c r="A12" s="103" t="s">
        <v>1163</v>
      </c>
      <c r="B12" s="104">
        <v>0.25</v>
      </c>
      <c r="C12" s="105">
        <v>960</v>
      </c>
      <c r="D12" s="106">
        <f t="shared" ref="D12:D14" si="0">(C12+E12+F12)*0.2359</f>
        <v>256.62518026565465</v>
      </c>
      <c r="E12" s="106">
        <f t="shared" ref="E12:E14" si="1">C12*0.05</f>
        <v>48</v>
      </c>
      <c r="F12" s="106">
        <f t="shared" ref="F12:F14" si="2">((C12+E12)/21.08)*1.67</f>
        <v>79.855787476280838</v>
      </c>
      <c r="G12" s="913">
        <f t="shared" ref="G12:G14" si="3">SUM(C12:F12)</f>
        <v>1344.4809677419355</v>
      </c>
      <c r="H12" s="130"/>
      <c r="I12" s="130"/>
      <c r="J12" s="130"/>
      <c r="K12" s="130"/>
    </row>
    <row r="13" spans="1:12" s="120" customFormat="1" ht="12.75">
      <c r="A13" s="103" t="s">
        <v>1163</v>
      </c>
      <c r="B13" s="104">
        <v>0.25</v>
      </c>
      <c r="C13" s="105">
        <v>960</v>
      </c>
      <c r="D13" s="106">
        <f t="shared" si="0"/>
        <v>256.62518026565465</v>
      </c>
      <c r="E13" s="106">
        <f t="shared" si="1"/>
        <v>48</v>
      </c>
      <c r="F13" s="106">
        <f t="shared" si="2"/>
        <v>79.855787476280838</v>
      </c>
      <c r="G13" s="913">
        <f t="shared" si="3"/>
        <v>1344.4809677419355</v>
      </c>
      <c r="H13" s="130"/>
      <c r="I13" s="130"/>
      <c r="J13" s="130"/>
      <c r="K13" s="130"/>
    </row>
    <row r="14" spans="1:12" s="120" customFormat="1" ht="12.75">
      <c r="A14" s="103" t="s">
        <v>1163</v>
      </c>
      <c r="B14" s="104">
        <v>0.25</v>
      </c>
      <c r="C14" s="105">
        <v>960</v>
      </c>
      <c r="D14" s="107">
        <f t="shared" si="0"/>
        <v>256.62518026565465</v>
      </c>
      <c r="E14" s="107">
        <f t="shared" si="1"/>
        <v>48</v>
      </c>
      <c r="F14" s="107">
        <f t="shared" si="2"/>
        <v>79.855787476280838</v>
      </c>
      <c r="G14" s="913">
        <f t="shared" si="3"/>
        <v>1344.4809677419355</v>
      </c>
      <c r="H14" s="130"/>
      <c r="I14" s="130"/>
      <c r="J14" s="130"/>
      <c r="K14" s="130"/>
    </row>
    <row r="15" spans="1:12" s="120" customFormat="1" ht="12.75">
      <c r="A15" s="108" t="s">
        <v>431</v>
      </c>
      <c r="B15" s="131">
        <f>SUM(B11:B14)</f>
        <v>1</v>
      </c>
      <c r="C15" s="111">
        <f>SUM(C11:C14)</f>
        <v>3840</v>
      </c>
      <c r="D15" s="111">
        <f>SUM(D11:D14)</f>
        <v>1026.5007210626186</v>
      </c>
      <c r="E15" s="111">
        <f t="shared" ref="E15:F15" si="4">SUM(E11:E14)</f>
        <v>192</v>
      </c>
      <c r="F15" s="111">
        <f t="shared" si="4"/>
        <v>319.42314990512335</v>
      </c>
      <c r="G15" s="111">
        <f>SUM(G11:G14)</f>
        <v>5377.923870967742</v>
      </c>
      <c r="H15" s="130"/>
      <c r="I15" s="130"/>
      <c r="J15" s="130"/>
      <c r="K15" s="130"/>
    </row>
    <row r="16" spans="1:12" s="120" customFormat="1" ht="12.75">
      <c r="A16" s="130"/>
      <c r="B16" s="130"/>
      <c r="C16" s="132"/>
      <c r="D16" s="133"/>
      <c r="E16" s="134"/>
      <c r="F16" s="1778"/>
      <c r="G16" s="1778"/>
      <c r="H16" s="130"/>
      <c r="I16" s="130"/>
      <c r="J16" s="130"/>
      <c r="K16" s="130"/>
    </row>
    <row r="17" spans="1:11" s="120" customFormat="1" ht="12.75">
      <c r="A17" s="130"/>
      <c r="B17" s="130"/>
      <c r="C17" s="130"/>
      <c r="D17" s="130"/>
      <c r="E17" s="130"/>
      <c r="F17" s="130"/>
      <c r="G17" s="130"/>
      <c r="H17" s="130"/>
      <c r="I17" s="130"/>
      <c r="J17" s="130"/>
      <c r="K17" s="130"/>
    </row>
    <row r="18" spans="1:11" s="120" customFormat="1" ht="14.45" customHeight="1">
      <c r="A18" s="2228" t="s">
        <v>609</v>
      </c>
      <c r="B18" s="2229"/>
      <c r="C18" s="1063" t="s">
        <v>14</v>
      </c>
      <c r="D18" s="130"/>
      <c r="E18" s="130"/>
      <c r="F18" s="130"/>
      <c r="G18" s="130"/>
      <c r="H18" s="130"/>
      <c r="I18" s="130"/>
    </row>
    <row r="19" spans="1:11" s="120" customFormat="1" ht="29.1" customHeight="1">
      <c r="A19" s="1834" t="s">
        <v>436</v>
      </c>
      <c r="B19" s="1836"/>
      <c r="C19" s="604"/>
      <c r="D19" s="130"/>
      <c r="E19" s="130"/>
      <c r="F19" s="130"/>
      <c r="G19" s="130"/>
      <c r="H19" s="130"/>
      <c r="I19" s="130"/>
    </row>
    <row r="20" spans="1:11" s="120" customFormat="1" ht="12.75">
      <c r="A20" s="2227" t="s">
        <v>977</v>
      </c>
      <c r="B20" s="1855"/>
      <c r="C20" s="1204">
        <f>ROUND(G15,0)</f>
        <v>5378</v>
      </c>
      <c r="D20" s="130"/>
      <c r="E20" s="130"/>
      <c r="F20" s="130"/>
      <c r="G20" s="130"/>
      <c r="H20" s="130"/>
      <c r="I20" s="130"/>
    </row>
    <row r="21" spans="1:11" s="120" customFormat="1" ht="12.75"/>
  </sheetData>
  <mergeCells count="11">
    <mergeCell ref="E1:L1"/>
    <mergeCell ref="J6:L6"/>
    <mergeCell ref="B7:C7"/>
    <mergeCell ref="J7:L7"/>
    <mergeCell ref="B8:C8"/>
    <mergeCell ref="J8:L8"/>
    <mergeCell ref="F16:G16"/>
    <mergeCell ref="A20:B20"/>
    <mergeCell ref="A18:B18"/>
    <mergeCell ref="A19:B19"/>
    <mergeCell ref="B6:C6"/>
  </mergeCells>
  <dataValidations count="1">
    <dataValidation type="whole" errorStyle="information" allowBlank="1" showInputMessage="1" showErrorMessage="1" error="Jāievada skaitlis" sqref="D7:J8">
      <formula1>-1000000000000</formula1>
      <formula2>1000000000000</formula2>
    </dataValidation>
  </dataValidation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Q49"/>
  <sheetViews>
    <sheetView zoomScale="80" zoomScaleNormal="80" workbookViewId="0">
      <selection activeCell="Q10" sqref="Q10"/>
    </sheetView>
  </sheetViews>
  <sheetFormatPr defaultRowHeight="15"/>
  <cols>
    <col min="1" max="1" width="25.7109375" customWidth="1"/>
    <col min="3" max="3" width="10.85546875" customWidth="1"/>
    <col min="4" max="4" width="10.140625" customWidth="1"/>
    <col min="5" max="5" width="12.28515625" customWidth="1"/>
    <col min="6" max="6" width="13" customWidth="1"/>
    <col min="7" max="7" width="10.7109375" customWidth="1"/>
    <col min="8" max="8" width="13.28515625" customWidth="1"/>
    <col min="9" max="9" width="14" customWidth="1"/>
    <col min="11" max="11" width="6.140625" customWidth="1"/>
    <col min="12" max="12" width="33.85546875" customWidth="1"/>
  </cols>
  <sheetData>
    <row r="1" spans="1:12" ht="30.75" customHeight="1">
      <c r="E1" s="1634" t="s">
        <v>968</v>
      </c>
      <c r="F1" s="1634"/>
      <c r="G1" s="1634"/>
      <c r="H1" s="1634"/>
      <c r="I1" s="1634"/>
      <c r="J1" s="1634"/>
      <c r="K1" s="1634"/>
    </row>
    <row r="3" spans="1:12" s="120" customFormat="1" ht="12.75">
      <c r="A3" s="128" t="s">
        <v>1005</v>
      </c>
    </row>
    <row r="4" spans="1:12" s="120" customFormat="1" ht="12.75">
      <c r="A4" s="120" t="s">
        <v>1353</v>
      </c>
    </row>
    <row r="5" spans="1:12" s="120" customFormat="1" ht="12.75"/>
    <row r="6" spans="1:12" s="120" customFormat="1" ht="87.95" customHeight="1">
      <c r="B6" s="1779" t="s">
        <v>333</v>
      </c>
      <c r="C6" s="1779"/>
      <c r="D6" s="84" t="s">
        <v>13</v>
      </c>
      <c r="E6" s="84" t="s">
        <v>14</v>
      </c>
      <c r="F6" s="84" t="s">
        <v>15</v>
      </c>
      <c r="G6" s="84" t="s">
        <v>16</v>
      </c>
      <c r="H6" s="84" t="s">
        <v>334</v>
      </c>
      <c r="I6" s="84" t="s">
        <v>335</v>
      </c>
      <c r="J6" s="1779" t="s">
        <v>336</v>
      </c>
      <c r="K6" s="1779"/>
      <c r="L6" s="1779"/>
    </row>
    <row r="7" spans="1:12" s="120" customFormat="1" ht="13.5" customHeight="1">
      <c r="B7" s="1780" t="s">
        <v>337</v>
      </c>
      <c r="C7" s="1781"/>
      <c r="D7" s="85" t="s">
        <v>338</v>
      </c>
      <c r="E7" s="85" t="s">
        <v>338</v>
      </c>
      <c r="F7" s="85" t="s">
        <v>338</v>
      </c>
      <c r="G7" s="85" t="s">
        <v>338</v>
      </c>
      <c r="H7" s="85" t="s">
        <v>338</v>
      </c>
      <c r="I7" s="85" t="s">
        <v>338</v>
      </c>
      <c r="J7" s="1789"/>
      <c r="K7" s="1789"/>
      <c r="L7" s="1789"/>
    </row>
    <row r="8" spans="1:12" s="120" customFormat="1" ht="18" customHeight="1">
      <c r="B8" s="1782" t="s">
        <v>339</v>
      </c>
      <c r="C8" s="1782"/>
      <c r="D8" s="129">
        <v>0</v>
      </c>
      <c r="E8" s="129">
        <f>C25</f>
        <v>1544</v>
      </c>
      <c r="F8" s="1071">
        <f>D25</f>
        <v>1544</v>
      </c>
      <c r="G8" s="1071">
        <f>E25</f>
        <v>1544</v>
      </c>
      <c r="H8" s="916">
        <v>0</v>
      </c>
      <c r="I8" s="1071">
        <f>E25</f>
        <v>1544</v>
      </c>
      <c r="J8" s="1773" t="s">
        <v>301</v>
      </c>
      <c r="K8" s="1773"/>
      <c r="L8" s="1773"/>
    </row>
    <row r="9" spans="1:12" s="306" customFormat="1" ht="29.25" customHeight="1">
      <c r="A9" s="386"/>
      <c r="B9" s="1782" t="s">
        <v>339</v>
      </c>
      <c r="C9" s="1782"/>
      <c r="D9" s="129">
        <v>0</v>
      </c>
      <c r="E9" s="129">
        <f>B44</f>
        <v>25000</v>
      </c>
      <c r="F9" s="1071">
        <f>C44</f>
        <v>25000</v>
      </c>
      <c r="G9" s="1071">
        <f>D44</f>
        <v>25000</v>
      </c>
      <c r="H9" s="916">
        <v>1</v>
      </c>
      <c r="I9" s="1071">
        <f>F44</f>
        <v>25000</v>
      </c>
      <c r="J9" s="1773" t="s">
        <v>314</v>
      </c>
      <c r="K9" s="1773"/>
      <c r="L9" s="1773"/>
    </row>
    <row r="10" spans="1:12" s="306" customFormat="1" ht="12.75">
      <c r="A10" s="386"/>
      <c r="B10" s="924"/>
      <c r="C10" s="924"/>
      <c r="D10" s="925"/>
      <c r="E10" s="925"/>
      <c r="F10" s="929"/>
      <c r="G10" s="929"/>
      <c r="H10" s="928"/>
      <c r="I10" s="929"/>
      <c r="J10" s="1209"/>
      <c r="K10" s="1209"/>
      <c r="L10" s="1209"/>
    </row>
    <row r="11" spans="1:12" s="306" customFormat="1" ht="12.75">
      <c r="A11" s="386" t="s">
        <v>1006</v>
      </c>
    </row>
    <row r="12" spans="1:12" s="306" customFormat="1" ht="12.75">
      <c r="A12" s="386"/>
    </row>
    <row r="13" spans="1:12" s="120" customFormat="1" ht="50.1" customHeight="1">
      <c r="A13" s="84" t="s">
        <v>342</v>
      </c>
      <c r="B13" s="101" t="s">
        <v>425</v>
      </c>
      <c r="C13" s="84" t="s">
        <v>426</v>
      </c>
      <c r="D13" s="84" t="s">
        <v>427</v>
      </c>
      <c r="E13" s="84" t="s">
        <v>428</v>
      </c>
      <c r="F13" s="102" t="s">
        <v>429</v>
      </c>
      <c r="G13" s="102" t="s">
        <v>430</v>
      </c>
      <c r="H13" s="130"/>
      <c r="I13" s="130"/>
      <c r="J13" s="130"/>
      <c r="K13" s="130"/>
    </row>
    <row r="14" spans="1:12" s="120" customFormat="1" ht="12.75">
      <c r="A14" s="103" t="s">
        <v>1163</v>
      </c>
      <c r="B14" s="104">
        <v>0.1</v>
      </c>
      <c r="C14" s="105">
        <v>240</v>
      </c>
      <c r="D14" s="106">
        <f>(C14+E14+F14)*0.2359</f>
        <v>64.156295066413662</v>
      </c>
      <c r="E14" s="106">
        <f>C14*0.05</f>
        <v>12</v>
      </c>
      <c r="F14" s="106">
        <f>((C14+E14)/21.08)*1.67</f>
        <v>19.96394686907021</v>
      </c>
      <c r="G14" s="913">
        <f>SUM(C14:F14)</f>
        <v>336.12024193548388</v>
      </c>
      <c r="H14" s="130"/>
      <c r="I14" s="130"/>
      <c r="J14" s="130"/>
      <c r="K14" s="130"/>
    </row>
    <row r="15" spans="1:12" s="120" customFormat="1" ht="12.75">
      <c r="A15" s="103" t="s">
        <v>1163</v>
      </c>
      <c r="B15" s="104">
        <v>0.1</v>
      </c>
      <c r="C15" s="105">
        <v>240</v>
      </c>
      <c r="D15" s="106">
        <f t="shared" ref="D15:D17" si="0">(C15+E15+F15)*0.2359</f>
        <v>64.156295066413662</v>
      </c>
      <c r="E15" s="106">
        <f t="shared" ref="E15:E17" si="1">C15*0.05</f>
        <v>12</v>
      </c>
      <c r="F15" s="106">
        <f t="shared" ref="F15:F17" si="2">((C15+E15)/21.08)*1.67</f>
        <v>19.96394686907021</v>
      </c>
      <c r="G15" s="913">
        <f t="shared" ref="G15:G17" si="3">SUM(C15:F15)</f>
        <v>336.12024193548388</v>
      </c>
      <c r="H15" s="130"/>
      <c r="I15" s="130"/>
      <c r="J15" s="130"/>
      <c r="K15" s="130"/>
    </row>
    <row r="16" spans="1:12" s="120" customFormat="1" ht="12.75">
      <c r="A16" s="103" t="s">
        <v>1163</v>
      </c>
      <c r="B16" s="104">
        <v>0.1</v>
      </c>
      <c r="C16" s="105">
        <v>240</v>
      </c>
      <c r="D16" s="106">
        <f t="shared" si="0"/>
        <v>64.156295066413662</v>
      </c>
      <c r="E16" s="106">
        <f t="shared" si="1"/>
        <v>12</v>
      </c>
      <c r="F16" s="106">
        <f t="shared" si="2"/>
        <v>19.96394686907021</v>
      </c>
      <c r="G16" s="913">
        <f t="shared" si="3"/>
        <v>336.12024193548388</v>
      </c>
      <c r="H16" s="130"/>
      <c r="I16" s="130"/>
      <c r="J16" s="130"/>
      <c r="K16" s="130"/>
    </row>
    <row r="17" spans="1:11" s="120" customFormat="1" ht="12.75">
      <c r="A17" s="103" t="s">
        <v>1163</v>
      </c>
      <c r="B17" s="104">
        <v>0.1</v>
      </c>
      <c r="C17" s="105">
        <v>240</v>
      </c>
      <c r="D17" s="107">
        <f t="shared" si="0"/>
        <v>64.156295066413662</v>
      </c>
      <c r="E17" s="107">
        <f t="shared" si="1"/>
        <v>12</v>
      </c>
      <c r="F17" s="107">
        <f t="shared" si="2"/>
        <v>19.96394686907021</v>
      </c>
      <c r="G17" s="913">
        <f t="shared" si="3"/>
        <v>336.12024193548388</v>
      </c>
      <c r="H17" s="130"/>
      <c r="I17" s="130"/>
      <c r="J17" s="130"/>
      <c r="K17" s="130"/>
    </row>
    <row r="18" spans="1:11" s="120" customFormat="1" ht="12.75">
      <c r="A18" s="118" t="s">
        <v>431</v>
      </c>
      <c r="B18" s="131">
        <f>SUM(B14:B17)</f>
        <v>0.4</v>
      </c>
      <c r="C18" s="111">
        <f>SUM(C14:C17)</f>
        <v>960</v>
      </c>
      <c r="D18" s="111">
        <f>SUM(D14:D17)</f>
        <v>256.62518026565465</v>
      </c>
      <c r="E18" s="111">
        <f t="shared" ref="E18:F18" si="4">SUM(E14:E17)</f>
        <v>48</v>
      </c>
      <c r="F18" s="111">
        <f t="shared" si="4"/>
        <v>79.855787476280838</v>
      </c>
      <c r="G18" s="111">
        <f>SUM(G14:G17)</f>
        <v>1344.4809677419355</v>
      </c>
      <c r="H18" s="130"/>
      <c r="I18" s="130"/>
      <c r="J18" s="130"/>
      <c r="K18" s="130"/>
    </row>
    <row r="19" spans="1:11" s="120" customFormat="1" ht="12.75">
      <c r="A19" s="130"/>
      <c r="B19" s="130"/>
      <c r="C19" s="132"/>
      <c r="D19" s="133"/>
      <c r="E19" s="134"/>
      <c r="F19" s="1778"/>
      <c r="G19" s="1778"/>
      <c r="H19" s="130"/>
      <c r="I19" s="130"/>
      <c r="J19" s="130"/>
      <c r="K19" s="130"/>
    </row>
    <row r="20" spans="1:11" s="120" customFormat="1" ht="12.75">
      <c r="A20" s="1788"/>
      <c r="B20" s="1788"/>
      <c r="C20" s="1788"/>
      <c r="D20" s="1788"/>
      <c r="E20" s="1788"/>
      <c r="F20" s="130"/>
      <c r="G20" s="130"/>
      <c r="H20" s="130"/>
      <c r="I20" s="130"/>
      <c r="J20" s="130"/>
      <c r="K20" s="130"/>
    </row>
    <row r="21" spans="1:11" s="120" customFormat="1" ht="12.75">
      <c r="A21" s="130"/>
      <c r="B21" s="130"/>
      <c r="C21" s="130"/>
      <c r="D21" s="130"/>
      <c r="E21" s="130"/>
      <c r="F21" s="130"/>
      <c r="G21" s="130"/>
      <c r="H21" s="130"/>
      <c r="I21" s="130"/>
      <c r="J21" s="130"/>
      <c r="K21" s="130"/>
    </row>
    <row r="22" spans="1:11" s="120" customFormat="1" ht="14.45" customHeight="1">
      <c r="A22" s="2256" t="s">
        <v>609</v>
      </c>
      <c r="B22" s="2257"/>
      <c r="C22" s="1205" t="s">
        <v>14</v>
      </c>
      <c r="D22" s="1205" t="s">
        <v>15</v>
      </c>
      <c r="E22" s="1205" t="s">
        <v>16</v>
      </c>
      <c r="F22" s="130"/>
      <c r="G22" s="130"/>
      <c r="H22" s="130"/>
      <c r="I22" s="130"/>
    </row>
    <row r="23" spans="1:11" s="120" customFormat="1" ht="27" customHeight="1">
      <c r="A23" s="2230" t="s">
        <v>436</v>
      </c>
      <c r="B23" s="2231"/>
      <c r="C23" s="1207">
        <f>G18</f>
        <v>1344.4809677419355</v>
      </c>
      <c r="D23" s="1207">
        <f>G18</f>
        <v>1344.4809677419355</v>
      </c>
      <c r="E23" s="1207">
        <f>G18</f>
        <v>1344.4809677419355</v>
      </c>
      <c r="F23" s="130"/>
      <c r="G23" s="130"/>
      <c r="H23" s="130"/>
      <c r="I23" s="130"/>
    </row>
    <row r="24" spans="1:11" s="120" customFormat="1" ht="24" customHeight="1">
      <c r="A24" s="2258" t="s">
        <v>979</v>
      </c>
      <c r="B24" s="2259"/>
      <c r="C24" s="1206">
        <v>200</v>
      </c>
      <c r="D24" s="1206">
        <v>200</v>
      </c>
      <c r="E24" s="1206">
        <v>200</v>
      </c>
      <c r="F24" s="130"/>
      <c r="G24" s="130"/>
      <c r="H24" s="130"/>
      <c r="I24" s="130"/>
    </row>
    <row r="25" spans="1:11" s="120" customFormat="1" ht="12.75">
      <c r="A25" s="2227" t="s">
        <v>977</v>
      </c>
      <c r="B25" s="1855"/>
      <c r="C25" s="1208">
        <f>ROUND(SUM(C23:C24),0)</f>
        <v>1544</v>
      </c>
      <c r="D25" s="1208">
        <f t="shared" ref="D25:E25" si="5">ROUND(SUM(D23:D24),0)</f>
        <v>1544</v>
      </c>
      <c r="E25" s="1208">
        <f t="shared" si="5"/>
        <v>1544</v>
      </c>
      <c r="F25" s="130"/>
      <c r="G25" s="130"/>
      <c r="H25" s="130"/>
      <c r="I25" s="130"/>
    </row>
    <row r="26" spans="1:11" s="120" customFormat="1" ht="12.75"/>
    <row r="29" spans="1:11" s="120" customFormat="1" ht="12.75">
      <c r="A29" s="147" t="s">
        <v>1007</v>
      </c>
    </row>
    <row r="30" spans="1:11" s="120" customFormat="1" ht="12.75"/>
    <row r="31" spans="1:11" s="130" customFormat="1" ht="16.5" customHeight="1">
      <c r="A31" s="1948" t="s">
        <v>376</v>
      </c>
      <c r="B31" s="1948" t="s">
        <v>8</v>
      </c>
      <c r="C31" s="1948"/>
      <c r="D31" s="1948"/>
      <c r="E31" s="1948"/>
      <c r="F31" s="1948"/>
      <c r="G31" s="1210"/>
      <c r="J31" s="670"/>
    </row>
    <row r="32" spans="1:11" s="130" customFormat="1" ht="90.75" customHeight="1">
      <c r="A32" s="1948"/>
      <c r="B32" s="342" t="s">
        <v>14</v>
      </c>
      <c r="C32" s="342" t="s">
        <v>15</v>
      </c>
      <c r="D32" s="342" t="s">
        <v>16</v>
      </c>
      <c r="E32" s="342" t="s">
        <v>17</v>
      </c>
      <c r="F32" s="342" t="s">
        <v>1008</v>
      </c>
    </row>
    <row r="33" spans="1:17" s="130" customFormat="1" ht="15.95" customHeight="1">
      <c r="A33" s="1773" t="s">
        <v>1009</v>
      </c>
      <c r="B33" s="1773"/>
      <c r="C33" s="1773"/>
      <c r="D33" s="1773"/>
      <c r="E33" s="1773"/>
      <c r="F33" s="1773"/>
    </row>
    <row r="34" spans="1:17" s="130" customFormat="1" ht="12.75">
      <c r="A34" s="105" t="s">
        <v>1010</v>
      </c>
      <c r="B34" s="105">
        <f>40*120</f>
        <v>4800</v>
      </c>
      <c r="C34" s="105">
        <f t="shared" ref="C34:F34" si="6">40*120</f>
        <v>4800</v>
      </c>
      <c r="D34" s="105">
        <f t="shared" si="6"/>
        <v>4800</v>
      </c>
      <c r="E34" s="105"/>
      <c r="F34" s="105">
        <f t="shared" si="6"/>
        <v>4800</v>
      </c>
    </row>
    <row r="35" spans="1:17" s="130" customFormat="1" ht="12.75">
      <c r="A35" s="105" t="s">
        <v>1011</v>
      </c>
      <c r="B35" s="105">
        <f>10*150</f>
        <v>1500</v>
      </c>
      <c r="C35" s="105">
        <f t="shared" ref="C35:F35" si="7">10*150</f>
        <v>1500</v>
      </c>
      <c r="D35" s="105">
        <f t="shared" si="7"/>
        <v>1500</v>
      </c>
      <c r="E35" s="105"/>
      <c r="F35" s="105">
        <f t="shared" si="7"/>
        <v>1500</v>
      </c>
    </row>
    <row r="36" spans="1:17" s="130" customFormat="1" ht="12.75">
      <c r="A36" s="105" t="s">
        <v>1012</v>
      </c>
      <c r="B36" s="105">
        <f>150*3.16</f>
        <v>474</v>
      </c>
      <c r="C36" s="105">
        <f t="shared" ref="C36:F36" si="8">150*3.16</f>
        <v>474</v>
      </c>
      <c r="D36" s="105">
        <f t="shared" si="8"/>
        <v>474</v>
      </c>
      <c r="E36" s="105"/>
      <c r="F36" s="105">
        <f t="shared" si="8"/>
        <v>474</v>
      </c>
    </row>
    <row r="37" spans="1:17" s="130" customFormat="1" ht="12.75">
      <c r="A37" s="2260" t="s">
        <v>1013</v>
      </c>
      <c r="B37" s="2260"/>
      <c r="C37" s="2260"/>
      <c r="D37" s="2260"/>
      <c r="E37" s="2260"/>
      <c r="F37" s="2260"/>
    </row>
    <row r="38" spans="1:17" s="141" customFormat="1" ht="42.75" customHeight="1">
      <c r="A38" s="91" t="s">
        <v>1014</v>
      </c>
      <c r="B38" s="1211">
        <v>9600</v>
      </c>
      <c r="C38" s="1211">
        <v>9600</v>
      </c>
      <c r="D38" s="1211">
        <v>9600</v>
      </c>
      <c r="E38" s="942"/>
      <c r="F38" s="1211">
        <v>9600</v>
      </c>
    </row>
    <row r="39" spans="1:17" s="141" customFormat="1" ht="12.75">
      <c r="A39" s="138" t="s">
        <v>1015</v>
      </c>
      <c r="B39" s="942">
        <v>2165.75</v>
      </c>
      <c r="C39" s="942">
        <v>2165.75</v>
      </c>
      <c r="D39" s="942">
        <v>2165.75</v>
      </c>
      <c r="E39" s="942"/>
      <c r="F39" s="942">
        <v>2165.75</v>
      </c>
    </row>
    <row r="40" spans="1:17" s="141" customFormat="1" ht="38.25">
      <c r="A40" s="139" t="s">
        <v>1016</v>
      </c>
      <c r="B40" s="1211">
        <v>510.9</v>
      </c>
      <c r="C40" s="1211">
        <v>510.9</v>
      </c>
      <c r="D40" s="1211">
        <v>510.9</v>
      </c>
      <c r="E40" s="942"/>
      <c r="F40" s="1211">
        <v>510.9</v>
      </c>
    </row>
    <row r="41" spans="1:17" s="142" customFormat="1" ht="12.75">
      <c r="A41" s="139" t="s">
        <v>1017</v>
      </c>
      <c r="B41" s="1211">
        <v>2500</v>
      </c>
      <c r="C41" s="1211">
        <v>2500</v>
      </c>
      <c r="D41" s="1211">
        <v>2500</v>
      </c>
      <c r="E41" s="942"/>
      <c r="F41" s="1211">
        <v>2500</v>
      </c>
    </row>
    <row r="42" spans="1:17" s="142" customFormat="1" ht="14.45" customHeight="1">
      <c r="A42" s="1889" t="s">
        <v>1018</v>
      </c>
      <c r="B42" s="1889"/>
      <c r="C42" s="1889"/>
      <c r="D42" s="1889"/>
      <c r="E42" s="1889"/>
      <c r="F42" s="1889"/>
    </row>
    <row r="43" spans="1:17" s="142" customFormat="1" ht="59.45" customHeight="1">
      <c r="A43" s="139" t="s">
        <v>1019</v>
      </c>
      <c r="B43" s="1211">
        <v>3449.1</v>
      </c>
      <c r="C43" s="1211">
        <v>3449.1</v>
      </c>
      <c r="D43" s="1211">
        <v>3449.1</v>
      </c>
      <c r="E43" s="942"/>
      <c r="F43" s="1211">
        <v>3449.1</v>
      </c>
    </row>
    <row r="44" spans="1:17" s="142" customFormat="1" ht="12.75">
      <c r="A44" s="606" t="s">
        <v>446</v>
      </c>
      <c r="B44" s="326">
        <f>ROUND(SUM(B34:B43),0)</f>
        <v>25000</v>
      </c>
      <c r="C44" s="326">
        <f t="shared" ref="C44:F44" si="9">ROUND(SUM(C34:C43),0)</f>
        <v>25000</v>
      </c>
      <c r="D44" s="326">
        <f t="shared" si="9"/>
        <v>25000</v>
      </c>
      <c r="E44" s="326"/>
      <c r="F44" s="326">
        <f t="shared" si="9"/>
        <v>25000</v>
      </c>
    </row>
    <row r="45" spans="1:17" s="120" customFormat="1" ht="12.75"/>
    <row r="46" spans="1:17" s="120" customFormat="1" ht="12.75">
      <c r="A46" s="1212" t="s">
        <v>1020</v>
      </c>
      <c r="B46" s="665"/>
      <c r="C46" s="665"/>
      <c r="D46" s="665"/>
      <c r="E46" s="665"/>
      <c r="F46" s="665"/>
      <c r="G46" s="665"/>
      <c r="H46" s="665"/>
      <c r="I46" s="665"/>
      <c r="J46" s="665"/>
      <c r="K46" s="665"/>
      <c r="L46" s="665"/>
      <c r="M46" s="665"/>
      <c r="N46" s="665"/>
      <c r="O46" s="665"/>
      <c r="P46" s="665"/>
      <c r="Q46" s="665"/>
    </row>
    <row r="47" spans="1:17" s="120" customFormat="1" ht="12.75">
      <c r="A47" s="1212" t="s">
        <v>1021</v>
      </c>
      <c r="B47" s="665"/>
      <c r="C47" s="665"/>
      <c r="D47" s="665"/>
      <c r="E47" s="665"/>
      <c r="F47" s="665"/>
      <c r="G47" s="665"/>
      <c r="H47" s="665"/>
      <c r="I47" s="665"/>
      <c r="J47" s="665"/>
      <c r="K47" s="665"/>
      <c r="L47" s="665"/>
      <c r="M47" s="665"/>
      <c r="N47" s="665"/>
      <c r="O47" s="665"/>
      <c r="P47" s="665"/>
      <c r="Q47" s="665"/>
    </row>
    <row r="48" spans="1:17" s="120" customFormat="1" ht="12.75">
      <c r="A48" s="1212" t="s">
        <v>1022</v>
      </c>
      <c r="B48" s="665"/>
      <c r="C48" s="665"/>
      <c r="D48" s="665"/>
      <c r="E48" s="665"/>
      <c r="F48" s="665"/>
      <c r="G48" s="665"/>
      <c r="H48" s="665"/>
      <c r="I48" s="665"/>
      <c r="J48" s="665"/>
      <c r="K48" s="665"/>
      <c r="L48" s="665"/>
      <c r="M48" s="665"/>
      <c r="N48" s="665"/>
      <c r="O48" s="665"/>
      <c r="P48" s="665"/>
      <c r="Q48" s="665"/>
    </row>
    <row r="49" spans="1:17" s="120" customFormat="1" ht="12.75">
      <c r="A49" s="1213" t="s">
        <v>1023</v>
      </c>
      <c r="B49" s="665"/>
      <c r="C49" s="665"/>
      <c r="D49" s="665"/>
      <c r="E49" s="665"/>
      <c r="F49" s="665"/>
      <c r="G49" s="665"/>
      <c r="H49" s="665"/>
      <c r="I49" s="665"/>
      <c r="J49" s="665"/>
      <c r="K49" s="665"/>
      <c r="L49" s="665"/>
      <c r="M49" s="665"/>
      <c r="N49" s="665"/>
      <c r="O49" s="665"/>
      <c r="P49" s="665"/>
      <c r="Q49" s="665"/>
    </row>
  </sheetData>
  <mergeCells count="20">
    <mergeCell ref="E1:K1"/>
    <mergeCell ref="B9:C9"/>
    <mergeCell ref="J9:L9"/>
    <mergeCell ref="A31:A32"/>
    <mergeCell ref="B31:F31"/>
    <mergeCell ref="B6:C6"/>
    <mergeCell ref="J6:L6"/>
    <mergeCell ref="B7:C7"/>
    <mergeCell ref="J7:L7"/>
    <mergeCell ref="B8:C8"/>
    <mergeCell ref="J8:L8"/>
    <mergeCell ref="F19:G19"/>
    <mergeCell ref="A20:E20"/>
    <mergeCell ref="A25:B25"/>
    <mergeCell ref="A22:B22"/>
    <mergeCell ref="A23:B23"/>
    <mergeCell ref="A24:B24"/>
    <mergeCell ref="A42:F42"/>
    <mergeCell ref="A33:F33"/>
    <mergeCell ref="A37:F37"/>
  </mergeCells>
  <dataValidations count="1">
    <dataValidation type="whole" errorStyle="information" allowBlank="1" showInputMessage="1" showErrorMessage="1" error="Jāievada skaitlis" sqref="D7:J10">
      <formula1>-1000000000000</formula1>
      <formula2>1000000000000</formula2>
    </dataValidation>
  </dataValidations>
  <pageMargins left="0.7" right="0.7" top="0.75" bottom="0.75" header="0.3" footer="0.3"/>
  <pageSetup orientation="portrait" verticalDpi="0"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61"/>
  <sheetViews>
    <sheetView zoomScale="80" zoomScaleNormal="80" workbookViewId="0">
      <selection activeCell="A33" sqref="A33"/>
    </sheetView>
  </sheetViews>
  <sheetFormatPr defaultRowHeight="15"/>
  <cols>
    <col min="1" max="1" width="6.140625" customWidth="1"/>
    <col min="2" max="2" width="24.5703125" customWidth="1"/>
    <col min="4" max="4" width="10" customWidth="1"/>
    <col min="5" max="5" width="10.140625" customWidth="1"/>
    <col min="7" max="7" width="10.42578125" customWidth="1"/>
    <col min="8" max="8" width="14" customWidth="1"/>
    <col min="9" max="9" width="16.28515625" customWidth="1"/>
    <col min="11" max="11" width="7.140625" customWidth="1"/>
    <col min="12" max="12" width="33" customWidth="1"/>
  </cols>
  <sheetData>
    <row r="1" spans="1:12" ht="35.25" customHeight="1">
      <c r="E1" s="1634" t="s">
        <v>970</v>
      </c>
      <c r="F1" s="1634"/>
      <c r="G1" s="1634"/>
      <c r="H1" s="1634"/>
      <c r="I1" s="1634"/>
      <c r="J1" s="1634"/>
      <c r="K1" s="1634"/>
    </row>
    <row r="3" spans="1:12">
      <c r="A3" s="90" t="s">
        <v>1024</v>
      </c>
    </row>
    <row r="5" spans="1:12" s="100" customFormat="1" ht="72" customHeight="1">
      <c r="A5" s="203"/>
      <c r="B5" s="1779" t="s">
        <v>333</v>
      </c>
      <c r="C5" s="1779"/>
      <c r="D5" s="84" t="s">
        <v>13</v>
      </c>
      <c r="E5" s="84" t="s">
        <v>14</v>
      </c>
      <c r="F5" s="84" t="s">
        <v>15</v>
      </c>
      <c r="G5" s="84" t="s">
        <v>16</v>
      </c>
      <c r="H5" s="84" t="s">
        <v>334</v>
      </c>
      <c r="I5" s="84" t="s">
        <v>335</v>
      </c>
      <c r="J5" s="1779" t="s">
        <v>614</v>
      </c>
      <c r="K5" s="1779"/>
      <c r="L5" s="1779"/>
    </row>
    <row r="6" spans="1:12" s="100" customFormat="1" ht="12.75">
      <c r="A6" s="203"/>
      <c r="B6" s="1779" t="s">
        <v>337</v>
      </c>
      <c r="C6" s="2275"/>
      <c r="D6" s="85" t="s">
        <v>338</v>
      </c>
      <c r="E6" s="85" t="s">
        <v>338</v>
      </c>
      <c r="F6" s="85" t="s">
        <v>338</v>
      </c>
      <c r="G6" s="85" t="s">
        <v>338</v>
      </c>
      <c r="H6" s="85" t="s">
        <v>338</v>
      </c>
      <c r="I6" s="85" t="s">
        <v>338</v>
      </c>
      <c r="J6" s="1789"/>
      <c r="K6" s="1789"/>
      <c r="L6" s="1789"/>
    </row>
    <row r="7" spans="1:12" s="100" customFormat="1" ht="35.25" customHeight="1">
      <c r="A7" s="203"/>
      <c r="B7" s="1779" t="s">
        <v>339</v>
      </c>
      <c r="C7" s="1779"/>
      <c r="D7" s="1220">
        <v>0</v>
      </c>
      <c r="E7" s="1220">
        <f>E11+D36</f>
        <v>8448</v>
      </c>
      <c r="F7" s="1220">
        <f>E12+D37</f>
        <v>6816</v>
      </c>
      <c r="G7" s="1220">
        <f>E13+D38</f>
        <v>6816</v>
      </c>
      <c r="H7" s="1109">
        <v>0</v>
      </c>
      <c r="I7" s="1220">
        <f>G7</f>
        <v>6816</v>
      </c>
      <c r="J7" s="1773" t="s">
        <v>272</v>
      </c>
      <c r="K7" s="1773"/>
      <c r="L7" s="1773"/>
    </row>
    <row r="8" spans="1:12" s="287" customFormat="1" ht="15.75">
      <c r="A8" s="286"/>
    </row>
    <row r="9" spans="1:12" s="99" customFormat="1" ht="14.25">
      <c r="A9" s="2268" t="s">
        <v>1354</v>
      </c>
      <c r="B9" s="2268"/>
      <c r="C9" s="2268"/>
      <c r="D9" s="2268"/>
      <c r="E9" s="2268"/>
    </row>
    <row r="10" spans="1:12" s="125" customFormat="1" ht="25.5">
      <c r="A10" s="113" t="s">
        <v>3</v>
      </c>
      <c r="B10" s="112" t="s">
        <v>443</v>
      </c>
      <c r="C10" s="112" t="s">
        <v>444</v>
      </c>
      <c r="D10" s="113" t="s">
        <v>445</v>
      </c>
      <c r="E10" s="113" t="s">
        <v>992</v>
      </c>
    </row>
    <row r="11" spans="1:12" s="127" customFormat="1" ht="12.75">
      <c r="A11" s="184">
        <v>1</v>
      </c>
      <c r="B11" s="1214" t="s">
        <v>1025</v>
      </c>
      <c r="C11" s="184">
        <v>1</v>
      </c>
      <c r="D11" s="184">
        <v>48</v>
      </c>
      <c r="E11" s="1216">
        <f>ROUND(C11*D11*$E$29,0)</f>
        <v>2448</v>
      </c>
    </row>
    <row r="12" spans="1:12" s="127" customFormat="1" ht="12.75">
      <c r="A12" s="184">
        <v>2</v>
      </c>
      <c r="B12" s="1215" t="s">
        <v>994</v>
      </c>
      <c r="C12" s="184">
        <v>1</v>
      </c>
      <c r="D12" s="184">
        <v>16</v>
      </c>
      <c r="E12" s="1216">
        <f t="shared" ref="E12:E13" si="0">ROUND(C12*D12*$E$29,0)</f>
        <v>816</v>
      </c>
    </row>
    <row r="13" spans="1:12" s="127" customFormat="1" ht="12.75">
      <c r="A13" s="184">
        <v>3</v>
      </c>
      <c r="B13" s="1215" t="s">
        <v>995</v>
      </c>
      <c r="C13" s="184">
        <v>1</v>
      </c>
      <c r="D13" s="184">
        <v>16</v>
      </c>
      <c r="E13" s="1216">
        <f t="shared" si="0"/>
        <v>816</v>
      </c>
    </row>
    <row r="14" spans="1:12" s="99" customFormat="1" ht="12.75">
      <c r="A14" s="160"/>
      <c r="B14" s="160"/>
      <c r="C14" s="161"/>
      <c r="D14" s="161"/>
      <c r="E14" s="161"/>
    </row>
    <row r="15" spans="1:12" s="99" customFormat="1" ht="14.25">
      <c r="A15" s="3" t="s">
        <v>450</v>
      </c>
      <c r="B15" s="3"/>
    </row>
    <row r="16" spans="1:12" s="125" customFormat="1" ht="25.5">
      <c r="A16" s="781" t="s">
        <v>3</v>
      </c>
      <c r="B16" s="782" t="s">
        <v>451</v>
      </c>
      <c r="C16" s="782" t="s">
        <v>452</v>
      </c>
      <c r="D16" s="782" t="s">
        <v>453</v>
      </c>
      <c r="E16" s="781" t="s">
        <v>454</v>
      </c>
    </row>
    <row r="17" spans="1:5" s="99" customFormat="1" ht="12.75">
      <c r="A17" s="800" t="s">
        <v>455</v>
      </c>
      <c r="B17" s="2269" t="s">
        <v>456</v>
      </c>
      <c r="C17" s="2270"/>
      <c r="D17" s="2271"/>
      <c r="E17" s="801">
        <f>E18+E19+E20</f>
        <v>35.730000000000004</v>
      </c>
    </row>
    <row r="18" spans="1:5" s="99" customFormat="1" ht="12.75">
      <c r="A18" s="802" t="s">
        <v>457</v>
      </c>
      <c r="B18" s="803" t="s">
        <v>458</v>
      </c>
      <c r="C18" s="803">
        <v>1</v>
      </c>
      <c r="D18" s="803">
        <v>28.91</v>
      </c>
      <c r="E18" s="804">
        <f>C18*D18</f>
        <v>28.91</v>
      </c>
    </row>
    <row r="19" spans="1:5" s="99" customFormat="1" ht="12.75">
      <c r="A19" s="802"/>
      <c r="B19" s="803"/>
      <c r="C19" s="803"/>
      <c r="D19" s="803">
        <v>28.91</v>
      </c>
      <c r="E19" s="804">
        <f>C19*D19</f>
        <v>0</v>
      </c>
    </row>
    <row r="20" spans="1:5" s="99" customFormat="1" ht="12.75">
      <c r="A20" s="802" t="s">
        <v>459</v>
      </c>
      <c r="B20" s="803" t="s">
        <v>460</v>
      </c>
      <c r="C20" s="803"/>
      <c r="D20" s="581"/>
      <c r="E20" s="804">
        <f>ROUND((E18+E19)*0.2359,2)</f>
        <v>6.82</v>
      </c>
    </row>
    <row r="21" spans="1:5" s="99" customFormat="1" ht="12.75">
      <c r="A21" s="800" t="s">
        <v>461</v>
      </c>
      <c r="B21" s="2269" t="s">
        <v>462</v>
      </c>
      <c r="C21" s="2270"/>
      <c r="D21" s="2271"/>
      <c r="E21" s="801">
        <f>E22</f>
        <v>1.6919999999999999</v>
      </c>
    </row>
    <row r="22" spans="1:5" s="99" customFormat="1" ht="12.75">
      <c r="A22" s="805" t="s">
        <v>463</v>
      </c>
      <c r="B22" s="806" t="s">
        <v>464</v>
      </c>
      <c r="C22" s="807">
        <v>4.7</v>
      </c>
      <c r="D22" s="806">
        <v>0.36</v>
      </c>
      <c r="E22" s="808">
        <f>D22*C22</f>
        <v>1.6919999999999999</v>
      </c>
    </row>
    <row r="23" spans="1:5" s="99" customFormat="1" ht="12.75">
      <c r="A23" s="607" t="s">
        <v>465</v>
      </c>
      <c r="B23" s="2272" t="s">
        <v>466</v>
      </c>
      <c r="C23" s="2273"/>
      <c r="D23" s="2274"/>
      <c r="E23" s="608">
        <f>E24+E25+E26+E27+E28</f>
        <v>13.58</v>
      </c>
    </row>
    <row r="24" spans="1:5" s="99" customFormat="1" ht="12.75">
      <c r="A24" s="568" t="s">
        <v>467</v>
      </c>
      <c r="B24" s="569" t="s">
        <v>468</v>
      </c>
      <c r="C24" s="570">
        <v>0.08</v>
      </c>
      <c r="D24" s="567"/>
      <c r="E24" s="571">
        <f>ROUND(E17*C24,2)</f>
        <v>2.86</v>
      </c>
    </row>
    <row r="25" spans="1:5" s="99" customFormat="1" ht="12.75">
      <c r="A25" s="572" t="s">
        <v>469</v>
      </c>
      <c r="B25" s="569" t="s">
        <v>470</v>
      </c>
      <c r="C25" s="573">
        <v>0.15</v>
      </c>
      <c r="D25" s="574"/>
      <c r="E25" s="575">
        <f>ROUND(E17*C25,2)</f>
        <v>5.36</v>
      </c>
    </row>
    <row r="26" spans="1:5" s="99" customFormat="1" ht="12.75">
      <c r="A26" s="802" t="s">
        <v>471</v>
      </c>
      <c r="B26" s="809" t="s">
        <v>472</v>
      </c>
      <c r="C26" s="810">
        <v>0.04</v>
      </c>
      <c r="D26" s="811"/>
      <c r="E26" s="804">
        <f>ROUND(E17*C26,2)</f>
        <v>1.43</v>
      </c>
    </row>
    <row r="27" spans="1:5" s="99" customFormat="1" ht="12.75">
      <c r="A27" s="802" t="s">
        <v>473</v>
      </c>
      <c r="B27" s="809" t="s">
        <v>474</v>
      </c>
      <c r="C27" s="810">
        <v>7.0000000000000007E-2</v>
      </c>
      <c r="D27" s="811"/>
      <c r="E27" s="804">
        <f>ROUND(E17*C27,2)</f>
        <v>2.5</v>
      </c>
    </row>
    <row r="28" spans="1:5" s="99" customFormat="1" ht="12.75">
      <c r="A28" s="802" t="s">
        <v>475</v>
      </c>
      <c r="B28" s="809" t="s">
        <v>476</v>
      </c>
      <c r="C28" s="810">
        <v>0.04</v>
      </c>
      <c r="D28" s="811"/>
      <c r="E28" s="804">
        <f>ROUND(E17*C28,2)</f>
        <v>1.43</v>
      </c>
    </row>
    <row r="29" spans="1:5" s="99" customFormat="1" ht="13.5">
      <c r="A29" s="812" t="s">
        <v>477</v>
      </c>
      <c r="B29" s="797" t="s">
        <v>431</v>
      </c>
      <c r="C29" s="803"/>
      <c r="D29" s="803" t="s">
        <v>391</v>
      </c>
      <c r="E29" s="811">
        <f>E17+E21+E23</f>
        <v>51.002000000000002</v>
      </c>
    </row>
    <row r="30" spans="1:5" s="99" customFormat="1" ht="12.75">
      <c r="A30" s="581"/>
      <c r="B30" s="576" t="s">
        <v>478</v>
      </c>
      <c r="C30" s="581"/>
      <c r="D30" s="581"/>
      <c r="E30" s="581"/>
    </row>
    <row r="31" spans="1:5" s="99" customFormat="1" ht="12.75">
      <c r="A31" s="581"/>
      <c r="B31" s="576" t="s">
        <v>479</v>
      </c>
      <c r="C31" s="581"/>
      <c r="D31" s="581"/>
      <c r="E31" s="581"/>
    </row>
    <row r="32" spans="1:5" s="99" customFormat="1" ht="12.75"/>
    <row r="33" spans="1:5" s="99" customFormat="1" ht="12.75">
      <c r="A33" s="629" t="s">
        <v>1333</v>
      </c>
    </row>
    <row r="34" spans="1:5" s="99" customFormat="1" ht="12.75"/>
    <row r="35" spans="1:5" s="99" customFormat="1" ht="24" customHeight="1">
      <c r="A35" s="113" t="s">
        <v>3</v>
      </c>
      <c r="B35" s="112" t="s">
        <v>443</v>
      </c>
      <c r="C35" s="113" t="s">
        <v>997</v>
      </c>
      <c r="D35" s="113" t="s">
        <v>992</v>
      </c>
    </row>
    <row r="36" spans="1:5" s="99" customFormat="1" ht="25.5" customHeight="1">
      <c r="A36" s="609">
        <v>1</v>
      </c>
      <c r="B36" s="1218" t="s">
        <v>1026</v>
      </c>
      <c r="C36" s="609">
        <v>2</v>
      </c>
      <c r="D36" s="1219">
        <f>3000*C36</f>
        <v>6000</v>
      </c>
    </row>
    <row r="37" spans="1:5" s="99" customFormat="1" ht="30" customHeight="1">
      <c r="A37" s="609">
        <v>2</v>
      </c>
      <c r="B37" s="1218" t="s">
        <v>1027</v>
      </c>
      <c r="C37" s="609">
        <v>2</v>
      </c>
      <c r="D37" s="1219">
        <f t="shared" ref="D37:D38" si="1">3000*C37</f>
        <v>6000</v>
      </c>
    </row>
    <row r="38" spans="1:5" s="99" customFormat="1" ht="26.1" customHeight="1">
      <c r="A38" s="609">
        <v>3</v>
      </c>
      <c r="B38" s="1218" t="s">
        <v>1028</v>
      </c>
      <c r="C38" s="609">
        <v>2</v>
      </c>
      <c r="D38" s="1219">
        <f t="shared" si="1"/>
        <v>6000</v>
      </c>
    </row>
    <row r="39" spans="1:5" s="99" customFormat="1" ht="12.75"/>
    <row r="40" spans="1:5" s="99" customFormat="1" ht="12.75"/>
    <row r="41" spans="1:5" s="99" customFormat="1" ht="14.25">
      <c r="A41" s="2261" t="s">
        <v>1029</v>
      </c>
      <c r="B41" s="2261"/>
      <c r="C41" s="2261"/>
    </row>
    <row r="42" spans="1:5" s="127" customFormat="1" ht="25.5">
      <c r="A42" s="813" t="s">
        <v>3</v>
      </c>
      <c r="B42" s="814" t="s">
        <v>451</v>
      </c>
      <c r="C42" s="814" t="s">
        <v>452</v>
      </c>
      <c r="D42" s="814" t="s">
        <v>453</v>
      </c>
      <c r="E42" s="813" t="s">
        <v>454</v>
      </c>
    </row>
    <row r="43" spans="1:5" s="127" customFormat="1" ht="12.75">
      <c r="A43" s="815" t="s">
        <v>455</v>
      </c>
      <c r="B43" s="2262" t="s">
        <v>456</v>
      </c>
      <c r="C43" s="2263"/>
      <c r="D43" s="2264"/>
      <c r="E43" s="816">
        <f>E44+E45</f>
        <v>658.73</v>
      </c>
    </row>
    <row r="44" spans="1:5" s="127" customFormat="1" ht="12.75">
      <c r="A44" s="785" t="s">
        <v>457</v>
      </c>
      <c r="B44" s="787" t="s">
        <v>924</v>
      </c>
      <c r="C44" s="787">
        <v>13</v>
      </c>
      <c r="D44" s="787">
        <v>41</v>
      </c>
      <c r="E44" s="788">
        <f>C44*D44</f>
        <v>533</v>
      </c>
    </row>
    <row r="45" spans="1:5" s="127" customFormat="1" ht="12.75">
      <c r="A45" s="785" t="s">
        <v>459</v>
      </c>
      <c r="B45" s="787" t="s">
        <v>460</v>
      </c>
      <c r="C45" s="787"/>
      <c r="D45" s="585"/>
      <c r="E45" s="788">
        <f>ROUND((E44)*0.2359,2)</f>
        <v>125.73</v>
      </c>
    </row>
    <row r="46" spans="1:5" s="127" customFormat="1" ht="12.75">
      <c r="A46" s="815" t="s">
        <v>461</v>
      </c>
      <c r="B46" s="2262" t="s">
        <v>462</v>
      </c>
      <c r="C46" s="2263"/>
      <c r="D46" s="2264"/>
      <c r="E46" s="816">
        <f>SUM(E47:E52)</f>
        <v>2090.9515304000001</v>
      </c>
    </row>
    <row r="47" spans="1:5" s="127" customFormat="1" ht="12.75">
      <c r="A47" s="789" t="s">
        <v>463</v>
      </c>
      <c r="B47" s="799" t="s">
        <v>925</v>
      </c>
      <c r="C47" s="792">
        <v>8</v>
      </c>
      <c r="D47" s="792">
        <f>63.107*1.2359</f>
        <v>77.993941300000003</v>
      </c>
      <c r="E47" s="793">
        <f>C47*D47</f>
        <v>623.95153040000002</v>
      </c>
    </row>
    <row r="48" spans="1:5" s="127" customFormat="1" ht="12.75">
      <c r="A48" s="586" t="s">
        <v>920</v>
      </c>
      <c r="B48" s="587" t="s">
        <v>926</v>
      </c>
      <c r="C48" s="588">
        <v>1</v>
      </c>
      <c r="D48" s="589">
        <v>250</v>
      </c>
      <c r="E48" s="590">
        <f>D48*C48</f>
        <v>250</v>
      </c>
    </row>
    <row r="49" spans="1:5" s="127" customFormat="1" ht="25.5">
      <c r="A49" s="586" t="s">
        <v>734</v>
      </c>
      <c r="B49" s="587" t="s">
        <v>927</v>
      </c>
      <c r="C49" s="588">
        <v>22</v>
      </c>
      <c r="D49" s="589">
        <v>3.5</v>
      </c>
      <c r="E49" s="590">
        <f>D49*C49</f>
        <v>77</v>
      </c>
    </row>
    <row r="50" spans="1:5" s="127" customFormat="1" ht="12.75">
      <c r="A50" s="586" t="s">
        <v>928</v>
      </c>
      <c r="B50" s="587" t="s">
        <v>929</v>
      </c>
      <c r="C50" s="588">
        <v>1</v>
      </c>
      <c r="D50" s="589">
        <v>500</v>
      </c>
      <c r="E50" s="590">
        <f>D50*C50</f>
        <v>500</v>
      </c>
    </row>
    <row r="51" spans="1:5" s="127" customFormat="1" ht="12.75">
      <c r="A51" s="586" t="s">
        <v>930</v>
      </c>
      <c r="B51" s="589" t="s">
        <v>931</v>
      </c>
      <c r="C51" s="588">
        <v>2</v>
      </c>
      <c r="D51" s="589">
        <v>160</v>
      </c>
      <c r="E51" s="590">
        <f>D51*C51</f>
        <v>320</v>
      </c>
    </row>
    <row r="52" spans="1:5" s="127" customFormat="1" ht="12.75">
      <c r="A52" s="586" t="s">
        <v>932</v>
      </c>
      <c r="B52" s="587" t="s">
        <v>933</v>
      </c>
      <c r="C52" s="588">
        <v>8</v>
      </c>
      <c r="D52" s="589">
        <v>40</v>
      </c>
      <c r="E52" s="590">
        <f t="shared" ref="E52" si="2">D52*C52</f>
        <v>320</v>
      </c>
    </row>
    <row r="53" spans="1:5" s="127" customFormat="1" ht="12.75">
      <c r="A53" s="611" t="s">
        <v>465</v>
      </c>
      <c r="B53" s="2265" t="s">
        <v>466</v>
      </c>
      <c r="C53" s="2266"/>
      <c r="D53" s="2267"/>
      <c r="E53" s="612">
        <f>E54+E55+E56+E57+E58</f>
        <v>250.31999999999996</v>
      </c>
    </row>
    <row r="54" spans="1:5" s="127" customFormat="1" ht="38.25">
      <c r="A54" s="586" t="s">
        <v>467</v>
      </c>
      <c r="B54" s="593" t="s">
        <v>468</v>
      </c>
      <c r="C54" s="594">
        <v>0.08</v>
      </c>
      <c r="D54" s="592"/>
      <c r="E54" s="590">
        <f>ROUND(E43*C54,2)</f>
        <v>52.7</v>
      </c>
    </row>
    <row r="55" spans="1:5" s="127" customFormat="1" ht="12.75">
      <c r="A55" s="595" t="s">
        <v>469</v>
      </c>
      <c r="B55" s="593" t="s">
        <v>470</v>
      </c>
      <c r="C55" s="596">
        <v>0.15</v>
      </c>
      <c r="D55" s="597"/>
      <c r="E55" s="598">
        <f>ROUND(E43*C55,2)</f>
        <v>98.81</v>
      </c>
    </row>
    <row r="56" spans="1:5" s="127" customFormat="1" ht="12.75">
      <c r="A56" s="785" t="s">
        <v>471</v>
      </c>
      <c r="B56" s="794" t="s">
        <v>472</v>
      </c>
      <c r="C56" s="795">
        <v>0.04</v>
      </c>
      <c r="D56" s="784"/>
      <c r="E56" s="788">
        <f>ROUND(E43*C56,2)</f>
        <v>26.35</v>
      </c>
    </row>
    <row r="57" spans="1:5" s="127" customFormat="1" ht="12.75">
      <c r="A57" s="785" t="s">
        <v>473</v>
      </c>
      <c r="B57" s="796" t="s">
        <v>474</v>
      </c>
      <c r="C57" s="795">
        <v>7.0000000000000007E-2</v>
      </c>
      <c r="D57" s="784"/>
      <c r="E57" s="788">
        <f>ROUND(E43*C57,2)</f>
        <v>46.11</v>
      </c>
    </row>
    <row r="58" spans="1:5" s="127" customFormat="1" ht="12.75">
      <c r="A58" s="785" t="s">
        <v>475</v>
      </c>
      <c r="B58" s="796" t="s">
        <v>476</v>
      </c>
      <c r="C58" s="795">
        <v>0.04</v>
      </c>
      <c r="D58" s="784"/>
      <c r="E58" s="788">
        <f>ROUND(E43*C58,2)</f>
        <v>26.35</v>
      </c>
    </row>
    <row r="59" spans="1:5" s="127" customFormat="1" ht="13.5">
      <c r="A59" s="783" t="s">
        <v>477</v>
      </c>
      <c r="B59" s="817" t="s">
        <v>431</v>
      </c>
      <c r="C59" s="787"/>
      <c r="D59" s="787" t="s">
        <v>391</v>
      </c>
      <c r="E59" s="784">
        <f>E43+E46+E53</f>
        <v>3000.0015304000003</v>
      </c>
    </row>
    <row r="60" spans="1:5" s="99" customFormat="1" ht="13.5">
      <c r="A60" s="577"/>
      <c r="B60" s="578" t="s">
        <v>1002</v>
      </c>
      <c r="C60" s="579"/>
      <c r="D60" s="579"/>
      <c r="E60" s="580">
        <f>E59/20</f>
        <v>150.00007652000002</v>
      </c>
    </row>
    <row r="61" spans="1:5" s="99" customFormat="1" ht="12.75"/>
  </sheetData>
  <mergeCells count="15">
    <mergeCell ref="E1:K1"/>
    <mergeCell ref="A41:C41"/>
    <mergeCell ref="B43:D43"/>
    <mergeCell ref="B46:D46"/>
    <mergeCell ref="B53:D53"/>
    <mergeCell ref="A9:E9"/>
    <mergeCell ref="B17:D17"/>
    <mergeCell ref="B21:D21"/>
    <mergeCell ref="B23:D23"/>
    <mergeCell ref="B5:C5"/>
    <mergeCell ref="J5:L5"/>
    <mergeCell ref="B6:C6"/>
    <mergeCell ref="J6:L6"/>
    <mergeCell ref="B7:C7"/>
    <mergeCell ref="J7:L7"/>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61"/>
  <sheetViews>
    <sheetView zoomScale="80" zoomScaleNormal="80" workbookViewId="0">
      <selection activeCell="A33" sqref="A33"/>
    </sheetView>
  </sheetViews>
  <sheetFormatPr defaultRowHeight="15"/>
  <cols>
    <col min="1" max="1" width="6.140625" customWidth="1"/>
    <col min="2" max="2" width="24.5703125" customWidth="1"/>
    <col min="4" max="4" width="10" customWidth="1"/>
    <col min="5" max="5" width="10.140625" customWidth="1"/>
    <col min="7" max="7" width="10.42578125" customWidth="1"/>
    <col min="8" max="8" width="14" customWidth="1"/>
    <col min="9" max="9" width="16.28515625" customWidth="1"/>
    <col min="11" max="11" width="7.140625" customWidth="1"/>
    <col min="12" max="12" width="22.5703125" customWidth="1"/>
  </cols>
  <sheetData>
    <row r="1" spans="1:12" ht="35.25" customHeight="1">
      <c r="E1" s="1634" t="s">
        <v>974</v>
      </c>
      <c r="F1" s="1634"/>
      <c r="G1" s="1634"/>
      <c r="H1" s="1634"/>
      <c r="I1" s="1634"/>
      <c r="J1" s="1634"/>
      <c r="K1" s="1634"/>
    </row>
    <row r="3" spans="1:12">
      <c r="A3" s="90" t="s">
        <v>1030</v>
      </c>
    </row>
    <row r="5" spans="1:12" s="100" customFormat="1" ht="72" customHeight="1">
      <c r="A5" s="203"/>
      <c r="B5" s="1779" t="s">
        <v>333</v>
      </c>
      <c r="C5" s="1779"/>
      <c r="D5" s="84" t="s">
        <v>13</v>
      </c>
      <c r="E5" s="84" t="s">
        <v>14</v>
      </c>
      <c r="F5" s="84" t="s">
        <v>15</v>
      </c>
      <c r="G5" s="84" t="s">
        <v>16</v>
      </c>
      <c r="H5" s="84" t="s">
        <v>334</v>
      </c>
      <c r="I5" s="84" t="s">
        <v>335</v>
      </c>
      <c r="J5" s="1779" t="s">
        <v>614</v>
      </c>
      <c r="K5" s="1779"/>
      <c r="L5" s="1779"/>
    </row>
    <row r="6" spans="1:12" s="100" customFormat="1" ht="12.75">
      <c r="A6" s="203"/>
      <c r="B6" s="1779" t="s">
        <v>337</v>
      </c>
      <c r="C6" s="2275"/>
      <c r="D6" s="85" t="s">
        <v>338</v>
      </c>
      <c r="E6" s="85" t="s">
        <v>338</v>
      </c>
      <c r="F6" s="85" t="s">
        <v>338</v>
      </c>
      <c r="G6" s="85" t="s">
        <v>338</v>
      </c>
      <c r="H6" s="85" t="s">
        <v>338</v>
      </c>
      <c r="I6" s="85" t="s">
        <v>338</v>
      </c>
      <c r="J6" s="1789"/>
      <c r="K6" s="1789"/>
      <c r="L6" s="1789"/>
    </row>
    <row r="7" spans="1:12" s="100" customFormat="1" ht="35.25" customHeight="1">
      <c r="A7" s="203"/>
      <c r="B7" s="1779" t="s">
        <v>339</v>
      </c>
      <c r="C7" s="1779"/>
      <c r="D7" s="1220">
        <v>0</v>
      </c>
      <c r="E7" s="1220">
        <f>E11+D36</f>
        <v>8448</v>
      </c>
      <c r="F7" s="1220">
        <f>E12+D37</f>
        <v>6816</v>
      </c>
      <c r="G7" s="1220">
        <f>E13+D38</f>
        <v>6816</v>
      </c>
      <c r="H7" s="1109">
        <v>0</v>
      </c>
      <c r="I7" s="1220">
        <f>G7</f>
        <v>6816</v>
      </c>
      <c r="J7" s="1773" t="s">
        <v>272</v>
      </c>
      <c r="K7" s="1773"/>
      <c r="L7" s="1773"/>
    </row>
    <row r="8" spans="1:12" s="287" customFormat="1" ht="15.75">
      <c r="A8" s="286"/>
    </row>
    <row r="9" spans="1:12" s="99" customFormat="1" ht="14.25">
      <c r="A9" s="2268" t="s">
        <v>1354</v>
      </c>
      <c r="B9" s="2268"/>
      <c r="C9" s="2268"/>
      <c r="D9" s="2268"/>
      <c r="E9" s="2268"/>
    </row>
    <row r="10" spans="1:12" s="125" customFormat="1" ht="25.5">
      <c r="A10" s="113" t="s">
        <v>3</v>
      </c>
      <c r="B10" s="112" t="s">
        <v>443</v>
      </c>
      <c r="C10" s="112" t="s">
        <v>444</v>
      </c>
      <c r="D10" s="113" t="s">
        <v>445</v>
      </c>
      <c r="E10" s="113" t="s">
        <v>992</v>
      </c>
    </row>
    <row r="11" spans="1:12" s="127" customFormat="1" ht="12.75">
      <c r="A11" s="184">
        <v>1</v>
      </c>
      <c r="B11" s="1214" t="s">
        <v>1025</v>
      </c>
      <c r="C11" s="184">
        <v>1</v>
      </c>
      <c r="D11" s="184">
        <v>48</v>
      </c>
      <c r="E11" s="1216">
        <f>ROUND(C11*D11*$E$29,0)</f>
        <v>2448</v>
      </c>
    </row>
    <row r="12" spans="1:12" s="127" customFormat="1" ht="12.75">
      <c r="A12" s="184">
        <v>2</v>
      </c>
      <c r="B12" s="1215" t="s">
        <v>994</v>
      </c>
      <c r="C12" s="184">
        <v>1</v>
      </c>
      <c r="D12" s="184">
        <v>16</v>
      </c>
      <c r="E12" s="1216">
        <f t="shared" ref="E12:E13" si="0">ROUND(C12*D12*$E$29,0)</f>
        <v>816</v>
      </c>
    </row>
    <row r="13" spans="1:12" s="127" customFormat="1" ht="12.75">
      <c r="A13" s="184">
        <v>3</v>
      </c>
      <c r="B13" s="1215" t="s">
        <v>995</v>
      </c>
      <c r="C13" s="184">
        <v>1</v>
      </c>
      <c r="D13" s="184">
        <v>16</v>
      </c>
      <c r="E13" s="1216">
        <f t="shared" si="0"/>
        <v>816</v>
      </c>
    </row>
    <row r="14" spans="1:12" s="99" customFormat="1" ht="12.75">
      <c r="A14" s="160"/>
      <c r="B14" s="160"/>
      <c r="C14" s="161"/>
      <c r="D14" s="161"/>
      <c r="E14" s="161"/>
    </row>
    <row r="15" spans="1:12" s="99" customFormat="1" ht="14.25">
      <c r="A15" s="3" t="s">
        <v>450</v>
      </c>
      <c r="B15" s="3"/>
    </row>
    <row r="16" spans="1:12" s="125" customFormat="1" ht="25.5">
      <c r="A16" s="781" t="s">
        <v>3</v>
      </c>
      <c r="B16" s="782" t="s">
        <v>451</v>
      </c>
      <c r="C16" s="782" t="s">
        <v>452</v>
      </c>
      <c r="D16" s="782" t="s">
        <v>453</v>
      </c>
      <c r="E16" s="781" t="s">
        <v>454</v>
      </c>
    </row>
    <row r="17" spans="1:5" s="99" customFormat="1" ht="12.75">
      <c r="A17" s="800" t="s">
        <v>455</v>
      </c>
      <c r="B17" s="2269" t="s">
        <v>456</v>
      </c>
      <c r="C17" s="2270"/>
      <c r="D17" s="2271"/>
      <c r="E17" s="801">
        <f>E18+E19+E20</f>
        <v>35.730000000000004</v>
      </c>
    </row>
    <row r="18" spans="1:5" s="99" customFormat="1" ht="12.75">
      <c r="A18" s="802" t="s">
        <v>457</v>
      </c>
      <c r="B18" s="803" t="s">
        <v>458</v>
      </c>
      <c r="C18" s="803">
        <v>1</v>
      </c>
      <c r="D18" s="803">
        <v>28.91</v>
      </c>
      <c r="E18" s="804">
        <f>C18*D18</f>
        <v>28.91</v>
      </c>
    </row>
    <row r="19" spans="1:5" s="99" customFormat="1" ht="12.75">
      <c r="A19" s="802"/>
      <c r="B19" s="803"/>
      <c r="C19" s="803"/>
      <c r="D19" s="803">
        <v>28.91</v>
      </c>
      <c r="E19" s="804">
        <f>C19*D19</f>
        <v>0</v>
      </c>
    </row>
    <row r="20" spans="1:5" s="99" customFormat="1" ht="12.75">
      <c r="A20" s="802" t="s">
        <v>459</v>
      </c>
      <c r="B20" s="803" t="s">
        <v>460</v>
      </c>
      <c r="C20" s="803"/>
      <c r="D20" s="581"/>
      <c r="E20" s="804">
        <f>ROUND((E18+E19)*0.2359,2)</f>
        <v>6.82</v>
      </c>
    </row>
    <row r="21" spans="1:5" s="99" customFormat="1" ht="12.75">
      <c r="A21" s="800" t="s">
        <v>461</v>
      </c>
      <c r="B21" s="2269" t="s">
        <v>462</v>
      </c>
      <c r="C21" s="2270"/>
      <c r="D21" s="2271"/>
      <c r="E21" s="801">
        <f>E22</f>
        <v>1.6919999999999999</v>
      </c>
    </row>
    <row r="22" spans="1:5" s="99" customFormat="1" ht="12.75">
      <c r="A22" s="805" t="s">
        <v>463</v>
      </c>
      <c r="B22" s="806" t="s">
        <v>464</v>
      </c>
      <c r="C22" s="807">
        <v>4.7</v>
      </c>
      <c r="D22" s="806">
        <v>0.36</v>
      </c>
      <c r="E22" s="808">
        <f>D22*C22</f>
        <v>1.6919999999999999</v>
      </c>
    </row>
    <row r="23" spans="1:5" s="99" customFormat="1" ht="12.75">
      <c r="A23" s="607" t="s">
        <v>465</v>
      </c>
      <c r="B23" s="2272" t="s">
        <v>466</v>
      </c>
      <c r="C23" s="2273"/>
      <c r="D23" s="2274"/>
      <c r="E23" s="608">
        <f>E24+E25+E26+E27+E28</f>
        <v>13.58</v>
      </c>
    </row>
    <row r="24" spans="1:5" s="99" customFormat="1" ht="12.75">
      <c r="A24" s="568" t="s">
        <v>467</v>
      </c>
      <c r="B24" s="569" t="s">
        <v>468</v>
      </c>
      <c r="C24" s="570">
        <v>0.08</v>
      </c>
      <c r="D24" s="567"/>
      <c r="E24" s="571">
        <f>ROUND(E17*C24,2)</f>
        <v>2.86</v>
      </c>
    </row>
    <row r="25" spans="1:5" s="99" customFormat="1" ht="12.75">
      <c r="A25" s="572" t="s">
        <v>469</v>
      </c>
      <c r="B25" s="569" t="s">
        <v>470</v>
      </c>
      <c r="C25" s="573">
        <v>0.15</v>
      </c>
      <c r="D25" s="574"/>
      <c r="E25" s="575">
        <f>ROUND(E17*C25,2)</f>
        <v>5.36</v>
      </c>
    </row>
    <row r="26" spans="1:5" s="99" customFormat="1" ht="12.75">
      <c r="A26" s="802" t="s">
        <v>471</v>
      </c>
      <c r="B26" s="809" t="s">
        <v>472</v>
      </c>
      <c r="C26" s="810">
        <v>0.04</v>
      </c>
      <c r="D26" s="811"/>
      <c r="E26" s="804">
        <f>ROUND(E17*C26,2)</f>
        <v>1.43</v>
      </c>
    </row>
    <row r="27" spans="1:5" s="99" customFormat="1" ht="12.75">
      <c r="A27" s="802" t="s">
        <v>473</v>
      </c>
      <c r="B27" s="809" t="s">
        <v>474</v>
      </c>
      <c r="C27" s="810">
        <v>7.0000000000000007E-2</v>
      </c>
      <c r="D27" s="811"/>
      <c r="E27" s="804">
        <f>ROUND(E17*C27,2)</f>
        <v>2.5</v>
      </c>
    </row>
    <row r="28" spans="1:5" s="99" customFormat="1" ht="12.75">
      <c r="A28" s="802" t="s">
        <v>475</v>
      </c>
      <c r="B28" s="809" t="s">
        <v>476</v>
      </c>
      <c r="C28" s="810">
        <v>0.04</v>
      </c>
      <c r="D28" s="811"/>
      <c r="E28" s="804">
        <f>ROUND(E17*C28,2)</f>
        <v>1.43</v>
      </c>
    </row>
    <row r="29" spans="1:5" s="99" customFormat="1" ht="13.5">
      <c r="A29" s="812" t="s">
        <v>477</v>
      </c>
      <c r="B29" s="797" t="s">
        <v>431</v>
      </c>
      <c r="C29" s="803"/>
      <c r="D29" s="803" t="s">
        <v>391</v>
      </c>
      <c r="E29" s="811">
        <f>E17+E21+E23</f>
        <v>51.002000000000002</v>
      </c>
    </row>
    <row r="30" spans="1:5" s="99" customFormat="1" ht="12.75">
      <c r="A30" s="581"/>
      <c r="B30" s="576" t="s">
        <v>478</v>
      </c>
      <c r="C30" s="581"/>
      <c r="D30" s="581"/>
      <c r="E30" s="581"/>
    </row>
    <row r="31" spans="1:5" s="99" customFormat="1" ht="12.75">
      <c r="A31" s="581"/>
      <c r="B31" s="576" t="s">
        <v>479</v>
      </c>
      <c r="C31" s="581"/>
      <c r="D31" s="581"/>
      <c r="E31" s="581"/>
    </row>
    <row r="32" spans="1:5" s="99" customFormat="1" ht="12.75"/>
    <row r="33" spans="1:5" s="99" customFormat="1" ht="12.75">
      <c r="A33" s="629" t="s">
        <v>1336</v>
      </c>
    </row>
    <row r="34" spans="1:5" s="99" customFormat="1" ht="12.75"/>
    <row r="35" spans="1:5" s="99" customFormat="1" ht="24" customHeight="1">
      <c r="A35" s="113" t="s">
        <v>3</v>
      </c>
      <c r="B35" s="112" t="s">
        <v>443</v>
      </c>
      <c r="C35" s="113" t="s">
        <v>997</v>
      </c>
      <c r="D35" s="113" t="s">
        <v>992</v>
      </c>
    </row>
    <row r="36" spans="1:5" s="99" customFormat="1" ht="25.5" customHeight="1">
      <c r="A36" s="609">
        <v>1</v>
      </c>
      <c r="B36" s="1218" t="s">
        <v>1026</v>
      </c>
      <c r="C36" s="609">
        <v>2</v>
      </c>
      <c r="D36" s="1219">
        <f>3000*C36</f>
        <v>6000</v>
      </c>
    </row>
    <row r="37" spans="1:5" s="99" customFormat="1" ht="30" customHeight="1">
      <c r="A37" s="609">
        <v>2</v>
      </c>
      <c r="B37" s="1218" t="s">
        <v>1027</v>
      </c>
      <c r="C37" s="609">
        <v>2</v>
      </c>
      <c r="D37" s="1219">
        <f t="shared" ref="D37:D38" si="1">3000*C37</f>
        <v>6000</v>
      </c>
    </row>
    <row r="38" spans="1:5" s="99" customFormat="1" ht="26.1" customHeight="1">
      <c r="A38" s="609">
        <v>3</v>
      </c>
      <c r="B38" s="1218" t="s">
        <v>1028</v>
      </c>
      <c r="C38" s="609">
        <v>2</v>
      </c>
      <c r="D38" s="1219">
        <f t="shared" si="1"/>
        <v>6000</v>
      </c>
    </row>
    <row r="39" spans="1:5" s="99" customFormat="1" ht="12.75"/>
    <row r="40" spans="1:5" s="99" customFormat="1" ht="12.75"/>
    <row r="41" spans="1:5" s="99" customFormat="1" ht="14.25">
      <c r="A41" s="2261" t="s">
        <v>1029</v>
      </c>
      <c r="B41" s="2261"/>
      <c r="C41" s="2261"/>
    </row>
    <row r="42" spans="1:5" s="127" customFormat="1" ht="25.5">
      <c r="A42" s="813" t="s">
        <v>3</v>
      </c>
      <c r="B42" s="814" t="s">
        <v>451</v>
      </c>
      <c r="C42" s="814" t="s">
        <v>452</v>
      </c>
      <c r="D42" s="814" t="s">
        <v>453</v>
      </c>
      <c r="E42" s="813" t="s">
        <v>454</v>
      </c>
    </row>
    <row r="43" spans="1:5" s="127" customFormat="1" ht="12.75">
      <c r="A43" s="815" t="s">
        <v>455</v>
      </c>
      <c r="B43" s="2262" t="s">
        <v>456</v>
      </c>
      <c r="C43" s="2263"/>
      <c r="D43" s="2264"/>
      <c r="E43" s="816">
        <f>E44+E45</f>
        <v>658.73</v>
      </c>
    </row>
    <row r="44" spans="1:5" s="127" customFormat="1" ht="12.75">
      <c r="A44" s="785" t="s">
        <v>457</v>
      </c>
      <c r="B44" s="787" t="s">
        <v>924</v>
      </c>
      <c r="C44" s="787">
        <v>13</v>
      </c>
      <c r="D44" s="787">
        <v>41</v>
      </c>
      <c r="E44" s="788">
        <f>C44*D44</f>
        <v>533</v>
      </c>
    </row>
    <row r="45" spans="1:5" s="127" customFormat="1" ht="12.75">
      <c r="A45" s="785" t="s">
        <v>459</v>
      </c>
      <c r="B45" s="787" t="s">
        <v>460</v>
      </c>
      <c r="C45" s="787"/>
      <c r="D45" s="585"/>
      <c r="E45" s="788">
        <f>ROUND((E44)*0.2359,2)</f>
        <v>125.73</v>
      </c>
    </row>
    <row r="46" spans="1:5" s="127" customFormat="1" ht="12.75">
      <c r="A46" s="815" t="s">
        <v>461</v>
      </c>
      <c r="B46" s="2262" t="s">
        <v>462</v>
      </c>
      <c r="C46" s="2263"/>
      <c r="D46" s="2264"/>
      <c r="E46" s="816">
        <f>SUM(E47:E52)</f>
        <v>2090.9515304000001</v>
      </c>
    </row>
    <row r="47" spans="1:5" s="127" customFormat="1" ht="12.75">
      <c r="A47" s="789" t="s">
        <v>463</v>
      </c>
      <c r="B47" s="799" t="s">
        <v>925</v>
      </c>
      <c r="C47" s="792">
        <v>8</v>
      </c>
      <c r="D47" s="792">
        <f>63.107*1.2359</f>
        <v>77.993941300000003</v>
      </c>
      <c r="E47" s="793">
        <f>C47*D47</f>
        <v>623.95153040000002</v>
      </c>
    </row>
    <row r="48" spans="1:5" s="127" customFormat="1" ht="12.75">
      <c r="A48" s="586" t="s">
        <v>920</v>
      </c>
      <c r="B48" s="587" t="s">
        <v>926</v>
      </c>
      <c r="C48" s="588">
        <v>1</v>
      </c>
      <c r="D48" s="589">
        <v>250</v>
      </c>
      <c r="E48" s="590">
        <f>D48*C48</f>
        <v>250</v>
      </c>
    </row>
    <row r="49" spans="1:5" s="127" customFormat="1" ht="25.5">
      <c r="A49" s="586" t="s">
        <v>734</v>
      </c>
      <c r="B49" s="587" t="s">
        <v>927</v>
      </c>
      <c r="C49" s="588">
        <v>22</v>
      </c>
      <c r="D49" s="589">
        <v>3.5</v>
      </c>
      <c r="E49" s="590">
        <f>D49*C49</f>
        <v>77</v>
      </c>
    </row>
    <row r="50" spans="1:5" s="127" customFormat="1" ht="12.75">
      <c r="A50" s="586" t="s">
        <v>928</v>
      </c>
      <c r="B50" s="587" t="s">
        <v>929</v>
      </c>
      <c r="C50" s="588">
        <v>1</v>
      </c>
      <c r="D50" s="589">
        <v>500</v>
      </c>
      <c r="E50" s="590">
        <f>D50*C50</f>
        <v>500</v>
      </c>
    </row>
    <row r="51" spans="1:5" s="127" customFormat="1" ht="12.75">
      <c r="A51" s="586" t="s">
        <v>930</v>
      </c>
      <c r="B51" s="589" t="s">
        <v>931</v>
      </c>
      <c r="C51" s="588">
        <v>2</v>
      </c>
      <c r="D51" s="589">
        <v>160</v>
      </c>
      <c r="E51" s="590">
        <f>D51*C51</f>
        <v>320</v>
      </c>
    </row>
    <row r="52" spans="1:5" s="127" customFormat="1" ht="12.75">
      <c r="A52" s="586" t="s">
        <v>932</v>
      </c>
      <c r="B52" s="587" t="s">
        <v>933</v>
      </c>
      <c r="C52" s="588">
        <v>8</v>
      </c>
      <c r="D52" s="589">
        <v>40</v>
      </c>
      <c r="E52" s="590">
        <f t="shared" ref="E52" si="2">D52*C52</f>
        <v>320</v>
      </c>
    </row>
    <row r="53" spans="1:5" s="127" customFormat="1" ht="12.75">
      <c r="A53" s="611" t="s">
        <v>465</v>
      </c>
      <c r="B53" s="2265" t="s">
        <v>466</v>
      </c>
      <c r="C53" s="2266"/>
      <c r="D53" s="2267"/>
      <c r="E53" s="612">
        <f>E54+E55+E56+E57+E58</f>
        <v>250.31999999999996</v>
      </c>
    </row>
    <row r="54" spans="1:5" s="127" customFormat="1" ht="38.25">
      <c r="A54" s="586" t="s">
        <v>467</v>
      </c>
      <c r="B54" s="593" t="s">
        <v>468</v>
      </c>
      <c r="C54" s="594">
        <v>0.08</v>
      </c>
      <c r="D54" s="592"/>
      <c r="E54" s="590">
        <f>ROUND(E43*C54,2)</f>
        <v>52.7</v>
      </c>
    </row>
    <row r="55" spans="1:5" s="127" customFormat="1" ht="12.75">
      <c r="A55" s="595" t="s">
        <v>469</v>
      </c>
      <c r="B55" s="593" t="s">
        <v>470</v>
      </c>
      <c r="C55" s="596">
        <v>0.15</v>
      </c>
      <c r="D55" s="597"/>
      <c r="E55" s="598">
        <f>ROUND(E43*C55,2)</f>
        <v>98.81</v>
      </c>
    </row>
    <row r="56" spans="1:5" s="127" customFormat="1" ht="12.75">
      <c r="A56" s="785" t="s">
        <v>471</v>
      </c>
      <c r="B56" s="794" t="s">
        <v>472</v>
      </c>
      <c r="C56" s="795">
        <v>0.04</v>
      </c>
      <c r="D56" s="784"/>
      <c r="E56" s="788">
        <f>ROUND(E43*C56,2)</f>
        <v>26.35</v>
      </c>
    </row>
    <row r="57" spans="1:5" s="127" customFormat="1" ht="12.75">
      <c r="A57" s="785" t="s">
        <v>473</v>
      </c>
      <c r="B57" s="796" t="s">
        <v>474</v>
      </c>
      <c r="C57" s="795">
        <v>7.0000000000000007E-2</v>
      </c>
      <c r="D57" s="784"/>
      <c r="E57" s="788">
        <f>ROUND(E43*C57,2)</f>
        <v>46.11</v>
      </c>
    </row>
    <row r="58" spans="1:5" s="127" customFormat="1" ht="12.75">
      <c r="A58" s="785" t="s">
        <v>475</v>
      </c>
      <c r="B58" s="796" t="s">
        <v>476</v>
      </c>
      <c r="C58" s="795">
        <v>0.04</v>
      </c>
      <c r="D58" s="784"/>
      <c r="E58" s="788">
        <f>ROUND(E43*C58,2)</f>
        <v>26.35</v>
      </c>
    </row>
    <row r="59" spans="1:5" s="127" customFormat="1" ht="13.5">
      <c r="A59" s="783" t="s">
        <v>477</v>
      </c>
      <c r="B59" s="817" t="s">
        <v>431</v>
      </c>
      <c r="C59" s="787"/>
      <c r="D59" s="787" t="s">
        <v>391</v>
      </c>
      <c r="E59" s="784">
        <f>E43+E46+E53</f>
        <v>3000.0015304000003</v>
      </c>
    </row>
    <row r="60" spans="1:5" s="99" customFormat="1" ht="13.5">
      <c r="A60" s="577"/>
      <c r="B60" s="578" t="s">
        <v>1002</v>
      </c>
      <c r="C60" s="579"/>
      <c r="D60" s="579"/>
      <c r="E60" s="580">
        <f>E59/20</f>
        <v>150.00007652000002</v>
      </c>
    </row>
    <row r="61" spans="1:5" s="99" customFormat="1" ht="12.75"/>
  </sheetData>
  <mergeCells count="15">
    <mergeCell ref="B46:D46"/>
    <mergeCell ref="B53:D53"/>
    <mergeCell ref="A9:E9"/>
    <mergeCell ref="B17:D17"/>
    <mergeCell ref="B21:D21"/>
    <mergeCell ref="B23:D23"/>
    <mergeCell ref="A41:C41"/>
    <mergeCell ref="B43:D43"/>
    <mergeCell ref="B7:C7"/>
    <mergeCell ref="J7:L7"/>
    <mergeCell ref="E1:K1"/>
    <mergeCell ref="B5:C5"/>
    <mergeCell ref="J5:L5"/>
    <mergeCell ref="B6:C6"/>
    <mergeCell ref="J6:L6"/>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60"/>
  <sheetViews>
    <sheetView zoomScale="80" zoomScaleNormal="80" workbookViewId="0">
      <selection activeCell="A33" sqref="A33"/>
    </sheetView>
  </sheetViews>
  <sheetFormatPr defaultRowHeight="15"/>
  <cols>
    <col min="1" max="1" width="6.140625" customWidth="1"/>
    <col min="2" max="2" width="24.5703125" customWidth="1"/>
    <col min="4" max="4" width="10" customWidth="1"/>
    <col min="5" max="5" width="10.140625" customWidth="1"/>
    <col min="6" max="6" width="11.85546875" customWidth="1"/>
    <col min="7" max="7" width="10.42578125" customWidth="1"/>
    <col min="8" max="8" width="14" customWidth="1"/>
    <col min="9" max="9" width="16.28515625" customWidth="1"/>
    <col min="11" max="11" width="7.140625" customWidth="1"/>
    <col min="12" max="12" width="32.5703125" customWidth="1"/>
  </cols>
  <sheetData>
    <row r="1" spans="1:12" ht="35.25" customHeight="1">
      <c r="E1" s="1634" t="s">
        <v>978</v>
      </c>
      <c r="F1" s="1634"/>
      <c r="G1" s="1634"/>
      <c r="H1" s="1634"/>
      <c r="I1" s="1634"/>
      <c r="J1" s="1634"/>
      <c r="K1" s="1634"/>
    </row>
    <row r="3" spans="1:12">
      <c r="A3" s="90" t="s">
        <v>1031</v>
      </c>
    </row>
    <row r="5" spans="1:12" s="100" customFormat="1" ht="72" customHeight="1">
      <c r="A5" s="203"/>
      <c r="B5" s="1779" t="s">
        <v>333</v>
      </c>
      <c r="C5" s="1779"/>
      <c r="D5" s="84" t="s">
        <v>13</v>
      </c>
      <c r="E5" s="84" t="s">
        <v>14</v>
      </c>
      <c r="F5" s="84" t="s">
        <v>15</v>
      </c>
      <c r="G5" s="84" t="s">
        <v>16</v>
      </c>
      <c r="H5" s="84" t="s">
        <v>334</v>
      </c>
      <c r="I5" s="84" t="s">
        <v>335</v>
      </c>
      <c r="J5" s="1779" t="s">
        <v>614</v>
      </c>
      <c r="K5" s="1779"/>
      <c r="L5" s="1779"/>
    </row>
    <row r="6" spans="1:12" s="100" customFormat="1" ht="12.75">
      <c r="A6" s="203"/>
      <c r="B6" s="1779" t="s">
        <v>337</v>
      </c>
      <c r="C6" s="2275"/>
      <c r="D6" s="85" t="s">
        <v>338</v>
      </c>
      <c r="E6" s="85" t="s">
        <v>338</v>
      </c>
      <c r="F6" s="85" t="s">
        <v>338</v>
      </c>
      <c r="G6" s="85" t="s">
        <v>338</v>
      </c>
      <c r="H6" s="85" t="s">
        <v>338</v>
      </c>
      <c r="I6" s="85" t="s">
        <v>338</v>
      </c>
      <c r="J6" s="1789"/>
      <c r="K6" s="1789"/>
      <c r="L6" s="1789"/>
    </row>
    <row r="7" spans="1:12" s="100" customFormat="1" ht="35.25" customHeight="1">
      <c r="A7" s="203"/>
      <c r="B7" s="1779" t="s">
        <v>339</v>
      </c>
      <c r="C7" s="1779"/>
      <c r="D7" s="1220">
        <v>0</v>
      </c>
      <c r="E7" s="1220">
        <f>E11+D36</f>
        <v>26448</v>
      </c>
      <c r="F7" s="1220">
        <f>E12+D37</f>
        <v>24816</v>
      </c>
      <c r="G7" s="1220">
        <f>E13+D38</f>
        <v>24816</v>
      </c>
      <c r="H7" s="1109">
        <v>0</v>
      </c>
      <c r="I7" s="1220">
        <f>G7</f>
        <v>24816</v>
      </c>
      <c r="J7" s="1773" t="s">
        <v>272</v>
      </c>
      <c r="K7" s="1773"/>
      <c r="L7" s="1773"/>
    </row>
    <row r="8" spans="1:12" s="287" customFormat="1" ht="15.75">
      <c r="A8" s="286"/>
    </row>
    <row r="9" spans="1:12" s="99" customFormat="1" ht="14.25">
      <c r="A9" s="2268" t="s">
        <v>1354</v>
      </c>
      <c r="B9" s="2268"/>
      <c r="C9" s="2268"/>
      <c r="D9" s="2268"/>
      <c r="E9" s="2268"/>
    </row>
    <row r="10" spans="1:12" s="125" customFormat="1" ht="25.5">
      <c r="A10" s="113" t="s">
        <v>3</v>
      </c>
      <c r="B10" s="112" t="s">
        <v>443</v>
      </c>
      <c r="C10" s="112" t="s">
        <v>444</v>
      </c>
      <c r="D10" s="113" t="s">
        <v>445</v>
      </c>
      <c r="E10" s="113" t="s">
        <v>992</v>
      </c>
    </row>
    <row r="11" spans="1:12" s="127" customFormat="1" ht="12.75">
      <c r="A11" s="184">
        <v>1</v>
      </c>
      <c r="B11" s="1214" t="s">
        <v>1025</v>
      </c>
      <c r="C11" s="184">
        <v>1</v>
      </c>
      <c r="D11" s="184">
        <v>48</v>
      </c>
      <c r="E11" s="1216">
        <f>ROUND(C11*D11*$E$29,0)</f>
        <v>2448</v>
      </c>
    </row>
    <row r="12" spans="1:12" s="127" customFormat="1" ht="12.75">
      <c r="A12" s="184">
        <v>2</v>
      </c>
      <c r="B12" s="1215" t="s">
        <v>994</v>
      </c>
      <c r="C12" s="184">
        <v>1</v>
      </c>
      <c r="D12" s="184">
        <v>16</v>
      </c>
      <c r="E12" s="1216">
        <f t="shared" ref="E12:E13" si="0">ROUND(C12*D12*$E$29,0)</f>
        <v>816</v>
      </c>
    </row>
    <row r="13" spans="1:12" s="127" customFormat="1" ht="12.75">
      <c r="A13" s="184">
        <v>3</v>
      </c>
      <c r="B13" s="1215" t="s">
        <v>995</v>
      </c>
      <c r="C13" s="184">
        <v>1</v>
      </c>
      <c r="D13" s="184">
        <v>16</v>
      </c>
      <c r="E13" s="1216">
        <f t="shared" si="0"/>
        <v>816</v>
      </c>
    </row>
    <row r="14" spans="1:12" s="99" customFormat="1" ht="12.75">
      <c r="A14" s="160"/>
      <c r="B14" s="160"/>
      <c r="C14" s="161"/>
      <c r="D14" s="161"/>
      <c r="E14" s="161"/>
    </row>
    <row r="15" spans="1:12" s="99" customFormat="1" ht="14.25">
      <c r="A15" s="3" t="s">
        <v>450</v>
      </c>
      <c r="B15" s="3"/>
    </row>
    <row r="16" spans="1:12" s="125" customFormat="1" ht="25.5">
      <c r="A16" s="781" t="s">
        <v>3</v>
      </c>
      <c r="B16" s="782" t="s">
        <v>451</v>
      </c>
      <c r="C16" s="782" t="s">
        <v>452</v>
      </c>
      <c r="D16" s="782" t="s">
        <v>453</v>
      </c>
      <c r="E16" s="781" t="s">
        <v>454</v>
      </c>
    </row>
    <row r="17" spans="1:5" s="99" customFormat="1" ht="12.75">
      <c r="A17" s="800" t="s">
        <v>455</v>
      </c>
      <c r="B17" s="2269" t="s">
        <v>456</v>
      </c>
      <c r="C17" s="2270"/>
      <c r="D17" s="2271"/>
      <c r="E17" s="801">
        <f>E18+E19+E20</f>
        <v>35.730000000000004</v>
      </c>
    </row>
    <row r="18" spans="1:5" s="99" customFormat="1" ht="12.75">
      <c r="A18" s="802" t="s">
        <v>457</v>
      </c>
      <c r="B18" s="803" t="s">
        <v>458</v>
      </c>
      <c r="C18" s="803">
        <v>1</v>
      </c>
      <c r="D18" s="803">
        <v>28.91</v>
      </c>
      <c r="E18" s="804">
        <f>C18*D18</f>
        <v>28.91</v>
      </c>
    </row>
    <row r="19" spans="1:5" s="99" customFormat="1" ht="12.75">
      <c r="A19" s="802"/>
      <c r="B19" s="803"/>
      <c r="C19" s="803"/>
      <c r="D19" s="803">
        <v>28.91</v>
      </c>
      <c r="E19" s="804">
        <f>C19*D19</f>
        <v>0</v>
      </c>
    </row>
    <row r="20" spans="1:5" s="99" customFormat="1" ht="12.75">
      <c r="A20" s="802" t="s">
        <v>459</v>
      </c>
      <c r="B20" s="803" t="s">
        <v>460</v>
      </c>
      <c r="C20" s="803"/>
      <c r="D20" s="581"/>
      <c r="E20" s="804">
        <f>ROUND((E18+E19)*0.2359,2)</f>
        <v>6.82</v>
      </c>
    </row>
    <row r="21" spans="1:5" s="99" customFormat="1" ht="12.75">
      <c r="A21" s="800" t="s">
        <v>461</v>
      </c>
      <c r="B21" s="2269" t="s">
        <v>462</v>
      </c>
      <c r="C21" s="2270"/>
      <c r="D21" s="2271"/>
      <c r="E21" s="801">
        <f>E22</f>
        <v>1.6919999999999999</v>
      </c>
    </row>
    <row r="22" spans="1:5" s="99" customFormat="1" ht="12.75">
      <c r="A22" s="805" t="s">
        <v>463</v>
      </c>
      <c r="B22" s="806" t="s">
        <v>464</v>
      </c>
      <c r="C22" s="807">
        <v>4.7</v>
      </c>
      <c r="D22" s="806">
        <v>0.36</v>
      </c>
      <c r="E22" s="808">
        <f>D22*C22</f>
        <v>1.6919999999999999</v>
      </c>
    </row>
    <row r="23" spans="1:5" s="99" customFormat="1" ht="12.75">
      <c r="A23" s="607" t="s">
        <v>465</v>
      </c>
      <c r="B23" s="2272" t="s">
        <v>466</v>
      </c>
      <c r="C23" s="2273"/>
      <c r="D23" s="2274"/>
      <c r="E23" s="608">
        <f>E24+E25+E26+E27+E28</f>
        <v>13.58</v>
      </c>
    </row>
    <row r="24" spans="1:5" s="99" customFormat="1" ht="12.75">
      <c r="A24" s="568" t="s">
        <v>467</v>
      </c>
      <c r="B24" s="569" t="s">
        <v>468</v>
      </c>
      <c r="C24" s="570">
        <v>0.08</v>
      </c>
      <c r="D24" s="567"/>
      <c r="E24" s="571">
        <f>ROUND(E17*C24,2)</f>
        <v>2.86</v>
      </c>
    </row>
    <row r="25" spans="1:5" s="99" customFormat="1" ht="12.75">
      <c r="A25" s="572" t="s">
        <v>469</v>
      </c>
      <c r="B25" s="569" t="s">
        <v>470</v>
      </c>
      <c r="C25" s="573">
        <v>0.15</v>
      </c>
      <c r="D25" s="574"/>
      <c r="E25" s="575">
        <f>ROUND(E17*C25,2)</f>
        <v>5.36</v>
      </c>
    </row>
    <row r="26" spans="1:5" s="99" customFormat="1" ht="12.75">
      <c r="A26" s="802" t="s">
        <v>471</v>
      </c>
      <c r="B26" s="809" t="s">
        <v>472</v>
      </c>
      <c r="C26" s="810">
        <v>0.04</v>
      </c>
      <c r="D26" s="811"/>
      <c r="E26" s="804">
        <f>ROUND(E17*C26,2)</f>
        <v>1.43</v>
      </c>
    </row>
    <row r="27" spans="1:5" s="99" customFormat="1" ht="12.75">
      <c r="A27" s="802" t="s">
        <v>473</v>
      </c>
      <c r="B27" s="809" t="s">
        <v>474</v>
      </c>
      <c r="C27" s="810">
        <v>7.0000000000000007E-2</v>
      </c>
      <c r="D27" s="811"/>
      <c r="E27" s="804">
        <f>ROUND(E17*C27,2)</f>
        <v>2.5</v>
      </c>
    </row>
    <row r="28" spans="1:5" s="99" customFormat="1" ht="12.75">
      <c r="A28" s="802" t="s">
        <v>475</v>
      </c>
      <c r="B28" s="809" t="s">
        <v>476</v>
      </c>
      <c r="C28" s="810">
        <v>0.04</v>
      </c>
      <c r="D28" s="811"/>
      <c r="E28" s="804">
        <f>ROUND(E17*C28,2)</f>
        <v>1.43</v>
      </c>
    </row>
    <row r="29" spans="1:5" s="99" customFormat="1" ht="13.5">
      <c r="A29" s="812" t="s">
        <v>477</v>
      </c>
      <c r="B29" s="797" t="s">
        <v>431</v>
      </c>
      <c r="C29" s="803"/>
      <c r="D29" s="803" t="s">
        <v>391</v>
      </c>
      <c r="E29" s="811">
        <f>E17+E21+E23</f>
        <v>51.002000000000002</v>
      </c>
    </row>
    <row r="30" spans="1:5" s="99" customFormat="1" ht="12.75">
      <c r="A30" s="581"/>
      <c r="B30" s="576" t="s">
        <v>478</v>
      </c>
      <c r="C30" s="581"/>
      <c r="D30" s="581"/>
      <c r="E30" s="581"/>
    </row>
    <row r="31" spans="1:5" s="99" customFormat="1" ht="12.75">
      <c r="A31" s="581"/>
      <c r="B31" s="576" t="s">
        <v>479</v>
      </c>
      <c r="C31" s="581"/>
      <c r="D31" s="581"/>
      <c r="E31" s="581"/>
    </row>
    <row r="32" spans="1:5" s="99" customFormat="1" ht="12.75"/>
    <row r="33" spans="1:5" s="99" customFormat="1" ht="12.75">
      <c r="A33" s="629" t="s">
        <v>323</v>
      </c>
    </row>
    <row r="34" spans="1:5" s="99" customFormat="1" ht="12.75"/>
    <row r="35" spans="1:5" s="125" customFormat="1" ht="25.5">
      <c r="A35" s="113" t="s">
        <v>3</v>
      </c>
      <c r="B35" s="112" t="s">
        <v>443</v>
      </c>
      <c r="C35" s="113" t="s">
        <v>997</v>
      </c>
      <c r="D35" s="113" t="s">
        <v>992</v>
      </c>
    </row>
    <row r="36" spans="1:5" s="99" customFormat="1" ht="12.75">
      <c r="A36" s="609">
        <v>1</v>
      </c>
      <c r="B36" s="1217" t="s">
        <v>998</v>
      </c>
      <c r="C36" s="609">
        <v>4</v>
      </c>
      <c r="D36" s="1222">
        <f>6000*C36</f>
        <v>24000</v>
      </c>
    </row>
    <row r="37" spans="1:5" s="99" customFormat="1" ht="12.75">
      <c r="A37" s="609">
        <v>2</v>
      </c>
      <c r="B37" s="1221" t="s">
        <v>999</v>
      </c>
      <c r="C37" s="609">
        <v>4</v>
      </c>
      <c r="D37" s="1222">
        <f t="shared" ref="D37:D38" si="1">6000*C37</f>
        <v>24000</v>
      </c>
    </row>
    <row r="38" spans="1:5" s="99" customFormat="1" ht="12.75">
      <c r="A38" s="609">
        <v>3</v>
      </c>
      <c r="B38" s="1221" t="s">
        <v>1000</v>
      </c>
      <c r="C38" s="609">
        <v>4</v>
      </c>
      <c r="D38" s="1222">
        <f t="shared" si="1"/>
        <v>24000</v>
      </c>
    </row>
    <row r="39" spans="1:5" s="99" customFormat="1" ht="12.75">
      <c r="A39" s="160"/>
      <c r="B39" s="160"/>
      <c r="C39" s="161"/>
      <c r="D39" s="161"/>
      <c r="E39" s="610"/>
    </row>
    <row r="40" spans="1:5" s="99" customFormat="1" ht="14.25">
      <c r="A40" s="3" t="s">
        <v>1032</v>
      </c>
    </row>
    <row r="41" spans="1:5" s="127" customFormat="1" ht="25.5">
      <c r="A41" s="813" t="s">
        <v>3</v>
      </c>
      <c r="B41" s="814" t="s">
        <v>451</v>
      </c>
      <c r="C41" s="814" t="s">
        <v>452</v>
      </c>
      <c r="D41" s="814" t="s">
        <v>453</v>
      </c>
      <c r="E41" s="813" t="s">
        <v>1033</v>
      </c>
    </row>
    <row r="42" spans="1:5" s="127" customFormat="1" ht="12.75">
      <c r="A42" s="815" t="s">
        <v>455</v>
      </c>
      <c r="B42" s="2262" t="s">
        <v>456</v>
      </c>
      <c r="C42" s="2263"/>
      <c r="D42" s="2264"/>
      <c r="E42" s="816">
        <f>E43+E44</f>
        <v>810.75</v>
      </c>
    </row>
    <row r="43" spans="1:5" s="127" customFormat="1" ht="12.75">
      <c r="A43" s="785" t="s">
        <v>457</v>
      </c>
      <c r="B43" s="787" t="s">
        <v>924</v>
      </c>
      <c r="C43" s="787">
        <v>16</v>
      </c>
      <c r="D43" s="787">
        <v>41</v>
      </c>
      <c r="E43" s="788">
        <f>C43*D43</f>
        <v>656</v>
      </c>
    </row>
    <row r="44" spans="1:5" s="127" customFormat="1" ht="12.75">
      <c r="A44" s="785" t="s">
        <v>459</v>
      </c>
      <c r="B44" s="787" t="s">
        <v>460</v>
      </c>
      <c r="C44" s="787"/>
      <c r="D44" s="585"/>
      <c r="E44" s="788">
        <f>ROUND((E43)*0.2359,2)</f>
        <v>154.75</v>
      </c>
    </row>
    <row r="45" spans="1:5" s="127" customFormat="1" ht="12.75">
      <c r="A45" s="815" t="s">
        <v>461</v>
      </c>
      <c r="B45" s="2262" t="s">
        <v>462</v>
      </c>
      <c r="C45" s="2263"/>
      <c r="D45" s="2264"/>
      <c r="E45" s="816">
        <f>SUM(E46:E52)</f>
        <v>4881.1654607999999</v>
      </c>
    </row>
    <row r="46" spans="1:5" s="127" customFormat="1" ht="12.75">
      <c r="A46" s="789" t="s">
        <v>463</v>
      </c>
      <c r="B46" s="799" t="s">
        <v>925</v>
      </c>
      <c r="C46" s="792">
        <v>16</v>
      </c>
      <c r="D46" s="818">
        <f>84.107*1.2359</f>
        <v>103.94784129999999</v>
      </c>
      <c r="E46" s="793">
        <f t="shared" ref="E46:E52" si="2">D46*C46</f>
        <v>1663.1654607999999</v>
      </c>
    </row>
    <row r="47" spans="1:5" s="127" customFormat="1" ht="12.75">
      <c r="A47" s="586" t="s">
        <v>920</v>
      </c>
      <c r="B47" s="587" t="s">
        <v>926</v>
      </c>
      <c r="C47" s="588">
        <v>1</v>
      </c>
      <c r="D47" s="589">
        <v>350</v>
      </c>
      <c r="E47" s="590">
        <f t="shared" si="2"/>
        <v>350</v>
      </c>
    </row>
    <row r="48" spans="1:5" s="127" customFormat="1" ht="25.5">
      <c r="A48" s="586" t="s">
        <v>734</v>
      </c>
      <c r="B48" s="587" t="s">
        <v>927</v>
      </c>
      <c r="C48" s="588">
        <v>88</v>
      </c>
      <c r="D48" s="589">
        <v>3.5</v>
      </c>
      <c r="E48" s="590">
        <f t="shared" si="2"/>
        <v>308</v>
      </c>
    </row>
    <row r="49" spans="1:5" s="127" customFormat="1" ht="12.75">
      <c r="A49" s="586" t="s">
        <v>928</v>
      </c>
      <c r="B49" s="587" t="s">
        <v>1034</v>
      </c>
      <c r="C49" s="588">
        <v>4</v>
      </c>
      <c r="D49" s="589">
        <v>150</v>
      </c>
      <c r="E49" s="590">
        <f t="shared" si="2"/>
        <v>600</v>
      </c>
    </row>
    <row r="50" spans="1:5" s="127" customFormat="1" ht="12.75">
      <c r="A50" s="586" t="s">
        <v>930</v>
      </c>
      <c r="B50" s="589" t="s">
        <v>931</v>
      </c>
      <c r="C50" s="588">
        <v>4</v>
      </c>
      <c r="D50" s="589">
        <v>160</v>
      </c>
      <c r="E50" s="590">
        <f t="shared" si="2"/>
        <v>640</v>
      </c>
    </row>
    <row r="51" spans="1:5" s="127" customFormat="1" ht="38.25">
      <c r="A51" s="586" t="s">
        <v>932</v>
      </c>
      <c r="B51" s="587" t="s">
        <v>1035</v>
      </c>
      <c r="C51" s="588">
        <v>1</v>
      </c>
      <c r="D51" s="589">
        <v>1000</v>
      </c>
      <c r="E51" s="590">
        <f t="shared" si="2"/>
        <v>1000</v>
      </c>
    </row>
    <row r="52" spans="1:5" s="127" customFormat="1" ht="12.75">
      <c r="A52" s="586" t="s">
        <v>1036</v>
      </c>
      <c r="B52" s="587" t="s">
        <v>933</v>
      </c>
      <c r="C52" s="588">
        <v>8</v>
      </c>
      <c r="D52" s="589">
        <v>40</v>
      </c>
      <c r="E52" s="590">
        <f t="shared" si="2"/>
        <v>320</v>
      </c>
    </row>
    <row r="53" spans="1:5" s="127" customFormat="1" ht="12.75">
      <c r="A53" s="611" t="s">
        <v>465</v>
      </c>
      <c r="B53" s="2265" t="s">
        <v>466</v>
      </c>
      <c r="C53" s="2266"/>
      <c r="D53" s="2267"/>
      <c r="E53" s="612">
        <f>E54+E55+E56+E57+E58</f>
        <v>308.08</v>
      </c>
    </row>
    <row r="54" spans="1:5" s="127" customFormat="1" ht="38.25">
      <c r="A54" s="586" t="s">
        <v>467</v>
      </c>
      <c r="B54" s="593" t="s">
        <v>468</v>
      </c>
      <c r="C54" s="594">
        <v>0.08</v>
      </c>
      <c r="D54" s="592"/>
      <c r="E54" s="590">
        <f>ROUND(E42*C54,2)</f>
        <v>64.86</v>
      </c>
    </row>
    <row r="55" spans="1:5" s="127" customFormat="1" ht="12.75">
      <c r="A55" s="595" t="s">
        <v>469</v>
      </c>
      <c r="B55" s="593" t="s">
        <v>470</v>
      </c>
      <c r="C55" s="596">
        <v>0.15</v>
      </c>
      <c r="D55" s="597"/>
      <c r="E55" s="598">
        <f>ROUND(E42*C55,2)</f>
        <v>121.61</v>
      </c>
    </row>
    <row r="56" spans="1:5" s="127" customFormat="1" ht="12.75">
      <c r="A56" s="785" t="s">
        <v>471</v>
      </c>
      <c r="B56" s="794" t="s">
        <v>472</v>
      </c>
      <c r="C56" s="795">
        <v>0.04</v>
      </c>
      <c r="D56" s="784"/>
      <c r="E56" s="788">
        <f>ROUND(E42*C56,2)</f>
        <v>32.43</v>
      </c>
    </row>
    <row r="57" spans="1:5" s="127" customFormat="1" ht="12.75">
      <c r="A57" s="785" t="s">
        <v>473</v>
      </c>
      <c r="B57" s="796" t="s">
        <v>474</v>
      </c>
      <c r="C57" s="795">
        <v>7.0000000000000007E-2</v>
      </c>
      <c r="D57" s="784"/>
      <c r="E57" s="788">
        <f>ROUND(E42*C57,2)</f>
        <v>56.75</v>
      </c>
    </row>
    <row r="58" spans="1:5" s="127" customFormat="1" ht="12.75">
      <c r="A58" s="785" t="s">
        <v>475</v>
      </c>
      <c r="B58" s="796" t="s">
        <v>476</v>
      </c>
      <c r="C58" s="795">
        <v>0.04</v>
      </c>
      <c r="D58" s="784"/>
      <c r="E58" s="788">
        <f>ROUND(E42*C58,2)</f>
        <v>32.43</v>
      </c>
    </row>
    <row r="59" spans="1:5" s="127" customFormat="1" ht="13.5">
      <c r="A59" s="783" t="s">
        <v>477</v>
      </c>
      <c r="B59" s="817" t="s">
        <v>431</v>
      </c>
      <c r="C59" s="787"/>
      <c r="D59" s="787" t="s">
        <v>391</v>
      </c>
      <c r="E59" s="784">
        <f>E42+E45+E53</f>
        <v>5999.9954607999998</v>
      </c>
    </row>
    <row r="60" spans="1:5" s="99" customFormat="1" ht="12.75"/>
  </sheetData>
  <mergeCells count="14">
    <mergeCell ref="B45:D45"/>
    <mergeCell ref="B53:D53"/>
    <mergeCell ref="A9:E9"/>
    <mergeCell ref="B17:D17"/>
    <mergeCell ref="B21:D21"/>
    <mergeCell ref="B23:D23"/>
    <mergeCell ref="B42:D42"/>
    <mergeCell ref="B7:C7"/>
    <mergeCell ref="J7:L7"/>
    <mergeCell ref="E1:K1"/>
    <mergeCell ref="B5:C5"/>
    <mergeCell ref="J5:L5"/>
    <mergeCell ref="B6:C6"/>
    <mergeCell ref="J6:L6"/>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22"/>
  <sheetViews>
    <sheetView zoomScale="80" zoomScaleNormal="80" workbookViewId="0">
      <selection activeCell="J7" sqref="J7:L7"/>
    </sheetView>
  </sheetViews>
  <sheetFormatPr defaultRowHeight="15"/>
  <cols>
    <col min="1" max="1" width="12.5703125" customWidth="1"/>
    <col min="2" max="2" width="20.28515625" customWidth="1"/>
    <col min="3" max="3" width="17.140625" customWidth="1"/>
    <col min="4" max="4" width="13.7109375" customWidth="1"/>
    <col min="5" max="5" width="9.85546875" customWidth="1"/>
    <col min="6" max="6" width="10.5703125" customWidth="1"/>
    <col min="7" max="7" width="12.7109375" customWidth="1"/>
    <col min="8" max="8" width="17.28515625" customWidth="1"/>
    <col min="9" max="9" width="14" customWidth="1"/>
    <col min="11" max="11" width="32.42578125" customWidth="1"/>
    <col min="12" max="12" width="18.140625" customWidth="1"/>
  </cols>
  <sheetData>
    <row r="1" spans="1:12" ht="33.75" customHeight="1">
      <c r="F1" s="1634" t="s">
        <v>980</v>
      </c>
      <c r="G1" s="1634"/>
      <c r="H1" s="1634"/>
      <c r="I1" s="1634"/>
      <c r="J1" s="1634"/>
      <c r="K1" s="1634"/>
    </row>
    <row r="3" spans="1:12" ht="29.1" customHeight="1">
      <c r="A3" s="2276" t="s">
        <v>1037</v>
      </c>
      <c r="B3" s="2277"/>
      <c r="C3" s="2277"/>
      <c r="D3" s="2277"/>
      <c r="E3" s="2277"/>
      <c r="F3" s="2277"/>
      <c r="G3" s="2277"/>
      <c r="H3" s="2277"/>
      <c r="I3" s="2277"/>
      <c r="J3" s="2277"/>
      <c r="K3" s="2277"/>
    </row>
    <row r="5" spans="1:12" s="100" customFormat="1" ht="87.95" customHeight="1">
      <c r="A5" s="120"/>
      <c r="B5" s="1779" t="s">
        <v>333</v>
      </c>
      <c r="C5" s="1779"/>
      <c r="D5" s="84" t="s">
        <v>13</v>
      </c>
      <c r="E5" s="84" t="s">
        <v>14</v>
      </c>
      <c r="F5" s="84" t="s">
        <v>15</v>
      </c>
      <c r="G5" s="84" t="s">
        <v>16</v>
      </c>
      <c r="H5" s="84" t="s">
        <v>334</v>
      </c>
      <c r="I5" s="84" t="s">
        <v>335</v>
      </c>
      <c r="J5" s="1779" t="s">
        <v>614</v>
      </c>
      <c r="K5" s="1779"/>
      <c r="L5" s="1779"/>
    </row>
    <row r="6" spans="1:12" s="100" customFormat="1" ht="18.75" customHeight="1">
      <c r="A6" s="120"/>
      <c r="B6" s="1845" t="s">
        <v>337</v>
      </c>
      <c r="C6" s="2061"/>
      <c r="D6" s="491" t="s">
        <v>338</v>
      </c>
      <c r="E6" s="491" t="s">
        <v>338</v>
      </c>
      <c r="F6" s="491" t="s">
        <v>338</v>
      </c>
      <c r="G6" s="491" t="s">
        <v>338</v>
      </c>
      <c r="H6" s="491" t="s">
        <v>338</v>
      </c>
      <c r="I6" s="491" t="s">
        <v>338</v>
      </c>
      <c r="J6" s="2062"/>
      <c r="K6" s="2062"/>
      <c r="L6" s="2062"/>
    </row>
    <row r="7" spans="1:12" s="100" customFormat="1" ht="42" customHeight="1">
      <c r="A7" s="120"/>
      <c r="B7" s="1845" t="s">
        <v>339</v>
      </c>
      <c r="C7" s="1845"/>
      <c r="D7" s="538">
        <v>0</v>
      </c>
      <c r="E7" s="538">
        <f>C13</f>
        <v>2729</v>
      </c>
      <c r="F7" s="538">
        <f>D13</f>
        <v>2729</v>
      </c>
      <c r="G7" s="538">
        <v>0</v>
      </c>
      <c r="H7" s="937">
        <v>0</v>
      </c>
      <c r="I7" s="538">
        <v>0</v>
      </c>
      <c r="J7" s="2063" t="s">
        <v>177</v>
      </c>
      <c r="K7" s="2063"/>
      <c r="L7" s="2063"/>
    </row>
    <row r="8" spans="1:12" s="287" customFormat="1" ht="15.75">
      <c r="A8" s="286"/>
    </row>
    <row r="10" spans="1:12" s="614" customFormat="1" ht="23.25" customHeight="1">
      <c r="A10" s="2279" t="s">
        <v>389</v>
      </c>
      <c r="B10" s="2281" t="s">
        <v>4</v>
      </c>
      <c r="C10" s="2282" t="s">
        <v>443</v>
      </c>
      <c r="D10" s="2283"/>
      <c r="E10" s="1223"/>
      <c r="G10" s="613"/>
    </row>
    <row r="11" spans="1:12" s="615" customFormat="1" ht="14.25" customHeight="1">
      <c r="A11" s="2280"/>
      <c r="B11" s="2281"/>
      <c r="C11" s="1226" t="s">
        <v>553</v>
      </c>
      <c r="D11" s="1226" t="s">
        <v>554</v>
      </c>
      <c r="E11" s="613"/>
    </row>
    <row r="12" spans="1:12" s="83" customFormat="1" ht="107.25" customHeight="1">
      <c r="A12" s="91" t="s">
        <v>1038</v>
      </c>
      <c r="B12" s="186" t="s">
        <v>1039</v>
      </c>
      <c r="C12" s="429">
        <f>D21</f>
        <v>2729</v>
      </c>
      <c r="D12" s="1225">
        <f>D21</f>
        <v>2729</v>
      </c>
      <c r="E12" s="294"/>
    </row>
    <row r="13" spans="1:12" s="83" customFormat="1" ht="12.75">
      <c r="A13" s="314"/>
      <c r="B13" s="314"/>
      <c r="C13" s="1060">
        <f>SUM(C12:C12)</f>
        <v>2729</v>
      </c>
      <c r="D13" s="1060">
        <f>SUM(D12:D12)</f>
        <v>2729</v>
      </c>
      <c r="E13" s="298"/>
    </row>
    <row r="14" spans="1:12">
      <c r="A14" s="287"/>
      <c r="B14" s="287"/>
      <c r="C14" s="287"/>
      <c r="D14" s="287"/>
      <c r="E14" s="287"/>
      <c r="F14" s="287"/>
      <c r="G14" s="287"/>
      <c r="H14" s="287"/>
      <c r="I14" s="287"/>
    </row>
    <row r="15" spans="1:12" s="83" customFormat="1" ht="12.75">
      <c r="A15" s="2278" t="s">
        <v>539</v>
      </c>
      <c r="B15" s="2278"/>
      <c r="C15" s="2278"/>
      <c r="D15" s="2278"/>
      <c r="E15" s="2278"/>
      <c r="F15" s="2278"/>
      <c r="G15" s="299"/>
      <c r="H15" s="310"/>
      <c r="I15" s="310"/>
    </row>
    <row r="16" spans="1:12" s="83" customFormat="1" ht="12.75">
      <c r="A16" s="2134" t="s">
        <v>888</v>
      </c>
      <c r="B16" s="2134"/>
      <c r="C16" s="2134"/>
      <c r="D16" s="2135" t="s">
        <v>541</v>
      </c>
      <c r="E16" s="2135"/>
      <c r="F16" s="2135"/>
      <c r="G16" s="304">
        <f>D21</f>
        <v>2729</v>
      </c>
      <c r="H16" s="114"/>
      <c r="I16" s="114"/>
    </row>
    <row r="17" spans="1:9" s="83" customFormat="1" ht="12.75">
      <c r="A17" s="310"/>
      <c r="B17" s="310"/>
      <c r="C17" s="310"/>
      <c r="D17" s="310"/>
      <c r="E17" s="310"/>
      <c r="F17" s="310"/>
      <c r="G17" s="310"/>
      <c r="H17" s="310"/>
      <c r="I17" s="310"/>
    </row>
    <row r="18" spans="1:9" s="83" customFormat="1" ht="25.5">
      <c r="A18" s="357" t="s">
        <v>600</v>
      </c>
      <c r="B18" s="357" t="s">
        <v>544</v>
      </c>
      <c r="C18" s="357" t="s">
        <v>545</v>
      </c>
      <c r="D18" s="342" t="s">
        <v>1040</v>
      </c>
    </row>
    <row r="19" spans="1:9" s="83" customFormat="1" ht="51">
      <c r="A19" s="293" t="s">
        <v>560</v>
      </c>
      <c r="B19" s="428">
        <v>1840</v>
      </c>
      <c r="C19" s="429">
        <f>B19*12</f>
        <v>22080</v>
      </c>
      <c r="D19" s="520">
        <f>C19*0.1</f>
        <v>2208</v>
      </c>
    </row>
    <row r="20" spans="1:9" s="83" customFormat="1" ht="51">
      <c r="A20" s="293" t="s">
        <v>548</v>
      </c>
      <c r="B20" s="1224">
        <f>B19*0.2359</f>
        <v>434.05599999999998</v>
      </c>
      <c r="C20" s="429">
        <f>B20*12</f>
        <v>5208.6719999999996</v>
      </c>
      <c r="D20" s="520">
        <f>C20*0.1</f>
        <v>520.86720000000003</v>
      </c>
    </row>
    <row r="21" spans="1:9" s="83" customFormat="1" ht="12.75">
      <c r="A21" s="486" t="s">
        <v>549</v>
      </c>
      <c r="B21" s="443">
        <f>ROUND(SUM(B19:B20),0)</f>
        <v>2274</v>
      </c>
      <c r="C21" s="443">
        <f t="shared" ref="C21:D21" si="0">ROUND(SUM(C19:C20),0)</f>
        <v>27289</v>
      </c>
      <c r="D21" s="443">
        <f t="shared" si="0"/>
        <v>2729</v>
      </c>
    </row>
    <row r="22" spans="1:9" s="83" customFormat="1" ht="12.75"/>
  </sheetData>
  <mergeCells count="14">
    <mergeCell ref="F1:K1"/>
    <mergeCell ref="A3:K3"/>
    <mergeCell ref="A15:F15"/>
    <mergeCell ref="A16:C16"/>
    <mergeCell ref="D16:F16"/>
    <mergeCell ref="B5:C5"/>
    <mergeCell ref="J5:L5"/>
    <mergeCell ref="B6:C6"/>
    <mergeCell ref="J6:L6"/>
    <mergeCell ref="B7:C7"/>
    <mergeCell ref="J7:L7"/>
    <mergeCell ref="A10:A11"/>
    <mergeCell ref="B10:B11"/>
    <mergeCell ref="C10:D10"/>
  </mergeCells>
  <phoneticPr fontId="16" type="noConversion"/>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78"/>
  <sheetViews>
    <sheetView zoomScale="80" zoomScaleNormal="80" workbookViewId="0">
      <selection activeCell="G1" sqref="G1:L1"/>
    </sheetView>
  </sheetViews>
  <sheetFormatPr defaultRowHeight="15"/>
  <cols>
    <col min="1" max="1" width="4.42578125" customWidth="1"/>
    <col min="2" max="2" width="15.42578125" customWidth="1"/>
    <col min="3" max="3" width="10.140625" customWidth="1"/>
    <col min="4" max="4" width="11.42578125" customWidth="1"/>
    <col min="5" max="5" width="9.85546875" customWidth="1"/>
    <col min="6" max="6" width="11.7109375" customWidth="1"/>
    <col min="7" max="7" width="11.42578125" customWidth="1"/>
    <col min="8" max="8" width="13.28515625" customWidth="1"/>
    <col min="9" max="9" width="16.28515625" customWidth="1"/>
    <col min="11" max="11" width="6.28515625" customWidth="1"/>
    <col min="12" max="12" width="32.140625" customWidth="1"/>
  </cols>
  <sheetData>
    <row r="1" spans="1:12" ht="29.25" customHeight="1">
      <c r="G1" s="1634" t="s">
        <v>990</v>
      </c>
      <c r="H1" s="1634"/>
      <c r="I1" s="1634"/>
      <c r="J1" s="1634"/>
      <c r="K1" s="1634"/>
      <c r="L1" s="1634"/>
    </row>
    <row r="3" spans="1:12" s="120" customFormat="1" ht="12.75">
      <c r="A3" s="147" t="s">
        <v>1041</v>
      </c>
    </row>
    <row r="4" spans="1:12" s="120" customFormat="1" ht="12.75"/>
    <row r="5" spans="1:12" s="120" customFormat="1" ht="87.95" customHeight="1">
      <c r="B5" s="1779" t="s">
        <v>333</v>
      </c>
      <c r="C5" s="1779"/>
      <c r="D5" s="84" t="s">
        <v>13</v>
      </c>
      <c r="E5" s="84" t="s">
        <v>14</v>
      </c>
      <c r="F5" s="84" t="s">
        <v>15</v>
      </c>
      <c r="G5" s="84" t="s">
        <v>16</v>
      </c>
      <c r="H5" s="84" t="s">
        <v>334</v>
      </c>
      <c r="I5" s="84" t="s">
        <v>335</v>
      </c>
      <c r="J5" s="1779" t="s">
        <v>336</v>
      </c>
      <c r="K5" s="1779"/>
      <c r="L5" s="1779"/>
    </row>
    <row r="6" spans="1:12" s="120" customFormat="1" ht="22.5" customHeight="1">
      <c r="B6" s="1823" t="s">
        <v>337</v>
      </c>
      <c r="C6" s="1824"/>
      <c r="D6" s="491" t="s">
        <v>338</v>
      </c>
      <c r="E6" s="491" t="s">
        <v>338</v>
      </c>
      <c r="F6" s="491" t="s">
        <v>338</v>
      </c>
      <c r="G6" s="491" t="s">
        <v>338</v>
      </c>
      <c r="H6" s="491" t="s">
        <v>338</v>
      </c>
      <c r="I6" s="491" t="s">
        <v>338</v>
      </c>
      <c r="J6" s="2187"/>
      <c r="K6" s="2187"/>
      <c r="L6" s="2187"/>
    </row>
    <row r="7" spans="1:12" s="120" customFormat="1" ht="42" customHeight="1">
      <c r="B7" s="1823" t="s">
        <v>339</v>
      </c>
      <c r="C7" s="1823"/>
      <c r="D7" s="491" t="s">
        <v>338</v>
      </c>
      <c r="E7" s="538">
        <f>D11+E77</f>
        <v>13200</v>
      </c>
      <c r="F7" s="538">
        <f>D12+E54</f>
        <v>23200</v>
      </c>
      <c r="G7" s="538">
        <f>D13+E77</f>
        <v>13200</v>
      </c>
      <c r="H7" s="491" t="s">
        <v>338</v>
      </c>
      <c r="I7" s="538">
        <f>D13+E54</f>
        <v>23200</v>
      </c>
      <c r="J7" s="1889" t="s">
        <v>272</v>
      </c>
      <c r="K7" s="1889"/>
      <c r="L7" s="1889"/>
    </row>
    <row r="8" spans="1:12" s="306" customFormat="1" ht="12.75">
      <c r="A8" s="386"/>
      <c r="E8" s="663"/>
    </row>
    <row r="9" spans="1:12" s="120" customFormat="1" ht="12.75">
      <c r="F9" s="664"/>
      <c r="G9" s="665"/>
      <c r="H9" s="665"/>
      <c r="I9" s="665"/>
      <c r="J9" s="665"/>
      <c r="K9" s="665"/>
      <c r="L9" s="665"/>
    </row>
    <row r="10" spans="1:12" s="137" customFormat="1" ht="25.5">
      <c r="A10" s="119" t="s">
        <v>3</v>
      </c>
      <c r="B10" s="135" t="s">
        <v>443</v>
      </c>
      <c r="C10" s="119" t="s">
        <v>1042</v>
      </c>
      <c r="D10" s="119" t="s">
        <v>992</v>
      </c>
      <c r="F10" s="666"/>
      <c r="G10" s="667"/>
      <c r="H10" s="667"/>
      <c r="I10" s="667"/>
      <c r="J10" s="667"/>
      <c r="K10" s="667"/>
      <c r="L10" s="667"/>
    </row>
    <row r="11" spans="1:12" s="120" customFormat="1" ht="12.75">
      <c r="A11" s="188">
        <v>1</v>
      </c>
      <c r="B11" s="1227" t="s">
        <v>998</v>
      </c>
      <c r="C11" s="188">
        <v>4</v>
      </c>
      <c r="D11" s="1230">
        <f>$E$29*C11</f>
        <v>3200</v>
      </c>
    </row>
    <row r="12" spans="1:12" s="120" customFormat="1" ht="12.75">
      <c r="A12" s="188">
        <v>2</v>
      </c>
      <c r="B12" s="1205" t="s">
        <v>999</v>
      </c>
      <c r="C12" s="188">
        <v>4</v>
      </c>
      <c r="D12" s="1230">
        <f t="shared" ref="D12:D13" si="0">$E$29*C12</f>
        <v>3200</v>
      </c>
    </row>
    <row r="13" spans="1:12" s="120" customFormat="1" ht="12.75">
      <c r="A13" s="188">
        <v>3</v>
      </c>
      <c r="B13" s="1205" t="s">
        <v>1000</v>
      </c>
      <c r="C13" s="188">
        <v>4</v>
      </c>
      <c r="D13" s="1230">
        <f t="shared" si="0"/>
        <v>3200</v>
      </c>
    </row>
    <row r="14" spans="1:12" s="120" customFormat="1" ht="12.75"/>
    <row r="15" spans="1:12" s="130" customFormat="1" ht="25.5">
      <c r="A15" s="781" t="s">
        <v>3</v>
      </c>
      <c r="B15" s="781" t="s">
        <v>451</v>
      </c>
      <c r="C15" s="782" t="s">
        <v>452</v>
      </c>
      <c r="D15" s="782" t="s">
        <v>453</v>
      </c>
      <c r="E15" s="781" t="s">
        <v>454</v>
      </c>
    </row>
    <row r="16" spans="1:12" s="130" customFormat="1" ht="14.45" customHeight="1">
      <c r="A16" s="815" t="s">
        <v>455</v>
      </c>
      <c r="B16" s="819" t="s">
        <v>456</v>
      </c>
      <c r="C16" s="2290" t="s">
        <v>391</v>
      </c>
      <c r="D16" s="2291"/>
      <c r="E16" s="816">
        <f>SUM(E17:E20)</f>
        <v>289.86</v>
      </c>
    </row>
    <row r="17" spans="1:5" s="130" customFormat="1" ht="12.75">
      <c r="A17" s="785" t="s">
        <v>457</v>
      </c>
      <c r="B17" s="798" t="s">
        <v>915</v>
      </c>
      <c r="C17" s="588">
        <v>1</v>
      </c>
      <c r="D17" s="589">
        <v>94</v>
      </c>
      <c r="E17" s="820">
        <f>D17*C17</f>
        <v>94</v>
      </c>
    </row>
    <row r="18" spans="1:5" s="130" customFormat="1" ht="12.75">
      <c r="A18" s="785" t="s">
        <v>459</v>
      </c>
      <c r="B18" s="798" t="s">
        <v>916</v>
      </c>
      <c r="C18" s="588">
        <v>1</v>
      </c>
      <c r="D18" s="589">
        <v>99.53</v>
      </c>
      <c r="E18" s="820">
        <f>D18*C18</f>
        <v>99.53</v>
      </c>
    </row>
    <row r="19" spans="1:5" s="130" customFormat="1" ht="12.75">
      <c r="A19" s="785" t="s">
        <v>917</v>
      </c>
      <c r="B19" s="798" t="s">
        <v>918</v>
      </c>
      <c r="C19" s="588">
        <v>1</v>
      </c>
      <c r="D19" s="589">
        <v>41</v>
      </c>
      <c r="E19" s="820">
        <f>D19*C19</f>
        <v>41</v>
      </c>
    </row>
    <row r="20" spans="1:5" s="130" customFormat="1" ht="15.6" customHeight="1">
      <c r="A20" s="785" t="s">
        <v>634</v>
      </c>
      <c r="B20" s="821" t="s">
        <v>460</v>
      </c>
      <c r="C20" s="589"/>
      <c r="D20" s="616"/>
      <c r="E20" s="822">
        <f>ROUND((E17+E18+E19)*0.2359,2)</f>
        <v>55.33</v>
      </c>
    </row>
    <row r="21" spans="1:5" s="130" customFormat="1" ht="14.1" customHeight="1">
      <c r="A21" s="815" t="s">
        <v>461</v>
      </c>
      <c r="B21" s="823" t="s">
        <v>462</v>
      </c>
      <c r="C21" s="2292"/>
      <c r="D21" s="2293"/>
      <c r="E21" s="816">
        <f>SUM(E22)</f>
        <v>400</v>
      </c>
    </row>
    <row r="22" spans="1:5" s="130" customFormat="1" ht="12.75">
      <c r="A22" s="789" t="s">
        <v>463</v>
      </c>
      <c r="B22" s="787" t="s">
        <v>919</v>
      </c>
      <c r="C22" s="787">
        <v>1</v>
      </c>
      <c r="D22" s="787">
        <v>400</v>
      </c>
      <c r="E22" s="788">
        <f>C22*D22</f>
        <v>400</v>
      </c>
    </row>
    <row r="23" spans="1:5" s="130" customFormat="1" ht="12.75">
      <c r="A23" s="611" t="s">
        <v>465</v>
      </c>
      <c r="B23" s="617" t="s">
        <v>466</v>
      </c>
      <c r="C23" s="2294"/>
      <c r="D23" s="2295"/>
      <c r="E23" s="612">
        <f>E24+E25+E26+E27+E28</f>
        <v>110.14000000000001</v>
      </c>
    </row>
    <row r="24" spans="1:5" s="130" customFormat="1" ht="50.45" customHeight="1">
      <c r="A24" s="586" t="s">
        <v>467</v>
      </c>
      <c r="B24" s="593" t="s">
        <v>468</v>
      </c>
      <c r="C24" s="594">
        <v>0.08</v>
      </c>
      <c r="D24" s="592"/>
      <c r="E24" s="590">
        <f>ROUND(E16*C24,2)</f>
        <v>23.19</v>
      </c>
    </row>
    <row r="25" spans="1:5" s="130" customFormat="1" ht="25.5">
      <c r="A25" s="595" t="s">
        <v>469</v>
      </c>
      <c r="B25" s="593" t="s">
        <v>470</v>
      </c>
      <c r="C25" s="596">
        <v>0.15</v>
      </c>
      <c r="D25" s="597"/>
      <c r="E25" s="598">
        <f>ROUND(E16*C25,2)</f>
        <v>43.48</v>
      </c>
    </row>
    <row r="26" spans="1:5" s="130" customFormat="1" ht="25.5">
      <c r="A26" s="785" t="s">
        <v>471</v>
      </c>
      <c r="B26" s="794" t="s">
        <v>472</v>
      </c>
      <c r="C26" s="795">
        <v>0.04</v>
      </c>
      <c r="D26" s="784"/>
      <c r="E26" s="788">
        <f>ROUND(E16*C26,2)</f>
        <v>11.59</v>
      </c>
    </row>
    <row r="27" spans="1:5" s="130" customFormat="1" ht="12.75">
      <c r="A27" s="785" t="s">
        <v>473</v>
      </c>
      <c r="B27" s="796" t="s">
        <v>474</v>
      </c>
      <c r="C27" s="795">
        <v>7.0000000000000007E-2</v>
      </c>
      <c r="D27" s="784"/>
      <c r="E27" s="788">
        <f>ROUND(E16*C27,2)</f>
        <v>20.29</v>
      </c>
    </row>
    <row r="28" spans="1:5" s="130" customFormat="1" ht="12.75">
      <c r="A28" s="785" t="s">
        <v>475</v>
      </c>
      <c r="B28" s="796" t="s">
        <v>476</v>
      </c>
      <c r="C28" s="795">
        <v>0.04</v>
      </c>
      <c r="D28" s="784"/>
      <c r="E28" s="788">
        <f>ROUND(E16*C28,2)</f>
        <v>11.59</v>
      </c>
    </row>
    <row r="29" spans="1:5" s="130" customFormat="1" ht="13.5">
      <c r="A29" s="815" t="s">
        <v>477</v>
      </c>
      <c r="B29" s="2296" t="s">
        <v>431</v>
      </c>
      <c r="C29" s="2297"/>
      <c r="D29" s="2298"/>
      <c r="E29" s="1229">
        <f>ROUND(E16+E21+E23,0)</f>
        <v>800</v>
      </c>
    </row>
    <row r="30" spans="1:5" s="130" customFormat="1" ht="12.75">
      <c r="A30" s="581"/>
      <c r="B30" s="576" t="s">
        <v>478</v>
      </c>
      <c r="C30" s="581"/>
      <c r="D30" s="581"/>
      <c r="E30" s="581"/>
    </row>
    <row r="31" spans="1:5" s="130" customFormat="1" ht="12.75">
      <c r="A31" s="581"/>
      <c r="B31" s="576" t="s">
        <v>479</v>
      </c>
      <c r="C31" s="581"/>
      <c r="D31" s="581"/>
      <c r="E31" s="581"/>
    </row>
    <row r="32" spans="1:5" s="130" customFormat="1" ht="12.75"/>
    <row r="33" spans="1:5" s="130" customFormat="1" ht="12.75"/>
    <row r="34" spans="1:5" s="130" customFormat="1" ht="12.75">
      <c r="A34" s="144" t="s">
        <v>1043</v>
      </c>
    </row>
    <row r="35" spans="1:5" s="136" customFormat="1" ht="25.5">
      <c r="A35" s="781" t="s">
        <v>3</v>
      </c>
      <c r="B35" s="782" t="s">
        <v>451</v>
      </c>
      <c r="C35" s="782" t="s">
        <v>452</v>
      </c>
      <c r="D35" s="782" t="s">
        <v>453</v>
      </c>
      <c r="E35" s="781" t="s">
        <v>454</v>
      </c>
    </row>
    <row r="36" spans="1:5" s="141" customFormat="1" ht="12.75">
      <c r="A36" s="815" t="s">
        <v>455</v>
      </c>
      <c r="B36" s="2262" t="s">
        <v>456</v>
      </c>
      <c r="C36" s="2263"/>
      <c r="D36" s="2264"/>
      <c r="E36" s="816">
        <f>E37+E38</f>
        <v>1368.1399999999999</v>
      </c>
    </row>
    <row r="37" spans="1:5" s="141" customFormat="1" ht="12.75">
      <c r="A37" s="785" t="s">
        <v>457</v>
      </c>
      <c r="B37" s="787" t="s">
        <v>924</v>
      </c>
      <c r="C37" s="787">
        <v>27</v>
      </c>
      <c r="D37" s="787">
        <v>41</v>
      </c>
      <c r="E37" s="788">
        <f>C37*D37</f>
        <v>1107</v>
      </c>
    </row>
    <row r="38" spans="1:5" s="141" customFormat="1" ht="12.75">
      <c r="A38" s="785" t="s">
        <v>459</v>
      </c>
      <c r="B38" s="787" t="s">
        <v>460</v>
      </c>
      <c r="C38" s="787"/>
      <c r="D38" s="585"/>
      <c r="E38" s="788">
        <f>ROUND((E37)*0.2359,2)</f>
        <v>261.14</v>
      </c>
    </row>
    <row r="39" spans="1:5" s="141" customFormat="1" ht="12.75">
      <c r="A39" s="824" t="s">
        <v>461</v>
      </c>
      <c r="B39" s="2284" t="s">
        <v>462</v>
      </c>
      <c r="C39" s="2285"/>
      <c r="D39" s="2286"/>
      <c r="E39" s="825">
        <f>SUM(E40:E47)</f>
        <v>18111.956029199999</v>
      </c>
    </row>
    <row r="40" spans="1:5" s="141" customFormat="1" ht="25.5">
      <c r="A40" s="586" t="s">
        <v>463</v>
      </c>
      <c r="B40" s="587" t="s">
        <v>1044</v>
      </c>
      <c r="C40" s="588">
        <v>1</v>
      </c>
      <c r="D40" s="589">
        <v>1500</v>
      </c>
      <c r="E40" s="590">
        <f t="shared" ref="E40:E47" si="1">D40*C40</f>
        <v>1500</v>
      </c>
    </row>
    <row r="41" spans="1:5" s="141" customFormat="1" ht="25.5">
      <c r="A41" s="586" t="s">
        <v>920</v>
      </c>
      <c r="B41" s="587" t="s">
        <v>929</v>
      </c>
      <c r="C41" s="588">
        <v>1</v>
      </c>
      <c r="D41" s="589">
        <v>1000</v>
      </c>
      <c r="E41" s="590">
        <f t="shared" si="1"/>
        <v>1000</v>
      </c>
    </row>
    <row r="42" spans="1:5" s="141" customFormat="1" ht="25.5">
      <c r="A42" s="586" t="s">
        <v>734</v>
      </c>
      <c r="B42" s="587" t="s">
        <v>1045</v>
      </c>
      <c r="C42" s="588">
        <v>4</v>
      </c>
      <c r="D42" s="589">
        <v>800</v>
      </c>
      <c r="E42" s="590">
        <f>D42*C42</f>
        <v>3200</v>
      </c>
    </row>
    <row r="43" spans="1:5" s="141" customFormat="1" ht="38.25">
      <c r="A43" s="586" t="s">
        <v>928</v>
      </c>
      <c r="B43" s="587" t="s">
        <v>1046</v>
      </c>
      <c r="C43" s="589">
        <v>2</v>
      </c>
      <c r="D43" s="589">
        <v>2000</v>
      </c>
      <c r="E43" s="590">
        <f>C43*D43</f>
        <v>4000</v>
      </c>
    </row>
    <row r="44" spans="1:5" s="141" customFormat="1" ht="12.75">
      <c r="A44" s="586" t="s">
        <v>930</v>
      </c>
      <c r="B44" s="589" t="s">
        <v>1047</v>
      </c>
      <c r="C44" s="589">
        <v>4</v>
      </c>
      <c r="D44" s="589">
        <f>360*1.2359</f>
        <v>444.92399999999998</v>
      </c>
      <c r="E44" s="590">
        <f t="shared" ref="E44:E46" si="2">C44*D44</f>
        <v>1779.6959999999999</v>
      </c>
    </row>
    <row r="45" spans="1:5" s="141" customFormat="1" ht="12.75">
      <c r="A45" s="586" t="s">
        <v>932</v>
      </c>
      <c r="B45" s="589" t="s">
        <v>1048</v>
      </c>
      <c r="C45" s="589">
        <v>4</v>
      </c>
      <c r="D45" s="589">
        <f>548.847*1.2359</f>
        <v>678.32000729999993</v>
      </c>
      <c r="E45" s="590">
        <f t="shared" si="2"/>
        <v>2713.2800291999997</v>
      </c>
    </row>
    <row r="46" spans="1:5" s="141" customFormat="1" ht="12.75">
      <c r="A46" s="586" t="s">
        <v>1036</v>
      </c>
      <c r="B46" s="589" t="s">
        <v>1049</v>
      </c>
      <c r="C46" s="589">
        <v>2</v>
      </c>
      <c r="D46" s="589">
        <f>1100*1.2359</f>
        <v>1359.49</v>
      </c>
      <c r="E46" s="590">
        <f t="shared" si="2"/>
        <v>2718.98</v>
      </c>
    </row>
    <row r="47" spans="1:5" s="141" customFormat="1" ht="25.5">
      <c r="A47" s="586" t="s">
        <v>1050</v>
      </c>
      <c r="B47" s="587" t="s">
        <v>933</v>
      </c>
      <c r="C47" s="588">
        <v>6</v>
      </c>
      <c r="D47" s="589">
        <v>200</v>
      </c>
      <c r="E47" s="590">
        <f t="shared" si="1"/>
        <v>1200</v>
      </c>
    </row>
    <row r="48" spans="1:5" s="141" customFormat="1" ht="12.75">
      <c r="A48" s="611">
        <v>3</v>
      </c>
      <c r="B48" s="2265" t="s">
        <v>466</v>
      </c>
      <c r="C48" s="2266"/>
      <c r="D48" s="2267"/>
      <c r="E48" s="612">
        <f>E49+E50+E51+E52+E53</f>
        <v>519.9</v>
      </c>
    </row>
    <row r="49" spans="1:5" s="141" customFormat="1" ht="63.75">
      <c r="A49" s="586" t="s">
        <v>467</v>
      </c>
      <c r="B49" s="593" t="s">
        <v>468</v>
      </c>
      <c r="C49" s="594">
        <v>0.08</v>
      </c>
      <c r="D49" s="592"/>
      <c r="E49" s="590">
        <f>ROUND(E36*C49,2)</f>
        <v>109.45</v>
      </c>
    </row>
    <row r="50" spans="1:5" s="141" customFormat="1" ht="25.5">
      <c r="A50" s="595" t="s">
        <v>469</v>
      </c>
      <c r="B50" s="593" t="s">
        <v>470</v>
      </c>
      <c r="C50" s="596">
        <v>0.15</v>
      </c>
      <c r="D50" s="597"/>
      <c r="E50" s="598">
        <f>ROUND(E36*C50,2)</f>
        <v>205.22</v>
      </c>
    </row>
    <row r="51" spans="1:5" s="141" customFormat="1" ht="25.5">
      <c r="A51" s="785" t="s">
        <v>471</v>
      </c>
      <c r="B51" s="794" t="s">
        <v>472</v>
      </c>
      <c r="C51" s="795">
        <v>0.04</v>
      </c>
      <c r="D51" s="784"/>
      <c r="E51" s="788">
        <f>ROUND(E36*C51,2)</f>
        <v>54.73</v>
      </c>
    </row>
    <row r="52" spans="1:5" s="141" customFormat="1" ht="12.75">
      <c r="A52" s="785" t="s">
        <v>473</v>
      </c>
      <c r="B52" s="796" t="s">
        <v>474</v>
      </c>
      <c r="C52" s="795">
        <v>7.0000000000000007E-2</v>
      </c>
      <c r="D52" s="784"/>
      <c r="E52" s="788">
        <f>ROUND(E36*C52,2)</f>
        <v>95.77</v>
      </c>
    </row>
    <row r="53" spans="1:5" s="141" customFormat="1" ht="12.75">
      <c r="A53" s="785" t="s">
        <v>475</v>
      </c>
      <c r="B53" s="796" t="s">
        <v>476</v>
      </c>
      <c r="C53" s="795">
        <v>0.04</v>
      </c>
      <c r="D53" s="784"/>
      <c r="E53" s="788">
        <f>ROUND(E36*C53,2)</f>
        <v>54.73</v>
      </c>
    </row>
    <row r="54" spans="1:5" s="141" customFormat="1" ht="13.5">
      <c r="A54" s="783" t="s">
        <v>477</v>
      </c>
      <c r="B54" s="2287" t="s">
        <v>431</v>
      </c>
      <c r="C54" s="2288"/>
      <c r="D54" s="2289"/>
      <c r="E54" s="1228">
        <f>ROUND(E36+E39+E48,0)</f>
        <v>20000</v>
      </c>
    </row>
    <row r="55" spans="1:5" s="141" customFormat="1" ht="12.75"/>
    <row r="56" spans="1:5" s="141" customFormat="1" ht="12.75"/>
    <row r="57" spans="1:5" s="141" customFormat="1" ht="12.75">
      <c r="A57" s="618" t="s">
        <v>1051</v>
      </c>
      <c r="B57" s="618"/>
    </row>
    <row r="58" spans="1:5" s="141" customFormat="1" ht="25.5">
      <c r="A58" s="781" t="s">
        <v>3</v>
      </c>
      <c r="B58" s="782" t="s">
        <v>451</v>
      </c>
      <c r="C58" s="782" t="s">
        <v>452</v>
      </c>
      <c r="D58" s="782" t="s">
        <v>453</v>
      </c>
      <c r="E58" s="781" t="s">
        <v>454</v>
      </c>
    </row>
    <row r="59" spans="1:5" s="141" customFormat="1" ht="12.75">
      <c r="A59" s="815" t="s">
        <v>455</v>
      </c>
      <c r="B59" s="2262" t="s">
        <v>456</v>
      </c>
      <c r="C59" s="2263"/>
      <c r="D59" s="2264"/>
      <c r="E59" s="816">
        <f>E60+E61</f>
        <v>810.75</v>
      </c>
    </row>
    <row r="60" spans="1:5" s="141" customFormat="1" ht="12.75">
      <c r="A60" s="785" t="s">
        <v>457</v>
      </c>
      <c r="B60" s="787" t="s">
        <v>924</v>
      </c>
      <c r="C60" s="787">
        <v>16</v>
      </c>
      <c r="D60" s="787">
        <v>41</v>
      </c>
      <c r="E60" s="788">
        <f>C60*D60</f>
        <v>656</v>
      </c>
    </row>
    <row r="61" spans="1:5" s="141" customFormat="1" ht="12.75">
      <c r="A61" s="785" t="s">
        <v>459</v>
      </c>
      <c r="B61" s="787" t="s">
        <v>460</v>
      </c>
      <c r="C61" s="787"/>
      <c r="D61" s="585"/>
      <c r="E61" s="788">
        <f>ROUND((E60)*0.2359,2)</f>
        <v>154.75</v>
      </c>
    </row>
    <row r="62" spans="1:5" s="141" customFormat="1" ht="12.75">
      <c r="A62" s="824" t="s">
        <v>461</v>
      </c>
      <c r="B62" s="2284" t="s">
        <v>462</v>
      </c>
      <c r="C62" s="2285"/>
      <c r="D62" s="2286"/>
      <c r="E62" s="825">
        <f>SUM(E63:E70)</f>
        <v>8881.1663850000004</v>
      </c>
    </row>
    <row r="63" spans="1:5" s="141" customFormat="1" ht="12.75">
      <c r="A63" s="586" t="s">
        <v>463</v>
      </c>
      <c r="B63" s="589" t="s">
        <v>1052</v>
      </c>
      <c r="C63" s="588">
        <v>1</v>
      </c>
      <c r="D63" s="589">
        <v>500</v>
      </c>
      <c r="E63" s="590">
        <f t="shared" ref="E63:E70" si="3">D63*C63</f>
        <v>500</v>
      </c>
    </row>
    <row r="64" spans="1:5" s="141" customFormat="1" ht="25.5">
      <c r="A64" s="586" t="s">
        <v>920</v>
      </c>
      <c r="B64" s="587" t="s">
        <v>929</v>
      </c>
      <c r="C64" s="588">
        <v>1</v>
      </c>
      <c r="D64" s="589">
        <v>1500</v>
      </c>
      <c r="E64" s="590">
        <f t="shared" si="3"/>
        <v>1500</v>
      </c>
    </row>
    <row r="65" spans="1:5" s="141" customFormat="1" ht="25.5">
      <c r="A65" s="586" t="s">
        <v>734</v>
      </c>
      <c r="B65" s="587" t="s">
        <v>1045</v>
      </c>
      <c r="C65" s="588">
        <v>2</v>
      </c>
      <c r="D65" s="589">
        <v>800</v>
      </c>
      <c r="E65" s="590">
        <f>D65*C65</f>
        <v>1600</v>
      </c>
    </row>
    <row r="66" spans="1:5" s="141" customFormat="1" ht="25.5">
      <c r="A66" s="586" t="s">
        <v>928</v>
      </c>
      <c r="B66" s="587" t="s">
        <v>1053</v>
      </c>
      <c r="C66" s="589">
        <v>2</v>
      </c>
      <c r="D66" s="589">
        <v>800</v>
      </c>
      <c r="E66" s="590">
        <f>C66*D66</f>
        <v>1600</v>
      </c>
    </row>
    <row r="67" spans="1:5" s="141" customFormat="1" ht="12.75">
      <c r="A67" s="586" t="s">
        <v>930</v>
      </c>
      <c r="B67" s="589" t="s">
        <v>1047</v>
      </c>
      <c r="C67" s="589">
        <v>2</v>
      </c>
      <c r="D67" s="589">
        <f>240*1.2359</f>
        <v>296.61599999999999</v>
      </c>
      <c r="E67" s="590">
        <f t="shared" ref="E67:E69" si="4">C67*D67</f>
        <v>593.23199999999997</v>
      </c>
    </row>
    <row r="68" spans="1:5" s="141" customFormat="1" ht="12.75">
      <c r="A68" s="586" t="s">
        <v>932</v>
      </c>
      <c r="B68" s="589" t="s">
        <v>1048</v>
      </c>
      <c r="C68" s="589">
        <v>2</v>
      </c>
      <c r="D68" s="589">
        <f>605.075*1.2359</f>
        <v>747.81219250000004</v>
      </c>
      <c r="E68" s="590">
        <f t="shared" si="4"/>
        <v>1495.6243850000001</v>
      </c>
    </row>
    <row r="69" spans="1:5" s="141" customFormat="1" ht="12.75">
      <c r="A69" s="586" t="s">
        <v>1036</v>
      </c>
      <c r="B69" s="589" t="s">
        <v>1049</v>
      </c>
      <c r="C69" s="589">
        <v>1</v>
      </c>
      <c r="D69" s="589">
        <f>900*1.2359</f>
        <v>1112.31</v>
      </c>
      <c r="E69" s="590">
        <f t="shared" si="4"/>
        <v>1112.31</v>
      </c>
    </row>
    <row r="70" spans="1:5" s="141" customFormat="1" ht="25.5">
      <c r="A70" s="586" t="s">
        <v>1050</v>
      </c>
      <c r="B70" s="587" t="s">
        <v>933</v>
      </c>
      <c r="C70" s="588">
        <v>6</v>
      </c>
      <c r="D70" s="589">
        <v>80</v>
      </c>
      <c r="E70" s="590">
        <f t="shared" si="3"/>
        <v>480</v>
      </c>
    </row>
    <row r="71" spans="1:5" s="141" customFormat="1" ht="12.75">
      <c r="A71" s="611" t="s">
        <v>465</v>
      </c>
      <c r="B71" s="2265" t="s">
        <v>466</v>
      </c>
      <c r="C71" s="2266"/>
      <c r="D71" s="2267"/>
      <c r="E71" s="612">
        <f>E72+E73+E74+E75+E76</f>
        <v>308.08</v>
      </c>
    </row>
    <row r="72" spans="1:5" s="141" customFormat="1" ht="63.75">
      <c r="A72" s="586" t="s">
        <v>467</v>
      </c>
      <c r="B72" s="593" t="s">
        <v>468</v>
      </c>
      <c r="C72" s="594">
        <v>0.08</v>
      </c>
      <c r="D72" s="592"/>
      <c r="E72" s="590">
        <f>ROUND(E59*C72,2)</f>
        <v>64.86</v>
      </c>
    </row>
    <row r="73" spans="1:5" s="141" customFormat="1" ht="25.5">
      <c r="A73" s="595" t="s">
        <v>469</v>
      </c>
      <c r="B73" s="593" t="s">
        <v>470</v>
      </c>
      <c r="C73" s="596">
        <v>0.15</v>
      </c>
      <c r="D73" s="597"/>
      <c r="E73" s="598">
        <f>ROUND(E59*C73,2)</f>
        <v>121.61</v>
      </c>
    </row>
    <row r="74" spans="1:5" s="141" customFormat="1" ht="25.5">
      <c r="A74" s="785" t="s">
        <v>471</v>
      </c>
      <c r="B74" s="794" t="s">
        <v>472</v>
      </c>
      <c r="C74" s="795">
        <v>0.04</v>
      </c>
      <c r="D74" s="784"/>
      <c r="E74" s="788">
        <f>ROUND(E59*C74,2)</f>
        <v>32.43</v>
      </c>
    </row>
    <row r="75" spans="1:5" s="141" customFormat="1" ht="12.75">
      <c r="A75" s="785" t="s">
        <v>473</v>
      </c>
      <c r="B75" s="796" t="s">
        <v>474</v>
      </c>
      <c r="C75" s="795">
        <v>7.0000000000000007E-2</v>
      </c>
      <c r="D75" s="784"/>
      <c r="E75" s="788">
        <f>ROUND(E59*C75,2)</f>
        <v>56.75</v>
      </c>
    </row>
    <row r="76" spans="1:5" s="141" customFormat="1" ht="12.75">
      <c r="A76" s="785" t="s">
        <v>475</v>
      </c>
      <c r="B76" s="796" t="s">
        <v>476</v>
      </c>
      <c r="C76" s="795">
        <v>0.04</v>
      </c>
      <c r="D76" s="784"/>
      <c r="E76" s="788">
        <f>ROUND(E59*C76,2)</f>
        <v>32.43</v>
      </c>
    </row>
    <row r="77" spans="1:5" s="141" customFormat="1" ht="14.45" customHeight="1">
      <c r="A77" s="783" t="s">
        <v>477</v>
      </c>
      <c r="B77" s="797" t="s">
        <v>431</v>
      </c>
      <c r="C77" s="2254" t="s">
        <v>391</v>
      </c>
      <c r="D77" s="2255"/>
      <c r="E77" s="1228">
        <f>ROUND(E59+E62+E71,0)</f>
        <v>10000</v>
      </c>
    </row>
    <row r="78" spans="1:5" s="141" customFormat="1" ht="12.75"/>
  </sheetData>
  <mergeCells count="19">
    <mergeCell ref="G1:L1"/>
    <mergeCell ref="B36:D36"/>
    <mergeCell ref="B5:C5"/>
    <mergeCell ref="J5:L5"/>
    <mergeCell ref="B6:C6"/>
    <mergeCell ref="J6:L6"/>
    <mergeCell ref="B7:C7"/>
    <mergeCell ref="J7:L7"/>
    <mergeCell ref="C16:D16"/>
    <mergeCell ref="C21:D21"/>
    <mergeCell ref="C23:D23"/>
    <mergeCell ref="B29:D29"/>
    <mergeCell ref="C77:D77"/>
    <mergeCell ref="B39:D39"/>
    <mergeCell ref="B48:D48"/>
    <mergeCell ref="B54:D54"/>
    <mergeCell ref="B59:D59"/>
    <mergeCell ref="B62:D62"/>
    <mergeCell ref="B71:D71"/>
  </mergeCells>
  <dataValidations count="1">
    <dataValidation type="whole" errorStyle="information" allowBlank="1" showInputMessage="1" showErrorMessage="1" error="Jāievada skaitlis" sqref="D6:J7">
      <formula1>-1000000000000</formula1>
      <formula2>1000000000000</formula2>
    </dataValidation>
  </dataValidations>
  <pageMargins left="0.7" right="0.7" top="0.75" bottom="0.75" header="0.3" footer="0.3"/>
  <pageSetup orientation="portrait" verticalDpi="0"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N27"/>
  <sheetViews>
    <sheetView zoomScale="80" zoomScaleNormal="80" workbookViewId="0">
      <selection activeCell="P4" sqref="P4"/>
    </sheetView>
  </sheetViews>
  <sheetFormatPr defaultRowHeight="15"/>
  <cols>
    <col min="1" max="1" width="36.140625" customWidth="1"/>
    <col min="3" max="3" width="11.28515625" customWidth="1"/>
    <col min="4" max="4" width="11.5703125" customWidth="1"/>
    <col min="5" max="5" width="12.85546875" customWidth="1"/>
    <col min="6" max="6" width="10.140625" customWidth="1"/>
    <col min="7" max="7" width="13.140625" customWidth="1"/>
    <col min="8" max="8" width="13.5703125" customWidth="1"/>
    <col min="9" max="9" width="11.42578125" customWidth="1"/>
    <col min="10" max="10" width="6.42578125" customWidth="1"/>
    <col min="11" max="11" width="35" customWidth="1"/>
  </cols>
  <sheetData>
    <row r="1" spans="1:14" ht="28.5" customHeight="1">
      <c r="E1" s="1634" t="s">
        <v>1003</v>
      </c>
      <c r="F1" s="1634"/>
      <c r="G1" s="1634"/>
      <c r="H1" s="1634"/>
      <c r="I1" s="1634"/>
      <c r="J1" s="1634"/>
      <c r="K1" s="1634"/>
    </row>
    <row r="3" spans="1:14" s="120" customFormat="1" ht="12.75">
      <c r="A3" s="128" t="s">
        <v>1054</v>
      </c>
    </row>
    <row r="4" spans="1:14" s="120" customFormat="1" ht="76.5">
      <c r="A4" s="1779" t="s">
        <v>333</v>
      </c>
      <c r="B4" s="1779"/>
      <c r="C4" s="84" t="s">
        <v>13</v>
      </c>
      <c r="D4" s="84" t="s">
        <v>14</v>
      </c>
      <c r="E4" s="84" t="s">
        <v>15</v>
      </c>
      <c r="F4" s="84" t="s">
        <v>16</v>
      </c>
      <c r="G4" s="84" t="s">
        <v>334</v>
      </c>
      <c r="H4" s="84" t="s">
        <v>335</v>
      </c>
      <c r="I4" s="1779" t="s">
        <v>336</v>
      </c>
      <c r="J4" s="1779"/>
      <c r="K4" s="1779"/>
    </row>
    <row r="5" spans="1:14" s="120" customFormat="1" ht="15" customHeight="1">
      <c r="A5" s="1823" t="s">
        <v>337</v>
      </c>
      <c r="B5" s="1824"/>
      <c r="C5" s="344" t="s">
        <v>338</v>
      </c>
      <c r="D5" s="344" t="s">
        <v>338</v>
      </c>
      <c r="E5" s="344" t="s">
        <v>338</v>
      </c>
      <c r="F5" s="344"/>
      <c r="G5" s="344" t="s">
        <v>338</v>
      </c>
      <c r="H5" s="344" t="s">
        <v>338</v>
      </c>
      <c r="I5" s="1789"/>
      <c r="J5" s="1789"/>
      <c r="K5" s="1789"/>
    </row>
    <row r="6" spans="1:14" s="120" customFormat="1" ht="27.75" customHeight="1">
      <c r="A6" s="1845" t="s">
        <v>339</v>
      </c>
      <c r="B6" s="1845"/>
      <c r="C6" s="326">
        <v>0</v>
      </c>
      <c r="D6" s="326">
        <f>C20</f>
        <v>5000</v>
      </c>
      <c r="E6" s="538">
        <f>D20</f>
        <v>5000</v>
      </c>
      <c r="F6" s="538">
        <f>E20</f>
        <v>5000</v>
      </c>
      <c r="G6" s="937">
        <v>0</v>
      </c>
      <c r="H6" s="538">
        <f>E20</f>
        <v>5000</v>
      </c>
      <c r="I6" s="1889" t="s">
        <v>314</v>
      </c>
      <c r="J6" s="1889"/>
      <c r="K6" s="1889"/>
    </row>
    <row r="7" spans="1:14" s="120" customFormat="1" ht="12.75">
      <c r="A7" s="128"/>
    </row>
    <row r="8" spans="1:14" s="1231" customFormat="1" ht="12.75">
      <c r="A8" s="1231" t="s">
        <v>1055</v>
      </c>
    </row>
    <row r="9" spans="1:14" s="1231" customFormat="1" ht="12.75">
      <c r="B9" s="1231" t="s">
        <v>329</v>
      </c>
    </row>
    <row r="10" spans="1:14" s="1231" customFormat="1" ht="12.75">
      <c r="B10" s="1231" t="s">
        <v>330</v>
      </c>
    </row>
    <row r="11" spans="1:14" s="120" customFormat="1" ht="12.75">
      <c r="A11" s="147"/>
      <c r="B11" s="147"/>
      <c r="C11" s="147"/>
      <c r="D11" s="147"/>
      <c r="E11" s="147"/>
      <c r="F11" s="147"/>
      <c r="G11" s="147"/>
      <c r="H11" s="147"/>
      <c r="I11" s="147"/>
      <c r="J11" s="147"/>
      <c r="K11" s="147"/>
      <c r="L11" s="147"/>
      <c r="M11" s="147"/>
      <c r="N11" s="147"/>
    </row>
    <row r="12" spans="1:14" s="137" customFormat="1" ht="69" customHeight="1">
      <c r="A12" s="1948" t="s">
        <v>376</v>
      </c>
      <c r="B12" s="2299" t="s">
        <v>8</v>
      </c>
      <c r="C12" s="2300"/>
      <c r="D12" s="2300"/>
      <c r="E12" s="2301"/>
    </row>
    <row r="13" spans="1:14" s="120" customFormat="1" ht="12.75">
      <c r="A13" s="1948"/>
      <c r="B13" s="342" t="s">
        <v>13</v>
      </c>
      <c r="C13" s="342" t="s">
        <v>14</v>
      </c>
      <c r="D13" s="342" t="s">
        <v>15</v>
      </c>
      <c r="E13" s="342" t="s">
        <v>16</v>
      </c>
    </row>
    <row r="14" spans="1:14" s="142" customFormat="1" ht="38.25">
      <c r="A14" s="423" t="s">
        <v>1056</v>
      </c>
      <c r="B14" s="1232"/>
      <c r="C14" s="1232">
        <f>425*4</f>
        <v>1700</v>
      </c>
      <c r="D14" s="1232">
        <f t="shared" ref="D14:E14" si="0">425*4</f>
        <v>1700</v>
      </c>
      <c r="E14" s="1232">
        <f t="shared" si="0"/>
        <v>1700</v>
      </c>
    </row>
    <row r="15" spans="1:14" s="142" customFormat="1" ht="25.5">
      <c r="A15" s="511" t="s">
        <v>1057</v>
      </c>
      <c r="B15" s="1233"/>
      <c r="C15" s="1233">
        <v>520</v>
      </c>
      <c r="D15" s="1233">
        <v>520</v>
      </c>
      <c r="E15" s="1233">
        <v>520</v>
      </c>
    </row>
    <row r="16" spans="1:14" s="142" customFormat="1" ht="25.5">
      <c r="A16" s="511" t="s">
        <v>1058</v>
      </c>
      <c r="B16" s="1233"/>
      <c r="C16" s="1233">
        <v>1200</v>
      </c>
      <c r="D16" s="1233">
        <v>1200</v>
      </c>
      <c r="E16" s="1233">
        <v>1200</v>
      </c>
    </row>
    <row r="17" spans="1:12" s="142" customFormat="1" ht="12.75">
      <c r="A17" s="511" t="s">
        <v>1059</v>
      </c>
      <c r="B17" s="1233"/>
      <c r="C17" s="1233">
        <v>300</v>
      </c>
      <c r="D17" s="1233">
        <v>300</v>
      </c>
      <c r="E17" s="1233">
        <v>300</v>
      </c>
    </row>
    <row r="18" spans="1:12" s="142" customFormat="1" ht="12.75">
      <c r="A18" s="511" t="s">
        <v>1060</v>
      </c>
      <c r="B18" s="1233"/>
      <c r="C18" s="1233">
        <v>1160</v>
      </c>
      <c r="D18" s="1233">
        <v>1160</v>
      </c>
      <c r="E18" s="1233">
        <v>1160</v>
      </c>
    </row>
    <row r="19" spans="1:12" s="142" customFormat="1" ht="12.75">
      <c r="A19" s="511" t="s">
        <v>1061</v>
      </c>
      <c r="B19" s="1233"/>
      <c r="C19" s="1233">
        <v>120</v>
      </c>
      <c r="D19" s="1233">
        <v>120</v>
      </c>
      <c r="E19" s="1233">
        <v>120</v>
      </c>
    </row>
    <row r="20" spans="1:12" s="142" customFormat="1" ht="12.75">
      <c r="A20" s="606" t="s">
        <v>446</v>
      </c>
      <c r="B20" s="326">
        <f>SUM(B14:B19)</f>
        <v>0</v>
      </c>
      <c r="C20" s="326">
        <f>SUM(C14:C19)</f>
        <v>5000</v>
      </c>
      <c r="D20" s="326">
        <f>SUM(D14:D19)</f>
        <v>5000</v>
      </c>
      <c r="E20" s="326">
        <f>SUM(E14:E19)</f>
        <v>5000</v>
      </c>
    </row>
    <row r="21" spans="1:12" s="120" customFormat="1" ht="12.75"/>
    <row r="22" spans="1:12">
      <c r="A22" s="2302" t="s">
        <v>1062</v>
      </c>
      <c r="B22" s="2303"/>
      <c r="C22" s="2303"/>
      <c r="D22" s="2303"/>
      <c r="E22" s="2303"/>
      <c r="F22" s="2303"/>
      <c r="G22" s="2303"/>
      <c r="H22" s="2303"/>
      <c r="I22" s="2303"/>
      <c r="J22" s="2303"/>
      <c r="K22" s="2303"/>
      <c r="L22" s="2303"/>
    </row>
    <row r="23" spans="1:12">
      <c r="A23" s="125" t="s">
        <v>1063</v>
      </c>
      <c r="B23" s="2"/>
      <c r="C23" s="2"/>
      <c r="D23" s="2"/>
      <c r="E23" s="2"/>
      <c r="F23" s="2"/>
      <c r="G23" s="2"/>
      <c r="H23" s="2"/>
      <c r="I23" s="2"/>
      <c r="J23" s="2"/>
      <c r="K23" s="2"/>
      <c r="L23" s="2"/>
    </row>
    <row r="24" spans="1:12">
      <c r="A24" s="125" t="s">
        <v>1064</v>
      </c>
      <c r="B24" s="2"/>
      <c r="C24" s="2"/>
      <c r="D24" s="2"/>
      <c r="E24" s="2"/>
      <c r="F24" s="2"/>
      <c r="G24" s="2"/>
      <c r="H24" s="2"/>
      <c r="I24" s="2"/>
      <c r="J24" s="2"/>
      <c r="K24" s="2"/>
      <c r="L24" s="2"/>
    </row>
    <row r="25" spans="1:12">
      <c r="A25" s="125" t="s">
        <v>1065</v>
      </c>
      <c r="B25" s="2"/>
      <c r="C25" s="2"/>
      <c r="D25" s="2"/>
      <c r="E25" s="2"/>
      <c r="F25" s="2"/>
      <c r="G25" s="2"/>
      <c r="H25" s="2"/>
      <c r="I25" s="2"/>
      <c r="J25" s="2"/>
      <c r="K25" s="2"/>
      <c r="L25" s="2"/>
    </row>
    <row r="26" spans="1:12">
      <c r="A26" s="125" t="s">
        <v>1066</v>
      </c>
      <c r="B26" s="2"/>
      <c r="C26" s="2"/>
      <c r="D26" s="2"/>
      <c r="E26" s="2"/>
      <c r="F26" s="2"/>
      <c r="G26" s="2"/>
      <c r="H26" s="2"/>
      <c r="I26" s="2"/>
      <c r="J26" s="2"/>
      <c r="K26" s="2"/>
      <c r="L26" s="2"/>
    </row>
    <row r="27" spans="1:12">
      <c r="A27" s="125" t="s">
        <v>1067</v>
      </c>
      <c r="B27" s="2"/>
      <c r="C27" s="2"/>
      <c r="D27" s="2"/>
      <c r="E27" s="2"/>
      <c r="F27" s="2"/>
      <c r="G27" s="2"/>
      <c r="H27" s="2"/>
      <c r="I27" s="2"/>
      <c r="J27" s="2"/>
      <c r="K27" s="2"/>
      <c r="L27" s="2"/>
    </row>
  </sheetData>
  <mergeCells count="10">
    <mergeCell ref="E1:K1"/>
    <mergeCell ref="B12:E12"/>
    <mergeCell ref="A22:L22"/>
    <mergeCell ref="A4:B4"/>
    <mergeCell ref="I4:K4"/>
    <mergeCell ref="A5:B5"/>
    <mergeCell ref="I5:K5"/>
    <mergeCell ref="A6:B6"/>
    <mergeCell ref="I6:K6"/>
    <mergeCell ref="A12:A13"/>
  </mergeCells>
  <dataValidations count="1">
    <dataValidation type="whole" errorStyle="information" allowBlank="1" showInputMessage="1" showErrorMessage="1" error="Jāievada skaitlis" sqref="C5:I6">
      <formula1>-1000000000000</formula1>
      <formula2>1000000000000</formula2>
    </dataValidation>
  </dataValidation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62</vt:i4>
      </vt:variant>
    </vt:vector>
  </HeadingPairs>
  <TitlesOfParts>
    <vt:vector size="62" baseType="lpstr">
      <vt:lpstr>KOPSAVILKUMS</vt:lpstr>
      <vt:lpstr>1.1.1.</vt:lpstr>
      <vt:lpstr>1.1.4.</vt:lpstr>
      <vt:lpstr>1.1.8.</vt:lpstr>
      <vt:lpstr>1.1.9.</vt:lpstr>
      <vt:lpstr>2.1.1. (1.)</vt:lpstr>
      <vt:lpstr>2.1.1. (3.)</vt:lpstr>
      <vt:lpstr>2.1.8.(1.-3.)</vt:lpstr>
      <vt:lpstr>2.2.1.(1.-4.)</vt:lpstr>
      <vt:lpstr>2.2.2. (1.)</vt:lpstr>
      <vt:lpstr>2.2.4. (1.2.)</vt:lpstr>
      <vt:lpstr>2.2.4. (2.)</vt:lpstr>
      <vt:lpstr>2.2.5. (1.)</vt:lpstr>
      <vt:lpstr>3.1.4. (2.)</vt:lpstr>
      <vt:lpstr>2.2.5. (2.)</vt:lpstr>
      <vt:lpstr>3.1.1. (2.)</vt:lpstr>
      <vt:lpstr>3.1.2.</vt:lpstr>
      <vt:lpstr>3.1.4. (1.)</vt:lpstr>
      <vt:lpstr>3.2.1. (1.)</vt:lpstr>
      <vt:lpstr>4.4.</vt:lpstr>
      <vt:lpstr>5.2. (1.-2.)</vt:lpstr>
      <vt:lpstr>5.7. (2.2.)</vt:lpstr>
      <vt:lpstr>6.2.</vt:lpstr>
      <vt:lpstr>6.3.(1.1.)</vt:lpstr>
      <vt:lpstr>6.3.(1.2.)</vt:lpstr>
      <vt:lpstr>6.3. (2.)</vt:lpstr>
      <vt:lpstr>6.3. (3.2.)</vt:lpstr>
      <vt:lpstr>6.4.</vt:lpstr>
      <vt:lpstr>7.1.1. </vt:lpstr>
      <vt:lpstr>7.1.4.</vt:lpstr>
      <vt:lpstr>7.2.1.(1.1)</vt:lpstr>
      <vt:lpstr>7.2.1.(1.3)</vt:lpstr>
      <vt:lpstr>7.2.1.(1.4.-1.5.)</vt:lpstr>
      <vt:lpstr>7.2.1.(2.1.)</vt:lpstr>
      <vt:lpstr>7.2.1.(2.2.-2.4.)</vt:lpstr>
      <vt:lpstr>7.2.1.(3.)</vt:lpstr>
      <vt:lpstr>7.2.2.(1.1.)</vt:lpstr>
      <vt:lpstr>7.2.2.(1.2.)</vt:lpstr>
      <vt:lpstr>Sheet2</vt:lpstr>
      <vt:lpstr>7.2.2.(2.1.-2.2.)</vt:lpstr>
      <vt:lpstr>7.2.2.(3.)</vt:lpstr>
      <vt:lpstr>7.2.2.(4.)</vt:lpstr>
      <vt:lpstr>7.2.3. (1.-3.)</vt:lpstr>
      <vt:lpstr>8.1.</vt:lpstr>
      <vt:lpstr>8.3. (1.-2.)</vt:lpstr>
      <vt:lpstr>8.4. </vt:lpstr>
      <vt:lpstr>8.5. </vt:lpstr>
      <vt:lpstr>8.7.</vt:lpstr>
      <vt:lpstr>8.8.</vt:lpstr>
      <vt:lpstr>9.1. (2.1)</vt:lpstr>
      <vt:lpstr>9.1.(2.2)</vt:lpstr>
      <vt:lpstr>9.2.(1.1.-1.2.)</vt:lpstr>
      <vt:lpstr>9.2.(2.1.-2.2.)</vt:lpstr>
      <vt:lpstr>9.3.(1.)</vt:lpstr>
      <vt:lpstr>9.3.(2.)</vt:lpstr>
      <vt:lpstr>9.4. (1.-2.)</vt:lpstr>
      <vt:lpstr>9.5. (1.-2.)</vt:lpstr>
      <vt:lpstr>9.6.(1.-2.)</vt:lpstr>
      <vt:lpstr>9.7.(1.)</vt:lpstr>
      <vt:lpstr>9.7.(2.)</vt:lpstr>
      <vt:lpstr>9.7.(3.1.-3.2.)</vt:lpstr>
      <vt:lpstr>Sheet1</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Diāna Ose</dc:creator>
  <cp:lastModifiedBy>Sanita Djadela</cp:lastModifiedBy>
  <cp:revision/>
  <cp:lastPrinted>2023-04-04T12:56:10Z</cp:lastPrinted>
  <dcterms:created xsi:type="dcterms:W3CDTF">2022-04-20T05:34:06Z</dcterms:created>
  <dcterms:modified xsi:type="dcterms:W3CDTF">2023-07-05T07:20:34Z</dcterms:modified>
</cp:coreProperties>
</file>