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80" windowHeight="14640"/>
  </bookViews>
  <sheets>
    <sheet name="3_pielikums_2023_JNP" sheetId="1" r:id="rId1"/>
  </sheets>
  <definedNames>
    <definedName name="_xlnm._FilterDatabase" localSheetId="0" hidden="1">'3_pielikums_2023_JNP'!$C$6:$U$122</definedName>
    <definedName name="_xlnm.Print_Titles" localSheetId="0">'3_pielikums_2023_JNP'!$C:$C,'3_pielikums_2023_JNP'!$7:$7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125" i="1" l="1"/>
  <c r="J90" i="1" l="1"/>
  <c r="J122" i="1" s="1"/>
  <c r="N89" i="1"/>
  <c r="J84" i="1"/>
  <c r="T89" i="1"/>
  <c r="N88" i="1"/>
  <c r="U88" i="1"/>
  <c r="U87" i="1"/>
  <c r="U86" i="1"/>
  <c r="I89" i="1"/>
  <c r="S85" i="1" l="1"/>
  <c r="S89" i="1" s="1"/>
  <c r="R85" i="1"/>
  <c r="R89" i="1" s="1"/>
  <c r="Q85" i="1"/>
  <c r="Q89" i="1" s="1"/>
  <c r="P85" i="1"/>
  <c r="P89" i="1" s="1"/>
  <c r="O85" i="1"/>
  <c r="U85" i="1" l="1"/>
  <c r="O89" i="1"/>
  <c r="U89" i="1" s="1"/>
  <c r="O92" i="1" l="1"/>
  <c r="O80" i="1"/>
  <c r="O79" i="1"/>
  <c r="O113" i="1"/>
  <c r="U112" i="1"/>
  <c r="T114" i="1" l="1"/>
  <c r="S114" i="1"/>
  <c r="R114" i="1"/>
  <c r="Q114" i="1"/>
  <c r="P114" i="1"/>
  <c r="N114" i="1"/>
  <c r="U111" i="1"/>
  <c r="O110" i="1"/>
  <c r="U110" i="1" s="1"/>
  <c r="O109" i="1"/>
  <c r="U109" i="1" s="1"/>
  <c r="O108" i="1"/>
  <c r="O107" i="1"/>
  <c r="O106" i="1"/>
  <c r="U106" i="1" s="1"/>
  <c r="O104" i="1"/>
  <c r="O103" i="1"/>
  <c r="O102" i="1"/>
  <c r="O101" i="1"/>
  <c r="U101" i="1" s="1"/>
  <c r="O100" i="1"/>
  <c r="O99" i="1"/>
  <c r="U99" i="1" s="1"/>
  <c r="O98" i="1"/>
  <c r="U98" i="1" s="1"/>
  <c r="O97" i="1"/>
  <c r="U97" i="1" s="1"/>
  <c r="O96" i="1"/>
  <c r="O95" i="1"/>
  <c r="O94" i="1"/>
  <c r="O93" i="1"/>
  <c r="U93" i="1" s="1"/>
  <c r="U113" i="1"/>
  <c r="U108" i="1"/>
  <c r="U107" i="1"/>
  <c r="U105" i="1"/>
  <c r="U104" i="1"/>
  <c r="U103" i="1"/>
  <c r="U102" i="1"/>
  <c r="U100" i="1"/>
  <c r="U96" i="1"/>
  <c r="U95" i="1"/>
  <c r="U94" i="1"/>
  <c r="K114" i="1"/>
  <c r="O114" i="1" l="1"/>
  <c r="O78" i="1"/>
  <c r="U78" i="1" s="1"/>
  <c r="O77" i="1"/>
  <c r="O76" i="1"/>
  <c r="O75" i="1"/>
  <c r="U80" i="1" l="1"/>
  <c r="U79" i="1"/>
  <c r="U77" i="1"/>
  <c r="U76" i="1"/>
  <c r="U75" i="1"/>
  <c r="U70" i="1"/>
  <c r="I114" i="1" l="1"/>
  <c r="I81" i="1"/>
  <c r="I90" i="1" s="1"/>
  <c r="S81" i="1" l="1"/>
  <c r="S90" i="1" s="1"/>
  <c r="R81" i="1"/>
  <c r="R90" i="1" s="1"/>
  <c r="Q81" i="1"/>
  <c r="Q90" i="1" s="1"/>
  <c r="P81" i="1"/>
  <c r="P90" i="1" s="1"/>
  <c r="N81" i="1"/>
  <c r="N90" i="1" s="1"/>
  <c r="M81" i="1"/>
  <c r="M90" i="1" s="1"/>
  <c r="L81" i="1"/>
  <c r="L90" i="1" s="1"/>
  <c r="K81" i="1"/>
  <c r="K90" i="1" s="1"/>
  <c r="L114" i="1" l="1"/>
  <c r="O74" i="1"/>
  <c r="U74" i="1" s="1"/>
  <c r="O73" i="1"/>
  <c r="U73" i="1" s="1"/>
  <c r="O72" i="1"/>
  <c r="U72" i="1" s="1"/>
  <c r="O71" i="1"/>
  <c r="U71" i="1" s="1"/>
  <c r="O69" i="1"/>
  <c r="U69" i="1" s="1"/>
  <c r="O68" i="1"/>
  <c r="U68" i="1" s="1"/>
  <c r="O67" i="1"/>
  <c r="U67" i="1" s="1"/>
  <c r="O66" i="1"/>
  <c r="U66" i="1" s="1"/>
  <c r="O65" i="1"/>
  <c r="U65" i="1" s="1"/>
  <c r="O64" i="1"/>
  <c r="U64" i="1" s="1"/>
  <c r="O63" i="1"/>
  <c r="U63" i="1" s="1"/>
  <c r="O62" i="1"/>
  <c r="U62" i="1" s="1"/>
  <c r="O61" i="1"/>
  <c r="U61" i="1" s="1"/>
  <c r="O60" i="1"/>
  <c r="U60" i="1" s="1"/>
  <c r="O59" i="1"/>
  <c r="U59" i="1" s="1"/>
  <c r="O58" i="1"/>
  <c r="U58" i="1" s="1"/>
  <c r="O57" i="1"/>
  <c r="U57" i="1" s="1"/>
  <c r="O56" i="1"/>
  <c r="U56" i="1" s="1"/>
  <c r="O55" i="1"/>
  <c r="U55" i="1" s="1"/>
  <c r="O54" i="1"/>
  <c r="U54" i="1" s="1"/>
  <c r="O53" i="1"/>
  <c r="U53" i="1" s="1"/>
  <c r="O52" i="1"/>
  <c r="U52" i="1" s="1"/>
  <c r="O51" i="1"/>
  <c r="U51" i="1" s="1"/>
  <c r="O50" i="1"/>
  <c r="U50" i="1" s="1"/>
  <c r="O49" i="1"/>
  <c r="U49" i="1" s="1"/>
  <c r="O48" i="1"/>
  <c r="U48" i="1" s="1"/>
  <c r="O47" i="1"/>
  <c r="U47" i="1" s="1"/>
  <c r="O46" i="1"/>
  <c r="U46" i="1" s="1"/>
  <c r="O45" i="1"/>
  <c r="U45" i="1" s="1"/>
  <c r="O44" i="1"/>
  <c r="U44" i="1" s="1"/>
  <c r="O42" i="1"/>
  <c r="U42" i="1" s="1"/>
  <c r="O43" i="1"/>
  <c r="U43" i="1" s="1"/>
  <c r="O41" i="1"/>
  <c r="U41" i="1" s="1"/>
  <c r="O40" i="1"/>
  <c r="U40" i="1" s="1"/>
  <c r="O39" i="1"/>
  <c r="U39" i="1" s="1"/>
  <c r="O38" i="1"/>
  <c r="U38" i="1" s="1"/>
  <c r="O37" i="1"/>
  <c r="O36" i="1"/>
  <c r="U36" i="1" s="1"/>
  <c r="O35" i="1"/>
  <c r="U35" i="1" s="1"/>
  <c r="O34" i="1"/>
  <c r="U34" i="1" s="1"/>
  <c r="O33" i="1"/>
  <c r="U33" i="1" s="1"/>
  <c r="O32" i="1"/>
  <c r="U32" i="1" s="1"/>
  <c r="O31" i="1"/>
  <c r="U31" i="1" s="1"/>
  <c r="O30" i="1"/>
  <c r="U30" i="1" s="1"/>
  <c r="O29" i="1"/>
  <c r="U29" i="1" s="1"/>
  <c r="O28" i="1"/>
  <c r="U28" i="1" s="1"/>
  <c r="O27" i="1"/>
  <c r="U27" i="1" s="1"/>
  <c r="O26" i="1"/>
  <c r="U26" i="1" s="1"/>
  <c r="O25" i="1"/>
  <c r="U25" i="1" s="1"/>
  <c r="O24" i="1"/>
  <c r="U24" i="1" s="1"/>
  <c r="O23" i="1"/>
  <c r="U23" i="1" s="1"/>
  <c r="O22" i="1"/>
  <c r="U22" i="1" s="1"/>
  <c r="O21" i="1"/>
  <c r="U21" i="1" s="1"/>
  <c r="O20" i="1"/>
  <c r="U20" i="1" s="1"/>
  <c r="O19" i="1"/>
  <c r="U19" i="1" s="1"/>
  <c r="O18" i="1"/>
  <c r="U18" i="1" s="1"/>
  <c r="O17" i="1"/>
  <c r="U17" i="1" s="1"/>
  <c r="O16" i="1"/>
  <c r="O15" i="1"/>
  <c r="U15" i="1" s="1"/>
  <c r="O14" i="1"/>
  <c r="U14" i="1" s="1"/>
  <c r="O13" i="1"/>
  <c r="U13" i="1" s="1"/>
  <c r="O12" i="1"/>
  <c r="U12" i="1" s="1"/>
  <c r="O11" i="1"/>
  <c r="U11" i="1" s="1"/>
  <c r="O10" i="1"/>
  <c r="U10" i="1" s="1"/>
  <c r="O9" i="1"/>
  <c r="U9" i="1" s="1"/>
  <c r="U37" i="1" l="1"/>
  <c r="O81" i="1"/>
  <c r="O90" i="1" s="1"/>
  <c r="O157" i="1" l="1"/>
  <c r="P157" i="1"/>
  <c r="Q157" i="1"/>
  <c r="R157" i="1"/>
  <c r="S157" i="1"/>
  <c r="T137" i="1"/>
  <c r="U137" i="1" l="1"/>
  <c r="T148" i="1"/>
  <c r="U148" i="1" s="1"/>
  <c r="J151" i="1"/>
  <c r="J147" i="1"/>
  <c r="T145" i="1"/>
  <c r="U145" i="1" s="1"/>
  <c r="J144" i="1"/>
  <c r="T134" i="1"/>
  <c r="U134" i="1" s="1"/>
  <c r="J150" i="1" l="1"/>
  <c r="J152" i="1" s="1"/>
  <c r="U157" i="1"/>
  <c r="T157" i="1"/>
  <c r="J133" i="1"/>
  <c r="J131" i="1"/>
  <c r="K131" i="1"/>
  <c r="L131" i="1"/>
  <c r="M131" i="1"/>
  <c r="N131" i="1"/>
  <c r="J130" i="1"/>
  <c r="K130" i="1"/>
  <c r="L130" i="1"/>
  <c r="M130" i="1"/>
  <c r="N130" i="1"/>
  <c r="I130" i="1"/>
  <c r="J136" i="1"/>
  <c r="N136" i="1"/>
  <c r="O136" i="1"/>
  <c r="O138" i="1" s="1"/>
  <c r="P136" i="1"/>
  <c r="P138" i="1" s="1"/>
  <c r="Q136" i="1"/>
  <c r="Q138" i="1" s="1"/>
  <c r="R136" i="1"/>
  <c r="R138" i="1" s="1"/>
  <c r="S136" i="1"/>
  <c r="S138" i="1" s="1"/>
  <c r="T136" i="1"/>
  <c r="T138" i="1" s="1"/>
  <c r="I133" i="1"/>
  <c r="O133" i="1"/>
  <c r="O135" i="1" s="1"/>
  <c r="P133" i="1"/>
  <c r="P135" i="1" s="1"/>
  <c r="Q133" i="1"/>
  <c r="Q135" i="1" s="1"/>
  <c r="R133" i="1"/>
  <c r="S133" i="1"/>
  <c r="S135" i="1" s="1"/>
  <c r="I136" i="1" l="1"/>
  <c r="I139" i="1" s="1"/>
  <c r="L132" i="1"/>
  <c r="K140" i="1"/>
  <c r="M132" i="1"/>
  <c r="N132" i="1"/>
  <c r="J132" i="1"/>
  <c r="J139" i="1"/>
  <c r="Q139" i="1"/>
  <c r="K132" i="1"/>
  <c r="P139" i="1"/>
  <c r="R135" i="1"/>
  <c r="R139" i="1"/>
  <c r="L140" i="1"/>
  <c r="S139" i="1"/>
  <c r="O139" i="1"/>
  <c r="M140" i="1"/>
  <c r="K133" i="1"/>
  <c r="M136" i="1"/>
  <c r="N133" i="1"/>
  <c r="N139" i="1" s="1"/>
  <c r="L136" i="1"/>
  <c r="N140" i="1"/>
  <c r="M133" i="1"/>
  <c r="K136" i="1"/>
  <c r="L133" i="1"/>
  <c r="M139" i="1" l="1"/>
  <c r="M141" i="1" s="1"/>
  <c r="M142" i="1" s="1"/>
  <c r="K139" i="1"/>
  <c r="K141" i="1" s="1"/>
  <c r="K142" i="1" s="1"/>
  <c r="N141" i="1"/>
  <c r="N142" i="1" s="1"/>
  <c r="L139" i="1"/>
  <c r="L141" i="1" s="1"/>
  <c r="L142" i="1" s="1"/>
  <c r="J155" i="1"/>
  <c r="J140" i="1"/>
  <c r="I140" i="1"/>
  <c r="I141" i="1" s="1"/>
  <c r="I131" i="1"/>
  <c r="I132" i="1" s="1"/>
  <c r="K147" i="1"/>
  <c r="L147" i="1"/>
  <c r="M147" i="1"/>
  <c r="N147" i="1"/>
  <c r="O147" i="1"/>
  <c r="O149" i="1" s="1"/>
  <c r="P147" i="1"/>
  <c r="Q147" i="1"/>
  <c r="Q149" i="1" s="1"/>
  <c r="R147" i="1"/>
  <c r="R149" i="1" s="1"/>
  <c r="S147" i="1"/>
  <c r="S149" i="1" s="1"/>
  <c r="T147" i="1"/>
  <c r="I147" i="1"/>
  <c r="I144" i="1"/>
  <c r="Q144" i="1" l="1"/>
  <c r="Q150" i="1" s="1"/>
  <c r="Q151" i="1"/>
  <c r="S144" i="1"/>
  <c r="S146" i="1" s="1"/>
  <c r="S151" i="1"/>
  <c r="O144" i="1"/>
  <c r="O146" i="1" s="1"/>
  <c r="R144" i="1"/>
  <c r="R150" i="1" s="1"/>
  <c r="R151" i="1"/>
  <c r="N144" i="1"/>
  <c r="N150" i="1" s="1"/>
  <c r="N151" i="1"/>
  <c r="T144" i="1"/>
  <c r="T146" i="1" s="1"/>
  <c r="T151" i="1"/>
  <c r="P144" i="1"/>
  <c r="P146" i="1" s="1"/>
  <c r="P151" i="1"/>
  <c r="K144" i="1"/>
  <c r="K150" i="1" s="1"/>
  <c r="K151" i="1"/>
  <c r="U136" i="1"/>
  <c r="U138" i="1" s="1"/>
  <c r="T149" i="1"/>
  <c r="P149" i="1"/>
  <c r="I142" i="1"/>
  <c r="L151" i="1"/>
  <c r="L144" i="1"/>
  <c r="L150" i="1" s="1"/>
  <c r="J141" i="1"/>
  <c r="J142" i="1" s="1"/>
  <c r="J154" i="1"/>
  <c r="J156" i="1" s="1"/>
  <c r="I150" i="1"/>
  <c r="R130" i="1"/>
  <c r="T130" i="1"/>
  <c r="P130" i="1"/>
  <c r="Q130" i="1"/>
  <c r="S130" i="1"/>
  <c r="O130" i="1"/>
  <c r="I151" i="1"/>
  <c r="T150" i="1" l="1"/>
  <c r="S150" i="1"/>
  <c r="S152" i="1" s="1"/>
  <c r="R146" i="1"/>
  <c r="O150" i="1"/>
  <c r="Q146" i="1"/>
  <c r="P150" i="1"/>
  <c r="P152" i="1" s="1"/>
  <c r="T152" i="1"/>
  <c r="I152" i="1"/>
  <c r="N152" i="1"/>
  <c r="K152" i="1"/>
  <c r="L152" i="1"/>
  <c r="R152" i="1"/>
  <c r="Q152" i="1"/>
  <c r="U147" i="1"/>
  <c r="U149" i="1" s="1"/>
  <c r="U130" i="1"/>
  <c r="T81" i="1"/>
  <c r="T90" i="1" s="1"/>
  <c r="U81" i="1" l="1"/>
  <c r="U90" i="1" s="1"/>
  <c r="T133" i="1"/>
  <c r="T121" i="1"/>
  <c r="T122" i="1" s="1"/>
  <c r="S121" i="1"/>
  <c r="R121" i="1"/>
  <c r="Q121" i="1"/>
  <c r="P121" i="1"/>
  <c r="O121" i="1"/>
  <c r="O122" i="1" s="1"/>
  <c r="N121" i="1"/>
  <c r="N122" i="1" s="1"/>
  <c r="M121" i="1"/>
  <c r="M122" i="1" s="1"/>
  <c r="L121" i="1"/>
  <c r="L122" i="1" s="1"/>
  <c r="K121" i="1"/>
  <c r="K122" i="1" s="1"/>
  <c r="I121" i="1"/>
  <c r="I122" i="1" s="1"/>
  <c r="U120" i="1"/>
  <c r="U119" i="1"/>
  <c r="Q122" i="1" l="1"/>
  <c r="Q124" i="1" s="1"/>
  <c r="P124" i="1"/>
  <c r="P122" i="1"/>
  <c r="R122" i="1"/>
  <c r="R124" i="1" s="1"/>
  <c r="S124" i="1"/>
  <c r="S122" i="1"/>
  <c r="K155" i="1"/>
  <c r="K154" i="1"/>
  <c r="L155" i="1"/>
  <c r="L154" i="1"/>
  <c r="I155" i="1"/>
  <c r="I154" i="1"/>
  <c r="N155" i="1"/>
  <c r="N154" i="1"/>
  <c r="T135" i="1"/>
  <c r="T139" i="1"/>
  <c r="U121" i="1"/>
  <c r="I156" i="1" l="1"/>
  <c r="K156" i="1"/>
  <c r="M144" i="1"/>
  <c r="M150" i="1" s="1"/>
  <c r="N156" i="1"/>
  <c r="L156" i="1"/>
  <c r="U144" i="1"/>
  <c r="U133" i="1" l="1"/>
  <c r="U135" i="1" s="1"/>
  <c r="M154" i="1"/>
  <c r="U150" i="1"/>
  <c r="U146" i="1"/>
  <c r="M155" i="1"/>
  <c r="M151" i="1"/>
  <c r="M152" i="1" s="1"/>
  <c r="U139" i="1" l="1"/>
  <c r="M156" i="1"/>
  <c r="T131" i="1"/>
  <c r="T132" i="1" s="1"/>
  <c r="T158" i="1" s="1"/>
  <c r="R131" i="1"/>
  <c r="R132" i="1" s="1"/>
  <c r="R158" i="1" s="1"/>
  <c r="P131" i="1"/>
  <c r="P132" i="1" s="1"/>
  <c r="P158" i="1" s="1"/>
  <c r="S131" i="1"/>
  <c r="S132" i="1" s="1"/>
  <c r="S158" i="1" s="1"/>
  <c r="O131" i="1"/>
  <c r="O132" i="1" s="1"/>
  <c r="O158" i="1" s="1"/>
  <c r="Q131" i="1"/>
  <c r="Q132" i="1" s="1"/>
  <c r="Q158" i="1" s="1"/>
  <c r="T155" i="1" l="1"/>
  <c r="T140" i="1"/>
  <c r="U131" i="1"/>
  <c r="U132" i="1" s="1"/>
  <c r="U158" i="1" s="1"/>
  <c r="O140" i="1" l="1"/>
  <c r="Q140" i="1"/>
  <c r="T141" i="1"/>
  <c r="T142" i="1" s="1"/>
  <c r="T154" i="1"/>
  <c r="T156" i="1" s="1"/>
  <c r="R140" i="1"/>
  <c r="S140" i="1"/>
  <c r="U140" i="1"/>
  <c r="P140" i="1"/>
  <c r="R155" i="1" l="1"/>
  <c r="U141" i="1"/>
  <c r="U142" i="1" s="1"/>
  <c r="U154" i="1"/>
  <c r="R141" i="1"/>
  <c r="R142" i="1" s="1"/>
  <c r="R154" i="1"/>
  <c r="P141" i="1"/>
  <c r="P142" i="1" s="1"/>
  <c r="P154" i="1"/>
  <c r="S141" i="1"/>
  <c r="S142" i="1" s="1"/>
  <c r="S154" i="1"/>
  <c r="Q141" i="1"/>
  <c r="Q142" i="1" s="1"/>
  <c r="Q154" i="1"/>
  <c r="O141" i="1"/>
  <c r="O142" i="1" s="1"/>
  <c r="O154" i="1"/>
  <c r="P155" i="1"/>
  <c r="S155" i="1"/>
  <c r="Q155" i="1"/>
  <c r="Q156" i="1" l="1"/>
  <c r="S156" i="1"/>
  <c r="P156" i="1"/>
  <c r="R156" i="1"/>
  <c r="O151" i="1"/>
  <c r="O152" i="1" s="1"/>
  <c r="U92" i="1"/>
  <c r="U114" i="1" s="1"/>
  <c r="U151" i="1" l="1"/>
  <c r="U152" i="1" s="1"/>
  <c r="U122" i="1"/>
  <c r="U155" i="1"/>
  <c r="U156" i="1" s="1"/>
  <c r="O155" i="1"/>
  <c r="O156" i="1" s="1"/>
  <c r="O124" i="1"/>
</calcChain>
</file>

<file path=xl/sharedStrings.xml><?xml version="1.0" encoding="utf-8"?>
<sst xmlns="http://schemas.openxmlformats.org/spreadsheetml/2006/main" count="649" uniqueCount="418">
  <si>
    <t>Nr.p.k.</t>
  </si>
  <si>
    <t>Aizdevējs</t>
  </si>
  <si>
    <t>Mērķis</t>
  </si>
  <si>
    <t>Līguma Nr.</t>
  </si>
  <si>
    <t>Trančes Nr.</t>
  </si>
  <si>
    <t>Līguma noslēgšanas datums</t>
  </si>
  <si>
    <t>Atmaksas termiņš</t>
  </si>
  <si>
    <t>Līguma summa</t>
  </si>
  <si>
    <t>turpmākajos gados</t>
  </si>
  <si>
    <t>pavisam (1.+2.+3.+4.+ 5+.6.+7.)</t>
  </si>
  <si>
    <t>Valsts Kase</t>
  </si>
  <si>
    <t>Projekta "Teritorijas labiekārtošana Jelgavas novada pašvaldības izglītības iestādēs" īstenošanai</t>
  </si>
  <si>
    <t>A2/1/16/170; P-95/2016</t>
  </si>
  <si>
    <t>A2/1/16/170</t>
  </si>
  <si>
    <t>P-95/2016</t>
  </si>
  <si>
    <t>03.06.2016</t>
  </si>
  <si>
    <t>20.05.2036</t>
  </si>
  <si>
    <t>Projekta "Līvbērzes vidusskolas zēnu mājturības ēkas pārbūve" īstenošanai</t>
  </si>
  <si>
    <t>A2/1/16/171; P-97/2016</t>
  </si>
  <si>
    <t>A2/1/16/171</t>
  </si>
  <si>
    <t>P-97/2016</t>
  </si>
  <si>
    <t>20.05.2026</t>
  </si>
  <si>
    <t>Projekta "Vilces pagasta sākumskolas ēkas rekonstrukcija, teritorijas un sporta laukuma labiekārtošana" īstenošanai</t>
  </si>
  <si>
    <t>A2/1/16/299; P-206/2016</t>
  </si>
  <si>
    <t>A2/1/16/299</t>
  </si>
  <si>
    <t>P-206/2016</t>
  </si>
  <si>
    <t>02.08.2016</t>
  </si>
  <si>
    <t>20.07.2041</t>
  </si>
  <si>
    <t>Projekta "Svētes pamatskolas vecās ēkas daļas pārbūve" īstenošanai</t>
  </si>
  <si>
    <t>A2/1/16/298; P-205/2016</t>
  </si>
  <si>
    <t>A2/1/16/298</t>
  </si>
  <si>
    <t>P-205/2016</t>
  </si>
  <si>
    <t>03.08.2016</t>
  </si>
  <si>
    <t>20.07.2031</t>
  </si>
  <si>
    <t>ERAF projekta (Nr. 3.3.1.0/16/I/032) "Uzņēmējdarbības attīstībai nepieciešamās infrastruktūras attīstība Jelgavas novadā 2.kārta" īstenošanai</t>
  </si>
  <si>
    <t>A2/1/17/739; P-581/2017</t>
  </si>
  <si>
    <t>A2/1/17/739</t>
  </si>
  <si>
    <t>P-581/2017</t>
  </si>
  <si>
    <t>06.10.2017</t>
  </si>
  <si>
    <t>20.09.2037</t>
  </si>
  <si>
    <t>ELFLA projekta (Nr. 17-06-AL03-A019.2202-000001) "Lielplatones muižas ansambļa ēkas "Vešūzis" restaurācija" īstenošanai</t>
  </si>
  <si>
    <t>A2/1/18/119; P-92/2018</t>
  </si>
  <si>
    <t>A2/1/18/119</t>
  </si>
  <si>
    <t xml:space="preserve"> P-92/2018</t>
  </si>
  <si>
    <t>28.03.2018</t>
  </si>
  <si>
    <t>20.03.2023</t>
  </si>
  <si>
    <t>ERAF projekta Nr.3.3.1.0/16/I/032 “Uzņēmējdarbības attīstībai nepieciešamās infrastruktūras attīstība Jelgavas novadā 2.kārta” īstenošanai</t>
  </si>
  <si>
    <t>A2/1/18/186; P-152/2018</t>
  </si>
  <si>
    <t>A2/1/18/186</t>
  </si>
  <si>
    <t>P-152/2018</t>
  </si>
  <si>
    <t>25.04.2018</t>
  </si>
  <si>
    <t>20.04.2038</t>
  </si>
  <si>
    <t>Pašvaldības autonomo funkciju veikšanai nepieciešamā transporta iegādei</t>
  </si>
  <si>
    <t>A2/1/18/216; P-185/2018</t>
  </si>
  <si>
    <t>A2/1/18/216</t>
  </si>
  <si>
    <t>P-185/2018</t>
  </si>
  <si>
    <t>10.05.2018</t>
  </si>
  <si>
    <t>20.04.2023</t>
  </si>
  <si>
    <t>Būvprojekta "Lielplatones internātpamatskolas labiekārtošana un katlu mājas rekonstrukcija" izstrādei</t>
  </si>
  <si>
    <t>A2/1/18/217; P-186/2018</t>
  </si>
  <si>
    <t>A2/1/18/217</t>
  </si>
  <si>
    <t>P-186/2018</t>
  </si>
  <si>
    <t>Prioritārā investīciju projekta "Līvbērzes kultūras nama energoefektivitātes paaugstināšana" īstenošanai</t>
  </si>
  <si>
    <t>A2/1/18/218; P-187/2018</t>
  </si>
  <si>
    <t>A2/1/18/218</t>
  </si>
  <si>
    <t>P-187/2018</t>
  </si>
  <si>
    <t>Projekta "Kalnciema vidusskolas pirmsskolas izglītības iestāde filiāles energoefektivitātes paaugstināšana" īstenošanai</t>
  </si>
  <si>
    <t>A2/1/18/294; P-244/2018</t>
  </si>
  <si>
    <t>A2/1/18/294</t>
  </si>
  <si>
    <t>P-244/2018</t>
  </si>
  <si>
    <t>31.05.2018</t>
  </si>
  <si>
    <t>20.05.2038</t>
  </si>
  <si>
    <t>Investīciju projekta "Zaļenieku komerciālās un amatniecības vidusskolas ēku kompleksa energoefektivitātes paaugstināšana. (Restaurācijas nama izveidošana Zaļenieku komerciālās un amatniecības vidusskolas- Zirgu stallī un Katlu mājā)" īstenošanai</t>
  </si>
  <si>
    <t>A2/1/18/295; P-245/2018</t>
  </si>
  <si>
    <t>A2/1/18/295</t>
  </si>
  <si>
    <t>P-245/2018</t>
  </si>
  <si>
    <t>20.05.2043</t>
  </si>
  <si>
    <t>ELFLA projekta (Nr.17-06-A00702-000125) “Jelgavas novada lauku ceļu infrastruktūras pārbūve” īstenošanai</t>
  </si>
  <si>
    <t>A2/1/18/389; P-331/2018</t>
  </si>
  <si>
    <t>A2/1/18/389</t>
  </si>
  <si>
    <t>P-331/2018</t>
  </si>
  <si>
    <t>02.07.2018</t>
  </si>
  <si>
    <t>20.06.2048</t>
  </si>
  <si>
    <t>Latvijas-Lietuvas pārrobežu sadarbības projekta (Nr.LLI-313) “Interaktīvas sabiedriskas vietas izveide Elejas muižas parkā – Aizraujošais ceļojums muižu parkos četros gadalaikos” īstenošanai</t>
  </si>
  <si>
    <t>A2/1/18/388; P-330/2018</t>
  </si>
  <si>
    <t>A2/1/18/388</t>
  </si>
  <si>
    <t>P-330/2018</t>
  </si>
  <si>
    <t>20.06.2038</t>
  </si>
  <si>
    <t>Pārjaunojuma līgums investīciju projektu īstenošanai</t>
  </si>
  <si>
    <t>A2/1/18/615; PP-22/2018</t>
  </si>
  <si>
    <t>A2/1/18/615</t>
  </si>
  <si>
    <t>PP-22/2018</t>
  </si>
  <si>
    <t>Sociālo iestāžu investīciju projekta “SARC “Staļģene” telpu pārbūve un teritorijas labiekārtošana” īstenošanai</t>
  </si>
  <si>
    <t>A2/1/18/732; P-610/2018</t>
  </si>
  <si>
    <t>A2/1/18/732</t>
  </si>
  <si>
    <t>P-610/2018</t>
  </si>
  <si>
    <t>18.10.2018</t>
  </si>
  <si>
    <t>20.10.2043</t>
  </si>
  <si>
    <t>Kultūras iestāžu investīciju projekta “Līvbērzes kultūras nama energoefektivitātes paaugstināšana” īstenošanai</t>
  </si>
  <si>
    <t>A2/1/18/731; P-611/2018</t>
  </si>
  <si>
    <t>A2/1/18/731</t>
  </si>
  <si>
    <t>P-611/2018</t>
  </si>
  <si>
    <t>Valsts nozīmes arhitektūras pieminekļa investīciju projekta „Dzīvojamās ēkas vienkāršotā atjaunošana ar telpu grupas funkcijas maiņu - Vilces doktorāta izveide” īstenošanai</t>
  </si>
  <si>
    <t>A2/1/18/819; P-676/2018</t>
  </si>
  <si>
    <t>A2/1/18/819</t>
  </si>
  <si>
    <t>P-676/2018</t>
  </si>
  <si>
    <t>21.11.2018</t>
  </si>
  <si>
    <t>20.11.2033</t>
  </si>
  <si>
    <t>Projekta "Jelgavas novada pašvaldības ceļa "Kūdras purvs - Mellene" izbūve" īstenošanai</t>
  </si>
  <si>
    <t>A2/1/18/868; P-716/2018</t>
  </si>
  <si>
    <t>A2/1/18/868</t>
  </si>
  <si>
    <t>P-716/2018</t>
  </si>
  <si>
    <t>03.12.2018</t>
  </si>
  <si>
    <t>20.11.2038</t>
  </si>
  <si>
    <t>A2/1/19/116; P-63/2019</t>
  </si>
  <si>
    <t>A2/1/19/116</t>
  </si>
  <si>
    <t xml:space="preserve"> P-63/2019</t>
  </si>
  <si>
    <t>09.05.2019</t>
  </si>
  <si>
    <t>20.04.2024</t>
  </si>
  <si>
    <t>2018.gadā uzsāktā projekta "SARC "Staļģene" telpu pārbūve un teritorijas labiekārtošana" īstenošanai_x000D_</t>
  </si>
  <si>
    <t>A2/1/19/117; P-62/2019</t>
  </si>
  <si>
    <t>A2/1/19/117</t>
  </si>
  <si>
    <t xml:space="preserve"> P-62/2019</t>
  </si>
  <si>
    <t>20.04.2044</t>
  </si>
  <si>
    <t>2018.gadā uzsāktā projekta "Kalnciema vidusskolas pirmsskolas izglītības iestādes filiāles energoefektivitātes paaugstināšana" īstenošanai_x000D_</t>
  </si>
  <si>
    <t>A2/1/19/118; P-61/2019</t>
  </si>
  <si>
    <t>A2/1/19/118</t>
  </si>
  <si>
    <t xml:space="preserve"> P-61/2019</t>
  </si>
  <si>
    <t>ERAF projekta (Nr.9.3.1.1/18/I/002) "Jelgavas novada pašvaldības deinstitucionalizācijas plānā iekļauto pakalpojumu infrastruktūras attīstība" īstenošanai</t>
  </si>
  <si>
    <t>A2/1/19/376; P-241/2019</t>
  </si>
  <si>
    <t>A2/1/19/376</t>
  </si>
  <si>
    <t>P-241/2019</t>
  </si>
  <si>
    <t>16.10.2019</t>
  </si>
  <si>
    <t>20.09.2044</t>
  </si>
  <si>
    <t>ELFLA projekta (Nr.19-06-A00702-000028) "Jelgavas novada lauku ceļu infrastruktūras pārbūve 2.kārta" īstenošanai</t>
  </si>
  <si>
    <t>A2/1/19/377; P-242/2019</t>
  </si>
  <si>
    <t>A2/1/19/377</t>
  </si>
  <si>
    <t>P-242/2019</t>
  </si>
  <si>
    <t>20.09.2039</t>
  </si>
  <si>
    <t>Investīciju projekta “Jelgavas novada pašvaldības Elejas pagasta ceļa “A6 Bauskas šoseja-Ozolmuiža-Daumanti Nr. 40” 1,5 km posma pārbūve” īstenošanai</t>
  </si>
  <si>
    <t>A2/1/20/611;
P-287/2020</t>
  </si>
  <si>
    <t>A2/1/20/611</t>
  </si>
  <si>
    <t>P-287/2020</t>
  </si>
  <si>
    <t>01.09.2020</t>
  </si>
  <si>
    <t>20.08.2040</t>
  </si>
  <si>
    <t>02.11.2020</t>
  </si>
  <si>
    <t>20.10.2025</t>
  </si>
  <si>
    <t>Investīciju projekts “Jelgavas novada pašvaldības Līvbērzes pagasta Jelgavas ielas transporta infrastruktūras attīstība” īstenošanai</t>
  </si>
  <si>
    <t>A2/1/20/797;
P-434/2020</t>
  </si>
  <si>
    <t>A2/1/20/797</t>
  </si>
  <si>
    <t>P-434/2020</t>
  </si>
  <si>
    <t>A2/1/20/819;
P-453/2020</t>
  </si>
  <si>
    <t>A2/1/20/819</t>
  </si>
  <si>
    <t>P-453/2020</t>
  </si>
  <si>
    <t>13.11.2020</t>
  </si>
  <si>
    <t>22.10.2040</t>
  </si>
  <si>
    <t>A2/1/20/820;
P-454/2020</t>
  </si>
  <si>
    <t>A2/1/20/820</t>
  </si>
  <si>
    <t>P-454/2020</t>
  </si>
  <si>
    <t>Valsts kase</t>
  </si>
  <si>
    <t>KOPĀ:</t>
  </si>
  <si>
    <t>X</t>
  </si>
  <si>
    <t>SEB Banka</t>
  </si>
  <si>
    <t>Studiju kredīta nodrošināšanai</t>
  </si>
  <si>
    <t>03A0059</t>
  </si>
  <si>
    <t>15.10.2010</t>
  </si>
  <si>
    <t>15.12.2025</t>
  </si>
  <si>
    <t>Studējošā kredīta nodrošināšanai</t>
  </si>
  <si>
    <t>JNP/5-34.3/10/599</t>
  </si>
  <si>
    <t>Swedbank</t>
  </si>
  <si>
    <t>JNP/5-34.3/11/284</t>
  </si>
  <si>
    <t>04.07.2011</t>
  </si>
  <si>
    <t>14.06.2023</t>
  </si>
  <si>
    <t>Vides investīciju fonds</t>
  </si>
  <si>
    <t>14.12.2011</t>
  </si>
  <si>
    <t>01.10.2031</t>
  </si>
  <si>
    <t>Ūdenssaimniecības projekta realizēšanai Lielplatonē</t>
  </si>
  <si>
    <t>JNP/5-34.3/11/511</t>
  </si>
  <si>
    <t>JNP/5-34.3/11/515</t>
  </si>
  <si>
    <t>25.10.2011</t>
  </si>
  <si>
    <t>14.09.2027</t>
  </si>
  <si>
    <t>JNP/5-34.3/11/516</t>
  </si>
  <si>
    <t>19.10.2011</t>
  </si>
  <si>
    <t>Jelgavas novada Dorupes ciema ūdenssaimniecības attīstība" projekta realizācijai</t>
  </si>
  <si>
    <t>JNP/5-34.3/13/155; GL00429</t>
  </si>
  <si>
    <t>22.05.2013</t>
  </si>
  <si>
    <t>01.01.2033</t>
  </si>
  <si>
    <t>Jelgavas novada Zaļenieku ciema ūdenssaimniecības attīstība" projekta realizācijai</t>
  </si>
  <si>
    <t>JNP/5-34.3/13/154; GL00530</t>
  </si>
  <si>
    <t>Projekta "Ūdenssaimniecības infrastruktūras attīstība Jelgavas novada Platones ciemā" realizācijai</t>
  </si>
  <si>
    <t>JNP/5-34.3/13/226; GL00531</t>
  </si>
  <si>
    <t>24.07.2013</t>
  </si>
  <si>
    <t>01.04.2033</t>
  </si>
  <si>
    <t>JNP/5-34.3/13/385</t>
  </si>
  <si>
    <t>28.11.2013</t>
  </si>
  <si>
    <t>14.07.2028</t>
  </si>
  <si>
    <t>Projekta "Ūdenssaimniecības pakalpojumu attīstība Kalnciemā 2.kārta" īstenošanai</t>
  </si>
  <si>
    <t>JNP/5-34.3.14/125; G/14/194</t>
  </si>
  <si>
    <t>28.03.2014</t>
  </si>
  <si>
    <t>20.12.2033</t>
  </si>
  <si>
    <t>Projekta "Jelgavas novada Svētes ciema ūdenssaimniecības attīstība" īstenošanai</t>
  </si>
  <si>
    <t>JNP/5-34.3.14/124; G/14/195</t>
  </si>
  <si>
    <t>ERAF projekta "Jelgavas novada Mazlauku ciema ūdenssaimniecības attīstība" īstenošanai</t>
  </si>
  <si>
    <t>JNP/5-34.1/14/15; G/14/496</t>
  </si>
  <si>
    <t>24.07.2014</t>
  </si>
  <si>
    <t>Citas ilgtermiņa saistības</t>
  </si>
  <si>
    <t>CFLA</t>
  </si>
  <si>
    <t xml:space="preserve">Projekts "Uzņēmējdarbības attīstībai nepieciešamās infrastruktūras attīstība Jelgavas novadā 1.kārta" </t>
  </si>
  <si>
    <t>3.3.1.0/16/I/009</t>
  </si>
  <si>
    <t xml:space="preserve">Projekts "Uzņēmējdarbības attīstībai nepieciešamās infrastruktūras attīstība Jelgavas novadā 2.kārta" </t>
  </si>
  <si>
    <t>3.3.1.0/16/I/032</t>
  </si>
  <si>
    <t>Saistību apjoms % no plānotajiem pamatbudžeta ieņēmumiem</t>
  </si>
  <si>
    <t>x</t>
  </si>
  <si>
    <t>Plānotie pamatbudžeta ieņēmumi bez plānotajiem transferta ieņēmumiem no valsts budžeta noteiktam mērķim (izņemot klimata pārmaiņu finanšu instrumenta finansējumu) un plānotajām iemaksām pašvaldību finanšu izlīdzināšanas fondā saimnieciskajā gadā:</t>
  </si>
  <si>
    <t>L.Lonerte</t>
  </si>
  <si>
    <t>Investīciju projekta "Valgundes pagasta IKSC „Avoti” energoefektivitātes paaugstināšana" īstenošanai (2020.gadā 186 598EUR, 2021.gadā 435 394 EUR)</t>
  </si>
  <si>
    <t xml:space="preserve">Investīciju projekta “Attālinātas darba vides attīstīšana Jelgavas novada pašvaldībā attālināto pakalpojumu nodrošināšanai" īstenošanai </t>
  </si>
  <si>
    <t>"Prioritārā investīciju projekta īstenošanai"</t>
  </si>
  <si>
    <t>Gājēju ietve no Saules līdz Ausekļa ielai</t>
  </si>
  <si>
    <t>Ozolnieku novada PII investīciju projektam</t>
  </si>
  <si>
    <t>Kopielas seguma un ielas apgaismojuma izbūve</t>
  </si>
  <si>
    <t>Salgales PS ēdnīcas telpu remontam</t>
  </si>
  <si>
    <t>Ozolnieku novada izglītības iestāžu labiekārtošanas darbi</t>
  </si>
  <si>
    <t>Konteinera tipa katlu mājas izbūve</t>
  </si>
  <si>
    <t>Ūdensvada, saimnieciskās un lietus kanalizācijas tīklu izbūve Celtniecības ielā</t>
  </si>
  <si>
    <t>Zemgales ielas seguma atjaunošana</t>
  </si>
  <si>
    <t>Izglītības iestāžu investīciju projektu īstenošanai</t>
  </si>
  <si>
    <t>Ūdensapgādes un kanalizācijas tīklu izbūve, Rubeņu un Akmeņu ceļu pārbūve</t>
  </si>
  <si>
    <t>Apgaismojuma izbūve Ozolnieku slēpošanas trasē</t>
  </si>
  <si>
    <t>Lietus kanalizācijas tīklu, apgaismojuma un ielas kanalizācijas izbūve Saules ielā Ozolniekos</t>
  </si>
  <si>
    <t>Ceļu un ielu labiekārtošanas investīciju projektu īstenošanai</t>
  </si>
  <si>
    <t>Rīgas ielas gājēju celiņa pārbūve Ozolniekos</t>
  </si>
  <si>
    <t>Sociālās aprūpes centra Zemgale ēku energoefektivitātes pasākumi</t>
  </si>
  <si>
    <t>Atpūtas ielas posma izbūve Ānē</t>
  </si>
  <si>
    <t>Gājēju celiņa izbūve no autoceļa A8 līdz Branku ciemam</t>
  </si>
  <si>
    <t>Gājēju kustības organizācija un auto stāvlaukuma izbūve autoceļa P100 un Iecavas krastmalas ielas piegulošājā teritorijā Ozolniekos, Ozolnieku novadā</t>
  </si>
  <si>
    <t>Upes ielas izbūve</t>
  </si>
  <si>
    <t>24.11.2015</t>
  </si>
  <si>
    <t>11.07.2016</t>
  </si>
  <si>
    <t>26.08.2016</t>
  </si>
  <si>
    <t>31.08.2016</t>
  </si>
  <si>
    <t>25.10.2016</t>
  </si>
  <si>
    <t>26.06.2017</t>
  </si>
  <si>
    <t>30.06.2017</t>
  </si>
  <si>
    <t>28.07.2017</t>
  </si>
  <si>
    <t>31.07.2017</t>
  </si>
  <si>
    <t>22.11.2017</t>
  </si>
  <si>
    <t>19.08.2020</t>
  </si>
  <si>
    <t>12.10.2020</t>
  </si>
  <si>
    <t>18.12.2020</t>
  </si>
  <si>
    <t>07.05.2021.</t>
  </si>
  <si>
    <t>Aizņēmumi Jelgavas novada pašvaldībai</t>
  </si>
  <si>
    <t>Galvojumi Jelgavas novada pašvaldībai</t>
  </si>
  <si>
    <t>SEB banka</t>
  </si>
  <si>
    <t>"SEB banka" AS</t>
  </si>
  <si>
    <t>Studiju kredīts</t>
  </si>
  <si>
    <t>Ūdens ieguves, sagatavošanas un uzglabāšanas ietaišu izbūve, notekūdeņu attīrīšanas ietaišu izbūve, ūdens un kanalizācijas tīklu rekonstrukcija un paplašināšana Ozolnieku ciemā, Ozolnieku novadā</t>
  </si>
  <si>
    <t>20.11.2009</t>
  </si>
  <si>
    <t>28.08.2013</t>
  </si>
  <si>
    <t>16.10.2015</t>
  </si>
  <si>
    <t>16.09.2015</t>
  </si>
  <si>
    <t>Veikala pārbūve par Kalnciema sporta klubu</t>
  </si>
  <si>
    <t>Investīciju projekta “Vilces pagasta Ziedkalnes ceļa seguma atjaunošana” īstenošanai</t>
  </si>
  <si>
    <t>A2/1/21/342;
P-230/2021
COVID VARAM</t>
  </si>
  <si>
    <t>22.06.2026</t>
  </si>
  <si>
    <t>28.06.2021</t>
  </si>
  <si>
    <t>Sporta laukuma labiekārtošana Staļģenes ciemā pie Staļģenes vidusskolas</t>
  </si>
  <si>
    <t>Elejas vidusskolas (sākumskola) teritorijas labiekārtošana</t>
  </si>
  <si>
    <t>A1/1/15/635, P-419/2015</t>
  </si>
  <si>
    <t>20.11.2025.</t>
  </si>
  <si>
    <t>A2/16/242,   P-154/2016</t>
  </si>
  <si>
    <t>20.06.2023.</t>
  </si>
  <si>
    <t>A2/1/16/241,   P-153/2016</t>
  </si>
  <si>
    <t>A2/1/16/324,   P-223/2016</t>
  </si>
  <si>
    <t>20.08.2023.</t>
  </si>
  <si>
    <t>A2/1/16/325,   P-224/2016</t>
  </si>
  <si>
    <t>A2/1/16/340,   P-245/2016</t>
  </si>
  <si>
    <t>A2/1/16/442,   P-319/2016</t>
  </si>
  <si>
    <t>20.10.2026.</t>
  </si>
  <si>
    <t>A2/1/16/445,  P-322/2016</t>
  </si>
  <si>
    <t>A2/1/16/446,  P-323/2016</t>
  </si>
  <si>
    <t>A/2/1/17/412  P-285/2017</t>
  </si>
  <si>
    <t>20.06.2024.</t>
  </si>
  <si>
    <t>A2/1/17/446,  P-325/2017</t>
  </si>
  <si>
    <t>A2/1/17/503,  P-360/2017</t>
  </si>
  <si>
    <t>20.07.2024.</t>
  </si>
  <si>
    <t>A2/1/17/519,  P-361/2017</t>
  </si>
  <si>
    <t>A2/1/17/502,  P-363/2017</t>
  </si>
  <si>
    <t>A2/1/17/839,  P-641/2017</t>
  </si>
  <si>
    <t>20.11.2024.</t>
  </si>
  <si>
    <t>A2/1/20/571,  P-256/2020</t>
  </si>
  <si>
    <t>20.08.2040.</t>
  </si>
  <si>
    <t>A2/1/20/570,  P-257/2020</t>
  </si>
  <si>
    <t>A2/1/20/741,  P-386/2020</t>
  </si>
  <si>
    <t>20.09.2040.</t>
  </si>
  <si>
    <t>A2/1/20/742,  P-385/2020</t>
  </si>
  <si>
    <t>A2/1/20/898,  P-508/2020</t>
  </si>
  <si>
    <t>20.12.2040.</t>
  </si>
  <si>
    <t>A2/1/21/187,  P-128/2021,  COVID VARAM</t>
  </si>
  <si>
    <t>23.04.2041.</t>
  </si>
  <si>
    <t>A2/1/21/188/  P-127/2021,    COVID VARAM</t>
  </si>
  <si>
    <t xml:space="preserve">Jelgavas novada pašvaldības apvienotais                       </t>
  </si>
  <si>
    <t>25.08.2028</t>
  </si>
  <si>
    <t>27.09.2030</t>
  </si>
  <si>
    <t>Plānotie</t>
  </si>
  <si>
    <t>Jnp aizņ.</t>
  </si>
  <si>
    <t>VK dati</t>
  </si>
  <si>
    <t>Ozo aizņ.</t>
  </si>
  <si>
    <t>Kopā</t>
  </si>
  <si>
    <t>JNP galvojumi</t>
  </si>
  <si>
    <t>Ozo galvoj</t>
  </si>
  <si>
    <t>Izglītības iestāžu investīciju projekts</t>
  </si>
  <si>
    <t>09-056526-SJ</t>
  </si>
  <si>
    <t>14.06.2024.</t>
  </si>
  <si>
    <t>JR15096</t>
  </si>
  <si>
    <t>JE15097</t>
  </si>
  <si>
    <t>Siltumtīklu izbūve Ozolniekos</t>
  </si>
  <si>
    <t>Šķeldas katlumājas izbūve Ozolniekos</t>
  </si>
  <si>
    <t>JE13103</t>
  </si>
  <si>
    <t>GALVOJUMI KOPĀ:</t>
  </si>
  <si>
    <t>Centralizētās siltumapgādes pārvaldes un sadales sistēmas rekonstrukcija Ozolniekos</t>
  </si>
  <si>
    <t>A1/1/18/475</t>
  </si>
  <si>
    <t>20.07.2018.</t>
  </si>
  <si>
    <t>Ūdensapgādes un kanalizācijas izbūve Garozas ciemā, Salgales pagastā, Ozolnieku novadā</t>
  </si>
  <si>
    <t>20.05.2050.</t>
  </si>
  <si>
    <t>A1/1/21/664</t>
  </si>
  <si>
    <t>29.01.2021.</t>
  </si>
  <si>
    <t>20.10.2051.</t>
  </si>
  <si>
    <t>A1/1/20/294</t>
  </si>
  <si>
    <t>Prioritārais investīciju projekts "Ozolnieku sporta skolas stadiona pārbūve"</t>
  </si>
  <si>
    <t>A2/1/21/382,
P-266/2021
PRIO</t>
  </si>
  <si>
    <t>07.07.2021.</t>
  </si>
  <si>
    <t>20.06.2041.</t>
  </si>
  <si>
    <t>Ozolnieku vidusskolas sporta spēļu laukumu segumu atjaunošana</t>
  </si>
  <si>
    <t>A2/1/21/402
P-288/2021</t>
  </si>
  <si>
    <t>13.07.2021.</t>
  </si>
  <si>
    <t>01.10.2021.</t>
  </si>
  <si>
    <t>20.09.2041.</t>
  </si>
  <si>
    <t>Tilta ielas līdz Misas tiltam esošā seguma atjaunošana Cenā, Ozolnieku novadā</t>
  </si>
  <si>
    <t>A2/1/21/578
P-439-2021
COVID VARAM</t>
  </si>
  <si>
    <t>Gājēju ietves ar apgaismojumu posma izbūve Spartaka ielā Ozolniekos, Ozolnieku novadā</t>
  </si>
  <si>
    <t>A2/1/21/579
P-438/2021
COVID VARAM</t>
  </si>
  <si>
    <t>Ozolnieku novada pašvaldības ceļa Misas tilts-Glūdas esošās segas konstrukcijas pastiprināšaa ar cietā seguma izbūvi, Cenu ciemā, Ozolnieku novadā</t>
  </si>
  <si>
    <t>A2/1/21/580
P-437/2021
COVID VARAM</t>
  </si>
  <si>
    <t xml:space="preserve">Iecavas krastmalas ielas izbūve no rotācijas apļa līdz Rīgas 29, Ozolniekos, Ozolnieku novadā </t>
  </si>
  <si>
    <t>A2/1/21/581
P-436-2021
COVID VARAM</t>
  </si>
  <si>
    <t>Ozolnieku sporta skolas grīdas seguma atjaunošana</t>
  </si>
  <si>
    <t xml:space="preserve">A2/1/21/403
P-287-2021
</t>
  </si>
  <si>
    <t>Ozolnieku novada izglītības iestāžu telpu remontdarbi</t>
  </si>
  <si>
    <t>A2/1/21/404
P286/2021</t>
  </si>
  <si>
    <t>Atbalsta pasākumi iedzīvotāju nekustamā īpašuma pievienošanai centralizētiem kanalizācijas un ūdensvada tīkliem Ozolnieku novadā</t>
  </si>
  <si>
    <t>A2/1/21/495
P-355/2021
COVID VARAM</t>
  </si>
  <si>
    <t>25.08.2021.</t>
  </si>
  <si>
    <t>20.08.2041.</t>
  </si>
  <si>
    <t>Staļģenes vidusskolas teritorijas labiekārtošana</t>
  </si>
  <si>
    <t>A2/1/21/492
P-358/2021
AG PIP</t>
  </si>
  <si>
    <t>20.08.20741.</t>
  </si>
  <si>
    <t>A2/1/21/493
P-357/2021
AG PIP</t>
  </si>
  <si>
    <t>20.08.2046.</t>
  </si>
  <si>
    <t>A2/1/21/494
P-356/2021
AG PIP</t>
  </si>
  <si>
    <t>21.08.2051.</t>
  </si>
  <si>
    <t>A2/1/21/582
P-435/2021
COVID VARAM</t>
  </si>
  <si>
    <t>20.09.2051.</t>
  </si>
  <si>
    <t>Tilta pār Vircavas upi uz ceļa Šalkas–Upmaļi–Vircavas tilts Nr. 46 Jaunsvirlaukas pagastā, Jelgavas novadā izbūve</t>
  </si>
  <si>
    <t>A2/1/21/583
P-434/2021
CIVID VARAM</t>
  </si>
  <si>
    <t xml:space="preserve">Latvijas – Lietuvas pārrobežu sadarbības programmas projekta (Nr.LLI-444) “Jaunu ilgtspējīgu risinājumu integrācija kultūras mantojumā” </t>
  </si>
  <si>
    <t>A2/1/21/6995P-534/2021</t>
  </si>
  <si>
    <t>10.11.2021.</t>
  </si>
  <si>
    <t>20.06.2040.</t>
  </si>
  <si>
    <t>Kohēzijas fonda projekta Nr. 5.3.1.0/17/I/014 “Ūdenssaimniecības attīstība Ozolnieku pagastā, Ozolnieku novadā” īstenošanai</t>
  </si>
  <si>
    <t>03.06.2020.</t>
  </si>
  <si>
    <t>KOPĀ NOSLĒGTIE AIZŅĒMUMU LĪGUMI</t>
  </si>
  <si>
    <t>PAVISAM AIZŅĒMUMI</t>
  </si>
  <si>
    <t>KOPĀ SAISTĪBAS</t>
  </si>
  <si>
    <t>Vircavas pagasta vidusskolas un sporta halles teritorijas labiekārtošana</t>
  </si>
  <si>
    <t>22.07.2022</t>
  </si>
  <si>
    <t>Apgaismota gājēju celiņa no A-8 līdz Platones centram izbūve, Platones pagastā, Jelgavas novadā</t>
  </si>
  <si>
    <t>29.12.2052.</t>
  </si>
  <si>
    <t>22.07.2052.</t>
  </si>
  <si>
    <t>23.08.2022</t>
  </si>
  <si>
    <t>A2/1/22/335
P 233/2022
COVID VARAM</t>
  </si>
  <si>
    <t>A2/1/22/243
P 159/2022
PRIO</t>
  </si>
  <si>
    <t>Ceļa “Misas tilts - Glūdas” esošās segas konstrukcijas pastiprināšana ar cietā seguma izbūvi - 2.kārta, Cenu pagasts, Jelgavas novads</t>
  </si>
  <si>
    <t>20.08.2032.</t>
  </si>
  <si>
    <t xml:space="preserve">A2/1/22/336
P‑232/2022
COVID VARAM
</t>
  </si>
  <si>
    <t>22.09.2042.</t>
  </si>
  <si>
    <t>Sesavas doktorāta izveide Sesavas pagastā, Jelgavas novadā</t>
  </si>
  <si>
    <t>20.10.2037.</t>
  </si>
  <si>
    <t>A2/1/22/478
P‑325/2022
COVID VARAM</t>
  </si>
  <si>
    <t>03.11.2022</t>
  </si>
  <si>
    <t>Pašvaldības transporta infrastruktūras attīstība Ozolnieku ciemā</t>
  </si>
  <si>
    <t>20.10.2042.</t>
  </si>
  <si>
    <t>A2/1/22/480
P‑324/2022
COVID VARAM</t>
  </si>
  <si>
    <t>Kohēzijas fonda projekta Nr. 5.3.1.0/17/I/014 “Ūdenssaimniecības attīstība Ozolnieku pagastā, Ozolnieku novadā” īstenošanai</t>
  </si>
  <si>
    <t>21.10.2052.</t>
  </si>
  <si>
    <t>A1/1/22/501</t>
  </si>
  <si>
    <t>08.11.2022</t>
  </si>
  <si>
    <t>Parāds uz 01.01.2023.</t>
  </si>
  <si>
    <t>2023.gadā  pamatsummas atmaksa</t>
  </si>
  <si>
    <t>2023.gadā  Apkalpošanas maksas</t>
  </si>
  <si>
    <t>2023.gadā  Procentu maksas</t>
  </si>
  <si>
    <t>Prioritārā investīciju projekta "Ozolnieku sporta skolas stadiona pārbūve un labiekārtošana (sporta spēļu laukumu atjaunošana)" īstenošanai</t>
  </si>
  <si>
    <t>06.10.2022.</t>
  </si>
  <si>
    <t>A2/1/22/415
P-280/2022
PRIO</t>
  </si>
  <si>
    <t>Kurināmā iegādei</t>
  </si>
  <si>
    <t>2047</t>
  </si>
  <si>
    <t>20.04.2039</t>
  </si>
  <si>
    <t xml:space="preserve">Nākotnes ciema notekūdeņu attīrīšanas iekārtu izbūve  notiek projekta "LIFE GoodWater – Latvijas upju baseinu apsaimniekošanas plānu ieviešana laba virszemes ūdens stāvokļa sasniegšanai” ietvaros (projekta Nr. LIFE18 IPE/LV/000014) </t>
  </si>
  <si>
    <t>2023</t>
  </si>
  <si>
    <t>Transporta infrastruktūra, t.sk. Apgaismojums</t>
  </si>
  <si>
    <t>Izglītības iestāžu infrastruktūra</t>
  </si>
  <si>
    <t>Plānotie aizņēmumi Jelgavas novada pašvaldībai</t>
  </si>
  <si>
    <t>KOPĀ PLĀNOTIE AIZŅĒMUMI</t>
  </si>
  <si>
    <t>Prioritārais/ie projekts/i</t>
  </si>
  <si>
    <t>3. pielikums</t>
  </si>
  <si>
    <t>Jelgavas novada pašvaldības 2023. gada 26. aprīļa</t>
  </si>
  <si>
    <t>saistošajiem noteikumiem Nr. 8</t>
  </si>
  <si>
    <t>Aizņēmumu un galvojumu saistību apmērs 2023. gadā un turpmākajos gados, EUR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</si>
</sst>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_ ;[Red]\-#,##0\ "/>
  </numFmts>
  <fonts count="14" x14ac:knownFonts="1">
    <font>
      <sz val="10"/>
      <color theme="1"/>
      <name val="Arial"/>
      <family val="2"/>
      <charset val="186"/>
    </font>
    <font>
      <sz val="10"/>
      <color theme="1"/>
      <name val="Arial"/>
      <family val="2"/>
      <charset val="186"/>
    </font>
    <font>
      <sz val="10"/>
      <name val="Arial"/>
      <family val="2"/>
      <charset val="186"/>
    </font>
    <font>
      <sz val="10"/>
      <name val="Times New Roman"/>
      <family val="1"/>
      <charset val="186"/>
    </font>
    <font>
      <b/>
      <sz val="12"/>
      <name val="Times New Roman"/>
      <family val="1"/>
      <charset val="186"/>
    </font>
    <font>
      <sz val="11"/>
      <name val="Times New Roman"/>
      <family val="1"/>
      <charset val="186"/>
    </font>
    <font>
      <b/>
      <sz val="11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name val="Times New Roman"/>
      <family val="1"/>
    </font>
    <font>
      <sz val="10"/>
      <color rgb="FFFF0000"/>
      <name val="Times New Roman"/>
      <family val="1"/>
      <charset val="186"/>
    </font>
    <font>
      <b/>
      <u/>
      <sz val="11"/>
      <name val="Times New Roman"/>
      <family val="1"/>
      <charset val="186"/>
    </font>
    <font>
      <b/>
      <u/>
      <sz val="10"/>
      <name val="Times New Roman"/>
      <family val="1"/>
      <charset val="186"/>
    </font>
    <font>
      <sz val="10"/>
      <color theme="1"/>
      <name val="Times New Roman"/>
      <family val="1"/>
      <charset val="186"/>
    </font>
    <font>
      <b/>
      <sz val="10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6">
    <xf numFmtId="0" fontId="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</cellStyleXfs>
  <cellXfs count="160">
    <xf numFmtId="0" fontId="0" fillId="0" borderId="0" xfId="0"/>
    <xf numFmtId="0" fontId="3" fillId="0" borderId="0" xfId="1" applyFont="1"/>
    <xf numFmtId="0" fontId="3" fillId="0" borderId="0" xfId="1" applyFont="1" applyAlignment="1">
      <alignment wrapText="1"/>
    </xf>
    <xf numFmtId="0" fontId="3" fillId="0" borderId="0" xfId="1" applyFont="1" applyAlignment="1">
      <alignment horizontal="center"/>
    </xf>
    <xf numFmtId="0" fontId="3" fillId="0" borderId="0" xfId="2" applyFont="1" applyAlignment="1">
      <alignment horizontal="right"/>
    </xf>
    <xf numFmtId="0" fontId="4" fillId="0" borderId="0" xfId="1" applyFont="1"/>
    <xf numFmtId="0" fontId="5" fillId="0" borderId="0" xfId="3" applyFont="1"/>
    <xf numFmtId="0" fontId="5" fillId="0" borderId="0" xfId="3" applyFont="1" applyAlignment="1" applyProtection="1">
      <alignment horizontal="center"/>
      <protection locked="0"/>
    </xf>
    <xf numFmtId="0" fontId="5" fillId="0" borderId="0" xfId="3" applyFont="1" applyProtection="1">
      <protection locked="0"/>
    </xf>
    <xf numFmtId="0" fontId="4" fillId="0" borderId="0" xfId="3" applyFont="1"/>
    <xf numFmtId="0" fontId="6" fillId="0" borderId="0" xfId="3" applyFont="1"/>
    <xf numFmtId="0" fontId="7" fillId="0" borderId="0" xfId="1" applyFont="1"/>
    <xf numFmtId="0" fontId="7" fillId="0" borderId="1" xfId="3" applyFont="1" applyBorder="1" applyAlignment="1">
      <alignment horizontal="center" vertical="center" wrapText="1"/>
    </xf>
    <xf numFmtId="0" fontId="7" fillId="0" borderId="1" xfId="3" applyFont="1" applyBorder="1" applyAlignment="1" applyProtection="1">
      <alignment horizontal="center" vertical="center" wrapText="1"/>
      <protection locked="0"/>
    </xf>
    <xf numFmtId="0" fontId="3" fillId="0" borderId="1" xfId="3" applyFont="1" applyBorder="1" applyAlignment="1">
      <alignment horizontal="center" wrapText="1"/>
    </xf>
    <xf numFmtId="0" fontId="3" fillId="0" borderId="1" xfId="1" applyFont="1" applyBorder="1" applyAlignment="1">
      <alignment horizontal="center"/>
    </xf>
    <xf numFmtId="49" fontId="3" fillId="0" borderId="1" xfId="3" applyNumberFormat="1" applyFont="1" applyBorder="1" applyAlignment="1" applyProtection="1">
      <alignment horizontal="left" wrapText="1"/>
      <protection locked="0"/>
    </xf>
    <xf numFmtId="0" fontId="3" fillId="0" borderId="1" xfId="1" applyFont="1" applyBorder="1"/>
    <xf numFmtId="164" fontId="3" fillId="0" borderId="1" xfId="1" applyNumberFormat="1" applyFont="1" applyBorder="1"/>
    <xf numFmtId="164" fontId="7" fillId="0" borderId="1" xfId="1" applyNumberFormat="1" applyFont="1" applyBorder="1"/>
    <xf numFmtId="2" fontId="3" fillId="0" borderId="1" xfId="3" applyNumberFormat="1" applyFont="1" applyBorder="1" applyAlignment="1" applyProtection="1">
      <alignment horizontal="left" wrapText="1"/>
      <protection locked="0"/>
    </xf>
    <xf numFmtId="0" fontId="3" fillId="0" borderId="1" xfId="1" applyFont="1" applyBorder="1" applyAlignment="1">
      <alignment wrapText="1"/>
    </xf>
    <xf numFmtId="14" fontId="3" fillId="0" borderId="1" xfId="1" applyNumberFormat="1" applyFont="1" applyBorder="1" applyAlignment="1">
      <alignment horizontal="center"/>
    </xf>
    <xf numFmtId="49" fontId="10" fillId="0" borderId="1" xfId="3" applyNumberFormat="1" applyFont="1" applyBorder="1" applyAlignment="1">
      <alignment horizontal="center"/>
    </xf>
    <xf numFmtId="3" fontId="3" fillId="0" borderId="1" xfId="1" applyNumberFormat="1" applyFont="1" applyBorder="1"/>
    <xf numFmtId="0" fontId="9" fillId="0" borderId="0" xfId="1" applyFont="1"/>
    <xf numFmtId="3" fontId="7" fillId="0" borderId="1" xfId="1" applyNumberFormat="1" applyFont="1" applyBorder="1"/>
    <xf numFmtId="49" fontId="11" fillId="0" borderId="1" xfId="3" applyNumberFormat="1" applyFont="1" applyBorder="1" applyAlignment="1">
      <alignment horizontal="left"/>
    </xf>
    <xf numFmtId="49" fontId="7" fillId="0" borderId="1" xfId="3" applyNumberFormat="1" applyFont="1" applyBorder="1" applyAlignment="1" applyProtection="1">
      <alignment horizontal="right"/>
      <protection locked="0"/>
    </xf>
    <xf numFmtId="2" fontId="3" fillId="0" borderId="1" xfId="1" applyNumberFormat="1" applyFont="1" applyBorder="1"/>
    <xf numFmtId="0" fontId="3" fillId="0" borderId="1" xfId="3" applyFont="1" applyBorder="1" applyAlignment="1">
      <alignment horizontal="right" wrapText="1"/>
    </xf>
    <xf numFmtId="164" fontId="7" fillId="3" borderId="1" xfId="1" applyNumberFormat="1" applyFont="1" applyFill="1" applyBorder="1"/>
    <xf numFmtId="0" fontId="3" fillId="0" borderId="0" xfId="4" applyFont="1"/>
    <xf numFmtId="0" fontId="1" fillId="0" borderId="0" xfId="5"/>
    <xf numFmtId="164" fontId="3" fillId="0" borderId="0" xfId="1" applyNumberFormat="1" applyFont="1"/>
    <xf numFmtId="0" fontId="3" fillId="5" borderId="1" xfId="1" applyFont="1" applyFill="1" applyBorder="1"/>
    <xf numFmtId="0" fontId="3" fillId="5" borderId="1" xfId="1" applyFont="1" applyFill="1" applyBorder="1" applyAlignment="1">
      <alignment horizontal="center"/>
    </xf>
    <xf numFmtId="3" fontId="7" fillId="5" borderId="1" xfId="1" applyNumberFormat="1" applyFont="1" applyFill="1" applyBorder="1"/>
    <xf numFmtId="0" fontId="9" fillId="0" borderId="0" xfId="2" applyFont="1" applyAlignment="1">
      <alignment horizontal="right"/>
    </xf>
    <xf numFmtId="3" fontId="9" fillId="0" borderId="0" xfId="1" applyNumberFormat="1" applyFont="1"/>
    <xf numFmtId="3" fontId="3" fillId="0" borderId="0" xfId="1" applyNumberFormat="1" applyFont="1"/>
    <xf numFmtId="3" fontId="3" fillId="0" borderId="6" xfId="3" applyNumberFormat="1" applyFont="1" applyBorder="1" applyAlignment="1">
      <alignment horizontal="right" vertical="center" wrapText="1"/>
    </xf>
    <xf numFmtId="3" fontId="3" fillId="0" borderId="0" xfId="3" applyNumberFormat="1" applyFont="1" applyAlignment="1">
      <alignment horizontal="right" vertical="center" wrapText="1"/>
    </xf>
    <xf numFmtId="0" fontId="3" fillId="6" borderId="1" xfId="1" applyFont="1" applyFill="1" applyBorder="1"/>
    <xf numFmtId="49" fontId="7" fillId="6" borderId="1" xfId="3" applyNumberFormat="1" applyFont="1" applyFill="1" applyBorder="1" applyAlignment="1" applyProtection="1">
      <alignment horizontal="right"/>
      <protection locked="0"/>
    </xf>
    <xf numFmtId="0" fontId="3" fillId="6" borderId="1" xfId="1" applyFont="1" applyFill="1" applyBorder="1" applyAlignment="1">
      <alignment horizontal="center"/>
    </xf>
    <xf numFmtId="3" fontId="7" fillId="6" borderId="1" xfId="1" applyNumberFormat="1" applyFont="1" applyFill="1" applyBorder="1"/>
    <xf numFmtId="3" fontId="7" fillId="4" borderId="1" xfId="3" applyNumberFormat="1" applyFont="1" applyFill="1" applyBorder="1" applyAlignment="1" applyProtection="1">
      <alignment horizontal="right" wrapText="1"/>
      <protection locked="0"/>
    </xf>
    <xf numFmtId="0" fontId="7" fillId="7" borderId="1" xfId="1" applyFont="1" applyFill="1" applyBorder="1"/>
    <xf numFmtId="49" fontId="7" fillId="7" borderId="1" xfId="3" applyNumberFormat="1" applyFont="1" applyFill="1" applyBorder="1" applyAlignment="1" applyProtection="1">
      <alignment horizontal="right" wrapText="1"/>
      <protection locked="0"/>
    </xf>
    <xf numFmtId="0" fontId="7" fillId="7" borderId="1" xfId="1" applyFont="1" applyFill="1" applyBorder="1" applyAlignment="1">
      <alignment horizontal="center"/>
    </xf>
    <xf numFmtId="3" fontId="7" fillId="7" borderId="1" xfId="1" applyNumberFormat="1" applyFont="1" applyFill="1" applyBorder="1"/>
    <xf numFmtId="164" fontId="7" fillId="7" borderId="1" xfId="1" applyNumberFormat="1" applyFont="1" applyFill="1" applyBorder="1"/>
    <xf numFmtId="0" fontId="7" fillId="8" borderId="1" xfId="1" applyFont="1" applyFill="1" applyBorder="1" applyAlignment="1">
      <alignment horizontal="center"/>
    </xf>
    <xf numFmtId="3" fontId="7" fillId="8" borderId="1" xfId="3" applyNumberFormat="1" applyFont="1" applyFill="1" applyBorder="1" applyAlignment="1" applyProtection="1">
      <alignment horizontal="right" wrapText="1"/>
      <protection locked="0"/>
    </xf>
    <xf numFmtId="0" fontId="3" fillId="8" borderId="0" xfId="1" applyFont="1" applyFill="1"/>
    <xf numFmtId="0" fontId="7" fillId="8" borderId="3" xfId="1" applyFont="1" applyFill="1" applyBorder="1" applyAlignment="1">
      <alignment horizontal="center"/>
    </xf>
    <xf numFmtId="0" fontId="3" fillId="8" borderId="1" xfId="1" applyFont="1" applyFill="1" applyBorder="1" applyAlignment="1">
      <alignment horizontal="center"/>
    </xf>
    <xf numFmtId="49" fontId="3" fillId="8" borderId="1" xfId="3" applyNumberFormat="1" applyFont="1" applyFill="1" applyBorder="1" applyAlignment="1" applyProtection="1">
      <alignment horizontal="left" wrapText="1"/>
      <protection locked="0"/>
    </xf>
    <xf numFmtId="0" fontId="3" fillId="8" borderId="1" xfId="3" applyFont="1" applyFill="1" applyBorder="1" applyAlignment="1" applyProtection="1">
      <alignment horizontal="left" wrapText="1"/>
      <protection locked="0"/>
    </xf>
    <xf numFmtId="2" fontId="3" fillId="8" borderId="1" xfId="3" applyNumberFormat="1" applyFont="1" applyFill="1" applyBorder="1" applyAlignment="1" applyProtection="1">
      <alignment horizontal="left" wrapText="1"/>
      <protection locked="0"/>
    </xf>
    <xf numFmtId="49" fontId="3" fillId="8" borderId="1" xfId="3" applyNumberFormat="1" applyFont="1" applyFill="1" applyBorder="1" applyAlignment="1" applyProtection="1">
      <alignment horizontal="center" wrapText="1"/>
      <protection locked="0"/>
    </xf>
    <xf numFmtId="3" fontId="3" fillId="8" borderId="1" xfId="3" applyNumberFormat="1" applyFont="1" applyFill="1" applyBorder="1" applyAlignment="1" applyProtection="1">
      <alignment wrapText="1"/>
      <protection locked="0"/>
    </xf>
    <xf numFmtId="3" fontId="8" fillId="8" borderId="1" xfId="3" applyNumberFormat="1" applyFont="1" applyFill="1" applyBorder="1" applyAlignment="1" applyProtection="1">
      <alignment wrapText="1"/>
      <protection locked="0"/>
    </xf>
    <xf numFmtId="0" fontId="3" fillId="8" borderId="1" xfId="1" applyFont="1" applyFill="1" applyBorder="1"/>
    <xf numFmtId="164" fontId="3" fillId="8" borderId="1" xfId="1" applyNumberFormat="1" applyFont="1" applyFill="1" applyBorder="1"/>
    <xf numFmtId="164" fontId="7" fillId="8" borderId="1" xfId="1" applyNumberFormat="1" applyFont="1" applyFill="1" applyBorder="1"/>
    <xf numFmtId="0" fontId="3" fillId="8" borderId="1" xfId="1" applyFont="1" applyFill="1" applyBorder="1" applyAlignment="1">
      <alignment wrapText="1"/>
    </xf>
    <xf numFmtId="14" fontId="3" fillId="8" borderId="1" xfId="1" applyNumberFormat="1" applyFont="1" applyFill="1" applyBorder="1" applyAlignment="1">
      <alignment horizontal="center"/>
    </xf>
    <xf numFmtId="3" fontId="8" fillId="8" borderId="1" xfId="1" applyNumberFormat="1" applyFont="1" applyFill="1" applyBorder="1"/>
    <xf numFmtId="0" fontId="3" fillId="8" borderId="1" xfId="1" applyFont="1" applyFill="1" applyBorder="1" applyAlignment="1">
      <alignment horizontal="justify" vertical="center" wrapText="1"/>
    </xf>
    <xf numFmtId="0" fontId="3" fillId="8" borderId="2" xfId="3" applyFont="1" applyFill="1" applyBorder="1" applyAlignment="1" applyProtection="1">
      <alignment horizontal="left" vertical="top" wrapText="1"/>
      <protection locked="0"/>
    </xf>
    <xf numFmtId="0" fontId="3" fillId="8" borderId="2" xfId="3" applyFont="1" applyFill="1" applyBorder="1" applyAlignment="1" applyProtection="1">
      <alignment horizontal="left" wrapText="1"/>
      <protection locked="0"/>
    </xf>
    <xf numFmtId="49" fontId="3" fillId="8" borderId="3" xfId="3" applyNumberFormat="1" applyFont="1" applyFill="1" applyBorder="1" applyAlignment="1" applyProtection="1">
      <alignment horizontal="center" wrapText="1"/>
      <protection locked="0"/>
    </xf>
    <xf numFmtId="49" fontId="3" fillId="8" borderId="1" xfId="3" applyNumberFormat="1" applyFont="1" applyFill="1" applyBorder="1" applyAlignment="1" applyProtection="1">
      <alignment horizontal="left" vertical="center" wrapText="1"/>
      <protection locked="0"/>
    </xf>
    <xf numFmtId="49" fontId="3" fillId="8" borderId="1" xfId="3" applyNumberFormat="1" applyFont="1" applyFill="1" applyBorder="1" applyAlignment="1" applyProtection="1">
      <alignment horizontal="center" vertical="center" wrapText="1"/>
      <protection locked="0"/>
    </xf>
    <xf numFmtId="3" fontId="3" fillId="8" borderId="1" xfId="3" applyNumberFormat="1" applyFont="1" applyFill="1" applyBorder="1" applyAlignment="1" applyProtection="1">
      <alignment horizontal="right" vertical="center"/>
      <protection locked="0"/>
    </xf>
    <xf numFmtId="1" fontId="3" fillId="8" borderId="1" xfId="1" applyNumberFormat="1" applyFont="1" applyFill="1" applyBorder="1"/>
    <xf numFmtId="0" fontId="7" fillId="4" borderId="1" xfId="1" applyFont="1" applyFill="1" applyBorder="1" applyAlignment="1">
      <alignment horizontal="center"/>
    </xf>
    <xf numFmtId="49" fontId="7" fillId="4" borderId="1" xfId="3" applyNumberFormat="1" applyFont="1" applyFill="1" applyBorder="1" applyAlignment="1" applyProtection="1">
      <alignment horizontal="center" vertical="center" wrapText="1"/>
      <protection locked="0"/>
    </xf>
    <xf numFmtId="0" fontId="7" fillId="8" borderId="0" xfId="1" applyFont="1" applyFill="1"/>
    <xf numFmtId="0" fontId="3" fillId="8" borderId="4" xfId="1" applyFont="1" applyFill="1" applyBorder="1" applyAlignment="1">
      <alignment wrapText="1"/>
    </xf>
    <xf numFmtId="3" fontId="3" fillId="8" borderId="1" xfId="1" applyNumberFormat="1" applyFont="1" applyFill="1" applyBorder="1"/>
    <xf numFmtId="0" fontId="3" fillId="8" borderId="2" xfId="1" applyFont="1" applyFill="1" applyBorder="1" applyAlignment="1">
      <alignment wrapText="1"/>
    </xf>
    <xf numFmtId="0" fontId="12" fillId="0" borderId="0" xfId="0" applyFont="1" applyAlignment="1">
      <alignment wrapText="1"/>
    </xf>
    <xf numFmtId="0" fontId="3" fillId="8" borderId="0" xfId="2" applyFont="1" applyFill="1" applyAlignment="1">
      <alignment horizontal="right"/>
    </xf>
    <xf numFmtId="49" fontId="3" fillId="8" borderId="3" xfId="3" applyNumberFormat="1" applyFont="1" applyFill="1" applyBorder="1" applyAlignment="1" applyProtection="1">
      <alignment horizontal="left" vertical="center" wrapText="1"/>
      <protection locked="0"/>
    </xf>
    <xf numFmtId="49" fontId="7" fillId="8" borderId="1" xfId="3" applyNumberFormat="1" applyFont="1" applyFill="1" applyBorder="1" applyAlignment="1" applyProtection="1">
      <alignment horizontal="left" wrapText="1"/>
      <protection locked="0"/>
    </xf>
    <xf numFmtId="2" fontId="7" fillId="8" borderId="1" xfId="3" applyNumberFormat="1" applyFont="1" applyFill="1" applyBorder="1" applyAlignment="1" applyProtection="1">
      <alignment horizontal="left" wrapText="1"/>
      <protection locked="0"/>
    </xf>
    <xf numFmtId="49" fontId="7" fillId="8" borderId="1" xfId="3" applyNumberFormat="1" applyFont="1" applyFill="1" applyBorder="1" applyAlignment="1" applyProtection="1">
      <alignment horizontal="center" vertical="center" wrapText="1"/>
      <protection locked="0"/>
    </xf>
    <xf numFmtId="49" fontId="7" fillId="8" borderId="3" xfId="3" applyNumberFormat="1" applyFont="1" applyFill="1" applyBorder="1" applyAlignment="1" applyProtection="1">
      <alignment horizontal="center" wrapText="1"/>
      <protection locked="0"/>
    </xf>
    <xf numFmtId="3" fontId="7" fillId="8" borderId="1" xfId="3" applyNumberFormat="1" applyFont="1" applyFill="1" applyBorder="1" applyAlignment="1" applyProtection="1">
      <alignment wrapText="1"/>
      <protection locked="0"/>
    </xf>
    <xf numFmtId="1" fontId="7" fillId="8" borderId="1" xfId="1" applyNumberFormat="1" applyFont="1" applyFill="1" applyBorder="1"/>
    <xf numFmtId="3" fontId="7" fillId="8" borderId="1" xfId="3" applyNumberFormat="1" applyFont="1" applyFill="1" applyBorder="1" applyAlignment="1" applyProtection="1">
      <alignment horizontal="right" vertical="center"/>
      <protection locked="0"/>
    </xf>
    <xf numFmtId="0" fontId="8" fillId="8" borderId="1" xfId="1" applyFont="1" applyFill="1" applyBorder="1" applyAlignment="1">
      <alignment horizontal="center"/>
    </xf>
    <xf numFmtId="49" fontId="8" fillId="8" borderId="1" xfId="3" applyNumberFormat="1" applyFont="1" applyFill="1" applyBorder="1" applyAlignment="1" applyProtection="1">
      <alignment horizontal="left" vertical="center" wrapText="1"/>
      <protection locked="0"/>
    </xf>
    <xf numFmtId="0" fontId="8" fillId="8" borderId="1" xfId="1" applyFont="1" applyFill="1" applyBorder="1" applyAlignment="1">
      <alignment wrapText="1"/>
    </xf>
    <xf numFmtId="2" fontId="8" fillId="8" borderId="1" xfId="3" applyNumberFormat="1" applyFont="1" applyFill="1" applyBorder="1" applyAlignment="1" applyProtection="1">
      <alignment horizontal="left" wrapText="1"/>
      <protection locked="0"/>
    </xf>
    <xf numFmtId="49" fontId="8" fillId="8" borderId="1" xfId="3" applyNumberFormat="1" applyFont="1" applyFill="1" applyBorder="1" applyAlignment="1" applyProtection="1">
      <alignment horizontal="center" wrapText="1"/>
      <protection locked="0"/>
    </xf>
    <xf numFmtId="49" fontId="8" fillId="8" borderId="3" xfId="3" applyNumberFormat="1" applyFont="1" applyFill="1" applyBorder="1" applyAlignment="1" applyProtection="1">
      <alignment horizontal="center" wrapText="1"/>
      <protection locked="0"/>
    </xf>
    <xf numFmtId="3" fontId="8" fillId="8" borderId="1" xfId="3" applyNumberFormat="1" applyFont="1" applyFill="1" applyBorder="1" applyAlignment="1" applyProtection="1">
      <alignment horizontal="right" vertical="center"/>
      <protection locked="0"/>
    </xf>
    <xf numFmtId="164" fontId="13" fillId="8" borderId="1" xfId="1" applyNumberFormat="1" applyFont="1" applyFill="1" applyBorder="1"/>
    <xf numFmtId="3" fontId="3" fillId="0" borderId="6" xfId="0" applyNumberFormat="1" applyFont="1" applyBorder="1" applyAlignment="1">
      <alignment horizontal="right" vertical="center"/>
    </xf>
    <xf numFmtId="49" fontId="3" fillId="0" borderId="6" xfId="0" applyNumberFormat="1" applyFont="1" applyBorder="1" applyAlignment="1">
      <alignment horizontal="left" vertical="center" wrapText="1"/>
    </xf>
    <xf numFmtId="0" fontId="3" fillId="0" borderId="2" xfId="1" applyFont="1" applyBorder="1" applyAlignment="1">
      <alignment horizontal="center"/>
    </xf>
    <xf numFmtId="49" fontId="3" fillId="0" borderId="5" xfId="3" applyNumberFormat="1" applyFont="1" applyBorder="1" applyAlignment="1" applyProtection="1">
      <alignment horizontal="left" wrapText="1"/>
      <protection locked="0"/>
    </xf>
    <xf numFmtId="49" fontId="3" fillId="0" borderId="3" xfId="3" applyNumberFormat="1" applyFont="1" applyBorder="1" applyAlignment="1" applyProtection="1">
      <alignment horizontal="left" vertical="center" wrapText="1"/>
      <protection locked="0"/>
    </xf>
    <xf numFmtId="49" fontId="3" fillId="0" borderId="1" xfId="3" applyNumberFormat="1" applyFont="1" applyBorder="1" applyAlignment="1" applyProtection="1">
      <alignment horizontal="center" vertical="center" wrapText="1"/>
      <protection locked="0"/>
    </xf>
    <xf numFmtId="49" fontId="3" fillId="0" borderId="3" xfId="3" applyNumberFormat="1" applyFont="1" applyBorder="1" applyAlignment="1" applyProtection="1">
      <alignment horizontal="center" vertical="center" wrapText="1"/>
      <protection locked="0"/>
    </xf>
    <xf numFmtId="3" fontId="8" fillId="0" borderId="1" xfId="3" applyNumberFormat="1" applyFont="1" applyBorder="1" applyAlignment="1" applyProtection="1">
      <alignment horizontal="center" vertical="center" wrapText="1"/>
      <protection locked="0"/>
    </xf>
    <xf numFmtId="1" fontId="3" fillId="0" borderId="1" xfId="1" applyNumberFormat="1" applyFont="1" applyBorder="1" applyAlignment="1">
      <alignment horizontal="center" vertical="center"/>
    </xf>
    <xf numFmtId="3" fontId="3" fillId="0" borderId="1" xfId="3" applyNumberFormat="1" applyFont="1" applyBorder="1" applyAlignment="1" applyProtection="1">
      <alignment horizontal="center" vertical="center"/>
      <protection locked="0"/>
    </xf>
    <xf numFmtId="164" fontId="7" fillId="0" borderId="1" xfId="1" applyNumberFormat="1" applyFont="1" applyBorder="1" applyAlignment="1">
      <alignment horizontal="center" vertical="center"/>
    </xf>
    <xf numFmtId="4" fontId="7" fillId="8" borderId="0" xfId="3" applyNumberFormat="1" applyFont="1" applyFill="1" applyAlignment="1" applyProtection="1">
      <alignment horizontal="right" wrapText="1"/>
      <protection locked="0"/>
    </xf>
    <xf numFmtId="49" fontId="7" fillId="4" borderId="3" xfId="3" applyNumberFormat="1" applyFont="1" applyFill="1" applyBorder="1" applyAlignment="1" applyProtection="1">
      <alignment horizontal="center" vertical="center" wrapText="1"/>
      <protection locked="0"/>
    </xf>
    <xf numFmtId="0" fontId="7" fillId="8" borderId="0" xfId="1" applyFont="1" applyFill="1" applyAlignment="1">
      <alignment vertical="center"/>
    </xf>
    <xf numFmtId="2" fontId="7" fillId="4" borderId="1" xfId="3" applyNumberFormat="1" applyFont="1" applyFill="1" applyBorder="1" applyAlignment="1" applyProtection="1">
      <alignment horizontal="center" vertical="center" wrapText="1"/>
      <protection locked="0"/>
    </xf>
    <xf numFmtId="3" fontId="7" fillId="4" borderId="1" xfId="3" applyNumberFormat="1" applyFont="1" applyFill="1" applyBorder="1" applyAlignment="1" applyProtection="1">
      <alignment horizontal="center" vertical="center" wrapText="1"/>
      <protection locked="0"/>
    </xf>
    <xf numFmtId="1" fontId="7" fillId="4" borderId="1" xfId="1" applyNumberFormat="1" applyFont="1" applyFill="1" applyBorder="1" applyAlignment="1">
      <alignment horizontal="center" vertical="center"/>
    </xf>
    <xf numFmtId="3" fontId="7" fillId="4" borderId="1" xfId="3" applyNumberFormat="1" applyFont="1" applyFill="1" applyBorder="1" applyAlignment="1" applyProtection="1">
      <alignment horizontal="center" vertical="center"/>
      <protection locked="0"/>
    </xf>
    <xf numFmtId="164" fontId="7" fillId="4" borderId="1" xfId="1" applyNumberFormat="1" applyFont="1" applyFill="1" applyBorder="1" applyAlignment="1">
      <alignment horizontal="center" vertical="center"/>
    </xf>
    <xf numFmtId="0" fontId="7" fillId="8" borderId="0" xfId="1" applyFont="1" applyFill="1" applyAlignment="1">
      <alignment horizontal="center" vertical="center"/>
    </xf>
    <xf numFmtId="3" fontId="7" fillId="5" borderId="1" xfId="3" applyNumberFormat="1" applyFont="1" applyFill="1" applyBorder="1" applyAlignment="1" applyProtection="1">
      <alignment vertical="center" wrapText="1"/>
      <protection locked="0"/>
    </xf>
    <xf numFmtId="49" fontId="7" fillId="5" borderId="1" xfId="3" applyNumberFormat="1" applyFont="1" applyFill="1" applyBorder="1" applyAlignment="1" applyProtection="1">
      <alignment vertical="center" wrapText="1"/>
      <protection locked="0"/>
    </xf>
    <xf numFmtId="2" fontId="7" fillId="5" borderId="1" xfId="3" applyNumberFormat="1" applyFont="1" applyFill="1" applyBorder="1" applyAlignment="1" applyProtection="1">
      <alignment vertical="center" wrapText="1"/>
      <protection locked="0"/>
    </xf>
    <xf numFmtId="49" fontId="7" fillId="5" borderId="3" xfId="3" applyNumberFormat="1" applyFont="1" applyFill="1" applyBorder="1" applyAlignment="1" applyProtection="1">
      <alignment vertical="center" wrapText="1"/>
      <protection locked="0"/>
    </xf>
    <xf numFmtId="0" fontId="7" fillId="2" borderId="1" xfId="3" applyFont="1" applyFill="1" applyBorder="1" applyAlignment="1" applyProtection="1">
      <alignment horizontal="center" vertical="center" wrapText="1"/>
      <protection locked="0"/>
    </xf>
    <xf numFmtId="0" fontId="7" fillId="0" borderId="1" xfId="3" applyFont="1" applyBorder="1" applyAlignment="1" applyProtection="1">
      <alignment horizontal="center" wrapText="1"/>
      <protection locked="0"/>
    </xf>
    <xf numFmtId="49" fontId="3" fillId="0" borderId="2" xfId="3" applyNumberFormat="1" applyFont="1" applyBorder="1" applyAlignment="1" applyProtection="1">
      <alignment horizontal="right" wrapText="1"/>
      <protection locked="0"/>
    </xf>
    <xf numFmtId="49" fontId="3" fillId="0" borderId="5" xfId="3" applyNumberFormat="1" applyFont="1" applyBorder="1" applyAlignment="1" applyProtection="1">
      <alignment horizontal="right" wrapText="1"/>
      <protection locked="0"/>
    </xf>
    <xf numFmtId="49" fontId="3" fillId="0" borderId="3" xfId="3" applyNumberFormat="1" applyFont="1" applyBorder="1" applyAlignment="1" applyProtection="1">
      <alignment horizontal="right" wrapText="1"/>
      <protection locked="0"/>
    </xf>
    <xf numFmtId="0" fontId="3" fillId="0" borderId="2" xfId="1" applyFont="1" applyBorder="1" applyAlignment="1">
      <alignment horizontal="right" wrapText="1"/>
    </xf>
    <xf numFmtId="0" fontId="3" fillId="0" borderId="5" xfId="1" applyFont="1" applyBorder="1" applyAlignment="1">
      <alignment horizontal="right" wrapText="1"/>
    </xf>
    <xf numFmtId="0" fontId="3" fillId="0" borderId="3" xfId="1" applyFont="1" applyBorder="1" applyAlignment="1">
      <alignment horizontal="right" wrapText="1"/>
    </xf>
    <xf numFmtId="0" fontId="7" fillId="0" borderId="1" xfId="3" applyFont="1" applyBorder="1" applyAlignment="1">
      <alignment horizontal="center" vertical="center" wrapText="1"/>
    </xf>
    <xf numFmtId="0" fontId="7" fillId="0" borderId="1" xfId="3" applyFont="1" applyBorder="1" applyAlignment="1" applyProtection="1">
      <alignment horizontal="center" vertical="center" wrapText="1"/>
      <protection locked="0"/>
    </xf>
    <xf numFmtId="49" fontId="7" fillId="5" borderId="2" xfId="3" applyNumberFormat="1" applyFont="1" applyFill="1" applyBorder="1" applyAlignment="1" applyProtection="1">
      <alignment horizontal="center"/>
      <protection locked="0"/>
    </xf>
    <xf numFmtId="49" fontId="7" fillId="5" borderId="5" xfId="3" applyNumberFormat="1" applyFont="1" applyFill="1" applyBorder="1" applyAlignment="1" applyProtection="1">
      <alignment horizontal="center"/>
      <protection locked="0"/>
    </xf>
    <xf numFmtId="49" fontId="7" fillId="5" borderId="3" xfId="3" applyNumberFormat="1" applyFont="1" applyFill="1" applyBorder="1" applyAlignment="1" applyProtection="1">
      <alignment horizontal="center"/>
      <protection locked="0"/>
    </xf>
    <xf numFmtId="49" fontId="7" fillId="4" borderId="2" xfId="3" applyNumberFormat="1" applyFont="1" applyFill="1" applyBorder="1" applyAlignment="1" applyProtection="1">
      <alignment horizontal="right" wrapText="1"/>
      <protection locked="0"/>
    </xf>
    <xf numFmtId="49" fontId="7" fillId="4" borderId="5" xfId="3" applyNumberFormat="1" applyFont="1" applyFill="1" applyBorder="1" applyAlignment="1" applyProtection="1">
      <alignment horizontal="right" wrapText="1"/>
      <protection locked="0"/>
    </xf>
    <xf numFmtId="49" fontId="7" fillId="4" borderId="3" xfId="3" applyNumberFormat="1" applyFont="1" applyFill="1" applyBorder="1" applyAlignment="1" applyProtection="1">
      <alignment horizontal="right" wrapText="1"/>
      <protection locked="0"/>
    </xf>
    <xf numFmtId="0" fontId="11" fillId="8" borderId="2" xfId="1" applyFont="1" applyFill="1" applyBorder="1" applyAlignment="1">
      <alignment horizontal="left"/>
    </xf>
    <xf numFmtId="0" fontId="11" fillId="8" borderId="5" xfId="1" applyFont="1" applyFill="1" applyBorder="1" applyAlignment="1">
      <alignment horizontal="left"/>
    </xf>
    <xf numFmtId="0" fontId="11" fillId="8" borderId="3" xfId="1" applyFont="1" applyFill="1" applyBorder="1" applyAlignment="1">
      <alignment horizontal="left"/>
    </xf>
    <xf numFmtId="49" fontId="11" fillId="0" borderId="2" xfId="3" applyNumberFormat="1" applyFont="1" applyBorder="1" applyAlignment="1">
      <alignment horizontal="center" wrapText="1"/>
    </xf>
    <xf numFmtId="49" fontId="11" fillId="0" borderId="5" xfId="3" applyNumberFormat="1" applyFont="1" applyBorder="1" applyAlignment="1">
      <alignment horizontal="center" wrapText="1"/>
    </xf>
    <xf numFmtId="49" fontId="11" fillId="0" borderId="3" xfId="3" applyNumberFormat="1" applyFont="1" applyBorder="1" applyAlignment="1">
      <alignment horizontal="center" wrapText="1"/>
    </xf>
    <xf numFmtId="49" fontId="11" fillId="8" borderId="2" xfId="3" applyNumberFormat="1" applyFont="1" applyFill="1" applyBorder="1" applyAlignment="1" applyProtection="1">
      <alignment horizontal="center" wrapText="1"/>
      <protection locked="0"/>
    </xf>
    <xf numFmtId="49" fontId="11" fillId="8" borderId="5" xfId="3" applyNumberFormat="1" applyFont="1" applyFill="1" applyBorder="1" applyAlignment="1" applyProtection="1">
      <alignment horizontal="center" wrapText="1"/>
      <protection locked="0"/>
    </xf>
    <xf numFmtId="49" fontId="11" fillId="8" borderId="3" xfId="3" applyNumberFormat="1" applyFont="1" applyFill="1" applyBorder="1" applyAlignment="1" applyProtection="1">
      <alignment horizontal="center" wrapText="1"/>
      <protection locked="0"/>
    </xf>
    <xf numFmtId="0" fontId="7" fillId="5" borderId="2" xfId="1" applyFont="1" applyFill="1" applyBorder="1" applyAlignment="1">
      <alignment vertical="center"/>
    </xf>
    <xf numFmtId="0" fontId="7" fillId="5" borderId="5" xfId="1" applyFont="1" applyFill="1" applyBorder="1" applyAlignment="1">
      <alignment vertical="center"/>
    </xf>
    <xf numFmtId="0" fontId="7" fillId="5" borderId="3" xfId="1" applyFont="1" applyFill="1" applyBorder="1" applyAlignment="1">
      <alignment vertical="center"/>
    </xf>
    <xf numFmtId="0" fontId="7" fillId="8" borderId="2" xfId="1" applyFont="1" applyFill="1" applyBorder="1" applyAlignment="1">
      <alignment horizontal="center"/>
    </xf>
    <xf numFmtId="0" fontId="7" fillId="8" borderId="5" xfId="1" applyFont="1" applyFill="1" applyBorder="1" applyAlignment="1">
      <alignment horizontal="center"/>
    </xf>
    <xf numFmtId="0" fontId="7" fillId="8" borderId="3" xfId="1" applyFont="1" applyFill="1" applyBorder="1" applyAlignment="1">
      <alignment horizontal="center"/>
    </xf>
    <xf numFmtId="0" fontId="7" fillId="4" borderId="2" xfId="1" applyFont="1" applyFill="1" applyBorder="1" applyAlignment="1">
      <alignment horizontal="center" vertical="center"/>
    </xf>
    <xf numFmtId="0" fontId="7" fillId="4" borderId="5" xfId="1" applyFont="1" applyFill="1" applyBorder="1" applyAlignment="1">
      <alignment horizontal="center" vertical="center"/>
    </xf>
    <xf numFmtId="0" fontId="7" fillId="4" borderId="3" xfId="1" applyFont="1" applyFill="1" applyBorder="1" applyAlignment="1">
      <alignment horizontal="center" vertical="center"/>
    </xf>
  </cellXfs>
  <cellStyles count="6">
    <cellStyle name="Normal" xfId="0" builtinId="0"/>
    <cellStyle name="Normal 10 2 2 2 2" xfId="1"/>
    <cellStyle name="Normal 2 2 2 2 2" xfId="4"/>
    <cellStyle name="Normal 28" xfId="5"/>
    <cellStyle name="Normal 3 4 2 2 2" xfId="2"/>
    <cellStyle name="Normal_Pamatformas 2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V173"/>
  <sheetViews>
    <sheetView tabSelected="1" zoomScaleNormal="100" workbookViewId="0">
      <pane xSplit="2" ySplit="8" topLeftCell="C9" activePane="bottomRight" state="frozen"/>
      <selection pane="topRight" activeCell="C1" sqref="C1"/>
      <selection pane="bottomLeft" activeCell="A8" sqref="A8"/>
      <selection pane="bottomRight" activeCell="V1" sqref="V1"/>
    </sheetView>
  </sheetViews>
  <sheetFormatPr defaultRowHeight="12.75" x14ac:dyDescent="0.2"/>
  <cols>
    <col min="1" max="1" width="3.7109375" style="1" customWidth="1"/>
    <col min="2" max="2" width="8.140625" style="1" customWidth="1"/>
    <col min="3" max="3" width="34.5703125" style="2" customWidth="1"/>
    <col min="4" max="4" width="12.42578125" style="1" customWidth="1"/>
    <col min="5" max="6" width="10.5703125" style="1" hidden="1" customWidth="1"/>
    <col min="7" max="7" width="10.28515625" style="3" customWidth="1"/>
    <col min="8" max="8" width="9.140625" style="3" customWidth="1"/>
    <col min="9" max="9" width="10.5703125" style="1" customWidth="1"/>
    <col min="10" max="10" width="9.7109375" style="1" hidden="1" customWidth="1"/>
    <col min="11" max="11" width="11" style="1" customWidth="1"/>
    <col min="12" max="12" width="11.5703125" style="1" customWidth="1"/>
    <col min="13" max="13" width="13.140625" style="1" customWidth="1"/>
    <col min="14" max="14" width="9.7109375" style="1" customWidth="1"/>
    <col min="15" max="19" width="9.140625" style="1" customWidth="1"/>
    <col min="20" max="20" width="10.7109375" style="1" customWidth="1"/>
    <col min="21" max="21" width="10.28515625" style="1" customWidth="1"/>
    <col min="22" max="22" width="10.42578125" style="1" bestFit="1" customWidth="1"/>
    <col min="23" max="16384" width="9.140625" style="1"/>
  </cols>
  <sheetData>
    <row r="1" spans="1:21" x14ac:dyDescent="0.2">
      <c r="U1" s="4" t="s">
        <v>414</v>
      </c>
    </row>
    <row r="2" spans="1:21" x14ac:dyDescent="0.2">
      <c r="U2" s="85" t="s">
        <v>415</v>
      </c>
    </row>
    <row r="3" spans="1:21" x14ac:dyDescent="0.2">
      <c r="U3" s="85" t="s">
        <v>416</v>
      </c>
    </row>
    <row r="4" spans="1:21" ht="15.75" x14ac:dyDescent="0.25">
      <c r="A4" s="5" t="s">
        <v>301</v>
      </c>
      <c r="B4" s="6"/>
      <c r="C4" s="5"/>
      <c r="D4" s="6"/>
      <c r="E4" s="6"/>
      <c r="F4" s="6"/>
      <c r="G4" s="7"/>
      <c r="H4" s="7"/>
      <c r="I4" s="8"/>
      <c r="J4" s="8"/>
      <c r="K4" s="8"/>
      <c r="U4" s="38"/>
    </row>
    <row r="5" spans="1:21" ht="15.75" x14ac:dyDescent="0.25">
      <c r="A5" s="9" t="s">
        <v>417</v>
      </c>
      <c r="B5" s="6"/>
      <c r="C5" s="9"/>
      <c r="D5" s="10"/>
      <c r="E5" s="10"/>
      <c r="F5" s="10"/>
      <c r="G5" s="7"/>
      <c r="H5" s="7"/>
      <c r="I5" s="8"/>
      <c r="J5" s="8"/>
      <c r="K5" s="8"/>
      <c r="L5" s="8"/>
    </row>
    <row r="6" spans="1:21" ht="15.75" customHeight="1" x14ac:dyDescent="0.2">
      <c r="A6" s="134" t="s">
        <v>0</v>
      </c>
      <c r="B6" s="134" t="s">
        <v>1</v>
      </c>
      <c r="C6" s="134" t="s">
        <v>2</v>
      </c>
      <c r="D6" s="134" t="s">
        <v>3</v>
      </c>
      <c r="E6" s="134" t="s">
        <v>3</v>
      </c>
      <c r="F6" s="134" t="s">
        <v>4</v>
      </c>
      <c r="G6" s="134" t="s">
        <v>5</v>
      </c>
      <c r="H6" s="134" t="s">
        <v>6</v>
      </c>
      <c r="I6" s="134" t="s">
        <v>7</v>
      </c>
      <c r="J6" s="12"/>
      <c r="K6" s="135" t="s">
        <v>397</v>
      </c>
      <c r="L6" s="126" t="s">
        <v>398</v>
      </c>
      <c r="M6" s="126" t="s">
        <v>399</v>
      </c>
      <c r="N6" s="126" t="s">
        <v>400</v>
      </c>
      <c r="O6" s="127"/>
      <c r="P6" s="127"/>
      <c r="Q6" s="127"/>
      <c r="R6" s="127"/>
      <c r="S6" s="127"/>
      <c r="T6" s="127"/>
      <c r="U6" s="127"/>
    </row>
    <row r="7" spans="1:21" ht="48" customHeight="1" x14ac:dyDescent="0.2">
      <c r="A7" s="134"/>
      <c r="B7" s="134"/>
      <c r="C7" s="134"/>
      <c r="D7" s="134"/>
      <c r="E7" s="134"/>
      <c r="F7" s="134"/>
      <c r="G7" s="134"/>
      <c r="H7" s="134"/>
      <c r="I7" s="134"/>
      <c r="J7" s="12"/>
      <c r="K7" s="135"/>
      <c r="L7" s="126"/>
      <c r="M7" s="126"/>
      <c r="N7" s="126"/>
      <c r="O7" s="12">
        <v>2023</v>
      </c>
      <c r="P7" s="12">
        <v>2024</v>
      </c>
      <c r="Q7" s="12">
        <v>2025</v>
      </c>
      <c r="R7" s="12">
        <v>2026</v>
      </c>
      <c r="S7" s="12">
        <v>2027</v>
      </c>
      <c r="T7" s="12" t="s">
        <v>8</v>
      </c>
      <c r="U7" s="12" t="s">
        <v>9</v>
      </c>
    </row>
    <row r="8" spans="1:21" ht="18.75" customHeight="1" x14ac:dyDescent="0.2">
      <c r="A8" s="145" t="s">
        <v>251</v>
      </c>
      <c r="B8" s="146"/>
      <c r="C8" s="147"/>
      <c r="D8" s="12"/>
      <c r="E8" s="12"/>
      <c r="F8" s="12"/>
      <c r="G8" s="12"/>
      <c r="H8" s="12"/>
      <c r="I8" s="12"/>
      <c r="J8" s="12"/>
      <c r="K8" s="13"/>
      <c r="L8" s="13"/>
      <c r="M8" s="13"/>
      <c r="N8" s="13"/>
      <c r="O8" s="14"/>
      <c r="P8" s="14"/>
      <c r="Q8" s="14"/>
      <c r="R8" s="14"/>
      <c r="S8" s="14"/>
      <c r="T8" s="14"/>
      <c r="U8" s="14"/>
    </row>
    <row r="9" spans="1:21" s="55" customFormat="1" ht="38.25" x14ac:dyDescent="0.2">
      <c r="A9" s="57">
        <v>1</v>
      </c>
      <c r="B9" s="58" t="s">
        <v>10</v>
      </c>
      <c r="C9" s="59" t="s">
        <v>11</v>
      </c>
      <c r="D9" s="58" t="s">
        <v>12</v>
      </c>
      <c r="E9" s="60" t="s">
        <v>13</v>
      </c>
      <c r="F9" s="60" t="s">
        <v>14</v>
      </c>
      <c r="G9" s="61" t="s">
        <v>15</v>
      </c>
      <c r="H9" s="61" t="s">
        <v>16</v>
      </c>
      <c r="I9" s="62">
        <v>621867</v>
      </c>
      <c r="J9" s="62"/>
      <c r="K9" s="63">
        <v>438515</v>
      </c>
      <c r="L9" s="63">
        <v>31892</v>
      </c>
      <c r="M9" s="64">
        <v>1079</v>
      </c>
      <c r="N9" s="64">
        <v>6266</v>
      </c>
      <c r="O9" s="65">
        <f>N9+M9+L9</f>
        <v>39237</v>
      </c>
      <c r="P9" s="65">
        <v>32971</v>
      </c>
      <c r="Q9" s="65">
        <v>32893</v>
      </c>
      <c r="R9" s="65">
        <v>32809</v>
      </c>
      <c r="S9" s="65">
        <v>32728</v>
      </c>
      <c r="T9" s="65">
        <v>267654</v>
      </c>
      <c r="U9" s="66">
        <f>SUM(O9:T9)</f>
        <v>438292</v>
      </c>
    </row>
    <row r="10" spans="1:21" s="55" customFormat="1" ht="25.5" x14ac:dyDescent="0.2">
      <c r="A10" s="57">
        <v>2</v>
      </c>
      <c r="B10" s="58" t="s">
        <v>10</v>
      </c>
      <c r="C10" s="59" t="s">
        <v>17</v>
      </c>
      <c r="D10" s="58" t="s">
        <v>18</v>
      </c>
      <c r="E10" s="60" t="s">
        <v>19</v>
      </c>
      <c r="F10" s="60" t="s">
        <v>20</v>
      </c>
      <c r="G10" s="61" t="s">
        <v>15</v>
      </c>
      <c r="H10" s="61" t="s">
        <v>21</v>
      </c>
      <c r="I10" s="62">
        <v>125278</v>
      </c>
      <c r="J10" s="62"/>
      <c r="K10" s="63">
        <v>49455</v>
      </c>
      <c r="L10" s="63">
        <v>13188</v>
      </c>
      <c r="M10" s="64">
        <v>112</v>
      </c>
      <c r="N10" s="64">
        <v>619</v>
      </c>
      <c r="O10" s="65">
        <f t="shared" ref="O10:O43" si="0">N10+M10+L10</f>
        <v>13919</v>
      </c>
      <c r="P10" s="65">
        <v>13300</v>
      </c>
      <c r="Q10" s="65">
        <v>13267</v>
      </c>
      <c r="R10" s="65">
        <v>5919</v>
      </c>
      <c r="S10" s="65">
        <v>0</v>
      </c>
      <c r="T10" s="65">
        <v>0</v>
      </c>
      <c r="U10" s="66">
        <f t="shared" ref="U10:U73" si="1">SUM(O10:T10)</f>
        <v>46405</v>
      </c>
    </row>
    <row r="11" spans="1:21" s="55" customFormat="1" ht="36.75" customHeight="1" x14ac:dyDescent="0.2">
      <c r="A11" s="57">
        <v>3</v>
      </c>
      <c r="B11" s="58" t="s">
        <v>10</v>
      </c>
      <c r="C11" s="59" t="s">
        <v>22</v>
      </c>
      <c r="D11" s="58" t="s">
        <v>23</v>
      </c>
      <c r="E11" s="60" t="s">
        <v>24</v>
      </c>
      <c r="F11" s="60" t="s">
        <v>25</v>
      </c>
      <c r="G11" s="61" t="s">
        <v>26</v>
      </c>
      <c r="H11" s="61" t="s">
        <v>27</v>
      </c>
      <c r="I11" s="62">
        <v>1072756</v>
      </c>
      <c r="J11" s="62"/>
      <c r="K11" s="102">
        <v>823536</v>
      </c>
      <c r="L11" s="63">
        <v>43344</v>
      </c>
      <c r="M11" s="64">
        <v>2043</v>
      </c>
      <c r="N11" s="64">
        <v>12098</v>
      </c>
      <c r="O11" s="65">
        <f t="shared" si="0"/>
        <v>57485</v>
      </c>
      <c r="P11" s="65">
        <v>45387</v>
      </c>
      <c r="Q11" s="65">
        <v>45282</v>
      </c>
      <c r="R11" s="65">
        <v>45167</v>
      </c>
      <c r="S11" s="65">
        <v>45058</v>
      </c>
      <c r="T11" s="65">
        <v>594360</v>
      </c>
      <c r="U11" s="66">
        <f t="shared" si="1"/>
        <v>832739</v>
      </c>
    </row>
    <row r="12" spans="1:21" s="55" customFormat="1" ht="25.5" x14ac:dyDescent="0.2">
      <c r="A12" s="57">
        <v>4</v>
      </c>
      <c r="B12" s="58" t="s">
        <v>10</v>
      </c>
      <c r="C12" s="59" t="s">
        <v>28</v>
      </c>
      <c r="D12" s="58" t="s">
        <v>29</v>
      </c>
      <c r="E12" s="60" t="s">
        <v>30</v>
      </c>
      <c r="F12" s="60" t="s">
        <v>31</v>
      </c>
      <c r="G12" s="61" t="s">
        <v>32</v>
      </c>
      <c r="H12" s="61" t="s">
        <v>33</v>
      </c>
      <c r="I12" s="62">
        <v>415024</v>
      </c>
      <c r="J12" s="62"/>
      <c r="K12" s="63">
        <v>254232</v>
      </c>
      <c r="L12" s="63">
        <v>28248</v>
      </c>
      <c r="M12" s="64">
        <v>615</v>
      </c>
      <c r="N12" s="64">
        <v>3622</v>
      </c>
      <c r="O12" s="65">
        <f t="shared" si="0"/>
        <v>32485</v>
      </c>
      <c r="P12" s="65">
        <v>28863</v>
      </c>
      <c r="Q12" s="65">
        <v>28793</v>
      </c>
      <c r="R12" s="65">
        <v>28720</v>
      </c>
      <c r="S12" s="65">
        <v>28649</v>
      </c>
      <c r="T12" s="65">
        <v>102619</v>
      </c>
      <c r="U12" s="66">
        <f t="shared" si="1"/>
        <v>250129</v>
      </c>
    </row>
    <row r="13" spans="1:21" s="55" customFormat="1" ht="51" x14ac:dyDescent="0.2">
      <c r="A13" s="57">
        <v>5</v>
      </c>
      <c r="B13" s="58" t="s">
        <v>10</v>
      </c>
      <c r="C13" s="59" t="s">
        <v>34</v>
      </c>
      <c r="D13" s="58" t="s">
        <v>35</v>
      </c>
      <c r="E13" s="60" t="s">
        <v>36</v>
      </c>
      <c r="F13" s="60" t="s">
        <v>37</v>
      </c>
      <c r="G13" s="61" t="s">
        <v>38</v>
      </c>
      <c r="H13" s="61" t="s">
        <v>39</v>
      </c>
      <c r="I13" s="62">
        <v>734529</v>
      </c>
      <c r="J13" s="62"/>
      <c r="K13" s="63">
        <v>357720</v>
      </c>
      <c r="L13" s="63">
        <v>23848</v>
      </c>
      <c r="M13" s="64">
        <v>882</v>
      </c>
      <c r="N13" s="64">
        <v>8384</v>
      </c>
      <c r="O13" s="65">
        <f t="shared" si="0"/>
        <v>33114</v>
      </c>
      <c r="P13" s="65">
        <v>24730</v>
      </c>
      <c r="Q13" s="65">
        <v>24672</v>
      </c>
      <c r="R13" s="65">
        <v>24609</v>
      </c>
      <c r="S13" s="65">
        <v>24549</v>
      </c>
      <c r="T13" s="65">
        <v>226976</v>
      </c>
      <c r="U13" s="66">
        <f t="shared" si="1"/>
        <v>358650</v>
      </c>
    </row>
    <row r="14" spans="1:21" s="55" customFormat="1" ht="51" x14ac:dyDescent="0.2">
      <c r="A14" s="57">
        <v>6</v>
      </c>
      <c r="B14" s="58" t="s">
        <v>10</v>
      </c>
      <c r="C14" s="59" t="s">
        <v>40</v>
      </c>
      <c r="D14" s="58" t="s">
        <v>41</v>
      </c>
      <c r="E14" s="60" t="s">
        <v>42</v>
      </c>
      <c r="F14" s="60" t="s">
        <v>43</v>
      </c>
      <c r="G14" s="61" t="s">
        <v>44</v>
      </c>
      <c r="H14" s="61" t="s">
        <v>45</v>
      </c>
      <c r="I14" s="62">
        <v>96633</v>
      </c>
      <c r="J14" s="62"/>
      <c r="K14" s="63">
        <v>11370</v>
      </c>
      <c r="L14" s="63">
        <v>5685</v>
      </c>
      <c r="M14" s="64">
        <v>10</v>
      </c>
      <c r="N14" s="64">
        <v>2</v>
      </c>
      <c r="O14" s="65">
        <f t="shared" si="0"/>
        <v>5697</v>
      </c>
      <c r="P14" s="65">
        <v>5695</v>
      </c>
      <c r="Q14" s="65">
        <v>0</v>
      </c>
      <c r="R14" s="65">
        <v>0</v>
      </c>
      <c r="S14" s="65">
        <v>0</v>
      </c>
      <c r="T14" s="65">
        <v>0</v>
      </c>
      <c r="U14" s="66">
        <f t="shared" si="1"/>
        <v>11392</v>
      </c>
    </row>
    <row r="15" spans="1:21" s="55" customFormat="1" ht="51" x14ac:dyDescent="0.2">
      <c r="A15" s="57">
        <v>7</v>
      </c>
      <c r="B15" s="58" t="s">
        <v>10</v>
      </c>
      <c r="C15" s="67" t="s">
        <v>46</v>
      </c>
      <c r="D15" s="58" t="s">
        <v>47</v>
      </c>
      <c r="E15" s="60" t="s">
        <v>48</v>
      </c>
      <c r="F15" s="60" t="s">
        <v>49</v>
      </c>
      <c r="G15" s="61" t="s">
        <v>50</v>
      </c>
      <c r="H15" s="61" t="s">
        <v>51</v>
      </c>
      <c r="I15" s="62">
        <v>822322</v>
      </c>
      <c r="J15" s="62"/>
      <c r="K15" s="63">
        <v>664209</v>
      </c>
      <c r="L15" s="63">
        <v>42172</v>
      </c>
      <c r="M15" s="64">
        <v>1640</v>
      </c>
      <c r="N15" s="64">
        <v>10236</v>
      </c>
      <c r="O15" s="65">
        <f t="shared" si="0"/>
        <v>54048</v>
      </c>
      <c r="P15" s="65">
        <v>43812</v>
      </c>
      <c r="Q15" s="65">
        <v>43709</v>
      </c>
      <c r="R15" s="65">
        <v>43598</v>
      </c>
      <c r="S15" s="65">
        <v>43492</v>
      </c>
      <c r="T15" s="65">
        <v>438429</v>
      </c>
      <c r="U15" s="66">
        <f t="shared" si="1"/>
        <v>667088</v>
      </c>
    </row>
    <row r="16" spans="1:21" s="55" customFormat="1" ht="25.5" x14ac:dyDescent="0.2">
      <c r="A16" s="57">
        <v>8</v>
      </c>
      <c r="B16" s="58" t="s">
        <v>10</v>
      </c>
      <c r="C16" s="59" t="s">
        <v>52</v>
      </c>
      <c r="D16" s="58" t="s">
        <v>53</v>
      </c>
      <c r="E16" s="60" t="s">
        <v>54</v>
      </c>
      <c r="F16" s="60" t="s">
        <v>55</v>
      </c>
      <c r="G16" s="61" t="s">
        <v>56</v>
      </c>
      <c r="H16" s="61" t="s">
        <v>57</v>
      </c>
      <c r="I16" s="62">
        <v>200285</v>
      </c>
      <c r="J16" s="62"/>
      <c r="K16" s="63">
        <v>33381</v>
      </c>
      <c r="L16" s="63">
        <v>22254</v>
      </c>
      <c r="M16" s="64">
        <v>35</v>
      </c>
      <c r="N16" s="64">
        <v>47</v>
      </c>
      <c r="O16" s="65">
        <f t="shared" si="0"/>
        <v>22336</v>
      </c>
      <c r="P16" s="65">
        <v>0</v>
      </c>
      <c r="Q16" s="65">
        <v>0</v>
      </c>
      <c r="R16" s="65">
        <v>0</v>
      </c>
      <c r="S16" s="65">
        <v>0</v>
      </c>
      <c r="T16" s="65">
        <v>0</v>
      </c>
      <c r="U16" s="66">
        <v>22254</v>
      </c>
    </row>
    <row r="17" spans="1:21" s="55" customFormat="1" ht="38.25" x14ac:dyDescent="0.2">
      <c r="A17" s="57">
        <v>9</v>
      </c>
      <c r="B17" s="58" t="s">
        <v>10</v>
      </c>
      <c r="C17" s="59" t="s">
        <v>58</v>
      </c>
      <c r="D17" s="58" t="s">
        <v>59</v>
      </c>
      <c r="E17" s="60" t="s">
        <v>60</v>
      </c>
      <c r="F17" s="60" t="s">
        <v>61</v>
      </c>
      <c r="G17" s="61" t="s">
        <v>56</v>
      </c>
      <c r="H17" s="61" t="s">
        <v>57</v>
      </c>
      <c r="I17" s="62">
        <v>31460</v>
      </c>
      <c r="J17" s="62"/>
      <c r="K17" s="102">
        <v>5244</v>
      </c>
      <c r="L17" s="63">
        <v>3496</v>
      </c>
      <c r="M17" s="64">
        <v>5</v>
      </c>
      <c r="N17" s="64">
        <v>7</v>
      </c>
      <c r="O17" s="65">
        <f t="shared" si="0"/>
        <v>3508</v>
      </c>
      <c r="P17" s="65">
        <v>1736</v>
      </c>
      <c r="Q17" s="65">
        <v>0</v>
      </c>
      <c r="R17" s="65">
        <v>0</v>
      </c>
      <c r="S17" s="65">
        <v>0</v>
      </c>
      <c r="T17" s="65">
        <v>0</v>
      </c>
      <c r="U17" s="66">
        <f t="shared" si="1"/>
        <v>5244</v>
      </c>
    </row>
    <row r="18" spans="1:21" s="55" customFormat="1" ht="38.25" x14ac:dyDescent="0.2">
      <c r="A18" s="57">
        <v>10</v>
      </c>
      <c r="B18" s="58" t="s">
        <v>10</v>
      </c>
      <c r="C18" s="59" t="s">
        <v>62</v>
      </c>
      <c r="D18" s="58" t="s">
        <v>63</v>
      </c>
      <c r="E18" s="60" t="s">
        <v>64</v>
      </c>
      <c r="F18" s="60" t="s">
        <v>65</v>
      </c>
      <c r="G18" s="61" t="s">
        <v>56</v>
      </c>
      <c r="H18" s="61" t="s">
        <v>51</v>
      </c>
      <c r="I18" s="62">
        <v>400000</v>
      </c>
      <c r="J18" s="62"/>
      <c r="K18" s="63">
        <v>340578</v>
      </c>
      <c r="L18" s="63">
        <v>21624</v>
      </c>
      <c r="M18" s="64">
        <v>841</v>
      </c>
      <c r="N18" s="64">
        <v>5018</v>
      </c>
      <c r="O18" s="65">
        <f t="shared" si="0"/>
        <v>27483</v>
      </c>
      <c r="P18" s="65">
        <v>22465</v>
      </c>
      <c r="Q18" s="65">
        <v>22412</v>
      </c>
      <c r="R18" s="65">
        <v>22355</v>
      </c>
      <c r="S18" s="65">
        <v>22301</v>
      </c>
      <c r="T18" s="65">
        <v>225038</v>
      </c>
      <c r="U18" s="66">
        <f t="shared" si="1"/>
        <v>342054</v>
      </c>
    </row>
    <row r="19" spans="1:21" s="55" customFormat="1" ht="51" x14ac:dyDescent="0.2">
      <c r="A19" s="57">
        <v>11</v>
      </c>
      <c r="B19" s="58" t="s">
        <v>10</v>
      </c>
      <c r="C19" s="59" t="s">
        <v>66</v>
      </c>
      <c r="D19" s="58" t="s">
        <v>67</v>
      </c>
      <c r="E19" s="60" t="s">
        <v>68</v>
      </c>
      <c r="F19" s="60" t="s">
        <v>69</v>
      </c>
      <c r="G19" s="61" t="s">
        <v>70</v>
      </c>
      <c r="H19" s="61" t="s">
        <v>71</v>
      </c>
      <c r="I19" s="62">
        <v>501922</v>
      </c>
      <c r="J19" s="62"/>
      <c r="K19" s="63">
        <v>223146</v>
      </c>
      <c r="L19" s="63">
        <v>14168</v>
      </c>
      <c r="M19" s="64">
        <v>551</v>
      </c>
      <c r="N19" s="64">
        <v>3438</v>
      </c>
      <c r="O19" s="65">
        <f t="shared" si="0"/>
        <v>18157</v>
      </c>
      <c r="P19" s="65">
        <v>14719</v>
      </c>
      <c r="Q19" s="65">
        <v>14684</v>
      </c>
      <c r="R19" s="65">
        <v>14647</v>
      </c>
      <c r="S19" s="65">
        <v>14611</v>
      </c>
      <c r="T19" s="65">
        <v>147295</v>
      </c>
      <c r="U19" s="66">
        <f t="shared" si="1"/>
        <v>224113</v>
      </c>
    </row>
    <row r="20" spans="1:21" s="55" customFormat="1" ht="89.25" x14ac:dyDescent="0.2">
      <c r="A20" s="57">
        <v>12</v>
      </c>
      <c r="B20" s="58" t="s">
        <v>10</v>
      </c>
      <c r="C20" s="59" t="s">
        <v>72</v>
      </c>
      <c r="D20" s="58" t="s">
        <v>73</v>
      </c>
      <c r="E20" s="60" t="s">
        <v>74</v>
      </c>
      <c r="F20" s="60" t="s">
        <v>75</v>
      </c>
      <c r="G20" s="61" t="s">
        <v>70</v>
      </c>
      <c r="H20" s="61" t="s">
        <v>76</v>
      </c>
      <c r="I20" s="62">
        <v>1755769</v>
      </c>
      <c r="J20" s="62"/>
      <c r="K20" s="63">
        <v>1481780</v>
      </c>
      <c r="L20" s="63">
        <v>74716</v>
      </c>
      <c r="M20" s="64">
        <v>5042</v>
      </c>
      <c r="N20" s="64">
        <v>23009</v>
      </c>
      <c r="O20" s="65">
        <f t="shared" si="0"/>
        <v>102767</v>
      </c>
      <c r="P20" s="65">
        <v>78395</v>
      </c>
      <c r="Q20" s="65">
        <v>78215</v>
      </c>
      <c r="R20" s="65">
        <v>78016</v>
      </c>
      <c r="S20" s="65">
        <v>77827</v>
      </c>
      <c r="T20" s="65">
        <v>1085507</v>
      </c>
      <c r="U20" s="66">
        <f t="shared" si="1"/>
        <v>1500727</v>
      </c>
    </row>
    <row r="21" spans="1:21" s="55" customFormat="1" ht="38.25" x14ac:dyDescent="0.2">
      <c r="A21" s="57">
        <v>13</v>
      </c>
      <c r="B21" s="58" t="s">
        <v>10</v>
      </c>
      <c r="C21" s="67" t="s">
        <v>77</v>
      </c>
      <c r="D21" s="58" t="s">
        <v>78</v>
      </c>
      <c r="E21" s="60" t="s">
        <v>79</v>
      </c>
      <c r="F21" s="60" t="s">
        <v>80</v>
      </c>
      <c r="G21" s="61" t="s">
        <v>81</v>
      </c>
      <c r="H21" s="61" t="s">
        <v>82</v>
      </c>
      <c r="I21" s="62">
        <v>4916261</v>
      </c>
      <c r="J21" s="62"/>
      <c r="K21" s="63">
        <v>1550665</v>
      </c>
      <c r="L21" s="63">
        <v>60220</v>
      </c>
      <c r="M21" s="64">
        <v>3868</v>
      </c>
      <c r="N21" s="64">
        <v>26525</v>
      </c>
      <c r="O21" s="65">
        <f t="shared" si="0"/>
        <v>90613</v>
      </c>
      <c r="P21" s="65">
        <v>64088</v>
      </c>
      <c r="Q21" s="65">
        <v>63946</v>
      </c>
      <c r="R21" s="65">
        <v>63783</v>
      </c>
      <c r="S21" s="65">
        <v>63631</v>
      </c>
      <c r="T21" s="65">
        <v>1240560</v>
      </c>
      <c r="U21" s="66">
        <f t="shared" si="1"/>
        <v>1586621</v>
      </c>
    </row>
    <row r="22" spans="1:21" s="55" customFormat="1" ht="63.75" x14ac:dyDescent="0.2">
      <c r="A22" s="57">
        <v>14</v>
      </c>
      <c r="B22" s="58" t="s">
        <v>10</v>
      </c>
      <c r="C22" s="67" t="s">
        <v>83</v>
      </c>
      <c r="D22" s="58" t="s">
        <v>84</v>
      </c>
      <c r="E22" s="60" t="s">
        <v>85</v>
      </c>
      <c r="F22" s="60" t="s">
        <v>86</v>
      </c>
      <c r="G22" s="61" t="s">
        <v>81</v>
      </c>
      <c r="H22" s="61" t="s">
        <v>87</v>
      </c>
      <c r="I22" s="62">
        <v>180276</v>
      </c>
      <c r="J22" s="62"/>
      <c r="K22" s="63">
        <v>36923</v>
      </c>
      <c r="L22" s="63">
        <v>3920</v>
      </c>
      <c r="M22" s="64">
        <v>90</v>
      </c>
      <c r="N22" s="64">
        <v>609</v>
      </c>
      <c r="O22" s="65">
        <f t="shared" si="0"/>
        <v>4619</v>
      </c>
      <c r="P22" s="65">
        <v>4037</v>
      </c>
      <c r="Q22" s="65">
        <v>4028</v>
      </c>
      <c r="R22" s="65">
        <v>4017</v>
      </c>
      <c r="S22" s="65">
        <v>4007</v>
      </c>
      <c r="T22" s="65">
        <v>15686</v>
      </c>
      <c r="U22" s="66">
        <f t="shared" si="1"/>
        <v>36394</v>
      </c>
    </row>
    <row r="23" spans="1:21" s="55" customFormat="1" ht="25.5" x14ac:dyDescent="0.2">
      <c r="A23" s="57">
        <v>15</v>
      </c>
      <c r="B23" s="58" t="s">
        <v>10</v>
      </c>
      <c r="C23" s="67" t="s">
        <v>88</v>
      </c>
      <c r="D23" s="64" t="s">
        <v>89</v>
      </c>
      <c r="E23" s="60" t="s">
        <v>90</v>
      </c>
      <c r="F23" s="60" t="s">
        <v>91</v>
      </c>
      <c r="G23" s="68">
        <v>43347</v>
      </c>
      <c r="H23" s="68">
        <v>49176</v>
      </c>
      <c r="I23" s="62">
        <v>11006457</v>
      </c>
      <c r="J23" s="62"/>
      <c r="K23" s="63">
        <v>6173478</v>
      </c>
      <c r="L23" s="69">
        <v>759692</v>
      </c>
      <c r="M23" s="64">
        <v>14812</v>
      </c>
      <c r="N23" s="64">
        <v>88167</v>
      </c>
      <c r="O23" s="65">
        <f t="shared" si="0"/>
        <v>862671</v>
      </c>
      <c r="P23" s="65">
        <v>774505</v>
      </c>
      <c r="Q23" s="65">
        <v>724282</v>
      </c>
      <c r="R23" s="65">
        <v>690632</v>
      </c>
      <c r="S23" s="65">
        <v>535066</v>
      </c>
      <c r="T23" s="65">
        <v>2449805</v>
      </c>
      <c r="U23" s="66">
        <f t="shared" si="1"/>
        <v>6036961</v>
      </c>
    </row>
    <row r="24" spans="1:21" s="55" customFormat="1" ht="38.25" x14ac:dyDescent="0.2">
      <c r="A24" s="57">
        <v>16</v>
      </c>
      <c r="B24" s="58" t="s">
        <v>10</v>
      </c>
      <c r="C24" s="59" t="s">
        <v>92</v>
      </c>
      <c r="D24" s="58" t="s">
        <v>93</v>
      </c>
      <c r="E24" s="60" t="s">
        <v>94</v>
      </c>
      <c r="F24" s="60" t="s">
        <v>95</v>
      </c>
      <c r="G24" s="61" t="s">
        <v>96</v>
      </c>
      <c r="H24" s="61" t="s">
        <v>97</v>
      </c>
      <c r="I24" s="62">
        <v>97618</v>
      </c>
      <c r="J24" s="62"/>
      <c r="K24" s="63">
        <v>86445</v>
      </c>
      <c r="L24" s="63">
        <v>4068</v>
      </c>
      <c r="M24" s="64">
        <v>215</v>
      </c>
      <c r="N24" s="64">
        <v>2187</v>
      </c>
      <c r="O24" s="65">
        <f t="shared" si="0"/>
        <v>6470</v>
      </c>
      <c r="P24" s="65">
        <v>4283</v>
      </c>
      <c r="Q24" s="65">
        <v>4273</v>
      </c>
      <c r="R24" s="65">
        <v>4262</v>
      </c>
      <c r="S24" s="65">
        <v>4252</v>
      </c>
      <c r="T24" s="65">
        <v>64238</v>
      </c>
      <c r="U24" s="66">
        <f t="shared" si="1"/>
        <v>87778</v>
      </c>
    </row>
    <row r="25" spans="1:21" s="55" customFormat="1" ht="51" x14ac:dyDescent="0.2">
      <c r="A25" s="57">
        <v>17</v>
      </c>
      <c r="B25" s="58" t="s">
        <v>10</v>
      </c>
      <c r="C25" s="59" t="s">
        <v>98</v>
      </c>
      <c r="D25" s="58" t="s">
        <v>99</v>
      </c>
      <c r="E25" s="60" t="s">
        <v>100</v>
      </c>
      <c r="F25" s="60" t="s">
        <v>101</v>
      </c>
      <c r="G25" s="61" t="s">
        <v>96</v>
      </c>
      <c r="H25" s="61" t="s">
        <v>97</v>
      </c>
      <c r="I25" s="62">
        <v>723720</v>
      </c>
      <c r="J25" s="62"/>
      <c r="K25" s="63">
        <v>640815</v>
      </c>
      <c r="L25" s="63">
        <v>30156</v>
      </c>
      <c r="M25" s="64">
        <v>1593</v>
      </c>
      <c r="N25" s="64">
        <v>16214</v>
      </c>
      <c r="O25" s="65">
        <f t="shared" si="0"/>
        <v>47963</v>
      </c>
      <c r="P25" s="65">
        <v>31749</v>
      </c>
      <c r="Q25" s="65">
        <v>31677</v>
      </c>
      <c r="R25" s="65">
        <v>31596</v>
      </c>
      <c r="S25" s="65">
        <v>31520</v>
      </c>
      <c r="T25" s="65">
        <v>476191</v>
      </c>
      <c r="U25" s="66">
        <f t="shared" si="1"/>
        <v>650696</v>
      </c>
    </row>
    <row r="26" spans="1:21" s="55" customFormat="1" ht="63" customHeight="1" x14ac:dyDescent="0.2">
      <c r="A26" s="57">
        <v>18</v>
      </c>
      <c r="B26" s="58" t="s">
        <v>10</v>
      </c>
      <c r="C26" s="70" t="s">
        <v>102</v>
      </c>
      <c r="D26" s="58" t="s">
        <v>103</v>
      </c>
      <c r="E26" s="60" t="s">
        <v>104</v>
      </c>
      <c r="F26" s="60" t="s">
        <v>105</v>
      </c>
      <c r="G26" s="61" t="s">
        <v>106</v>
      </c>
      <c r="H26" s="61" t="s">
        <v>107</v>
      </c>
      <c r="I26" s="62">
        <v>122425</v>
      </c>
      <c r="J26" s="62"/>
      <c r="K26" s="63">
        <v>98414</v>
      </c>
      <c r="L26" s="63">
        <v>8748</v>
      </c>
      <c r="M26" s="64">
        <v>240</v>
      </c>
      <c r="N26" s="64">
        <v>2452</v>
      </c>
      <c r="O26" s="65">
        <f t="shared" si="0"/>
        <v>11440</v>
      </c>
      <c r="P26" s="65">
        <v>8988</v>
      </c>
      <c r="Q26" s="65">
        <v>8967</v>
      </c>
      <c r="R26" s="65">
        <v>8944</v>
      </c>
      <c r="S26" s="65">
        <v>8922</v>
      </c>
      <c r="T26" s="65">
        <v>50393</v>
      </c>
      <c r="U26" s="66">
        <f t="shared" si="1"/>
        <v>97654</v>
      </c>
    </row>
    <row r="27" spans="1:21" s="55" customFormat="1" ht="38.25" x14ac:dyDescent="0.2">
      <c r="A27" s="57">
        <v>19</v>
      </c>
      <c r="B27" s="58" t="s">
        <v>10</v>
      </c>
      <c r="C27" s="59" t="s">
        <v>108</v>
      </c>
      <c r="D27" s="58" t="s">
        <v>109</v>
      </c>
      <c r="E27" s="60" t="s">
        <v>110</v>
      </c>
      <c r="F27" s="60" t="s">
        <v>111</v>
      </c>
      <c r="G27" s="61" t="s">
        <v>112</v>
      </c>
      <c r="H27" s="61" t="s">
        <v>113</v>
      </c>
      <c r="I27" s="62">
        <v>141787</v>
      </c>
      <c r="J27" s="62"/>
      <c r="K27" s="63">
        <v>121290</v>
      </c>
      <c r="L27" s="63">
        <v>7464</v>
      </c>
      <c r="M27" s="64">
        <v>300</v>
      </c>
      <c r="N27" s="64">
        <v>2861</v>
      </c>
      <c r="O27" s="65">
        <f t="shared" si="0"/>
        <v>10625</v>
      </c>
      <c r="P27" s="65">
        <v>7764</v>
      </c>
      <c r="Q27" s="65">
        <v>7746</v>
      </c>
      <c r="R27" s="65">
        <v>7726</v>
      </c>
      <c r="S27" s="65">
        <v>7707</v>
      </c>
      <c r="T27" s="65">
        <v>80385</v>
      </c>
      <c r="U27" s="66">
        <f t="shared" si="1"/>
        <v>121953</v>
      </c>
    </row>
    <row r="28" spans="1:21" s="55" customFormat="1" ht="25.5" x14ac:dyDescent="0.2">
      <c r="A28" s="57">
        <v>20</v>
      </c>
      <c r="B28" s="58" t="s">
        <v>10</v>
      </c>
      <c r="C28" s="59" t="s">
        <v>52</v>
      </c>
      <c r="D28" s="58" t="s">
        <v>114</v>
      </c>
      <c r="E28" s="60" t="s">
        <v>115</v>
      </c>
      <c r="F28" s="60" t="s">
        <v>116</v>
      </c>
      <c r="G28" s="61" t="s">
        <v>117</v>
      </c>
      <c r="H28" s="61" t="s">
        <v>118</v>
      </c>
      <c r="I28" s="62">
        <v>241525</v>
      </c>
      <c r="J28" s="62"/>
      <c r="K28" s="63">
        <v>93933</v>
      </c>
      <c r="L28" s="63">
        <v>53676</v>
      </c>
      <c r="M28" s="64">
        <v>183</v>
      </c>
      <c r="N28" s="64">
        <v>926</v>
      </c>
      <c r="O28" s="65">
        <f t="shared" si="0"/>
        <v>54785</v>
      </c>
      <c r="P28" s="65">
        <v>25954</v>
      </c>
      <c r="Q28" s="65">
        <v>0</v>
      </c>
      <c r="R28" s="65">
        <v>0</v>
      </c>
      <c r="S28" s="65">
        <v>0</v>
      </c>
      <c r="T28" s="65">
        <v>0</v>
      </c>
      <c r="U28" s="66">
        <f t="shared" si="1"/>
        <v>80739</v>
      </c>
    </row>
    <row r="29" spans="1:21" s="55" customFormat="1" ht="38.25" x14ac:dyDescent="0.2">
      <c r="A29" s="57">
        <v>21</v>
      </c>
      <c r="B29" s="58" t="s">
        <v>10</v>
      </c>
      <c r="C29" s="59" t="s">
        <v>119</v>
      </c>
      <c r="D29" s="58" t="s">
        <v>120</v>
      </c>
      <c r="E29" s="60" t="s">
        <v>121</v>
      </c>
      <c r="F29" s="60" t="s">
        <v>122</v>
      </c>
      <c r="G29" s="61" t="s">
        <v>117</v>
      </c>
      <c r="H29" s="61" t="s">
        <v>123</v>
      </c>
      <c r="I29" s="62">
        <v>390469</v>
      </c>
      <c r="J29" s="62"/>
      <c r="K29" s="63">
        <v>346695</v>
      </c>
      <c r="L29" s="63">
        <v>15940</v>
      </c>
      <c r="M29" s="64">
        <v>862</v>
      </c>
      <c r="N29" s="64">
        <v>5195</v>
      </c>
      <c r="O29" s="65">
        <f t="shared" si="0"/>
        <v>21997</v>
      </c>
      <c r="P29" s="65">
        <v>16802</v>
      </c>
      <c r="Q29" s="65">
        <v>16764</v>
      </c>
      <c r="R29" s="65">
        <v>16722</v>
      </c>
      <c r="S29" s="65">
        <v>16681</v>
      </c>
      <c r="T29" s="65">
        <v>263389</v>
      </c>
      <c r="U29" s="66">
        <f t="shared" si="1"/>
        <v>352355</v>
      </c>
    </row>
    <row r="30" spans="1:21" s="55" customFormat="1" ht="51" x14ac:dyDescent="0.2">
      <c r="A30" s="57">
        <v>22</v>
      </c>
      <c r="B30" s="58" t="s">
        <v>10</v>
      </c>
      <c r="C30" s="59" t="s">
        <v>124</v>
      </c>
      <c r="D30" s="58" t="s">
        <v>125</v>
      </c>
      <c r="E30" s="60" t="s">
        <v>126</v>
      </c>
      <c r="F30" s="60" t="s">
        <v>127</v>
      </c>
      <c r="G30" s="61" t="s">
        <v>117</v>
      </c>
      <c r="H30" s="61" t="s">
        <v>406</v>
      </c>
      <c r="I30" s="62">
        <v>239836</v>
      </c>
      <c r="J30" s="62"/>
      <c r="K30" s="63">
        <v>206025</v>
      </c>
      <c r="L30" s="63">
        <v>12300</v>
      </c>
      <c r="M30" s="64">
        <v>510</v>
      </c>
      <c r="N30" s="64">
        <v>3060</v>
      </c>
      <c r="O30" s="65">
        <f t="shared" si="0"/>
        <v>15870</v>
      </c>
      <c r="P30" s="65">
        <v>12810</v>
      </c>
      <c r="Q30" s="65">
        <v>12780</v>
      </c>
      <c r="R30" s="65">
        <v>12747</v>
      </c>
      <c r="S30" s="65">
        <v>12716</v>
      </c>
      <c r="T30" s="65">
        <v>140453</v>
      </c>
      <c r="U30" s="66">
        <f t="shared" si="1"/>
        <v>207376</v>
      </c>
    </row>
    <row r="31" spans="1:21" s="55" customFormat="1" ht="82.5" customHeight="1" x14ac:dyDescent="0.2">
      <c r="A31" s="57">
        <v>23</v>
      </c>
      <c r="B31" s="58" t="s">
        <v>10</v>
      </c>
      <c r="C31" s="59" t="s">
        <v>128</v>
      </c>
      <c r="D31" s="58" t="s">
        <v>129</v>
      </c>
      <c r="E31" s="60" t="s">
        <v>130</v>
      </c>
      <c r="F31" s="60" t="s">
        <v>131</v>
      </c>
      <c r="G31" s="61" t="s">
        <v>132</v>
      </c>
      <c r="H31" s="61" t="s">
        <v>133</v>
      </c>
      <c r="I31" s="62">
        <v>978820</v>
      </c>
      <c r="J31" s="62"/>
      <c r="K31" s="63">
        <v>761829</v>
      </c>
      <c r="L31" s="63">
        <v>41528</v>
      </c>
      <c r="M31" s="64">
        <v>1888</v>
      </c>
      <c r="N31" s="64">
        <v>19295</v>
      </c>
      <c r="O31" s="65">
        <f t="shared" si="0"/>
        <v>62711</v>
      </c>
      <c r="P31" s="65">
        <v>43782</v>
      </c>
      <c r="Q31" s="65">
        <v>43683</v>
      </c>
      <c r="R31" s="65">
        <v>43572</v>
      </c>
      <c r="S31" s="65">
        <v>43467</v>
      </c>
      <c r="T31" s="65">
        <v>532140</v>
      </c>
      <c r="U31" s="66">
        <f t="shared" si="1"/>
        <v>769355</v>
      </c>
    </row>
    <row r="32" spans="1:21" s="55" customFormat="1" ht="51" x14ac:dyDescent="0.2">
      <c r="A32" s="57">
        <v>24</v>
      </c>
      <c r="B32" s="58" t="s">
        <v>10</v>
      </c>
      <c r="C32" s="59" t="s">
        <v>134</v>
      </c>
      <c r="D32" s="58" t="s">
        <v>135</v>
      </c>
      <c r="E32" s="60" t="s">
        <v>136</v>
      </c>
      <c r="F32" s="60" t="s">
        <v>137</v>
      </c>
      <c r="G32" s="61" t="s">
        <v>132</v>
      </c>
      <c r="H32" s="61" t="s">
        <v>138</v>
      </c>
      <c r="I32" s="62">
        <v>1392764</v>
      </c>
      <c r="J32" s="62"/>
      <c r="K32" s="63">
        <v>305728</v>
      </c>
      <c r="L32" s="63">
        <v>17984</v>
      </c>
      <c r="M32" s="64">
        <v>756</v>
      </c>
      <c r="N32" s="64">
        <v>7729</v>
      </c>
      <c r="O32" s="65">
        <f t="shared" si="0"/>
        <v>26469</v>
      </c>
      <c r="P32" s="65">
        <v>18740</v>
      </c>
      <c r="Q32" s="65">
        <v>18697</v>
      </c>
      <c r="R32" s="65">
        <v>18649</v>
      </c>
      <c r="S32" s="65">
        <v>18604</v>
      </c>
      <c r="T32" s="65">
        <v>206738</v>
      </c>
      <c r="U32" s="66">
        <f t="shared" si="1"/>
        <v>307897</v>
      </c>
    </row>
    <row r="33" spans="1:21" s="55" customFormat="1" ht="41.25" customHeight="1" x14ac:dyDescent="0.2">
      <c r="A33" s="57">
        <v>25</v>
      </c>
      <c r="B33" s="58" t="s">
        <v>10</v>
      </c>
      <c r="C33" s="71" t="s">
        <v>139</v>
      </c>
      <c r="D33" s="58" t="s">
        <v>140</v>
      </c>
      <c r="E33" s="60" t="s">
        <v>141</v>
      </c>
      <c r="F33" s="60" t="s">
        <v>142</v>
      </c>
      <c r="G33" s="61" t="s">
        <v>143</v>
      </c>
      <c r="H33" s="61" t="s">
        <v>144</v>
      </c>
      <c r="I33" s="62">
        <v>294127</v>
      </c>
      <c r="J33" s="62"/>
      <c r="K33" s="63">
        <v>268128</v>
      </c>
      <c r="L33" s="63">
        <v>14896</v>
      </c>
      <c r="M33" s="64">
        <v>0</v>
      </c>
      <c r="N33" s="64">
        <v>6800</v>
      </c>
      <c r="O33" s="65">
        <f t="shared" si="0"/>
        <v>21696</v>
      </c>
      <c r="P33" s="65">
        <v>15560</v>
      </c>
      <c r="Q33" s="65">
        <v>15524</v>
      </c>
      <c r="R33" s="65">
        <v>15485</v>
      </c>
      <c r="S33" s="65">
        <v>15447</v>
      </c>
      <c r="T33" s="65">
        <v>186876</v>
      </c>
      <c r="U33" s="66">
        <f t="shared" si="1"/>
        <v>270588</v>
      </c>
    </row>
    <row r="34" spans="1:21" s="55" customFormat="1" ht="51" x14ac:dyDescent="0.2">
      <c r="A34" s="57">
        <v>26</v>
      </c>
      <c r="B34" s="58" t="s">
        <v>10</v>
      </c>
      <c r="C34" s="72" t="s">
        <v>147</v>
      </c>
      <c r="D34" s="58" t="s">
        <v>148</v>
      </c>
      <c r="E34" s="60" t="s">
        <v>149</v>
      </c>
      <c r="F34" s="60" t="s">
        <v>150</v>
      </c>
      <c r="G34" s="61" t="s">
        <v>145</v>
      </c>
      <c r="H34" s="73" t="s">
        <v>146</v>
      </c>
      <c r="I34" s="62">
        <v>56269</v>
      </c>
      <c r="J34" s="62"/>
      <c r="K34" s="63">
        <v>36582</v>
      </c>
      <c r="L34" s="63">
        <v>11256</v>
      </c>
      <c r="M34" s="64">
        <v>0</v>
      </c>
      <c r="N34" s="64">
        <v>81</v>
      </c>
      <c r="O34" s="65">
        <f t="shared" si="0"/>
        <v>11337</v>
      </c>
      <c r="P34" s="65">
        <v>11337</v>
      </c>
      <c r="Q34" s="65">
        <v>11252</v>
      </c>
      <c r="R34" s="65">
        <v>0</v>
      </c>
      <c r="S34" s="65">
        <v>0</v>
      </c>
      <c r="T34" s="65">
        <v>0</v>
      </c>
      <c r="U34" s="66">
        <f t="shared" si="1"/>
        <v>33926</v>
      </c>
    </row>
    <row r="35" spans="1:21" s="55" customFormat="1" ht="51" x14ac:dyDescent="0.2">
      <c r="A35" s="57">
        <v>27</v>
      </c>
      <c r="B35" s="58" t="s">
        <v>10</v>
      </c>
      <c r="C35" s="72" t="s">
        <v>215</v>
      </c>
      <c r="D35" s="58" t="s">
        <v>151</v>
      </c>
      <c r="E35" s="60" t="s">
        <v>152</v>
      </c>
      <c r="F35" s="60" t="s">
        <v>153</v>
      </c>
      <c r="G35" s="61" t="s">
        <v>154</v>
      </c>
      <c r="H35" s="73" t="s">
        <v>155</v>
      </c>
      <c r="I35" s="62">
        <v>621992</v>
      </c>
      <c r="J35" s="62"/>
      <c r="K35" s="63">
        <v>589693</v>
      </c>
      <c r="L35" s="63">
        <v>32312</v>
      </c>
      <c r="M35" s="64">
        <v>0</v>
      </c>
      <c r="N35" s="64">
        <v>18124</v>
      </c>
      <c r="O35" s="65">
        <f t="shared" si="0"/>
        <v>50436</v>
      </c>
      <c r="P35" s="65">
        <v>36184</v>
      </c>
      <c r="Q35" s="65">
        <v>35964</v>
      </c>
      <c r="R35" s="65">
        <v>35744</v>
      </c>
      <c r="S35" s="65">
        <v>35524</v>
      </c>
      <c r="T35" s="65">
        <v>401551</v>
      </c>
      <c r="U35" s="66">
        <f t="shared" si="1"/>
        <v>595403</v>
      </c>
    </row>
    <row r="36" spans="1:21" s="55" customFormat="1" ht="51" x14ac:dyDescent="0.2">
      <c r="A36" s="57">
        <v>28</v>
      </c>
      <c r="B36" s="58" t="s">
        <v>10</v>
      </c>
      <c r="C36" s="72" t="s">
        <v>216</v>
      </c>
      <c r="D36" s="58" t="s">
        <v>156</v>
      </c>
      <c r="E36" s="60" t="s">
        <v>157</v>
      </c>
      <c r="F36" s="60" t="s">
        <v>158</v>
      </c>
      <c r="G36" s="61" t="s">
        <v>154</v>
      </c>
      <c r="H36" s="73" t="s">
        <v>155</v>
      </c>
      <c r="I36" s="62">
        <v>524994</v>
      </c>
      <c r="J36" s="62"/>
      <c r="K36" s="63">
        <v>463182</v>
      </c>
      <c r="L36" s="63">
        <v>61848</v>
      </c>
      <c r="M36" s="64">
        <v>0</v>
      </c>
      <c r="N36" s="64">
        <v>13711</v>
      </c>
      <c r="O36" s="65">
        <f t="shared" si="0"/>
        <v>75559</v>
      </c>
      <c r="P36" s="65">
        <v>64736</v>
      </c>
      <c r="Q36" s="65">
        <v>43772</v>
      </c>
      <c r="R36" s="65">
        <v>23822</v>
      </c>
      <c r="S36" s="65">
        <v>23675</v>
      </c>
      <c r="T36" s="65">
        <v>225508</v>
      </c>
      <c r="U36" s="66">
        <f t="shared" si="1"/>
        <v>457072</v>
      </c>
    </row>
    <row r="37" spans="1:21" s="55" customFormat="1" ht="51" x14ac:dyDescent="0.2">
      <c r="A37" s="57">
        <v>29</v>
      </c>
      <c r="B37" s="58" t="s">
        <v>10</v>
      </c>
      <c r="C37" s="72" t="s">
        <v>262</v>
      </c>
      <c r="D37" s="58" t="s">
        <v>263</v>
      </c>
      <c r="E37" s="60"/>
      <c r="F37" s="60"/>
      <c r="G37" s="61" t="s">
        <v>265</v>
      </c>
      <c r="H37" s="73" t="s">
        <v>264</v>
      </c>
      <c r="I37" s="62">
        <v>117365</v>
      </c>
      <c r="J37" s="62"/>
      <c r="K37" s="63">
        <v>97815</v>
      </c>
      <c r="L37" s="63">
        <v>26084</v>
      </c>
      <c r="M37" s="64">
        <v>0</v>
      </c>
      <c r="N37" s="64">
        <v>221</v>
      </c>
      <c r="O37" s="65">
        <f t="shared" si="0"/>
        <v>26305</v>
      </c>
      <c r="P37" s="65">
        <v>26285</v>
      </c>
      <c r="Q37" s="65">
        <v>26220</v>
      </c>
      <c r="R37" s="65">
        <v>12972</v>
      </c>
      <c r="S37" s="65">
        <v>0</v>
      </c>
      <c r="T37" s="65">
        <v>0</v>
      </c>
      <c r="U37" s="66">
        <f t="shared" si="1"/>
        <v>91782</v>
      </c>
    </row>
    <row r="38" spans="1:21" s="55" customFormat="1" ht="38.25" x14ac:dyDescent="0.2">
      <c r="A38" s="57">
        <v>30</v>
      </c>
      <c r="B38" s="58" t="s">
        <v>159</v>
      </c>
      <c r="C38" s="59" t="s">
        <v>354</v>
      </c>
      <c r="D38" s="58" t="s">
        <v>355</v>
      </c>
      <c r="E38" s="60"/>
      <c r="F38" s="60"/>
      <c r="G38" s="61" t="s">
        <v>352</v>
      </c>
      <c r="H38" s="61" t="s">
        <v>356</v>
      </c>
      <c r="I38" s="62">
        <v>236958</v>
      </c>
      <c r="J38" s="62"/>
      <c r="K38" s="63">
        <v>228000</v>
      </c>
      <c r="L38" s="63">
        <v>12000</v>
      </c>
      <c r="M38" s="64">
        <v>0</v>
      </c>
      <c r="N38" s="64">
        <v>5057</v>
      </c>
      <c r="O38" s="65">
        <f t="shared" si="0"/>
        <v>17057</v>
      </c>
      <c r="P38" s="65">
        <v>13902.16</v>
      </c>
      <c r="Q38" s="65">
        <v>13869</v>
      </c>
      <c r="R38" s="65">
        <v>13836</v>
      </c>
      <c r="S38" s="65">
        <v>13803</v>
      </c>
      <c r="T38" s="65">
        <v>165744</v>
      </c>
      <c r="U38" s="66">
        <f t="shared" si="1"/>
        <v>238211.16</v>
      </c>
    </row>
    <row r="39" spans="1:21" s="55" customFormat="1" ht="38.25" x14ac:dyDescent="0.2">
      <c r="A39" s="57">
        <v>31</v>
      </c>
      <c r="B39" s="58" t="s">
        <v>159</v>
      </c>
      <c r="C39" s="59" t="s">
        <v>267</v>
      </c>
      <c r="D39" s="58" t="s">
        <v>357</v>
      </c>
      <c r="E39" s="60"/>
      <c r="F39" s="60"/>
      <c r="G39" s="61" t="s">
        <v>352</v>
      </c>
      <c r="H39" s="61" t="s">
        <v>358</v>
      </c>
      <c r="I39" s="62">
        <v>398614</v>
      </c>
      <c r="J39" s="62"/>
      <c r="K39" s="63">
        <v>398614</v>
      </c>
      <c r="L39" s="63">
        <v>16778</v>
      </c>
      <c r="M39" s="64">
        <v>0</v>
      </c>
      <c r="N39" s="64">
        <v>9415</v>
      </c>
      <c r="O39" s="65">
        <f t="shared" si="0"/>
        <v>26193</v>
      </c>
      <c r="P39" s="65">
        <v>19035</v>
      </c>
      <c r="Q39" s="65">
        <v>18990</v>
      </c>
      <c r="R39" s="65">
        <v>18945</v>
      </c>
      <c r="S39" s="65">
        <v>18900</v>
      </c>
      <c r="T39" s="65">
        <v>331712</v>
      </c>
      <c r="U39" s="66">
        <f t="shared" si="1"/>
        <v>433775</v>
      </c>
    </row>
    <row r="40" spans="1:21" s="55" customFormat="1" ht="38.25" x14ac:dyDescent="0.2">
      <c r="A40" s="57">
        <v>32</v>
      </c>
      <c r="B40" s="58" t="s">
        <v>159</v>
      </c>
      <c r="C40" s="59" t="s">
        <v>266</v>
      </c>
      <c r="D40" s="58" t="s">
        <v>359</v>
      </c>
      <c r="E40" s="60"/>
      <c r="F40" s="60"/>
      <c r="G40" s="61" t="s">
        <v>352</v>
      </c>
      <c r="H40" s="61" t="s">
        <v>360</v>
      </c>
      <c r="I40" s="62">
        <v>679110</v>
      </c>
      <c r="J40" s="62"/>
      <c r="K40" s="63">
        <v>612408</v>
      </c>
      <c r="L40" s="63">
        <v>23544</v>
      </c>
      <c r="M40" s="64">
        <v>0</v>
      </c>
      <c r="N40" s="64">
        <v>16423</v>
      </c>
      <c r="O40" s="65">
        <f t="shared" si="0"/>
        <v>39967</v>
      </c>
      <c r="P40" s="65">
        <v>29116</v>
      </c>
      <c r="Q40" s="65">
        <v>28996</v>
      </c>
      <c r="R40" s="65">
        <v>28795</v>
      </c>
      <c r="S40" s="65">
        <v>28393</v>
      </c>
      <c r="T40" s="65">
        <v>607537</v>
      </c>
      <c r="U40" s="66">
        <f t="shared" si="1"/>
        <v>762804</v>
      </c>
    </row>
    <row r="41" spans="1:21" s="55" customFormat="1" ht="51" x14ac:dyDescent="0.2">
      <c r="A41" s="57">
        <v>33</v>
      </c>
      <c r="B41" s="58" t="s">
        <v>159</v>
      </c>
      <c r="C41" s="59" t="s">
        <v>261</v>
      </c>
      <c r="D41" s="58" t="s">
        <v>361</v>
      </c>
      <c r="E41" s="60"/>
      <c r="F41" s="60"/>
      <c r="G41" s="61" t="s">
        <v>336</v>
      </c>
      <c r="H41" s="61" t="s">
        <v>362</v>
      </c>
      <c r="I41" s="62">
        <v>833188</v>
      </c>
      <c r="J41" s="62"/>
      <c r="K41" s="63">
        <v>772611</v>
      </c>
      <c r="L41" s="63">
        <v>28882</v>
      </c>
      <c r="M41" s="64">
        <v>0</v>
      </c>
      <c r="N41" s="64">
        <v>36396</v>
      </c>
      <c r="O41" s="65">
        <f t="shared" si="0"/>
        <v>65278</v>
      </c>
      <c r="P41" s="65">
        <v>30245</v>
      </c>
      <c r="Q41" s="65">
        <v>30175</v>
      </c>
      <c r="R41" s="65">
        <v>30104</v>
      </c>
      <c r="S41" s="65">
        <v>30033</v>
      </c>
      <c r="T41" s="65">
        <v>723815</v>
      </c>
      <c r="U41" s="66">
        <f t="shared" si="1"/>
        <v>909650</v>
      </c>
    </row>
    <row r="42" spans="1:21" s="55" customFormat="1" ht="51" x14ac:dyDescent="0.2">
      <c r="A42" s="57">
        <v>34</v>
      </c>
      <c r="B42" s="58" t="s">
        <v>159</v>
      </c>
      <c r="C42" s="59" t="s">
        <v>363</v>
      </c>
      <c r="D42" s="58" t="s">
        <v>364</v>
      </c>
      <c r="E42" s="60"/>
      <c r="F42" s="60"/>
      <c r="G42" s="61" t="s">
        <v>336</v>
      </c>
      <c r="H42" s="61" t="s">
        <v>358</v>
      </c>
      <c r="I42" s="62">
        <v>529254</v>
      </c>
      <c r="J42" s="62"/>
      <c r="K42" s="63">
        <v>529254</v>
      </c>
      <c r="L42" s="63">
        <v>22202</v>
      </c>
      <c r="M42" s="64"/>
      <c r="N42" s="64">
        <v>16441</v>
      </c>
      <c r="O42" s="65">
        <f t="shared" si="0"/>
        <v>38643</v>
      </c>
      <c r="P42" s="65">
        <v>26512</v>
      </c>
      <c r="Q42" s="65">
        <v>26408</v>
      </c>
      <c r="R42" s="65">
        <v>262019</v>
      </c>
      <c r="S42" s="65">
        <v>26030</v>
      </c>
      <c r="T42" s="65">
        <v>183763</v>
      </c>
      <c r="U42" s="66">
        <f t="shared" si="1"/>
        <v>563375</v>
      </c>
    </row>
    <row r="43" spans="1:21" s="55" customFormat="1" ht="51" x14ac:dyDescent="0.2">
      <c r="A43" s="57">
        <v>35</v>
      </c>
      <c r="B43" s="58" t="s">
        <v>159</v>
      </c>
      <c r="C43" s="59" t="s">
        <v>365</v>
      </c>
      <c r="D43" s="58" t="s">
        <v>366</v>
      </c>
      <c r="E43" s="60"/>
      <c r="F43" s="60"/>
      <c r="G43" s="61" t="s">
        <v>367</v>
      </c>
      <c r="H43" s="61" t="s">
        <v>327</v>
      </c>
      <c r="I43" s="62">
        <v>376000</v>
      </c>
      <c r="J43" s="62"/>
      <c r="K43" s="63">
        <v>376000</v>
      </c>
      <c r="L43" s="63">
        <v>12896</v>
      </c>
      <c r="M43" s="64">
        <v>0</v>
      </c>
      <c r="N43" s="64">
        <v>8156</v>
      </c>
      <c r="O43" s="65">
        <f t="shared" si="0"/>
        <v>21052</v>
      </c>
      <c r="P43" s="65">
        <v>15982</v>
      </c>
      <c r="Q43" s="65">
        <v>15944</v>
      </c>
      <c r="R43" s="65">
        <v>15755</v>
      </c>
      <c r="S43" s="65">
        <v>15376</v>
      </c>
      <c r="T43" s="65">
        <v>333148</v>
      </c>
      <c r="U43" s="66">
        <f t="shared" si="1"/>
        <v>417257</v>
      </c>
    </row>
    <row r="44" spans="1:21" s="55" customFormat="1" ht="25.5" x14ac:dyDescent="0.2">
      <c r="A44" s="57">
        <v>36</v>
      </c>
      <c r="B44" s="58" t="s">
        <v>10</v>
      </c>
      <c r="C44" s="74" t="s">
        <v>217</v>
      </c>
      <c r="D44" s="58" t="s">
        <v>268</v>
      </c>
      <c r="E44" s="60" t="s">
        <v>157</v>
      </c>
      <c r="F44" s="60" t="s">
        <v>158</v>
      </c>
      <c r="G44" s="75" t="s">
        <v>237</v>
      </c>
      <c r="H44" s="73" t="s">
        <v>269</v>
      </c>
      <c r="I44" s="63">
        <v>241478</v>
      </c>
      <c r="J44" s="63">
        <v>155800</v>
      </c>
      <c r="K44" s="63">
        <v>101271</v>
      </c>
      <c r="L44" s="63">
        <v>31160</v>
      </c>
      <c r="M44" s="64">
        <v>225</v>
      </c>
      <c r="N44" s="64">
        <v>2169</v>
      </c>
      <c r="O44" s="76">
        <f t="shared" ref="O44:O80" si="2">N44+M44+L44</f>
        <v>33554</v>
      </c>
      <c r="P44" s="76">
        <v>31500</v>
      </c>
      <c r="Q44" s="76">
        <v>28867</v>
      </c>
      <c r="R44" s="76">
        <v>0</v>
      </c>
      <c r="S44" s="76">
        <v>0</v>
      </c>
      <c r="T44" s="76">
        <v>0</v>
      </c>
      <c r="U44" s="66">
        <f t="shared" si="1"/>
        <v>93921</v>
      </c>
    </row>
    <row r="45" spans="1:21" s="55" customFormat="1" ht="25.5" x14ac:dyDescent="0.2">
      <c r="A45" s="57">
        <v>37</v>
      </c>
      <c r="B45" s="58" t="s">
        <v>10</v>
      </c>
      <c r="C45" s="74" t="s">
        <v>218</v>
      </c>
      <c r="D45" s="58" t="s">
        <v>270</v>
      </c>
      <c r="E45" s="60" t="s">
        <v>157</v>
      </c>
      <c r="F45" s="60" t="s">
        <v>158</v>
      </c>
      <c r="G45" s="75" t="s">
        <v>238</v>
      </c>
      <c r="H45" s="73" t="s">
        <v>271</v>
      </c>
      <c r="I45" s="63">
        <v>46750</v>
      </c>
      <c r="J45" s="63">
        <v>27500</v>
      </c>
      <c r="K45" s="63">
        <v>8250</v>
      </c>
      <c r="L45" s="63">
        <v>5500</v>
      </c>
      <c r="M45" s="77">
        <v>10</v>
      </c>
      <c r="N45" s="77">
        <v>44</v>
      </c>
      <c r="O45" s="76">
        <f t="shared" si="2"/>
        <v>5554</v>
      </c>
      <c r="P45" s="76">
        <v>0</v>
      </c>
      <c r="Q45" s="76">
        <v>0</v>
      </c>
      <c r="R45" s="76">
        <v>0</v>
      </c>
      <c r="S45" s="76">
        <v>0</v>
      </c>
      <c r="T45" s="76">
        <v>0</v>
      </c>
      <c r="U45" s="66">
        <f t="shared" si="1"/>
        <v>5554</v>
      </c>
    </row>
    <row r="46" spans="1:21" s="55" customFormat="1" ht="25.5" x14ac:dyDescent="0.2">
      <c r="A46" s="57">
        <v>38</v>
      </c>
      <c r="B46" s="58" t="s">
        <v>10</v>
      </c>
      <c r="C46" s="74" t="s">
        <v>219</v>
      </c>
      <c r="D46" s="58" t="s">
        <v>272</v>
      </c>
      <c r="E46" s="60" t="s">
        <v>157</v>
      </c>
      <c r="F46" s="60" t="s">
        <v>158</v>
      </c>
      <c r="G46" s="75" t="s">
        <v>238</v>
      </c>
      <c r="H46" s="73" t="s">
        <v>271</v>
      </c>
      <c r="I46" s="63">
        <v>41700</v>
      </c>
      <c r="J46" s="63">
        <v>24530</v>
      </c>
      <c r="K46" s="63">
        <v>7359</v>
      </c>
      <c r="L46" s="63">
        <v>4906</v>
      </c>
      <c r="M46" s="77">
        <v>9</v>
      </c>
      <c r="N46" s="77">
        <v>39</v>
      </c>
      <c r="O46" s="76">
        <f t="shared" si="2"/>
        <v>4954</v>
      </c>
      <c r="P46" s="76">
        <v>0</v>
      </c>
      <c r="Q46" s="76">
        <v>0</v>
      </c>
      <c r="R46" s="76">
        <v>0</v>
      </c>
      <c r="S46" s="76">
        <v>0</v>
      </c>
      <c r="T46" s="76">
        <v>0</v>
      </c>
      <c r="U46" s="66">
        <f t="shared" si="1"/>
        <v>4954</v>
      </c>
    </row>
    <row r="47" spans="1:21" s="55" customFormat="1" ht="25.5" x14ac:dyDescent="0.2">
      <c r="A47" s="57">
        <v>39</v>
      </c>
      <c r="B47" s="58" t="s">
        <v>10</v>
      </c>
      <c r="C47" s="74" t="s">
        <v>220</v>
      </c>
      <c r="D47" s="58" t="s">
        <v>273</v>
      </c>
      <c r="E47" s="60" t="s">
        <v>157</v>
      </c>
      <c r="F47" s="60" t="s">
        <v>158</v>
      </c>
      <c r="G47" s="75" t="s">
        <v>239</v>
      </c>
      <c r="H47" s="73" t="s">
        <v>274</v>
      </c>
      <c r="I47" s="63">
        <v>163300</v>
      </c>
      <c r="J47" s="63">
        <v>99803</v>
      </c>
      <c r="K47" s="63">
        <v>36292</v>
      </c>
      <c r="L47" s="63">
        <v>27219</v>
      </c>
      <c r="M47" s="77">
        <v>53</v>
      </c>
      <c r="N47" s="77">
        <v>283</v>
      </c>
      <c r="O47" s="76">
        <f t="shared" si="2"/>
        <v>27555</v>
      </c>
      <c r="P47" s="76">
        <v>0</v>
      </c>
      <c r="Q47" s="76">
        <v>0</v>
      </c>
      <c r="R47" s="76">
        <v>0</v>
      </c>
      <c r="S47" s="76">
        <v>0</v>
      </c>
      <c r="T47" s="76">
        <v>0</v>
      </c>
      <c r="U47" s="66">
        <f t="shared" si="1"/>
        <v>27555</v>
      </c>
    </row>
    <row r="48" spans="1:21" s="55" customFormat="1" ht="25.5" x14ac:dyDescent="0.2">
      <c r="A48" s="57">
        <v>40</v>
      </c>
      <c r="B48" s="58" t="s">
        <v>10</v>
      </c>
      <c r="C48" s="74" t="s">
        <v>221</v>
      </c>
      <c r="D48" s="58" t="s">
        <v>275</v>
      </c>
      <c r="E48" s="60" t="s">
        <v>157</v>
      </c>
      <c r="F48" s="60" t="s">
        <v>158</v>
      </c>
      <c r="G48" s="75" t="s">
        <v>239</v>
      </c>
      <c r="H48" s="73" t="s">
        <v>274</v>
      </c>
      <c r="I48" s="63">
        <v>18700</v>
      </c>
      <c r="J48" s="63">
        <v>11429</v>
      </c>
      <c r="K48" s="63">
        <v>4156</v>
      </c>
      <c r="L48" s="63">
        <v>3117</v>
      </c>
      <c r="M48" s="77">
        <v>6</v>
      </c>
      <c r="N48" s="77">
        <v>32</v>
      </c>
      <c r="O48" s="76">
        <f t="shared" si="2"/>
        <v>3155</v>
      </c>
      <c r="P48" s="76">
        <v>0</v>
      </c>
      <c r="Q48" s="76">
        <v>0</v>
      </c>
      <c r="R48" s="76">
        <v>0</v>
      </c>
      <c r="S48" s="76">
        <v>0</v>
      </c>
      <c r="T48" s="76">
        <v>0</v>
      </c>
      <c r="U48" s="66">
        <f t="shared" si="1"/>
        <v>3155</v>
      </c>
    </row>
    <row r="49" spans="1:21" s="55" customFormat="1" ht="25.5" x14ac:dyDescent="0.2">
      <c r="A49" s="57">
        <v>41</v>
      </c>
      <c r="B49" s="58" t="s">
        <v>10</v>
      </c>
      <c r="C49" s="74" t="s">
        <v>222</v>
      </c>
      <c r="D49" s="58" t="s">
        <v>276</v>
      </c>
      <c r="E49" s="60" t="s">
        <v>157</v>
      </c>
      <c r="F49" s="60" t="s">
        <v>158</v>
      </c>
      <c r="G49" s="75" t="s">
        <v>240</v>
      </c>
      <c r="H49" s="73" t="s">
        <v>274</v>
      </c>
      <c r="I49" s="63">
        <v>36127</v>
      </c>
      <c r="J49" s="63">
        <v>23386</v>
      </c>
      <c r="K49" s="63">
        <v>8504</v>
      </c>
      <c r="L49" s="63">
        <v>6378</v>
      </c>
      <c r="M49" s="77">
        <v>12</v>
      </c>
      <c r="N49" s="77">
        <v>73</v>
      </c>
      <c r="O49" s="76">
        <f t="shared" si="2"/>
        <v>6463</v>
      </c>
      <c r="P49" s="76">
        <v>0</v>
      </c>
      <c r="Q49" s="76">
        <v>0</v>
      </c>
      <c r="R49" s="76">
        <v>0</v>
      </c>
      <c r="S49" s="76">
        <v>0</v>
      </c>
      <c r="T49" s="76">
        <v>0</v>
      </c>
      <c r="U49" s="66">
        <f t="shared" si="1"/>
        <v>6463</v>
      </c>
    </row>
    <row r="50" spans="1:21" s="55" customFormat="1" ht="25.5" x14ac:dyDescent="0.2">
      <c r="A50" s="57">
        <v>42</v>
      </c>
      <c r="B50" s="58" t="s">
        <v>10</v>
      </c>
      <c r="C50" s="74" t="s">
        <v>223</v>
      </c>
      <c r="D50" s="58" t="s">
        <v>277</v>
      </c>
      <c r="E50" s="60" t="s">
        <v>157</v>
      </c>
      <c r="F50" s="60" t="s">
        <v>158</v>
      </c>
      <c r="G50" s="75" t="s">
        <v>241</v>
      </c>
      <c r="H50" s="73" t="s">
        <v>278</v>
      </c>
      <c r="I50" s="63">
        <v>198540</v>
      </c>
      <c r="J50" s="63">
        <v>164328</v>
      </c>
      <c r="K50" s="63">
        <v>116399</v>
      </c>
      <c r="L50" s="63">
        <v>27388</v>
      </c>
      <c r="M50" s="77">
        <v>267</v>
      </c>
      <c r="N50" s="77">
        <v>2749</v>
      </c>
      <c r="O50" s="76">
        <f t="shared" si="2"/>
        <v>30404</v>
      </c>
      <c r="P50" s="76">
        <v>27867</v>
      </c>
      <c r="Q50" s="76">
        <v>27867</v>
      </c>
      <c r="R50" s="76">
        <v>24067</v>
      </c>
      <c r="S50" s="76">
        <v>0</v>
      </c>
      <c r="T50" s="76">
        <v>0</v>
      </c>
      <c r="U50" s="66">
        <f t="shared" si="1"/>
        <v>110205</v>
      </c>
    </row>
    <row r="51" spans="1:21" s="55" customFormat="1" ht="25.5" x14ac:dyDescent="0.2">
      <c r="A51" s="57">
        <v>43</v>
      </c>
      <c r="B51" s="58" t="s">
        <v>10</v>
      </c>
      <c r="C51" s="74" t="s">
        <v>224</v>
      </c>
      <c r="D51" s="58" t="s">
        <v>279</v>
      </c>
      <c r="E51" s="60" t="s">
        <v>157</v>
      </c>
      <c r="F51" s="60" t="s">
        <v>158</v>
      </c>
      <c r="G51" s="75" t="s">
        <v>241</v>
      </c>
      <c r="H51" s="73" t="s">
        <v>278</v>
      </c>
      <c r="I51" s="63">
        <v>152380</v>
      </c>
      <c r="J51" s="63">
        <v>126120</v>
      </c>
      <c r="K51" s="63">
        <v>89335</v>
      </c>
      <c r="L51" s="63">
        <v>21020</v>
      </c>
      <c r="M51" s="77">
        <v>205</v>
      </c>
      <c r="N51" s="77">
        <v>2110</v>
      </c>
      <c r="O51" s="76">
        <f t="shared" si="2"/>
        <v>23335</v>
      </c>
      <c r="P51" s="76">
        <v>21200</v>
      </c>
      <c r="Q51" s="76">
        <v>21100</v>
      </c>
      <c r="R51" s="76">
        <v>18946</v>
      </c>
      <c r="S51" s="76">
        <v>0</v>
      </c>
      <c r="T51" s="76">
        <v>0</v>
      </c>
      <c r="U51" s="66">
        <f t="shared" si="1"/>
        <v>84581</v>
      </c>
    </row>
    <row r="52" spans="1:21" s="55" customFormat="1" ht="25.5" x14ac:dyDescent="0.2">
      <c r="A52" s="57">
        <v>44</v>
      </c>
      <c r="B52" s="58" t="s">
        <v>10</v>
      </c>
      <c r="C52" s="74" t="s">
        <v>225</v>
      </c>
      <c r="D52" s="58" t="s">
        <v>280</v>
      </c>
      <c r="E52" s="60" t="s">
        <v>157</v>
      </c>
      <c r="F52" s="60" t="s">
        <v>158</v>
      </c>
      <c r="G52" s="75" t="s">
        <v>241</v>
      </c>
      <c r="H52" s="73" t="s">
        <v>278</v>
      </c>
      <c r="I52" s="63">
        <v>131502</v>
      </c>
      <c r="J52" s="63">
        <v>108840</v>
      </c>
      <c r="K52" s="63">
        <v>75922</v>
      </c>
      <c r="L52" s="63">
        <v>17864</v>
      </c>
      <c r="M52" s="77">
        <v>174</v>
      </c>
      <c r="N52" s="77">
        <v>1793</v>
      </c>
      <c r="O52" s="76">
        <f t="shared" si="2"/>
        <v>19831</v>
      </c>
      <c r="P52" s="76">
        <v>18300</v>
      </c>
      <c r="Q52" s="76">
        <v>18150</v>
      </c>
      <c r="R52" s="76">
        <v>15601</v>
      </c>
      <c r="S52" s="76">
        <v>0</v>
      </c>
      <c r="T52" s="76">
        <v>0</v>
      </c>
      <c r="U52" s="66">
        <f t="shared" si="1"/>
        <v>71882</v>
      </c>
    </row>
    <row r="53" spans="1:21" s="55" customFormat="1" ht="25.5" x14ac:dyDescent="0.2">
      <c r="A53" s="57">
        <v>45</v>
      </c>
      <c r="B53" s="58" t="s">
        <v>10</v>
      </c>
      <c r="C53" s="74" t="s">
        <v>226</v>
      </c>
      <c r="D53" s="58" t="s">
        <v>281</v>
      </c>
      <c r="E53" s="60" t="s">
        <v>157</v>
      </c>
      <c r="F53" s="60" t="s">
        <v>158</v>
      </c>
      <c r="G53" s="75" t="s">
        <v>242</v>
      </c>
      <c r="H53" s="73" t="s">
        <v>282</v>
      </c>
      <c r="I53" s="63">
        <v>225190</v>
      </c>
      <c r="J53" s="63">
        <v>185458</v>
      </c>
      <c r="K53" s="63">
        <v>92729</v>
      </c>
      <c r="L53" s="63">
        <v>52988</v>
      </c>
      <c r="M53" s="77">
        <v>180</v>
      </c>
      <c r="N53" s="77">
        <v>1223</v>
      </c>
      <c r="O53" s="76">
        <f t="shared" si="2"/>
        <v>54391</v>
      </c>
      <c r="P53" s="76">
        <v>25318</v>
      </c>
      <c r="Q53" s="76">
        <v>0</v>
      </c>
      <c r="R53" s="76">
        <v>0</v>
      </c>
      <c r="S53" s="76">
        <v>0</v>
      </c>
      <c r="T53" s="76">
        <v>0</v>
      </c>
      <c r="U53" s="66">
        <f t="shared" si="1"/>
        <v>79709</v>
      </c>
    </row>
    <row r="54" spans="1:21" s="55" customFormat="1" ht="25.5" x14ac:dyDescent="0.2">
      <c r="A54" s="57">
        <v>46</v>
      </c>
      <c r="B54" s="58" t="s">
        <v>10</v>
      </c>
      <c r="C54" s="74" t="s">
        <v>227</v>
      </c>
      <c r="D54" s="58" t="s">
        <v>283</v>
      </c>
      <c r="E54" s="60" t="s">
        <v>157</v>
      </c>
      <c r="F54" s="60" t="s">
        <v>158</v>
      </c>
      <c r="G54" s="75" t="s">
        <v>243</v>
      </c>
      <c r="H54" s="73" t="s">
        <v>282</v>
      </c>
      <c r="I54" s="63">
        <v>188873</v>
      </c>
      <c r="J54" s="63">
        <v>155554</v>
      </c>
      <c r="K54" s="63">
        <v>77777</v>
      </c>
      <c r="L54" s="63">
        <v>44444</v>
      </c>
      <c r="M54" s="77">
        <v>151</v>
      </c>
      <c r="N54" s="77">
        <v>966</v>
      </c>
      <c r="O54" s="76">
        <f t="shared" si="2"/>
        <v>45561</v>
      </c>
      <c r="P54" s="76">
        <v>21296</v>
      </c>
      <c r="Q54" s="76">
        <v>0</v>
      </c>
      <c r="R54" s="76">
        <v>0</v>
      </c>
      <c r="S54" s="76">
        <v>0</v>
      </c>
      <c r="T54" s="76">
        <v>0</v>
      </c>
      <c r="U54" s="66">
        <f t="shared" si="1"/>
        <v>66857</v>
      </c>
    </row>
    <row r="55" spans="1:21" s="55" customFormat="1" ht="25.5" x14ac:dyDescent="0.2">
      <c r="A55" s="57">
        <v>47</v>
      </c>
      <c r="B55" s="58" t="s">
        <v>10</v>
      </c>
      <c r="C55" s="74" t="s">
        <v>311</v>
      </c>
      <c r="D55" s="58" t="s">
        <v>284</v>
      </c>
      <c r="E55" s="60" t="s">
        <v>157</v>
      </c>
      <c r="F55" s="60" t="s">
        <v>158</v>
      </c>
      <c r="G55" s="75" t="s">
        <v>244</v>
      </c>
      <c r="H55" s="73" t="s">
        <v>285</v>
      </c>
      <c r="I55" s="63">
        <v>111155</v>
      </c>
      <c r="J55" s="63">
        <v>98085</v>
      </c>
      <c r="K55" s="63">
        <v>52311</v>
      </c>
      <c r="L55" s="63">
        <v>26156</v>
      </c>
      <c r="M55" s="77">
        <v>106</v>
      </c>
      <c r="N55" s="77">
        <v>656</v>
      </c>
      <c r="O55" s="76">
        <f t="shared" si="2"/>
        <v>26918</v>
      </c>
      <c r="P55" s="76">
        <v>18998</v>
      </c>
      <c r="Q55" s="76">
        <v>0</v>
      </c>
      <c r="R55" s="76">
        <v>0</v>
      </c>
      <c r="S55" s="76">
        <v>0</v>
      </c>
      <c r="T55" s="76">
        <v>0</v>
      </c>
      <c r="U55" s="66">
        <f t="shared" si="1"/>
        <v>45916</v>
      </c>
    </row>
    <row r="56" spans="1:21" s="55" customFormat="1" ht="25.5" x14ac:dyDescent="0.2">
      <c r="A56" s="57">
        <v>48</v>
      </c>
      <c r="B56" s="58" t="s">
        <v>10</v>
      </c>
      <c r="C56" s="74" t="s">
        <v>228</v>
      </c>
      <c r="D56" s="58" t="s">
        <v>286</v>
      </c>
      <c r="E56" s="60" t="s">
        <v>157</v>
      </c>
      <c r="F56" s="60" t="s">
        <v>158</v>
      </c>
      <c r="G56" s="75" t="s">
        <v>245</v>
      </c>
      <c r="H56" s="73" t="s">
        <v>285</v>
      </c>
      <c r="I56" s="63">
        <v>65347</v>
      </c>
      <c r="J56" s="63">
        <v>57660</v>
      </c>
      <c r="K56" s="63">
        <v>30752</v>
      </c>
      <c r="L56" s="63">
        <v>15376</v>
      </c>
      <c r="M56" s="77">
        <v>62</v>
      </c>
      <c r="N56" s="77">
        <v>386</v>
      </c>
      <c r="O56" s="76">
        <f t="shared" si="2"/>
        <v>15824</v>
      </c>
      <c r="P56" s="76">
        <v>11168</v>
      </c>
      <c r="Q56" s="76">
        <v>0</v>
      </c>
      <c r="R56" s="76"/>
      <c r="S56" s="76">
        <v>0</v>
      </c>
      <c r="T56" s="76">
        <v>0</v>
      </c>
      <c r="U56" s="66">
        <f t="shared" si="1"/>
        <v>26992</v>
      </c>
    </row>
    <row r="57" spans="1:21" s="55" customFormat="1" ht="38.25" x14ac:dyDescent="0.2">
      <c r="A57" s="57">
        <v>49</v>
      </c>
      <c r="B57" s="58" t="s">
        <v>10</v>
      </c>
      <c r="C57" s="74" t="s">
        <v>229</v>
      </c>
      <c r="D57" s="58" t="s">
        <v>287</v>
      </c>
      <c r="E57" s="60" t="s">
        <v>157</v>
      </c>
      <c r="F57" s="60" t="s">
        <v>158</v>
      </c>
      <c r="G57" s="75" t="s">
        <v>244</v>
      </c>
      <c r="H57" s="73" t="s">
        <v>285</v>
      </c>
      <c r="I57" s="63">
        <v>70773</v>
      </c>
      <c r="J57" s="63">
        <v>62460</v>
      </c>
      <c r="K57" s="63">
        <v>33312</v>
      </c>
      <c r="L57" s="63">
        <v>16656</v>
      </c>
      <c r="M57" s="77">
        <v>67</v>
      </c>
      <c r="N57" s="77">
        <v>418</v>
      </c>
      <c r="O57" s="76">
        <f t="shared" si="2"/>
        <v>17141</v>
      </c>
      <c r="P57" s="76">
        <v>12097</v>
      </c>
      <c r="Q57" s="76">
        <v>0</v>
      </c>
      <c r="R57" s="76">
        <v>0</v>
      </c>
      <c r="S57" s="76">
        <v>0</v>
      </c>
      <c r="T57" s="76">
        <v>0</v>
      </c>
      <c r="U57" s="66">
        <f t="shared" si="1"/>
        <v>29238</v>
      </c>
    </row>
    <row r="58" spans="1:21" s="55" customFormat="1" ht="25.5" x14ac:dyDescent="0.2">
      <c r="A58" s="57">
        <v>50</v>
      </c>
      <c r="B58" s="58" t="s">
        <v>10</v>
      </c>
      <c r="C58" s="74" t="s">
        <v>230</v>
      </c>
      <c r="D58" s="58" t="s">
        <v>288</v>
      </c>
      <c r="E58" s="60" t="s">
        <v>157</v>
      </c>
      <c r="F58" s="60" t="s">
        <v>158</v>
      </c>
      <c r="G58" s="75" t="s">
        <v>246</v>
      </c>
      <c r="H58" s="73" t="s">
        <v>289</v>
      </c>
      <c r="I58" s="63">
        <v>290126</v>
      </c>
      <c r="J58" s="63">
        <v>257904</v>
      </c>
      <c r="K58" s="63">
        <v>145071</v>
      </c>
      <c r="L58" s="63">
        <v>64476</v>
      </c>
      <c r="M58" s="77">
        <v>301</v>
      </c>
      <c r="N58" s="77">
        <v>2911</v>
      </c>
      <c r="O58" s="76">
        <f t="shared" si="2"/>
        <v>67688</v>
      </c>
      <c r="P58" s="76">
        <v>61709</v>
      </c>
      <c r="Q58" s="76">
        <v>0</v>
      </c>
      <c r="R58" s="76">
        <v>0</v>
      </c>
      <c r="S58" s="76">
        <v>0</v>
      </c>
      <c r="T58" s="76">
        <v>0</v>
      </c>
      <c r="U58" s="66">
        <f t="shared" si="1"/>
        <v>129397</v>
      </c>
    </row>
    <row r="59" spans="1:21" s="55" customFormat="1" ht="25.5" x14ac:dyDescent="0.2">
      <c r="A59" s="57">
        <v>51</v>
      </c>
      <c r="B59" s="58" t="s">
        <v>10</v>
      </c>
      <c r="C59" s="74" t="s">
        <v>231</v>
      </c>
      <c r="D59" s="58" t="s">
        <v>290</v>
      </c>
      <c r="E59" s="60" t="s">
        <v>157</v>
      </c>
      <c r="F59" s="60" t="s">
        <v>158</v>
      </c>
      <c r="G59" s="75" t="s">
        <v>247</v>
      </c>
      <c r="H59" s="73" t="s">
        <v>291</v>
      </c>
      <c r="I59" s="63">
        <v>87230</v>
      </c>
      <c r="J59" s="63">
        <v>87230</v>
      </c>
      <c r="K59" s="63">
        <v>79560</v>
      </c>
      <c r="L59" s="63">
        <v>4420</v>
      </c>
      <c r="M59" s="77">
        <v>0</v>
      </c>
      <c r="N59" s="77">
        <v>1830</v>
      </c>
      <c r="O59" s="76">
        <f t="shared" si="2"/>
        <v>6250</v>
      </c>
      <c r="P59" s="76">
        <v>4355</v>
      </c>
      <c r="Q59" s="76">
        <v>4355</v>
      </c>
      <c r="R59" s="76">
        <v>4355</v>
      </c>
      <c r="S59" s="76">
        <v>4355</v>
      </c>
      <c r="T59" s="76">
        <v>57236</v>
      </c>
      <c r="U59" s="66">
        <f t="shared" si="1"/>
        <v>80906</v>
      </c>
    </row>
    <row r="60" spans="1:21" s="55" customFormat="1" ht="25.5" x14ac:dyDescent="0.2">
      <c r="A60" s="57">
        <v>52</v>
      </c>
      <c r="B60" s="58" t="s">
        <v>10</v>
      </c>
      <c r="C60" s="74" t="s">
        <v>232</v>
      </c>
      <c r="D60" s="58" t="s">
        <v>292</v>
      </c>
      <c r="E60" s="60" t="s">
        <v>157</v>
      </c>
      <c r="F60" s="60" t="s">
        <v>158</v>
      </c>
      <c r="G60" s="75" t="s">
        <v>247</v>
      </c>
      <c r="H60" s="73" t="s">
        <v>291</v>
      </c>
      <c r="I60" s="63">
        <v>162955</v>
      </c>
      <c r="J60" s="63">
        <v>162955</v>
      </c>
      <c r="K60" s="63">
        <v>148536</v>
      </c>
      <c r="L60" s="63">
        <v>8252</v>
      </c>
      <c r="M60" s="77">
        <v>0</v>
      </c>
      <c r="N60" s="77">
        <v>3416</v>
      </c>
      <c r="O60" s="76">
        <f t="shared" si="2"/>
        <v>11668</v>
      </c>
      <c r="P60" s="76">
        <v>8230</v>
      </c>
      <c r="Q60" s="76">
        <v>8230</v>
      </c>
      <c r="R60" s="76">
        <v>8230</v>
      </c>
      <c r="S60" s="76">
        <v>8230</v>
      </c>
      <c r="T60" s="76">
        <v>106463</v>
      </c>
      <c r="U60" s="66">
        <f t="shared" si="1"/>
        <v>151051</v>
      </c>
    </row>
    <row r="61" spans="1:21" s="55" customFormat="1" ht="25.5" x14ac:dyDescent="0.2">
      <c r="A61" s="57">
        <v>53</v>
      </c>
      <c r="B61" s="58" t="s">
        <v>10</v>
      </c>
      <c r="C61" s="74" t="s">
        <v>233</v>
      </c>
      <c r="D61" s="58" t="s">
        <v>293</v>
      </c>
      <c r="E61" s="60" t="s">
        <v>157</v>
      </c>
      <c r="F61" s="60" t="s">
        <v>158</v>
      </c>
      <c r="G61" s="75" t="s">
        <v>248</v>
      </c>
      <c r="H61" s="73" t="s">
        <v>294</v>
      </c>
      <c r="I61" s="63">
        <v>338486</v>
      </c>
      <c r="J61" s="63">
        <v>338486</v>
      </c>
      <c r="K61" s="63">
        <v>308320</v>
      </c>
      <c r="L61" s="63">
        <v>17140</v>
      </c>
      <c r="M61" s="77">
        <v>0</v>
      </c>
      <c r="N61" s="77">
        <v>20032</v>
      </c>
      <c r="O61" s="76">
        <f t="shared" si="2"/>
        <v>37172</v>
      </c>
      <c r="P61" s="76">
        <v>17140</v>
      </c>
      <c r="Q61" s="76">
        <v>17140</v>
      </c>
      <c r="R61" s="76">
        <v>17140</v>
      </c>
      <c r="S61" s="76">
        <v>17140</v>
      </c>
      <c r="T61" s="76">
        <v>215411</v>
      </c>
      <c r="U61" s="66">
        <f t="shared" si="1"/>
        <v>321143</v>
      </c>
    </row>
    <row r="62" spans="1:21" s="55" customFormat="1" ht="25.5" x14ac:dyDescent="0.2">
      <c r="A62" s="57">
        <v>54</v>
      </c>
      <c r="B62" s="58" t="s">
        <v>10</v>
      </c>
      <c r="C62" s="74" t="s">
        <v>234</v>
      </c>
      <c r="D62" s="58" t="s">
        <v>295</v>
      </c>
      <c r="E62" s="60" t="s">
        <v>157</v>
      </c>
      <c r="F62" s="60" t="s">
        <v>158</v>
      </c>
      <c r="G62" s="75" t="s">
        <v>248</v>
      </c>
      <c r="H62" s="73" t="s">
        <v>294</v>
      </c>
      <c r="I62" s="63">
        <v>181500</v>
      </c>
      <c r="J62" s="63">
        <v>181500</v>
      </c>
      <c r="K62" s="63">
        <v>149903</v>
      </c>
      <c r="L62" s="63">
        <v>9192</v>
      </c>
      <c r="M62" s="77">
        <v>0</v>
      </c>
      <c r="N62" s="77">
        <v>4865</v>
      </c>
      <c r="O62" s="76">
        <f t="shared" si="2"/>
        <v>14057</v>
      </c>
      <c r="P62" s="76">
        <v>9192</v>
      </c>
      <c r="Q62" s="76">
        <v>9192</v>
      </c>
      <c r="R62" s="76">
        <v>9192</v>
      </c>
      <c r="S62" s="76">
        <v>9192</v>
      </c>
      <c r="T62" s="76">
        <v>99917</v>
      </c>
      <c r="U62" s="66">
        <f t="shared" si="1"/>
        <v>150742</v>
      </c>
    </row>
    <row r="63" spans="1:21" s="55" customFormat="1" ht="51" x14ac:dyDescent="0.2">
      <c r="A63" s="57">
        <v>55</v>
      </c>
      <c r="B63" s="58" t="s">
        <v>10</v>
      </c>
      <c r="C63" s="74" t="s">
        <v>235</v>
      </c>
      <c r="D63" s="58" t="s">
        <v>296</v>
      </c>
      <c r="E63" s="60" t="s">
        <v>157</v>
      </c>
      <c r="F63" s="60" t="s">
        <v>158</v>
      </c>
      <c r="G63" s="75" t="s">
        <v>249</v>
      </c>
      <c r="H63" s="73" t="s">
        <v>297</v>
      </c>
      <c r="I63" s="63">
        <v>50995</v>
      </c>
      <c r="J63" s="63">
        <v>50995</v>
      </c>
      <c r="K63" s="63">
        <v>46574</v>
      </c>
      <c r="L63" s="63">
        <v>2552</v>
      </c>
      <c r="M63" s="77">
        <v>0</v>
      </c>
      <c r="N63" s="77">
        <v>1325</v>
      </c>
      <c r="O63" s="76">
        <f t="shared" si="2"/>
        <v>3877</v>
      </c>
      <c r="P63" s="76">
        <v>2552</v>
      </c>
      <c r="Q63" s="76">
        <v>2552</v>
      </c>
      <c r="R63" s="76">
        <v>2552</v>
      </c>
      <c r="S63" s="76">
        <v>2552</v>
      </c>
      <c r="T63" s="76">
        <v>32939</v>
      </c>
      <c r="U63" s="66">
        <f t="shared" si="1"/>
        <v>47024</v>
      </c>
    </row>
    <row r="64" spans="1:21" s="55" customFormat="1" ht="51" x14ac:dyDescent="0.2">
      <c r="A64" s="57">
        <v>56</v>
      </c>
      <c r="B64" s="58" t="s">
        <v>10</v>
      </c>
      <c r="C64" s="74" t="s">
        <v>390</v>
      </c>
      <c r="D64" s="58" t="s">
        <v>300</v>
      </c>
      <c r="E64" s="60" t="s">
        <v>157</v>
      </c>
      <c r="F64" s="60" t="s">
        <v>158</v>
      </c>
      <c r="G64" s="75" t="s">
        <v>250</v>
      </c>
      <c r="H64" s="73" t="s">
        <v>299</v>
      </c>
      <c r="I64" s="63">
        <v>3241836</v>
      </c>
      <c r="J64" s="63">
        <v>3241836</v>
      </c>
      <c r="K64" s="63">
        <v>1898253</v>
      </c>
      <c r="L64" s="63">
        <v>166248</v>
      </c>
      <c r="M64" s="77">
        <v>0</v>
      </c>
      <c r="N64" s="77">
        <v>83507</v>
      </c>
      <c r="O64" s="76">
        <f t="shared" si="2"/>
        <v>249755</v>
      </c>
      <c r="P64" s="76">
        <v>166248</v>
      </c>
      <c r="Q64" s="76">
        <v>166248</v>
      </c>
      <c r="R64" s="76">
        <v>166248</v>
      </c>
      <c r="S64" s="76">
        <v>166248</v>
      </c>
      <c r="T64" s="76">
        <v>2160839</v>
      </c>
      <c r="U64" s="66">
        <f t="shared" si="1"/>
        <v>3075586</v>
      </c>
    </row>
    <row r="65" spans="1:21" s="55" customFormat="1" ht="51" x14ac:dyDescent="0.2">
      <c r="A65" s="57">
        <v>57</v>
      </c>
      <c r="B65" s="58" t="s">
        <v>10</v>
      </c>
      <c r="C65" s="74" t="s">
        <v>236</v>
      </c>
      <c r="D65" s="58" t="s">
        <v>298</v>
      </c>
      <c r="E65" s="60" t="s">
        <v>157</v>
      </c>
      <c r="F65" s="60" t="s">
        <v>158</v>
      </c>
      <c r="G65" s="75" t="s">
        <v>250</v>
      </c>
      <c r="H65" s="73" t="s">
        <v>299</v>
      </c>
      <c r="I65" s="63">
        <v>250879</v>
      </c>
      <c r="J65" s="63">
        <v>250879</v>
      </c>
      <c r="K65" s="63">
        <v>234850</v>
      </c>
      <c r="L65" s="63">
        <v>12868</v>
      </c>
      <c r="M65" s="77">
        <v>0</v>
      </c>
      <c r="N65" s="77">
        <v>4452</v>
      </c>
      <c r="O65" s="76">
        <f t="shared" si="2"/>
        <v>17320</v>
      </c>
      <c r="P65" s="76">
        <v>12868</v>
      </c>
      <c r="Q65" s="76">
        <v>12868</v>
      </c>
      <c r="R65" s="76">
        <v>12868</v>
      </c>
      <c r="S65" s="76">
        <v>12868</v>
      </c>
      <c r="T65" s="76">
        <v>168333</v>
      </c>
      <c r="U65" s="66">
        <f t="shared" si="1"/>
        <v>237125</v>
      </c>
    </row>
    <row r="66" spans="1:21" s="55" customFormat="1" ht="38.25" x14ac:dyDescent="0.2">
      <c r="A66" s="57">
        <v>58</v>
      </c>
      <c r="B66" s="58" t="s">
        <v>159</v>
      </c>
      <c r="C66" s="74" t="s">
        <v>329</v>
      </c>
      <c r="D66" s="58" t="s">
        <v>330</v>
      </c>
      <c r="E66" s="60"/>
      <c r="F66" s="60"/>
      <c r="G66" s="75" t="s">
        <v>331</v>
      </c>
      <c r="H66" s="73" t="s">
        <v>332</v>
      </c>
      <c r="I66" s="63">
        <v>400000</v>
      </c>
      <c r="J66" s="63"/>
      <c r="K66" s="63">
        <v>384675</v>
      </c>
      <c r="L66" s="63">
        <v>20516</v>
      </c>
      <c r="M66" s="77">
        <v>0</v>
      </c>
      <c r="N66" s="77">
        <v>7358</v>
      </c>
      <c r="O66" s="76">
        <f t="shared" si="2"/>
        <v>27874</v>
      </c>
      <c r="P66" s="76">
        <v>22470</v>
      </c>
      <c r="Q66" s="76">
        <v>22216</v>
      </c>
      <c r="R66" s="76">
        <v>22216</v>
      </c>
      <c r="S66" s="76">
        <v>22216</v>
      </c>
      <c r="T66" s="76">
        <v>271795</v>
      </c>
      <c r="U66" s="66">
        <f t="shared" si="1"/>
        <v>388787</v>
      </c>
    </row>
    <row r="67" spans="1:21" s="55" customFormat="1" ht="25.5" x14ac:dyDescent="0.2">
      <c r="A67" s="57">
        <v>59</v>
      </c>
      <c r="B67" s="58" t="s">
        <v>159</v>
      </c>
      <c r="C67" s="74" t="s">
        <v>333</v>
      </c>
      <c r="D67" s="58" t="s">
        <v>334</v>
      </c>
      <c r="E67" s="60"/>
      <c r="F67" s="60"/>
      <c r="G67" s="75" t="s">
        <v>335</v>
      </c>
      <c r="H67" s="73" t="s">
        <v>332</v>
      </c>
      <c r="I67" s="63">
        <v>33765</v>
      </c>
      <c r="J67" s="63"/>
      <c r="K67" s="63">
        <v>32475</v>
      </c>
      <c r="L67" s="63">
        <v>1732</v>
      </c>
      <c r="M67" s="77">
        <v>0</v>
      </c>
      <c r="N67" s="77">
        <v>630</v>
      </c>
      <c r="O67" s="76">
        <f t="shared" si="2"/>
        <v>2362</v>
      </c>
      <c r="P67" s="76">
        <v>1879</v>
      </c>
      <c r="Q67" s="76">
        <v>1870</v>
      </c>
      <c r="R67" s="76">
        <v>1861</v>
      </c>
      <c r="S67" s="76">
        <v>1852</v>
      </c>
      <c r="T67" s="76">
        <v>22997</v>
      </c>
      <c r="U67" s="66">
        <f t="shared" si="1"/>
        <v>32821</v>
      </c>
    </row>
    <row r="68" spans="1:21" s="55" customFormat="1" ht="38.25" x14ac:dyDescent="0.2">
      <c r="A68" s="57">
        <v>60</v>
      </c>
      <c r="B68" s="58" t="s">
        <v>159</v>
      </c>
      <c r="C68" s="74" t="s">
        <v>346</v>
      </c>
      <c r="D68" s="58" t="s">
        <v>347</v>
      </c>
      <c r="E68" s="60"/>
      <c r="F68" s="60"/>
      <c r="G68" s="75" t="s">
        <v>335</v>
      </c>
      <c r="H68" s="73" t="s">
        <v>332</v>
      </c>
      <c r="I68" s="63">
        <v>33820</v>
      </c>
      <c r="J68" s="63"/>
      <c r="K68" s="63">
        <v>32550</v>
      </c>
      <c r="L68" s="63">
        <v>1736</v>
      </c>
      <c r="M68" s="77">
        <v>0</v>
      </c>
      <c r="N68" s="77">
        <v>632</v>
      </c>
      <c r="O68" s="76">
        <f t="shared" si="2"/>
        <v>2368</v>
      </c>
      <c r="P68" s="76">
        <v>1899</v>
      </c>
      <c r="Q68" s="76">
        <v>1890</v>
      </c>
      <c r="R68" s="76">
        <v>1880</v>
      </c>
      <c r="S68" s="76">
        <v>1871</v>
      </c>
      <c r="T68" s="76">
        <v>22991</v>
      </c>
      <c r="U68" s="66">
        <f t="shared" si="1"/>
        <v>32899</v>
      </c>
    </row>
    <row r="69" spans="1:21" s="55" customFormat="1" ht="25.5" x14ac:dyDescent="0.2">
      <c r="A69" s="57">
        <v>61</v>
      </c>
      <c r="B69" s="58" t="s">
        <v>159</v>
      </c>
      <c r="C69" s="74" t="s">
        <v>348</v>
      </c>
      <c r="D69" s="58" t="s">
        <v>349</v>
      </c>
      <c r="E69" s="60"/>
      <c r="F69" s="60"/>
      <c r="G69" s="75" t="s">
        <v>335</v>
      </c>
      <c r="H69" s="73" t="s">
        <v>332</v>
      </c>
      <c r="I69" s="63">
        <v>53161</v>
      </c>
      <c r="J69" s="63"/>
      <c r="K69" s="63">
        <v>51150</v>
      </c>
      <c r="L69" s="63">
        <v>2728</v>
      </c>
      <c r="M69" s="77">
        <v>0</v>
      </c>
      <c r="N69" s="77">
        <v>993</v>
      </c>
      <c r="O69" s="76">
        <f t="shared" si="2"/>
        <v>3721</v>
      </c>
      <c r="P69" s="76">
        <v>2738</v>
      </c>
      <c r="Q69" s="76">
        <v>2738</v>
      </c>
      <c r="R69" s="76">
        <v>2738</v>
      </c>
      <c r="S69" s="76">
        <v>2738</v>
      </c>
      <c r="T69" s="76">
        <v>37024</v>
      </c>
      <c r="U69" s="66">
        <f t="shared" si="1"/>
        <v>51697</v>
      </c>
    </row>
    <row r="70" spans="1:21" s="55" customFormat="1" ht="51" x14ac:dyDescent="0.2">
      <c r="A70" s="57">
        <v>62</v>
      </c>
      <c r="B70" s="58" t="s">
        <v>159</v>
      </c>
      <c r="C70" s="74" t="s">
        <v>350</v>
      </c>
      <c r="D70" s="58" t="s">
        <v>351</v>
      </c>
      <c r="E70" s="60"/>
      <c r="F70" s="60"/>
      <c r="G70" s="75" t="s">
        <v>352</v>
      </c>
      <c r="H70" s="73" t="s">
        <v>353</v>
      </c>
      <c r="I70" s="63">
        <v>93925</v>
      </c>
      <c r="J70" s="63"/>
      <c r="K70" s="63">
        <v>958</v>
      </c>
      <c r="L70" s="63">
        <v>253</v>
      </c>
      <c r="M70" s="77">
        <v>0</v>
      </c>
      <c r="N70" s="77">
        <v>6</v>
      </c>
      <c r="O70" s="76">
        <v>705</v>
      </c>
      <c r="P70" s="76">
        <v>2968</v>
      </c>
      <c r="Q70" s="76">
        <v>2968</v>
      </c>
      <c r="R70" s="76">
        <v>2968</v>
      </c>
      <c r="S70" s="76">
        <v>2968</v>
      </c>
      <c r="T70" s="76">
        <v>71851</v>
      </c>
      <c r="U70" s="66">
        <f t="shared" si="1"/>
        <v>84428</v>
      </c>
    </row>
    <row r="71" spans="1:21" s="55" customFormat="1" ht="51" x14ac:dyDescent="0.2">
      <c r="A71" s="57">
        <v>63</v>
      </c>
      <c r="B71" s="58" t="s">
        <v>159</v>
      </c>
      <c r="C71" s="74" t="s">
        <v>338</v>
      </c>
      <c r="D71" s="58" t="s">
        <v>339</v>
      </c>
      <c r="E71" s="60"/>
      <c r="F71" s="60"/>
      <c r="G71" s="75" t="s">
        <v>336</v>
      </c>
      <c r="H71" s="73" t="s">
        <v>337</v>
      </c>
      <c r="I71" s="63">
        <v>193338</v>
      </c>
      <c r="J71" s="63"/>
      <c r="K71" s="63">
        <v>156427</v>
      </c>
      <c r="L71" s="63">
        <v>9792</v>
      </c>
      <c r="M71" s="77">
        <v>0</v>
      </c>
      <c r="N71" s="77">
        <v>4631</v>
      </c>
      <c r="O71" s="76">
        <f t="shared" si="2"/>
        <v>14423</v>
      </c>
      <c r="P71" s="76">
        <v>10687</v>
      </c>
      <c r="Q71" s="76">
        <v>10637</v>
      </c>
      <c r="R71" s="76">
        <v>10586</v>
      </c>
      <c r="S71" s="76">
        <v>10536</v>
      </c>
      <c r="T71" s="76">
        <v>134346</v>
      </c>
      <c r="U71" s="66">
        <f t="shared" si="1"/>
        <v>191215</v>
      </c>
    </row>
    <row r="72" spans="1:21" s="55" customFormat="1" ht="51" x14ac:dyDescent="0.2">
      <c r="A72" s="57">
        <v>64</v>
      </c>
      <c r="B72" s="58" t="s">
        <v>159</v>
      </c>
      <c r="C72" s="74" t="s">
        <v>340</v>
      </c>
      <c r="D72" s="58" t="s">
        <v>341</v>
      </c>
      <c r="E72" s="60"/>
      <c r="F72" s="60"/>
      <c r="G72" s="75" t="s">
        <v>336</v>
      </c>
      <c r="H72" s="73" t="s">
        <v>337</v>
      </c>
      <c r="I72" s="63">
        <v>69055</v>
      </c>
      <c r="J72" s="63"/>
      <c r="K72" s="63">
        <v>46599</v>
      </c>
      <c r="L72" s="63">
        <v>3500</v>
      </c>
      <c r="M72" s="77">
        <v>0</v>
      </c>
      <c r="N72" s="77">
        <v>1372</v>
      </c>
      <c r="O72" s="76">
        <f t="shared" si="2"/>
        <v>4872</v>
      </c>
      <c r="P72" s="76">
        <v>3820</v>
      </c>
      <c r="Q72" s="76">
        <v>3802</v>
      </c>
      <c r="R72" s="76">
        <v>3784</v>
      </c>
      <c r="S72" s="76">
        <v>3766</v>
      </c>
      <c r="T72" s="76">
        <v>48248</v>
      </c>
      <c r="U72" s="66">
        <f t="shared" si="1"/>
        <v>68292</v>
      </c>
    </row>
    <row r="73" spans="1:21" s="55" customFormat="1" ht="51" x14ac:dyDescent="0.2">
      <c r="A73" s="57">
        <v>65</v>
      </c>
      <c r="B73" s="58" t="s">
        <v>159</v>
      </c>
      <c r="C73" s="74" t="s">
        <v>342</v>
      </c>
      <c r="D73" s="58" t="s">
        <v>343</v>
      </c>
      <c r="E73" s="60"/>
      <c r="F73" s="60"/>
      <c r="G73" s="75" t="s">
        <v>336</v>
      </c>
      <c r="H73" s="73" t="s">
        <v>337</v>
      </c>
      <c r="I73" s="63">
        <v>385439</v>
      </c>
      <c r="J73" s="63"/>
      <c r="K73" s="63">
        <v>370804</v>
      </c>
      <c r="L73" s="63">
        <v>19516</v>
      </c>
      <c r="M73" s="77">
        <v>0</v>
      </c>
      <c r="N73" s="77">
        <v>11022</v>
      </c>
      <c r="O73" s="76">
        <f t="shared" si="2"/>
        <v>30538</v>
      </c>
      <c r="P73" s="76">
        <v>21300</v>
      </c>
      <c r="Q73" s="76">
        <v>21199</v>
      </c>
      <c r="R73" s="76">
        <v>21099</v>
      </c>
      <c r="S73" s="76">
        <v>20998</v>
      </c>
      <c r="T73" s="76">
        <v>266087</v>
      </c>
      <c r="U73" s="66">
        <f t="shared" si="1"/>
        <v>381221</v>
      </c>
    </row>
    <row r="74" spans="1:21" s="55" customFormat="1" ht="51" x14ac:dyDescent="0.2">
      <c r="A74" s="57">
        <v>66</v>
      </c>
      <c r="B74" s="58" t="s">
        <v>159</v>
      </c>
      <c r="C74" s="74" t="s">
        <v>344</v>
      </c>
      <c r="D74" s="58" t="s">
        <v>345</v>
      </c>
      <c r="E74" s="60"/>
      <c r="F74" s="60"/>
      <c r="G74" s="75" t="s">
        <v>336</v>
      </c>
      <c r="H74" s="73" t="s">
        <v>337</v>
      </c>
      <c r="I74" s="63">
        <v>79994</v>
      </c>
      <c r="J74" s="63"/>
      <c r="K74" s="63">
        <v>73402</v>
      </c>
      <c r="L74" s="63">
        <v>4052</v>
      </c>
      <c r="M74" s="77">
        <v>0</v>
      </c>
      <c r="N74" s="77">
        <v>2180</v>
      </c>
      <c r="O74" s="76">
        <f t="shared" si="2"/>
        <v>6232</v>
      </c>
      <c r="P74" s="76">
        <v>4371</v>
      </c>
      <c r="Q74" s="76">
        <v>4422</v>
      </c>
      <c r="R74" s="76">
        <v>4381</v>
      </c>
      <c r="S74" s="76">
        <v>4360</v>
      </c>
      <c r="T74" s="76">
        <v>55347</v>
      </c>
      <c r="U74" s="66">
        <f t="shared" ref="U74:U80" si="3">SUM(O74:T74)</f>
        <v>79113</v>
      </c>
    </row>
    <row r="75" spans="1:21" s="55" customFormat="1" ht="38.25" x14ac:dyDescent="0.2">
      <c r="A75" s="57">
        <v>67</v>
      </c>
      <c r="B75" s="58" t="s">
        <v>10</v>
      </c>
      <c r="C75" s="84" t="s">
        <v>374</v>
      </c>
      <c r="D75" s="58" t="s">
        <v>381</v>
      </c>
      <c r="E75" s="60"/>
      <c r="F75" s="60"/>
      <c r="G75" s="75" t="s">
        <v>375</v>
      </c>
      <c r="H75" s="73" t="s">
        <v>378</v>
      </c>
      <c r="I75" s="63">
        <v>616254</v>
      </c>
      <c r="J75" s="63"/>
      <c r="K75" s="63">
        <v>380812</v>
      </c>
      <c r="L75" s="63">
        <v>20669</v>
      </c>
      <c r="M75" s="77">
        <v>0</v>
      </c>
      <c r="N75" s="77">
        <v>19531</v>
      </c>
      <c r="O75" s="76">
        <f t="shared" si="2"/>
        <v>40200</v>
      </c>
      <c r="P75" s="76">
        <v>20669</v>
      </c>
      <c r="Q75" s="76">
        <v>20716</v>
      </c>
      <c r="R75" s="76">
        <v>20716</v>
      </c>
      <c r="S75" s="76">
        <v>20716</v>
      </c>
      <c r="T75" s="76">
        <v>664236</v>
      </c>
      <c r="U75" s="66">
        <f t="shared" si="3"/>
        <v>787253</v>
      </c>
    </row>
    <row r="76" spans="1:21" s="55" customFormat="1" ht="51" x14ac:dyDescent="0.2">
      <c r="A76" s="57">
        <v>68</v>
      </c>
      <c r="B76" s="58" t="s">
        <v>10</v>
      </c>
      <c r="C76" s="86" t="s">
        <v>376</v>
      </c>
      <c r="D76" s="58" t="s">
        <v>380</v>
      </c>
      <c r="E76" s="60"/>
      <c r="F76" s="60"/>
      <c r="G76" s="75" t="s">
        <v>379</v>
      </c>
      <c r="H76" s="73" t="s">
        <v>377</v>
      </c>
      <c r="I76" s="63">
        <v>529367</v>
      </c>
      <c r="J76" s="63"/>
      <c r="K76" s="63">
        <v>123039</v>
      </c>
      <c r="L76" s="63">
        <v>0</v>
      </c>
      <c r="M76" s="77">
        <v>0</v>
      </c>
      <c r="N76" s="77">
        <v>8262</v>
      </c>
      <c r="O76" s="76">
        <f t="shared" si="2"/>
        <v>8262</v>
      </c>
      <c r="P76" s="76">
        <v>0</v>
      </c>
      <c r="Q76" s="76">
        <v>18323</v>
      </c>
      <c r="R76" s="76">
        <v>18416</v>
      </c>
      <c r="S76" s="76">
        <v>18416</v>
      </c>
      <c r="T76" s="76">
        <v>638266</v>
      </c>
      <c r="U76" s="66">
        <f t="shared" si="3"/>
        <v>701683</v>
      </c>
    </row>
    <row r="77" spans="1:21" s="55" customFormat="1" ht="63.75" x14ac:dyDescent="0.2">
      <c r="A77" s="57">
        <v>69</v>
      </c>
      <c r="B77" s="58" t="s">
        <v>10</v>
      </c>
      <c r="C77" s="86" t="s">
        <v>382</v>
      </c>
      <c r="D77" s="58" t="s">
        <v>384</v>
      </c>
      <c r="E77" s="60"/>
      <c r="F77" s="60"/>
      <c r="G77" s="75" t="s">
        <v>379</v>
      </c>
      <c r="H77" s="73" t="s">
        <v>383</v>
      </c>
      <c r="I77" s="63">
        <v>177285</v>
      </c>
      <c r="J77" s="63"/>
      <c r="K77" s="63">
        <v>151685</v>
      </c>
      <c r="L77" s="63">
        <v>18175</v>
      </c>
      <c r="M77" s="77">
        <v>0</v>
      </c>
      <c r="N77" s="77">
        <v>3710</v>
      </c>
      <c r="O77" s="76">
        <f t="shared" si="2"/>
        <v>21885</v>
      </c>
      <c r="P77" s="76">
        <v>18175</v>
      </c>
      <c r="Q77" s="76">
        <v>18184</v>
      </c>
      <c r="R77" s="76">
        <v>18184</v>
      </c>
      <c r="S77" s="76">
        <v>18184</v>
      </c>
      <c r="T77" s="76">
        <v>93196</v>
      </c>
      <c r="U77" s="66">
        <f t="shared" si="3"/>
        <v>187808</v>
      </c>
    </row>
    <row r="78" spans="1:21" s="55" customFormat="1" ht="51" x14ac:dyDescent="0.2">
      <c r="A78" s="57">
        <v>70</v>
      </c>
      <c r="B78" s="58" t="s">
        <v>10</v>
      </c>
      <c r="C78" s="103" t="s">
        <v>401</v>
      </c>
      <c r="D78" s="58" t="s">
        <v>403</v>
      </c>
      <c r="E78" s="60"/>
      <c r="F78" s="60"/>
      <c r="G78" s="75" t="s">
        <v>402</v>
      </c>
      <c r="H78" s="73" t="s">
        <v>385</v>
      </c>
      <c r="I78" s="63">
        <v>325969</v>
      </c>
      <c r="J78" s="63"/>
      <c r="K78" s="63">
        <v>0</v>
      </c>
      <c r="L78" s="63">
        <v>16444</v>
      </c>
      <c r="M78" s="77">
        <v>0</v>
      </c>
      <c r="N78" s="77">
        <v>8952</v>
      </c>
      <c r="O78" s="76">
        <f t="shared" si="2"/>
        <v>25396</v>
      </c>
      <c r="P78" s="76">
        <v>20634</v>
      </c>
      <c r="Q78" s="76">
        <v>20405</v>
      </c>
      <c r="R78" s="76">
        <v>20178</v>
      </c>
      <c r="S78" s="76">
        <v>19949</v>
      </c>
      <c r="T78" s="76">
        <v>268937</v>
      </c>
      <c r="U78" s="66">
        <f t="shared" si="3"/>
        <v>375499</v>
      </c>
    </row>
    <row r="79" spans="1:21" s="55" customFormat="1" ht="51" x14ac:dyDescent="0.2">
      <c r="A79" s="57">
        <v>71</v>
      </c>
      <c r="B79" s="58" t="s">
        <v>10</v>
      </c>
      <c r="C79" s="86" t="s">
        <v>386</v>
      </c>
      <c r="D79" s="58" t="s">
        <v>388</v>
      </c>
      <c r="E79" s="60"/>
      <c r="F79" s="60"/>
      <c r="G79" s="75" t="s">
        <v>389</v>
      </c>
      <c r="H79" s="73" t="s">
        <v>387</v>
      </c>
      <c r="I79" s="63">
        <v>173684</v>
      </c>
      <c r="J79" s="63"/>
      <c r="K79" s="63">
        <v>42405</v>
      </c>
      <c r="L79" s="63">
        <v>0</v>
      </c>
      <c r="M79" s="77">
        <v>0</v>
      </c>
      <c r="N79" s="77">
        <v>4699</v>
      </c>
      <c r="O79" s="76">
        <f t="shared" si="2"/>
        <v>4699</v>
      </c>
      <c r="P79" s="76"/>
      <c r="Q79" s="76">
        <v>12380</v>
      </c>
      <c r="R79" s="76">
        <v>12408</v>
      </c>
      <c r="S79" s="76">
        <v>12408</v>
      </c>
      <c r="T79" s="76">
        <v>164189</v>
      </c>
      <c r="U79" s="66">
        <f t="shared" si="3"/>
        <v>206084</v>
      </c>
    </row>
    <row r="80" spans="1:21" s="55" customFormat="1" ht="51" x14ac:dyDescent="0.2">
      <c r="A80" s="57">
        <v>72</v>
      </c>
      <c r="B80" s="58" t="s">
        <v>10</v>
      </c>
      <c r="C80" s="86" t="s">
        <v>390</v>
      </c>
      <c r="D80" s="58" t="s">
        <v>392</v>
      </c>
      <c r="E80" s="60"/>
      <c r="F80" s="60"/>
      <c r="G80" s="75" t="s">
        <v>389</v>
      </c>
      <c r="H80" s="73" t="s">
        <v>391</v>
      </c>
      <c r="I80" s="63">
        <v>338823</v>
      </c>
      <c r="J80" s="63"/>
      <c r="K80" s="63">
        <v>176241</v>
      </c>
      <c r="L80" s="63">
        <v>18038</v>
      </c>
      <c r="M80" s="77">
        <v>0</v>
      </c>
      <c r="N80" s="77">
        <v>8952</v>
      </c>
      <c r="O80" s="76">
        <f t="shared" si="2"/>
        <v>26990</v>
      </c>
      <c r="P80" s="76">
        <v>16887</v>
      </c>
      <c r="Q80" s="76">
        <v>16944</v>
      </c>
      <c r="R80" s="76">
        <v>16944</v>
      </c>
      <c r="S80" s="76">
        <v>16944</v>
      </c>
      <c r="T80" s="76">
        <v>345719</v>
      </c>
      <c r="U80" s="66">
        <f t="shared" si="3"/>
        <v>440428</v>
      </c>
    </row>
    <row r="81" spans="1:22" ht="14.25" customHeight="1" x14ac:dyDescent="0.2">
      <c r="A81" s="139" t="s">
        <v>371</v>
      </c>
      <c r="B81" s="140"/>
      <c r="C81" s="141"/>
      <c r="D81" s="78" t="s">
        <v>161</v>
      </c>
      <c r="E81" s="78" t="s">
        <v>161</v>
      </c>
      <c r="F81" s="78" t="s">
        <v>161</v>
      </c>
      <c r="G81" s="78" t="s">
        <v>161</v>
      </c>
      <c r="H81" s="78" t="s">
        <v>161</v>
      </c>
      <c r="I81" s="47">
        <f>SUM(I9:I80)</f>
        <v>41677375</v>
      </c>
      <c r="J81" s="47"/>
      <c r="K81" s="47">
        <f t="shared" ref="K81:U81" si="4">SUM(K9:K80)</f>
        <v>25246351</v>
      </c>
      <c r="L81" s="47">
        <f t="shared" si="4"/>
        <v>2325500</v>
      </c>
      <c r="M81" s="47">
        <f t="shared" si="4"/>
        <v>40000</v>
      </c>
      <c r="N81" s="47">
        <f t="shared" si="4"/>
        <v>597000</v>
      </c>
      <c r="O81" s="47">
        <f t="shared" si="4"/>
        <v>2962946</v>
      </c>
      <c r="P81" s="47">
        <f t="shared" si="4"/>
        <v>2233004.16</v>
      </c>
      <c r="Q81" s="47">
        <f t="shared" si="4"/>
        <v>2003147</v>
      </c>
      <c r="R81" s="47">
        <f t="shared" si="4"/>
        <v>2113525</v>
      </c>
      <c r="S81" s="47">
        <f t="shared" si="4"/>
        <v>1641476</v>
      </c>
      <c r="T81" s="47">
        <f t="shared" si="4"/>
        <v>17713877</v>
      </c>
      <c r="U81" s="47">
        <f t="shared" si="4"/>
        <v>28667893.16</v>
      </c>
    </row>
    <row r="82" spans="1:22" s="55" customFormat="1" hidden="1" x14ac:dyDescent="0.2">
      <c r="A82" s="148"/>
      <c r="B82" s="149"/>
      <c r="C82" s="150"/>
      <c r="D82" s="53"/>
      <c r="E82" s="53"/>
      <c r="F82" s="53"/>
      <c r="G82" s="53"/>
      <c r="H82" s="56"/>
      <c r="I82" s="54"/>
      <c r="J82" s="54"/>
      <c r="K82" s="54"/>
      <c r="L82" s="54"/>
      <c r="M82" s="54"/>
      <c r="N82" s="54"/>
      <c r="O82" s="54"/>
      <c r="P82" s="54"/>
      <c r="Q82" s="54"/>
      <c r="R82" s="54"/>
      <c r="S82" s="54"/>
      <c r="T82" s="54"/>
      <c r="U82" s="54"/>
    </row>
    <row r="83" spans="1:22" s="55" customFormat="1" hidden="1" x14ac:dyDescent="0.2">
      <c r="A83" s="15"/>
      <c r="B83" s="74"/>
      <c r="C83" s="74"/>
      <c r="D83" s="67"/>
      <c r="E83" s="67"/>
      <c r="F83" s="60"/>
      <c r="G83" s="61"/>
      <c r="H83" s="73"/>
      <c r="I83" s="62"/>
      <c r="J83" s="62"/>
      <c r="K83" s="63"/>
      <c r="L83" s="63"/>
      <c r="M83" s="82"/>
      <c r="N83" s="82"/>
      <c r="O83" s="76"/>
      <c r="P83" s="76"/>
      <c r="Q83" s="76"/>
      <c r="R83" s="76"/>
      <c r="S83" s="76"/>
      <c r="T83" s="76"/>
      <c r="U83" s="66"/>
    </row>
    <row r="84" spans="1:22" s="80" customFormat="1" ht="13.5" customHeight="1" x14ac:dyDescent="0.2">
      <c r="A84" s="142" t="s">
        <v>411</v>
      </c>
      <c r="B84" s="143"/>
      <c r="C84" s="144"/>
      <c r="D84" s="87"/>
      <c r="E84" s="88"/>
      <c r="F84" s="88"/>
      <c r="G84" s="89"/>
      <c r="H84" s="90"/>
      <c r="I84" s="91"/>
      <c r="J84" s="91">
        <f t="shared" ref="J84" si="5">J88</f>
        <v>0</v>
      </c>
      <c r="K84" s="91"/>
      <c r="L84" s="91"/>
      <c r="M84" s="91"/>
      <c r="N84" s="91"/>
      <c r="O84" s="91"/>
      <c r="P84" s="91"/>
      <c r="Q84" s="91"/>
      <c r="R84" s="91"/>
      <c r="S84" s="91"/>
      <c r="T84" s="91"/>
      <c r="U84" s="91"/>
    </row>
    <row r="85" spans="1:22" s="55" customFormat="1" ht="90" customHeight="1" x14ac:dyDescent="0.2">
      <c r="A85" s="104">
        <v>1</v>
      </c>
      <c r="B85" s="105" t="s">
        <v>159</v>
      </c>
      <c r="C85" s="106" t="s">
        <v>407</v>
      </c>
      <c r="D85" s="16"/>
      <c r="E85" s="20"/>
      <c r="F85" s="20"/>
      <c r="G85" s="107" t="s">
        <v>408</v>
      </c>
      <c r="H85" s="108" t="s">
        <v>405</v>
      </c>
      <c r="I85" s="109">
        <v>400000</v>
      </c>
      <c r="J85" s="109"/>
      <c r="K85" s="109">
        <v>0</v>
      </c>
      <c r="L85" s="109">
        <v>0</v>
      </c>
      <c r="M85" s="110">
        <v>0</v>
      </c>
      <c r="N85" s="110">
        <v>3000</v>
      </c>
      <c r="O85" s="111">
        <f>16000+11996</f>
        <v>27996</v>
      </c>
      <c r="P85" s="111">
        <f>16000+11500</f>
        <v>27500</v>
      </c>
      <c r="Q85" s="111">
        <f>16000+11002</f>
        <v>27002</v>
      </c>
      <c r="R85" s="111">
        <f>16000+10505</f>
        <v>26505</v>
      </c>
      <c r="S85" s="111">
        <f>16000+10007</f>
        <v>26007</v>
      </c>
      <c r="T85" s="111">
        <v>393948</v>
      </c>
      <c r="U85" s="112">
        <f>SUM(O85:T85)</f>
        <v>528958</v>
      </c>
      <c r="V85" s="113"/>
    </row>
    <row r="86" spans="1:22" s="55" customFormat="1" ht="49.5" customHeight="1" x14ac:dyDescent="0.2">
      <c r="A86" s="104">
        <v>2</v>
      </c>
      <c r="B86" s="105" t="s">
        <v>159</v>
      </c>
      <c r="C86" s="106" t="s">
        <v>409</v>
      </c>
      <c r="D86" s="16"/>
      <c r="E86" s="20"/>
      <c r="F86" s="20"/>
      <c r="G86" s="107" t="s">
        <v>408</v>
      </c>
      <c r="H86" s="108" t="s">
        <v>405</v>
      </c>
      <c r="I86" s="109">
        <v>1193400</v>
      </c>
      <c r="J86" s="109"/>
      <c r="K86" s="109">
        <v>0</v>
      </c>
      <c r="L86" s="109">
        <v>0</v>
      </c>
      <c r="M86" s="110">
        <v>0</v>
      </c>
      <c r="N86" s="110">
        <v>56483</v>
      </c>
      <c r="O86" s="111">
        <v>56483</v>
      </c>
      <c r="P86" s="111">
        <v>104220</v>
      </c>
      <c r="Q86" s="111">
        <v>101960</v>
      </c>
      <c r="R86" s="111">
        <v>99700</v>
      </c>
      <c r="S86" s="111">
        <v>97441</v>
      </c>
      <c r="T86" s="111">
        <v>1467883</v>
      </c>
      <c r="U86" s="112">
        <f>SUM(O86:T86)</f>
        <v>1927687</v>
      </c>
      <c r="V86" s="113"/>
    </row>
    <row r="87" spans="1:22" s="55" customFormat="1" ht="31.5" customHeight="1" x14ac:dyDescent="0.2">
      <c r="A87" s="104">
        <v>3</v>
      </c>
      <c r="B87" s="105" t="s">
        <v>159</v>
      </c>
      <c r="C87" s="106" t="s">
        <v>410</v>
      </c>
      <c r="D87" s="16"/>
      <c r="E87" s="20"/>
      <c r="F87" s="20"/>
      <c r="G87" s="107" t="s">
        <v>408</v>
      </c>
      <c r="H87" s="108" t="s">
        <v>405</v>
      </c>
      <c r="I87" s="109">
        <v>315000</v>
      </c>
      <c r="J87" s="109"/>
      <c r="K87" s="109">
        <v>0</v>
      </c>
      <c r="L87" s="109">
        <v>0</v>
      </c>
      <c r="M87" s="110">
        <v>0</v>
      </c>
      <c r="N87" s="110">
        <v>14908</v>
      </c>
      <c r="O87" s="111">
        <v>14908</v>
      </c>
      <c r="P87" s="111">
        <v>27509</v>
      </c>
      <c r="Q87" s="111">
        <v>26912</v>
      </c>
      <c r="R87" s="111">
        <v>26316</v>
      </c>
      <c r="S87" s="111">
        <v>25719</v>
      </c>
      <c r="T87" s="111">
        <v>387453</v>
      </c>
      <c r="U87" s="112">
        <f>SUM(O87:T87)</f>
        <v>508817</v>
      </c>
      <c r="V87" s="113"/>
    </row>
    <row r="88" spans="1:22" s="55" customFormat="1" ht="38.25" customHeight="1" x14ac:dyDescent="0.2">
      <c r="A88" s="104">
        <v>4</v>
      </c>
      <c r="B88" s="105" t="s">
        <v>159</v>
      </c>
      <c r="C88" s="106" t="s">
        <v>413</v>
      </c>
      <c r="D88" s="16"/>
      <c r="E88" s="20"/>
      <c r="F88" s="20"/>
      <c r="G88" s="107" t="s">
        <v>408</v>
      </c>
      <c r="H88" s="108" t="s">
        <v>405</v>
      </c>
      <c r="I88" s="109">
        <v>1500000</v>
      </c>
      <c r="J88" s="109"/>
      <c r="K88" s="109">
        <v>0</v>
      </c>
      <c r="L88" s="109">
        <v>0</v>
      </c>
      <c r="M88" s="110">
        <v>0</v>
      </c>
      <c r="N88" s="110">
        <f>O88</f>
        <v>70995</v>
      </c>
      <c r="O88" s="111">
        <v>70995</v>
      </c>
      <c r="P88" s="111">
        <v>130995</v>
      </c>
      <c r="Q88" s="111">
        <v>128155</v>
      </c>
      <c r="R88" s="111">
        <v>125315</v>
      </c>
      <c r="S88" s="111">
        <v>122475</v>
      </c>
      <c r="T88" s="111">
        <v>1845000</v>
      </c>
      <c r="U88" s="112">
        <f>SUM(O88:T88)</f>
        <v>2422935</v>
      </c>
      <c r="V88" s="113"/>
    </row>
    <row r="89" spans="1:22" s="121" customFormat="1" ht="17.25" customHeight="1" x14ac:dyDescent="0.2">
      <c r="A89" s="157" t="s">
        <v>412</v>
      </c>
      <c r="B89" s="158"/>
      <c r="C89" s="159"/>
      <c r="D89" s="79"/>
      <c r="E89" s="116"/>
      <c r="F89" s="116"/>
      <c r="G89" s="79"/>
      <c r="H89" s="114"/>
      <c r="I89" s="117">
        <f>SUM(I85:I88)</f>
        <v>3408400</v>
      </c>
      <c r="J89" s="117"/>
      <c r="K89" s="117"/>
      <c r="L89" s="117"/>
      <c r="M89" s="118"/>
      <c r="N89" s="119">
        <f t="shared" ref="N89:T89" si="6">SUM(N85:N88)</f>
        <v>145386</v>
      </c>
      <c r="O89" s="119">
        <f t="shared" si="6"/>
        <v>170382</v>
      </c>
      <c r="P89" s="119">
        <f t="shared" si="6"/>
        <v>290224</v>
      </c>
      <c r="Q89" s="119">
        <f t="shared" si="6"/>
        <v>284029</v>
      </c>
      <c r="R89" s="119">
        <f t="shared" si="6"/>
        <v>277836</v>
      </c>
      <c r="S89" s="119">
        <f t="shared" si="6"/>
        <v>271642</v>
      </c>
      <c r="T89" s="119">
        <f t="shared" si="6"/>
        <v>4094284</v>
      </c>
      <c r="U89" s="120">
        <f>SUM(O89:T89)</f>
        <v>5388397</v>
      </c>
    </row>
    <row r="90" spans="1:22" s="115" customFormat="1" ht="18.75" customHeight="1" x14ac:dyDescent="0.2">
      <c r="A90" s="151" t="s">
        <v>372</v>
      </c>
      <c r="B90" s="152"/>
      <c r="C90" s="153"/>
      <c r="D90" s="123"/>
      <c r="E90" s="124"/>
      <c r="F90" s="124"/>
      <c r="G90" s="123"/>
      <c r="H90" s="125"/>
      <c r="I90" s="122">
        <f>I81+I89</f>
        <v>45085775</v>
      </c>
      <c r="J90" s="122">
        <f t="shared" ref="J90:T90" si="7">J81+J89</f>
        <v>0</v>
      </c>
      <c r="K90" s="122">
        <f t="shared" si="7"/>
        <v>25246351</v>
      </c>
      <c r="L90" s="122">
        <f t="shared" si="7"/>
        <v>2325500</v>
      </c>
      <c r="M90" s="122">
        <f t="shared" si="7"/>
        <v>40000</v>
      </c>
      <c r="N90" s="122">
        <f t="shared" si="7"/>
        <v>742386</v>
      </c>
      <c r="O90" s="122">
        <f t="shared" si="7"/>
        <v>3133328</v>
      </c>
      <c r="P90" s="122">
        <f t="shared" si="7"/>
        <v>2523228.1600000001</v>
      </c>
      <c r="Q90" s="122">
        <f t="shared" si="7"/>
        <v>2287176</v>
      </c>
      <c r="R90" s="122">
        <f t="shared" si="7"/>
        <v>2391361</v>
      </c>
      <c r="S90" s="122">
        <f t="shared" si="7"/>
        <v>1913118</v>
      </c>
      <c r="T90" s="122">
        <f t="shared" si="7"/>
        <v>21808161</v>
      </c>
      <c r="U90" s="122">
        <f>U81+U89</f>
        <v>34056290.159999996</v>
      </c>
    </row>
    <row r="91" spans="1:22" ht="14.25" x14ac:dyDescent="0.2">
      <c r="A91" s="17"/>
      <c r="B91" s="17"/>
      <c r="C91" s="23" t="s">
        <v>252</v>
      </c>
      <c r="D91" s="17"/>
      <c r="E91" s="20"/>
      <c r="F91" s="20"/>
      <c r="G91" s="15"/>
      <c r="H91" s="15"/>
      <c r="I91" s="24"/>
      <c r="J91" s="24"/>
      <c r="K91" s="24"/>
      <c r="L91" s="24"/>
      <c r="M91" s="17"/>
      <c r="N91" s="17"/>
      <c r="O91" s="17"/>
      <c r="P91" s="17"/>
      <c r="Q91" s="17"/>
      <c r="R91" s="17"/>
      <c r="S91" s="17"/>
      <c r="T91" s="17"/>
      <c r="U91" s="19"/>
    </row>
    <row r="92" spans="1:22" s="55" customFormat="1" ht="25.5" x14ac:dyDescent="0.2">
      <c r="A92" s="57">
        <v>1</v>
      </c>
      <c r="B92" s="58" t="s">
        <v>162</v>
      </c>
      <c r="C92" s="58" t="s">
        <v>163</v>
      </c>
      <c r="D92" s="81" t="s">
        <v>164</v>
      </c>
      <c r="E92" s="81"/>
      <c r="F92" s="60"/>
      <c r="G92" s="61" t="s">
        <v>165</v>
      </c>
      <c r="H92" s="61" t="s">
        <v>166</v>
      </c>
      <c r="I92" s="62">
        <v>2701</v>
      </c>
      <c r="J92" s="62"/>
      <c r="K92" s="63">
        <v>1080</v>
      </c>
      <c r="L92" s="63">
        <v>270</v>
      </c>
      <c r="M92" s="82">
        <v>0</v>
      </c>
      <c r="N92" s="82">
        <v>27</v>
      </c>
      <c r="O92" s="65">
        <f t="shared" ref="O92:O110" si="8">N92+M92+L92</f>
        <v>297</v>
      </c>
      <c r="P92" s="65">
        <v>290</v>
      </c>
      <c r="Q92" s="65">
        <v>282</v>
      </c>
      <c r="R92" s="65">
        <v>447</v>
      </c>
      <c r="S92" s="65">
        <v>0</v>
      </c>
      <c r="T92" s="65">
        <v>0</v>
      </c>
      <c r="U92" s="66">
        <f>SUM(N92:T92)</f>
        <v>1343</v>
      </c>
    </row>
    <row r="93" spans="1:22" s="55" customFormat="1" ht="25.5" x14ac:dyDescent="0.2">
      <c r="A93" s="57">
        <v>2</v>
      </c>
      <c r="B93" s="58" t="s">
        <v>162</v>
      </c>
      <c r="C93" s="58" t="s">
        <v>167</v>
      </c>
      <c r="D93" s="81" t="s">
        <v>168</v>
      </c>
      <c r="E93" s="81"/>
      <c r="F93" s="60"/>
      <c r="G93" s="61" t="s">
        <v>165</v>
      </c>
      <c r="H93" s="61" t="s">
        <v>166</v>
      </c>
      <c r="I93" s="62">
        <v>7342</v>
      </c>
      <c r="J93" s="62"/>
      <c r="K93" s="63">
        <v>2937</v>
      </c>
      <c r="L93" s="63">
        <v>734.22</v>
      </c>
      <c r="M93" s="82">
        <v>0</v>
      </c>
      <c r="N93" s="82">
        <v>76</v>
      </c>
      <c r="O93" s="65">
        <f t="shared" si="8"/>
        <v>810.22</v>
      </c>
      <c r="P93" s="65">
        <v>789</v>
      </c>
      <c r="Q93" s="65">
        <v>768</v>
      </c>
      <c r="R93" s="65">
        <v>494</v>
      </c>
      <c r="S93" s="65">
        <v>0</v>
      </c>
      <c r="T93" s="65">
        <v>0</v>
      </c>
      <c r="U93" s="66">
        <f t="shared" ref="U93:U113" si="9">SUM(N93:T93)</f>
        <v>2937.2200000000003</v>
      </c>
    </row>
    <row r="94" spans="1:22" s="55" customFormat="1" ht="25.5" x14ac:dyDescent="0.2">
      <c r="A94" s="57">
        <v>3</v>
      </c>
      <c r="B94" s="58" t="s">
        <v>169</v>
      </c>
      <c r="C94" s="58" t="s">
        <v>163</v>
      </c>
      <c r="D94" s="81" t="s">
        <v>170</v>
      </c>
      <c r="E94" s="81"/>
      <c r="F94" s="60"/>
      <c r="G94" s="61" t="s">
        <v>171</v>
      </c>
      <c r="H94" s="61" t="s">
        <v>172</v>
      </c>
      <c r="I94" s="62">
        <v>5976</v>
      </c>
      <c r="J94" s="62"/>
      <c r="K94" s="63">
        <v>967</v>
      </c>
      <c r="L94" s="63">
        <v>512</v>
      </c>
      <c r="M94" s="82">
        <v>0</v>
      </c>
      <c r="N94" s="82">
        <v>16</v>
      </c>
      <c r="O94" s="65">
        <f t="shared" si="8"/>
        <v>528</v>
      </c>
      <c r="P94" s="65">
        <v>0</v>
      </c>
      <c r="Q94" s="65">
        <v>0</v>
      </c>
      <c r="R94" s="65">
        <v>0</v>
      </c>
      <c r="S94" s="65">
        <v>0</v>
      </c>
      <c r="T94" s="65">
        <v>0</v>
      </c>
      <c r="U94" s="66">
        <f t="shared" si="9"/>
        <v>544</v>
      </c>
    </row>
    <row r="95" spans="1:22" s="55" customFormat="1" ht="38.25" x14ac:dyDescent="0.2">
      <c r="A95" s="57">
        <v>5</v>
      </c>
      <c r="B95" s="58" t="s">
        <v>173</v>
      </c>
      <c r="C95" s="58" t="s">
        <v>176</v>
      </c>
      <c r="D95" s="81" t="s">
        <v>177</v>
      </c>
      <c r="E95" s="81"/>
      <c r="F95" s="60"/>
      <c r="G95" s="61" t="s">
        <v>174</v>
      </c>
      <c r="H95" s="61" t="s">
        <v>175</v>
      </c>
      <c r="I95" s="62">
        <v>238499</v>
      </c>
      <c r="J95" s="62"/>
      <c r="K95" s="63">
        <v>112945</v>
      </c>
      <c r="L95" s="63">
        <v>12555</v>
      </c>
      <c r="M95" s="82">
        <v>0</v>
      </c>
      <c r="N95" s="82">
        <v>181</v>
      </c>
      <c r="O95" s="65">
        <f t="shared" si="8"/>
        <v>12736</v>
      </c>
      <c r="P95" s="65">
        <v>12717</v>
      </c>
      <c r="Q95" s="65">
        <v>12699</v>
      </c>
      <c r="R95" s="65">
        <v>12680</v>
      </c>
      <c r="S95" s="65">
        <v>12661</v>
      </c>
      <c r="T95" s="65">
        <v>49271</v>
      </c>
      <c r="U95" s="66">
        <f t="shared" si="9"/>
        <v>112945</v>
      </c>
    </row>
    <row r="96" spans="1:22" s="55" customFormat="1" ht="25.5" x14ac:dyDescent="0.2">
      <c r="A96" s="57">
        <v>6</v>
      </c>
      <c r="B96" s="58" t="s">
        <v>162</v>
      </c>
      <c r="C96" s="58" t="s">
        <v>163</v>
      </c>
      <c r="D96" s="81" t="s">
        <v>178</v>
      </c>
      <c r="E96" s="81"/>
      <c r="F96" s="60"/>
      <c r="G96" s="61" t="s">
        <v>179</v>
      </c>
      <c r="H96" s="61" t="s">
        <v>180</v>
      </c>
      <c r="I96" s="62">
        <v>6830</v>
      </c>
      <c r="J96" s="62"/>
      <c r="K96" s="63">
        <v>5350</v>
      </c>
      <c r="L96" s="63">
        <v>1086</v>
      </c>
      <c r="M96" s="82">
        <v>0</v>
      </c>
      <c r="N96" s="82">
        <v>101</v>
      </c>
      <c r="O96" s="65">
        <f t="shared" si="8"/>
        <v>1187</v>
      </c>
      <c r="P96" s="65">
        <v>1068</v>
      </c>
      <c r="Q96" s="65">
        <v>1049</v>
      </c>
      <c r="R96" s="65">
        <v>1031</v>
      </c>
      <c r="S96" s="65">
        <v>914</v>
      </c>
      <c r="T96" s="65"/>
      <c r="U96" s="66">
        <f t="shared" si="9"/>
        <v>5350</v>
      </c>
    </row>
    <row r="97" spans="1:21" s="55" customFormat="1" ht="25.5" x14ac:dyDescent="0.2">
      <c r="A97" s="57">
        <v>7</v>
      </c>
      <c r="B97" s="58" t="s">
        <v>162</v>
      </c>
      <c r="C97" s="58" t="s">
        <v>163</v>
      </c>
      <c r="D97" s="81" t="s">
        <v>181</v>
      </c>
      <c r="E97" s="81"/>
      <c r="F97" s="60"/>
      <c r="G97" s="61" t="s">
        <v>182</v>
      </c>
      <c r="H97" s="61" t="s">
        <v>166</v>
      </c>
      <c r="I97" s="62">
        <v>4317.6400000000003</v>
      </c>
      <c r="J97" s="62"/>
      <c r="K97" s="63">
        <v>1727</v>
      </c>
      <c r="L97" s="63">
        <v>507</v>
      </c>
      <c r="M97" s="82">
        <v>0</v>
      </c>
      <c r="N97" s="82">
        <v>42</v>
      </c>
      <c r="O97" s="65">
        <f t="shared" si="8"/>
        <v>549</v>
      </c>
      <c r="P97" s="65">
        <v>598</v>
      </c>
      <c r="Q97" s="65">
        <v>538</v>
      </c>
      <c r="R97" s="65">
        <v>0</v>
      </c>
      <c r="S97" s="65">
        <v>0</v>
      </c>
      <c r="T97" s="65">
        <v>0</v>
      </c>
      <c r="U97" s="66">
        <f t="shared" si="9"/>
        <v>1727</v>
      </c>
    </row>
    <row r="98" spans="1:21" s="55" customFormat="1" ht="38.25" x14ac:dyDescent="0.2">
      <c r="A98" s="57">
        <v>9</v>
      </c>
      <c r="B98" s="58" t="s">
        <v>173</v>
      </c>
      <c r="C98" s="58" t="s">
        <v>183</v>
      </c>
      <c r="D98" s="81" t="s">
        <v>184</v>
      </c>
      <c r="E98" s="81"/>
      <c r="F98" s="60"/>
      <c r="G98" s="61" t="s">
        <v>185</v>
      </c>
      <c r="H98" s="61" t="s">
        <v>186</v>
      </c>
      <c r="I98" s="62">
        <v>199636</v>
      </c>
      <c r="J98" s="62"/>
      <c r="K98" s="63">
        <v>105596</v>
      </c>
      <c r="L98" s="63">
        <v>10370</v>
      </c>
      <c r="M98" s="82">
        <v>0</v>
      </c>
      <c r="N98" s="82">
        <v>1068</v>
      </c>
      <c r="O98" s="65">
        <f t="shared" si="8"/>
        <v>11438</v>
      </c>
      <c r="P98" s="65">
        <v>10523</v>
      </c>
      <c r="Q98" s="65">
        <v>10507</v>
      </c>
      <c r="R98" s="65">
        <v>10492</v>
      </c>
      <c r="S98" s="65">
        <v>10476</v>
      </c>
      <c r="T98" s="65">
        <v>51092</v>
      </c>
      <c r="U98" s="66">
        <f t="shared" si="9"/>
        <v>105596</v>
      </c>
    </row>
    <row r="99" spans="1:21" s="55" customFormat="1" ht="38.25" x14ac:dyDescent="0.2">
      <c r="A99" s="57">
        <v>10</v>
      </c>
      <c r="B99" s="58" t="s">
        <v>173</v>
      </c>
      <c r="C99" s="58" t="s">
        <v>187</v>
      </c>
      <c r="D99" s="81" t="s">
        <v>188</v>
      </c>
      <c r="E99" s="81"/>
      <c r="F99" s="60"/>
      <c r="G99" s="61" t="s">
        <v>185</v>
      </c>
      <c r="H99" s="61" t="s">
        <v>186</v>
      </c>
      <c r="I99" s="62">
        <v>207808</v>
      </c>
      <c r="J99" s="62"/>
      <c r="K99" s="63">
        <v>109925</v>
      </c>
      <c r="L99" s="63">
        <v>10797</v>
      </c>
      <c r="M99" s="82">
        <v>0</v>
      </c>
      <c r="N99" s="82">
        <v>1075</v>
      </c>
      <c r="O99" s="65">
        <f t="shared" si="8"/>
        <v>11872</v>
      </c>
      <c r="P99" s="65">
        <v>10956</v>
      </c>
      <c r="Q99" s="65">
        <v>10940</v>
      </c>
      <c r="R99" s="65">
        <v>10924</v>
      </c>
      <c r="S99" s="65">
        <v>10907</v>
      </c>
      <c r="T99" s="65">
        <v>53251</v>
      </c>
      <c r="U99" s="66">
        <f t="shared" si="9"/>
        <v>109925</v>
      </c>
    </row>
    <row r="100" spans="1:21" s="55" customFormat="1" ht="38.25" x14ac:dyDescent="0.2">
      <c r="A100" s="57">
        <v>11</v>
      </c>
      <c r="B100" s="58" t="s">
        <v>173</v>
      </c>
      <c r="C100" s="58" t="s">
        <v>189</v>
      </c>
      <c r="D100" s="67" t="s">
        <v>190</v>
      </c>
      <c r="E100" s="67"/>
      <c r="F100" s="60"/>
      <c r="G100" s="61" t="s">
        <v>191</v>
      </c>
      <c r="H100" s="61" t="s">
        <v>192</v>
      </c>
      <c r="I100" s="62">
        <v>408184</v>
      </c>
      <c r="J100" s="62"/>
      <c r="K100" s="63">
        <v>225558</v>
      </c>
      <c r="L100" s="63">
        <v>21483</v>
      </c>
      <c r="M100" s="82">
        <v>0</v>
      </c>
      <c r="N100" s="82">
        <v>3059</v>
      </c>
      <c r="O100" s="65">
        <f t="shared" si="8"/>
        <v>24542</v>
      </c>
      <c r="P100" s="65">
        <v>21809</v>
      </c>
      <c r="Q100" s="65">
        <v>21777</v>
      </c>
      <c r="R100" s="65">
        <v>21745</v>
      </c>
      <c r="S100" s="65">
        <v>21713</v>
      </c>
      <c r="T100" s="65">
        <v>110913</v>
      </c>
      <c r="U100" s="66">
        <f t="shared" si="9"/>
        <v>225558</v>
      </c>
    </row>
    <row r="101" spans="1:21" s="55" customFormat="1" ht="25.5" x14ac:dyDescent="0.2">
      <c r="A101" s="57">
        <v>12</v>
      </c>
      <c r="B101" s="58" t="s">
        <v>162</v>
      </c>
      <c r="C101" s="58" t="s">
        <v>163</v>
      </c>
      <c r="D101" s="67" t="s">
        <v>193</v>
      </c>
      <c r="E101" s="67"/>
      <c r="F101" s="60"/>
      <c r="G101" s="61" t="s">
        <v>194</v>
      </c>
      <c r="H101" s="61" t="s">
        <v>195</v>
      </c>
      <c r="I101" s="62">
        <v>4738.16</v>
      </c>
      <c r="J101" s="62"/>
      <c r="K101" s="63">
        <v>4225</v>
      </c>
      <c r="L101" s="63">
        <v>791</v>
      </c>
      <c r="M101" s="82">
        <v>0</v>
      </c>
      <c r="N101" s="82">
        <v>150</v>
      </c>
      <c r="O101" s="65">
        <f t="shared" si="8"/>
        <v>941</v>
      </c>
      <c r="P101" s="65">
        <v>844</v>
      </c>
      <c r="Q101" s="65">
        <v>834</v>
      </c>
      <c r="R101" s="65">
        <v>824</v>
      </c>
      <c r="S101" s="65">
        <v>632</v>
      </c>
      <c r="T101" s="65"/>
      <c r="U101" s="66">
        <f t="shared" si="9"/>
        <v>4225</v>
      </c>
    </row>
    <row r="102" spans="1:21" s="55" customFormat="1" ht="38.25" x14ac:dyDescent="0.2">
      <c r="A102" s="57">
        <v>13</v>
      </c>
      <c r="B102" s="58" t="s">
        <v>159</v>
      </c>
      <c r="C102" s="58" t="s">
        <v>196</v>
      </c>
      <c r="D102" s="83" t="s">
        <v>197</v>
      </c>
      <c r="E102" s="83"/>
      <c r="F102" s="60"/>
      <c r="G102" s="61" t="s">
        <v>198</v>
      </c>
      <c r="H102" s="61" t="s">
        <v>199</v>
      </c>
      <c r="I102" s="62">
        <v>552488.55000000005</v>
      </c>
      <c r="J102" s="62"/>
      <c r="K102" s="63">
        <v>127485</v>
      </c>
      <c r="L102" s="63">
        <v>11332</v>
      </c>
      <c r="M102" s="82">
        <v>0</v>
      </c>
      <c r="N102" s="82">
        <v>659</v>
      </c>
      <c r="O102" s="65">
        <f t="shared" si="8"/>
        <v>11991</v>
      </c>
      <c r="P102" s="65">
        <v>11934</v>
      </c>
      <c r="Q102" s="65">
        <v>11877</v>
      </c>
      <c r="R102" s="65">
        <v>11821</v>
      </c>
      <c r="S102" s="65">
        <v>11764</v>
      </c>
      <c r="T102" s="65">
        <v>67439</v>
      </c>
      <c r="U102" s="66">
        <f t="shared" si="9"/>
        <v>127485</v>
      </c>
    </row>
    <row r="103" spans="1:21" s="55" customFormat="1" ht="38.25" x14ac:dyDescent="0.2">
      <c r="A103" s="57">
        <v>14</v>
      </c>
      <c r="B103" s="58" t="s">
        <v>159</v>
      </c>
      <c r="C103" s="58" t="s">
        <v>200</v>
      </c>
      <c r="D103" s="67" t="s">
        <v>201</v>
      </c>
      <c r="E103" s="67"/>
      <c r="F103" s="60"/>
      <c r="G103" s="61" t="s">
        <v>198</v>
      </c>
      <c r="H103" s="61" t="s">
        <v>199</v>
      </c>
      <c r="I103" s="62">
        <v>491852</v>
      </c>
      <c r="J103" s="62"/>
      <c r="K103" s="63">
        <v>285730</v>
      </c>
      <c r="L103" s="63">
        <v>0</v>
      </c>
      <c r="M103" s="82">
        <v>0</v>
      </c>
      <c r="N103" s="82"/>
      <c r="O103" s="65">
        <f t="shared" si="8"/>
        <v>0</v>
      </c>
      <c r="P103" s="65">
        <v>27263</v>
      </c>
      <c r="Q103" s="65">
        <v>27134</v>
      </c>
      <c r="R103" s="65">
        <v>27004</v>
      </c>
      <c r="S103" s="65">
        <v>26875</v>
      </c>
      <c r="T103" s="65">
        <v>177454</v>
      </c>
      <c r="U103" s="66">
        <f t="shared" si="9"/>
        <v>285730</v>
      </c>
    </row>
    <row r="104" spans="1:21" s="55" customFormat="1" ht="38.25" x14ac:dyDescent="0.2">
      <c r="A104" s="57">
        <v>15</v>
      </c>
      <c r="B104" s="58" t="s">
        <v>159</v>
      </c>
      <c r="C104" s="58" t="s">
        <v>202</v>
      </c>
      <c r="D104" s="67" t="s">
        <v>203</v>
      </c>
      <c r="E104" s="67"/>
      <c r="F104" s="60"/>
      <c r="G104" s="61" t="s">
        <v>204</v>
      </c>
      <c r="H104" s="61" t="s">
        <v>199</v>
      </c>
      <c r="I104" s="62">
        <v>215651</v>
      </c>
      <c r="J104" s="62"/>
      <c r="K104" s="63">
        <v>128440</v>
      </c>
      <c r="L104" s="63">
        <v>700</v>
      </c>
      <c r="M104" s="82">
        <v>0</v>
      </c>
      <c r="N104" s="82">
        <v>130</v>
      </c>
      <c r="O104" s="65">
        <f t="shared" si="8"/>
        <v>830</v>
      </c>
      <c r="P104" s="65">
        <v>12280</v>
      </c>
      <c r="Q104" s="65">
        <v>12221</v>
      </c>
      <c r="R104" s="65">
        <v>12163</v>
      </c>
      <c r="S104" s="65">
        <v>12105</v>
      </c>
      <c r="T104" s="65">
        <v>78711</v>
      </c>
      <c r="U104" s="66">
        <f t="shared" si="9"/>
        <v>128440</v>
      </c>
    </row>
    <row r="105" spans="1:21" s="55" customFormat="1" ht="25.5" x14ac:dyDescent="0.2">
      <c r="A105" s="57">
        <v>15</v>
      </c>
      <c r="B105" s="74" t="s">
        <v>169</v>
      </c>
      <c r="C105" s="74" t="s">
        <v>255</v>
      </c>
      <c r="D105" s="67" t="s">
        <v>312</v>
      </c>
      <c r="E105" s="67"/>
      <c r="F105" s="60"/>
      <c r="G105" s="61" t="s">
        <v>257</v>
      </c>
      <c r="H105" s="61" t="s">
        <v>313</v>
      </c>
      <c r="I105" s="62">
        <v>4269</v>
      </c>
      <c r="J105" s="62"/>
      <c r="K105" s="63">
        <v>761</v>
      </c>
      <c r="L105" s="63">
        <v>304</v>
      </c>
      <c r="M105" s="82">
        <v>0</v>
      </c>
      <c r="N105" s="82">
        <v>137</v>
      </c>
      <c r="O105" s="76">
        <v>350</v>
      </c>
      <c r="P105" s="76">
        <v>274</v>
      </c>
      <c r="Q105" s="76">
        <v>0</v>
      </c>
      <c r="R105" s="76">
        <v>0</v>
      </c>
      <c r="S105" s="76">
        <v>0</v>
      </c>
      <c r="T105" s="76">
        <v>0</v>
      </c>
      <c r="U105" s="66">
        <f t="shared" si="9"/>
        <v>761</v>
      </c>
    </row>
    <row r="106" spans="1:21" s="55" customFormat="1" ht="76.5" x14ac:dyDescent="0.2">
      <c r="A106" s="57">
        <v>16</v>
      </c>
      <c r="B106" s="74" t="s">
        <v>253</v>
      </c>
      <c r="C106" s="74" t="s">
        <v>256</v>
      </c>
      <c r="D106" s="67" t="s">
        <v>318</v>
      </c>
      <c r="E106" s="67"/>
      <c r="F106" s="60"/>
      <c r="G106" s="61" t="s">
        <v>258</v>
      </c>
      <c r="H106" s="61" t="s">
        <v>302</v>
      </c>
      <c r="I106" s="62">
        <v>1044388</v>
      </c>
      <c r="J106" s="62"/>
      <c r="K106" s="63">
        <v>545078</v>
      </c>
      <c r="L106" s="63">
        <v>48235</v>
      </c>
      <c r="M106" s="82">
        <v>0</v>
      </c>
      <c r="N106" s="82">
        <v>9496</v>
      </c>
      <c r="O106" s="76">
        <f t="shared" si="8"/>
        <v>57731</v>
      </c>
      <c r="P106" s="76">
        <v>62352</v>
      </c>
      <c r="Q106" s="76">
        <v>61405</v>
      </c>
      <c r="R106" s="76">
        <v>60379</v>
      </c>
      <c r="S106" s="76">
        <v>59510</v>
      </c>
      <c r="T106" s="76">
        <v>234205</v>
      </c>
      <c r="U106" s="66">
        <f t="shared" si="9"/>
        <v>545078</v>
      </c>
    </row>
    <row r="107" spans="1:21" s="55" customFormat="1" ht="38.25" x14ac:dyDescent="0.2">
      <c r="A107" s="57">
        <v>17</v>
      </c>
      <c r="B107" s="74" t="s">
        <v>254</v>
      </c>
      <c r="C107" s="74" t="s">
        <v>317</v>
      </c>
      <c r="D107" s="67" t="s">
        <v>315</v>
      </c>
      <c r="E107" s="67"/>
      <c r="F107" s="60"/>
      <c r="G107" s="61" t="s">
        <v>259</v>
      </c>
      <c r="H107" s="61" t="s">
        <v>303</v>
      </c>
      <c r="I107" s="62">
        <v>1278200</v>
      </c>
      <c r="J107" s="62"/>
      <c r="K107" s="63">
        <v>497692</v>
      </c>
      <c r="L107" s="63">
        <v>34300</v>
      </c>
      <c r="M107" s="82">
        <v>0</v>
      </c>
      <c r="N107" s="82">
        <v>8527</v>
      </c>
      <c r="O107" s="76">
        <f t="shared" si="8"/>
        <v>42827</v>
      </c>
      <c r="P107" s="76">
        <v>65930</v>
      </c>
      <c r="Q107" s="76">
        <v>65930</v>
      </c>
      <c r="R107" s="76">
        <v>65930</v>
      </c>
      <c r="S107" s="76">
        <v>65930</v>
      </c>
      <c r="T107" s="76">
        <v>182618</v>
      </c>
      <c r="U107" s="66">
        <f t="shared" si="9"/>
        <v>497692</v>
      </c>
    </row>
    <row r="108" spans="1:21" s="55" customFormat="1" ht="38.25" x14ac:dyDescent="0.2">
      <c r="A108" s="57">
        <v>18</v>
      </c>
      <c r="B108" s="74" t="s">
        <v>254</v>
      </c>
      <c r="C108" s="74" t="s">
        <v>316</v>
      </c>
      <c r="D108" s="67" t="s">
        <v>314</v>
      </c>
      <c r="E108" s="67"/>
      <c r="F108" s="60"/>
      <c r="G108" s="61" t="s">
        <v>260</v>
      </c>
      <c r="H108" s="61" t="s">
        <v>303</v>
      </c>
      <c r="I108" s="62">
        <v>713000</v>
      </c>
      <c r="J108" s="62"/>
      <c r="K108" s="63">
        <v>286352</v>
      </c>
      <c r="L108" s="63">
        <v>20636</v>
      </c>
      <c r="M108" s="82">
        <v>0</v>
      </c>
      <c r="N108" s="82">
        <v>4939</v>
      </c>
      <c r="O108" s="76">
        <f t="shared" si="8"/>
        <v>25575</v>
      </c>
      <c r="P108" s="76">
        <v>40035</v>
      </c>
      <c r="Q108" s="76">
        <v>40035</v>
      </c>
      <c r="R108" s="76">
        <v>40035</v>
      </c>
      <c r="S108" s="76">
        <v>40035</v>
      </c>
      <c r="T108" s="76">
        <v>95698</v>
      </c>
      <c r="U108" s="66">
        <f t="shared" si="9"/>
        <v>286352</v>
      </c>
    </row>
    <row r="109" spans="1:21" s="55" customFormat="1" ht="25.5" x14ac:dyDescent="0.2">
      <c r="A109" s="94">
        <v>19</v>
      </c>
      <c r="B109" s="95" t="s">
        <v>159</v>
      </c>
      <c r="C109" s="95" t="s">
        <v>320</v>
      </c>
      <c r="D109" s="96" t="s">
        <v>321</v>
      </c>
      <c r="E109" s="96"/>
      <c r="F109" s="97"/>
      <c r="G109" s="98" t="s">
        <v>322</v>
      </c>
      <c r="H109" s="99" t="s">
        <v>368</v>
      </c>
      <c r="I109" s="63">
        <v>277000</v>
      </c>
      <c r="J109" s="63"/>
      <c r="K109" s="63">
        <v>105078</v>
      </c>
      <c r="L109" s="63">
        <v>0</v>
      </c>
      <c r="M109" s="69">
        <v>0</v>
      </c>
      <c r="N109" s="69">
        <v>4203</v>
      </c>
      <c r="O109" s="100">
        <f t="shared" si="8"/>
        <v>4203</v>
      </c>
      <c r="P109" s="100">
        <v>2505</v>
      </c>
      <c r="Q109" s="100">
        <v>2505</v>
      </c>
      <c r="R109" s="100">
        <v>2505</v>
      </c>
      <c r="S109" s="100">
        <v>2505</v>
      </c>
      <c r="T109" s="100">
        <v>86652</v>
      </c>
      <c r="U109" s="101">
        <f t="shared" si="9"/>
        <v>105078</v>
      </c>
    </row>
    <row r="110" spans="1:21" s="55" customFormat="1" ht="38.25" x14ac:dyDescent="0.2">
      <c r="A110" s="57">
        <v>21</v>
      </c>
      <c r="B110" s="74" t="s">
        <v>159</v>
      </c>
      <c r="C110" s="74" t="s">
        <v>323</v>
      </c>
      <c r="D110" s="67" t="s">
        <v>328</v>
      </c>
      <c r="E110" s="67"/>
      <c r="F110" s="60"/>
      <c r="G110" s="61" t="s">
        <v>370</v>
      </c>
      <c r="H110" s="73" t="s">
        <v>324</v>
      </c>
      <c r="I110" s="62">
        <v>683849</v>
      </c>
      <c r="J110" s="62"/>
      <c r="K110" s="63">
        <v>683844</v>
      </c>
      <c r="L110" s="63">
        <v>0</v>
      </c>
      <c r="M110" s="82">
        <v>0</v>
      </c>
      <c r="N110" s="82">
        <v>17353</v>
      </c>
      <c r="O110" s="76">
        <f t="shared" si="8"/>
        <v>17353</v>
      </c>
      <c r="P110" s="76">
        <v>18805</v>
      </c>
      <c r="Q110" s="76">
        <v>25096</v>
      </c>
      <c r="R110" s="76">
        <v>25096</v>
      </c>
      <c r="S110" s="76">
        <v>25096</v>
      </c>
      <c r="T110" s="76">
        <v>555045</v>
      </c>
      <c r="U110" s="66">
        <f t="shared" si="9"/>
        <v>683844</v>
      </c>
    </row>
    <row r="111" spans="1:21" s="55" customFormat="1" ht="51" x14ac:dyDescent="0.2">
      <c r="A111" s="57">
        <v>22</v>
      </c>
      <c r="B111" s="74" t="s">
        <v>159</v>
      </c>
      <c r="C111" s="74" t="s">
        <v>369</v>
      </c>
      <c r="D111" s="67" t="s">
        <v>325</v>
      </c>
      <c r="E111" s="67"/>
      <c r="F111" s="60"/>
      <c r="G111" s="61" t="s">
        <v>326</v>
      </c>
      <c r="H111" s="73" t="s">
        <v>327</v>
      </c>
      <c r="I111" s="62">
        <v>806893</v>
      </c>
      <c r="J111" s="62"/>
      <c r="K111" s="63">
        <v>741644</v>
      </c>
      <c r="L111" s="63">
        <v>0</v>
      </c>
      <c r="M111" s="82">
        <v>0</v>
      </c>
      <c r="N111" s="76">
        <v>27689</v>
      </c>
      <c r="O111" s="76">
        <v>27689</v>
      </c>
      <c r="P111" s="76">
        <v>49784</v>
      </c>
      <c r="Q111" s="76">
        <v>47294</v>
      </c>
      <c r="R111" s="76">
        <v>29784</v>
      </c>
      <c r="S111" s="76">
        <v>29784</v>
      </c>
      <c r="T111" s="76">
        <v>769636</v>
      </c>
      <c r="U111" s="66">
        <f t="shared" si="9"/>
        <v>981660</v>
      </c>
    </row>
    <row r="112" spans="1:21" s="55" customFormat="1" ht="73.5" customHeight="1" x14ac:dyDescent="0.2">
      <c r="A112" s="57">
        <v>23</v>
      </c>
      <c r="B112" s="74" t="s">
        <v>159</v>
      </c>
      <c r="C112" s="74" t="s">
        <v>393</v>
      </c>
      <c r="D112" s="67" t="s">
        <v>395</v>
      </c>
      <c r="E112" s="67"/>
      <c r="F112" s="60"/>
      <c r="G112" s="61" t="s">
        <v>396</v>
      </c>
      <c r="H112" s="73" t="s">
        <v>394</v>
      </c>
      <c r="I112" s="62">
        <v>848843</v>
      </c>
      <c r="J112" s="62"/>
      <c r="K112" s="63">
        <v>848843</v>
      </c>
      <c r="L112" s="63">
        <v>0</v>
      </c>
      <c r="M112" s="82">
        <v>0</v>
      </c>
      <c r="N112" s="76">
        <v>13437</v>
      </c>
      <c r="O112" s="76">
        <v>13437</v>
      </c>
      <c r="P112" s="76">
        <v>13437</v>
      </c>
      <c r="Q112" s="76">
        <v>47612</v>
      </c>
      <c r="R112" s="76">
        <v>47143</v>
      </c>
      <c r="S112" s="76">
        <v>46674</v>
      </c>
      <c r="T112" s="76">
        <v>1031265</v>
      </c>
      <c r="U112" s="66">
        <f t="shared" ref="U112" si="10">SUM(N112:T112)</f>
        <v>1213005</v>
      </c>
    </row>
    <row r="113" spans="1:21" s="55" customFormat="1" ht="73.5" customHeight="1" x14ac:dyDescent="0.2">
      <c r="A113" s="57">
        <v>24</v>
      </c>
      <c r="B113" s="74" t="s">
        <v>159</v>
      </c>
      <c r="C113" s="74" t="s">
        <v>404</v>
      </c>
      <c r="D113" s="67" t="s">
        <v>395</v>
      </c>
      <c r="E113" s="67"/>
      <c r="F113" s="60"/>
      <c r="G113" s="61"/>
      <c r="H113" s="73" t="s">
        <v>289</v>
      </c>
      <c r="I113" s="62">
        <v>300000</v>
      </c>
      <c r="J113" s="62"/>
      <c r="K113" s="63">
        <v>300000</v>
      </c>
      <c r="L113" s="63">
        <v>46152</v>
      </c>
      <c r="M113" s="82">
        <v>0</v>
      </c>
      <c r="N113" s="76">
        <v>11000</v>
      </c>
      <c r="O113" s="76">
        <f>L113+M113+N113</f>
        <v>57152</v>
      </c>
      <c r="P113" s="76">
        <v>276912</v>
      </c>
      <c r="Q113" s="76">
        <v>0</v>
      </c>
      <c r="R113" s="76">
        <v>0</v>
      </c>
      <c r="S113" s="76">
        <v>0</v>
      </c>
      <c r="T113" s="76">
        <v>0</v>
      </c>
      <c r="U113" s="66">
        <f t="shared" si="9"/>
        <v>345064</v>
      </c>
    </row>
    <row r="114" spans="1:21" x14ac:dyDescent="0.2">
      <c r="A114" s="43"/>
      <c r="B114" s="43"/>
      <c r="C114" s="44" t="s">
        <v>319</v>
      </c>
      <c r="D114" s="43" t="s">
        <v>161</v>
      </c>
      <c r="E114" s="43" t="s">
        <v>161</v>
      </c>
      <c r="F114" s="43" t="s">
        <v>161</v>
      </c>
      <c r="G114" s="45" t="s">
        <v>161</v>
      </c>
      <c r="H114" s="45" t="s">
        <v>161</v>
      </c>
      <c r="I114" s="46">
        <f>SUM(I92:I113)</f>
        <v>8302465.3499999996</v>
      </c>
      <c r="J114" s="46"/>
      <c r="K114" s="46">
        <f>SUM(K92:K113)</f>
        <v>5121257</v>
      </c>
      <c r="L114" s="46">
        <f>SUM(L92:L111)</f>
        <v>174612.22</v>
      </c>
      <c r="M114" s="46"/>
      <c r="N114" s="46">
        <f>SUM(N92:N113)</f>
        <v>103365</v>
      </c>
      <c r="O114" s="46">
        <f>SUM(O92:O113)</f>
        <v>324038.21999999997</v>
      </c>
      <c r="P114" s="46">
        <f t="shared" ref="P114:U114" si="11">SUM(P92:P113)</f>
        <v>641105</v>
      </c>
      <c r="Q114" s="46">
        <f t="shared" si="11"/>
        <v>400503</v>
      </c>
      <c r="R114" s="46">
        <f t="shared" si="11"/>
        <v>380497</v>
      </c>
      <c r="S114" s="46">
        <f t="shared" si="11"/>
        <v>377581</v>
      </c>
      <c r="T114" s="46">
        <f t="shared" si="11"/>
        <v>3543250</v>
      </c>
      <c r="U114" s="46">
        <f t="shared" si="11"/>
        <v>5770339.2199999997</v>
      </c>
    </row>
    <row r="115" spans="1:21" s="80" customFormat="1" x14ac:dyDescent="0.2">
      <c r="A115" s="154"/>
      <c r="B115" s="155"/>
      <c r="C115" s="156"/>
      <c r="D115" s="87"/>
      <c r="E115" s="88"/>
      <c r="F115" s="88"/>
      <c r="G115" s="89"/>
      <c r="H115" s="90"/>
      <c r="I115" s="91"/>
      <c r="J115" s="91"/>
      <c r="K115" s="91"/>
      <c r="L115" s="91"/>
      <c r="M115" s="92"/>
      <c r="N115" s="92"/>
      <c r="O115" s="93"/>
      <c r="P115" s="93"/>
      <c r="Q115" s="93"/>
      <c r="R115" s="93"/>
      <c r="S115" s="93"/>
      <c r="T115" s="93"/>
      <c r="U115" s="66"/>
    </row>
    <row r="116" spans="1:21" s="55" customFormat="1" hidden="1" x14ac:dyDescent="0.2">
      <c r="A116" s="15"/>
      <c r="B116" s="74"/>
      <c r="C116" s="74"/>
      <c r="D116" s="67"/>
      <c r="E116" s="67"/>
      <c r="F116" s="60"/>
      <c r="G116" s="61"/>
      <c r="H116" s="73"/>
      <c r="I116" s="62"/>
      <c r="J116" s="62"/>
      <c r="K116" s="63"/>
      <c r="L116" s="63"/>
      <c r="M116" s="82"/>
      <c r="N116" s="82"/>
      <c r="O116" s="76"/>
      <c r="P116" s="76"/>
      <c r="Q116" s="76"/>
      <c r="R116" s="76"/>
      <c r="S116" s="76"/>
      <c r="T116" s="76"/>
      <c r="U116" s="66"/>
    </row>
    <row r="117" spans="1:21" s="55" customFormat="1" hidden="1" x14ac:dyDescent="0.2">
      <c r="A117" s="15"/>
      <c r="B117" s="74"/>
      <c r="C117" s="74"/>
      <c r="D117" s="67"/>
      <c r="E117" s="67"/>
      <c r="F117" s="60"/>
      <c r="G117" s="61"/>
      <c r="H117" s="73"/>
      <c r="I117" s="62"/>
      <c r="J117" s="62"/>
      <c r="K117" s="63"/>
      <c r="L117" s="63"/>
      <c r="M117" s="82"/>
      <c r="N117" s="82"/>
      <c r="O117" s="76"/>
      <c r="P117" s="76"/>
      <c r="Q117" s="76"/>
      <c r="R117" s="76"/>
      <c r="S117" s="76"/>
      <c r="T117" s="76"/>
      <c r="U117" s="66"/>
    </row>
    <row r="118" spans="1:21" x14ac:dyDescent="0.2">
      <c r="A118" s="15"/>
      <c r="B118" s="17"/>
      <c r="C118" s="27" t="s">
        <v>205</v>
      </c>
      <c r="D118" s="17"/>
      <c r="E118" s="20"/>
      <c r="F118" s="20"/>
      <c r="G118" s="15"/>
      <c r="H118" s="15"/>
      <c r="I118" s="24"/>
      <c r="J118" s="24"/>
      <c r="K118" s="24"/>
      <c r="L118" s="24"/>
      <c r="M118" s="24"/>
      <c r="N118" s="24"/>
      <c r="O118" s="18"/>
      <c r="P118" s="18"/>
      <c r="Q118" s="18"/>
      <c r="R118" s="18"/>
      <c r="S118" s="18"/>
      <c r="T118" s="18"/>
      <c r="U118" s="26"/>
    </row>
    <row r="119" spans="1:21" ht="38.25" x14ac:dyDescent="0.2">
      <c r="A119" s="15">
        <v>1</v>
      </c>
      <c r="B119" s="17" t="s">
        <v>206</v>
      </c>
      <c r="C119" s="16" t="s">
        <v>207</v>
      </c>
      <c r="D119" s="17" t="s">
        <v>208</v>
      </c>
      <c r="E119" s="20"/>
      <c r="F119" s="20"/>
      <c r="G119" s="22">
        <v>43600</v>
      </c>
      <c r="H119" s="15"/>
      <c r="I119" s="18">
        <v>37043</v>
      </c>
      <c r="J119" s="18"/>
      <c r="K119" s="18">
        <v>7409</v>
      </c>
      <c r="L119" s="18">
        <v>7408.57</v>
      </c>
      <c r="M119" s="18">
        <v>0</v>
      </c>
      <c r="N119" s="18">
        <v>0</v>
      </c>
      <c r="O119" s="18">
        <v>7409</v>
      </c>
      <c r="P119" s="18">
        <v>0</v>
      </c>
      <c r="Q119" s="18">
        <v>0</v>
      </c>
      <c r="R119" s="19">
        <v>0</v>
      </c>
      <c r="S119" s="19">
        <v>0</v>
      </c>
      <c r="T119" s="19">
        <v>0</v>
      </c>
      <c r="U119" s="19">
        <f>SUM(O119:T119)</f>
        <v>7409</v>
      </c>
    </row>
    <row r="120" spans="1:21" ht="57.75" customHeight="1" x14ac:dyDescent="0.2">
      <c r="A120" s="15">
        <v>2</v>
      </c>
      <c r="B120" s="17" t="s">
        <v>206</v>
      </c>
      <c r="C120" s="16" t="s">
        <v>209</v>
      </c>
      <c r="D120" s="17" t="s">
        <v>210</v>
      </c>
      <c r="E120" s="20"/>
      <c r="F120" s="20"/>
      <c r="G120" s="22">
        <v>43508</v>
      </c>
      <c r="H120" s="15"/>
      <c r="I120" s="18">
        <v>325156</v>
      </c>
      <c r="J120" s="18"/>
      <c r="K120" s="18">
        <v>195094</v>
      </c>
      <c r="L120" s="18">
        <v>65031</v>
      </c>
      <c r="M120" s="18">
        <v>0</v>
      </c>
      <c r="N120" s="18">
        <v>0</v>
      </c>
      <c r="O120" s="18">
        <v>65031</v>
      </c>
      <c r="P120" s="18">
        <v>0</v>
      </c>
      <c r="Q120" s="18">
        <v>0</v>
      </c>
      <c r="R120" s="19">
        <v>0</v>
      </c>
      <c r="S120" s="19">
        <v>0</v>
      </c>
      <c r="T120" s="19">
        <v>0</v>
      </c>
      <c r="U120" s="19">
        <f>SUM(O120:T120)</f>
        <v>65031</v>
      </c>
    </row>
    <row r="121" spans="1:21" s="11" customFormat="1" x14ac:dyDescent="0.2">
      <c r="A121" s="48"/>
      <c r="B121" s="48"/>
      <c r="C121" s="49" t="s">
        <v>160</v>
      </c>
      <c r="D121" s="50" t="s">
        <v>161</v>
      </c>
      <c r="E121" s="50" t="s">
        <v>161</v>
      </c>
      <c r="F121" s="50" t="s">
        <v>161</v>
      </c>
      <c r="G121" s="50" t="s">
        <v>161</v>
      </c>
      <c r="H121" s="50" t="s">
        <v>161</v>
      </c>
      <c r="I121" s="51">
        <f>SUM(I119:I120)</f>
        <v>362199</v>
      </c>
      <c r="J121" s="51"/>
      <c r="K121" s="51">
        <f t="shared" ref="K121:U121" si="12">SUM(K119:K120)</f>
        <v>202503</v>
      </c>
      <c r="L121" s="51">
        <f t="shared" si="12"/>
        <v>72439.570000000007</v>
      </c>
      <c r="M121" s="51">
        <f t="shared" si="12"/>
        <v>0</v>
      </c>
      <c r="N121" s="51">
        <f t="shared" si="12"/>
        <v>0</v>
      </c>
      <c r="O121" s="52">
        <f t="shared" si="12"/>
        <v>72440</v>
      </c>
      <c r="P121" s="52">
        <f t="shared" si="12"/>
        <v>0</v>
      </c>
      <c r="Q121" s="52">
        <f t="shared" si="12"/>
        <v>0</v>
      </c>
      <c r="R121" s="52">
        <f t="shared" si="12"/>
        <v>0</v>
      </c>
      <c r="S121" s="52">
        <f t="shared" si="12"/>
        <v>0</v>
      </c>
      <c r="T121" s="52">
        <f t="shared" si="12"/>
        <v>0</v>
      </c>
      <c r="U121" s="52">
        <f t="shared" si="12"/>
        <v>72440</v>
      </c>
    </row>
    <row r="122" spans="1:21" x14ac:dyDescent="0.2">
      <c r="A122" s="136" t="s">
        <v>373</v>
      </c>
      <c r="B122" s="137"/>
      <c r="C122" s="138"/>
      <c r="D122" s="35"/>
      <c r="E122" s="35"/>
      <c r="F122" s="35"/>
      <c r="G122" s="36"/>
      <c r="H122" s="36"/>
      <c r="I122" s="37">
        <f t="shared" ref="I122:U122" si="13">I90+I114+I121</f>
        <v>53750439.350000001</v>
      </c>
      <c r="J122" s="37">
        <f t="shared" si="13"/>
        <v>0</v>
      </c>
      <c r="K122" s="37">
        <f t="shared" si="13"/>
        <v>30570111</v>
      </c>
      <c r="L122" s="37">
        <f t="shared" si="13"/>
        <v>2572551.79</v>
      </c>
      <c r="M122" s="37">
        <f t="shared" si="13"/>
        <v>40000</v>
      </c>
      <c r="N122" s="37">
        <f t="shared" si="13"/>
        <v>845751</v>
      </c>
      <c r="O122" s="37">
        <f t="shared" si="13"/>
        <v>3529806.2199999997</v>
      </c>
      <c r="P122" s="37">
        <f t="shared" si="13"/>
        <v>3164333.16</v>
      </c>
      <c r="Q122" s="37">
        <f t="shared" si="13"/>
        <v>2687679</v>
      </c>
      <c r="R122" s="37">
        <f t="shared" si="13"/>
        <v>2771858</v>
      </c>
      <c r="S122" s="37">
        <f t="shared" si="13"/>
        <v>2290699</v>
      </c>
      <c r="T122" s="37">
        <f t="shared" si="13"/>
        <v>25351411</v>
      </c>
      <c r="U122" s="37">
        <f t="shared" si="13"/>
        <v>39899069.379999995</v>
      </c>
    </row>
    <row r="123" spans="1:21" x14ac:dyDescent="0.2">
      <c r="A123" s="17"/>
      <c r="B123" s="17"/>
      <c r="C123" s="28"/>
      <c r="D123" s="17"/>
      <c r="E123" s="17"/>
      <c r="F123" s="17"/>
      <c r="G123" s="15"/>
      <c r="H123" s="15"/>
      <c r="J123" s="17"/>
      <c r="K123" s="17"/>
      <c r="L123" s="17"/>
      <c r="M123" s="17"/>
      <c r="N123" s="17"/>
      <c r="O123" s="26"/>
      <c r="P123" s="26"/>
      <c r="Q123" s="26"/>
      <c r="R123" s="26"/>
      <c r="S123" s="26"/>
      <c r="T123" s="26"/>
      <c r="U123" s="26"/>
    </row>
    <row r="124" spans="1:21" ht="12.75" customHeight="1" x14ac:dyDescent="0.2">
      <c r="A124" s="128" t="s">
        <v>211</v>
      </c>
      <c r="B124" s="129"/>
      <c r="C124" s="129"/>
      <c r="D124" s="129"/>
      <c r="E124" s="129"/>
      <c r="F124" s="129"/>
      <c r="G124" s="130"/>
      <c r="H124" s="15"/>
      <c r="I124" s="17"/>
      <c r="J124" s="17"/>
      <c r="K124" s="17"/>
      <c r="L124" s="17"/>
      <c r="M124" s="17"/>
      <c r="N124" s="17"/>
      <c r="O124" s="29">
        <f>O122*100/U125</f>
        <v>8.2050229817179492</v>
      </c>
      <c r="P124" s="29">
        <f>P122*100/U125</f>
        <v>7.3554820523864857</v>
      </c>
      <c r="Q124" s="29">
        <f>Q122*100/U125</f>
        <v>6.2475010207446227</v>
      </c>
      <c r="R124" s="29">
        <f>R122*100/U125</f>
        <v>6.443174830163553</v>
      </c>
      <c r="S124" s="29">
        <f>S122*100/U125</f>
        <v>5.3247223127161707</v>
      </c>
      <c r="T124" s="30" t="s">
        <v>212</v>
      </c>
      <c r="U124" s="30" t="s">
        <v>212</v>
      </c>
    </row>
    <row r="125" spans="1:21" ht="51.75" customHeight="1" x14ac:dyDescent="0.2">
      <c r="A125" s="131" t="s">
        <v>213</v>
      </c>
      <c r="B125" s="132"/>
      <c r="C125" s="132"/>
      <c r="D125" s="132"/>
      <c r="E125" s="132"/>
      <c r="F125" s="132"/>
      <c r="G125" s="133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21"/>
      <c r="U125" s="31">
        <f>53276361-10256296</f>
        <v>43020065</v>
      </c>
    </row>
    <row r="126" spans="1:21" x14ac:dyDescent="0.2">
      <c r="R126" s="25"/>
      <c r="S126" s="25"/>
      <c r="U126" s="25"/>
    </row>
    <row r="127" spans="1:21" x14ac:dyDescent="0.2">
      <c r="C127" s="32"/>
      <c r="D127" s="32"/>
      <c r="E127" s="32" t="s">
        <v>214</v>
      </c>
      <c r="F127" s="32"/>
      <c r="R127" s="25"/>
      <c r="S127" s="25"/>
      <c r="U127" s="39"/>
    </row>
    <row r="128" spans="1:21" x14ac:dyDescent="0.2">
      <c r="C128" s="32"/>
      <c r="D128" s="33"/>
      <c r="E128" s="33"/>
      <c r="F128" s="33"/>
      <c r="T128" s="39"/>
      <c r="U128" s="34"/>
    </row>
    <row r="129" spans="8:21" hidden="1" x14ac:dyDescent="0.2">
      <c r="T129" s="40"/>
    </row>
    <row r="130" spans="8:21" hidden="1" x14ac:dyDescent="0.2">
      <c r="H130" s="3" t="s">
        <v>304</v>
      </c>
      <c r="I130" s="40" t="e">
        <f>#REF!</f>
        <v>#REF!</v>
      </c>
      <c r="J130" s="40" t="e">
        <f>#REF!</f>
        <v>#REF!</v>
      </c>
      <c r="K130" s="40" t="e">
        <f>#REF!</f>
        <v>#REF!</v>
      </c>
      <c r="L130" s="40" t="e">
        <f>#REF!</f>
        <v>#REF!</v>
      </c>
      <c r="M130" s="40" t="e">
        <f>#REF!</f>
        <v>#REF!</v>
      </c>
      <c r="N130" s="40" t="e">
        <f>#REF!</f>
        <v>#REF!</v>
      </c>
      <c r="O130" s="40" t="e">
        <f>#REF!</f>
        <v>#REF!</v>
      </c>
      <c r="P130" s="40" t="e">
        <f>#REF!</f>
        <v>#REF!</v>
      </c>
      <c r="Q130" s="40" t="e">
        <f>#REF!</f>
        <v>#REF!</v>
      </c>
      <c r="R130" s="40" t="e">
        <f>#REF!</f>
        <v>#REF!</v>
      </c>
      <c r="S130" s="40" t="e">
        <f>#REF!</f>
        <v>#REF!</v>
      </c>
      <c r="T130" s="40" t="e">
        <f>#REF!</f>
        <v>#REF!</v>
      </c>
      <c r="U130" s="40" t="e">
        <f>#REF!</f>
        <v>#REF!</v>
      </c>
    </row>
    <row r="131" spans="8:21" hidden="1" x14ac:dyDescent="0.2">
      <c r="I131" s="40" t="e">
        <f>#REF!</f>
        <v>#REF!</v>
      </c>
      <c r="J131" s="40" t="e">
        <f>#REF!</f>
        <v>#REF!</v>
      </c>
      <c r="K131" s="40" t="e">
        <f>#REF!</f>
        <v>#REF!</v>
      </c>
      <c r="L131" s="40" t="e">
        <f>#REF!</f>
        <v>#REF!</v>
      </c>
      <c r="M131" s="40" t="e">
        <f>#REF!</f>
        <v>#REF!</v>
      </c>
      <c r="N131" s="40" t="e">
        <f>#REF!</f>
        <v>#REF!</v>
      </c>
      <c r="O131" s="40" t="e">
        <f>#REF!</f>
        <v>#REF!</v>
      </c>
      <c r="P131" s="40" t="e">
        <f>#REF!</f>
        <v>#REF!</v>
      </c>
      <c r="Q131" s="40" t="e">
        <f>#REF!</f>
        <v>#REF!</v>
      </c>
      <c r="R131" s="40" t="e">
        <f>#REF!</f>
        <v>#REF!</v>
      </c>
      <c r="S131" s="40" t="e">
        <f>#REF!</f>
        <v>#REF!</v>
      </c>
      <c r="T131" s="40" t="e">
        <f>#REF!</f>
        <v>#REF!</v>
      </c>
      <c r="U131" s="40" t="e">
        <f>#REF!</f>
        <v>#REF!</v>
      </c>
    </row>
    <row r="132" spans="8:21" hidden="1" x14ac:dyDescent="0.2">
      <c r="I132" s="40" t="e">
        <f>I131+I130</f>
        <v>#REF!</v>
      </c>
      <c r="J132" s="40" t="e">
        <f t="shared" ref="J132:U132" si="14">J131+J130</f>
        <v>#REF!</v>
      </c>
      <c r="K132" s="40" t="e">
        <f t="shared" si="14"/>
        <v>#REF!</v>
      </c>
      <c r="L132" s="40" t="e">
        <f t="shared" si="14"/>
        <v>#REF!</v>
      </c>
      <c r="M132" s="40" t="e">
        <f t="shared" si="14"/>
        <v>#REF!</v>
      </c>
      <c r="N132" s="40" t="e">
        <f t="shared" si="14"/>
        <v>#REF!</v>
      </c>
      <c r="O132" s="40" t="e">
        <f t="shared" si="14"/>
        <v>#REF!</v>
      </c>
      <c r="P132" s="40" t="e">
        <f t="shared" si="14"/>
        <v>#REF!</v>
      </c>
      <c r="Q132" s="40" t="e">
        <f t="shared" si="14"/>
        <v>#REF!</v>
      </c>
      <c r="R132" s="40" t="e">
        <f t="shared" si="14"/>
        <v>#REF!</v>
      </c>
      <c r="S132" s="40" t="e">
        <f t="shared" si="14"/>
        <v>#REF!</v>
      </c>
      <c r="T132" s="40" t="e">
        <f t="shared" si="14"/>
        <v>#REF!</v>
      </c>
      <c r="U132" s="40" t="e">
        <f t="shared" si="14"/>
        <v>#REF!</v>
      </c>
    </row>
    <row r="133" spans="8:21" hidden="1" x14ac:dyDescent="0.2">
      <c r="H133" s="3" t="s">
        <v>305</v>
      </c>
      <c r="I133" s="40" t="e">
        <f>#REF!</f>
        <v>#REF!</v>
      </c>
      <c r="J133" s="40" t="e">
        <f>#REF!</f>
        <v>#REF!</v>
      </c>
      <c r="K133" s="40" t="e">
        <f>#REF!</f>
        <v>#REF!</v>
      </c>
      <c r="L133" s="40" t="e">
        <f>#REF!</f>
        <v>#REF!</v>
      </c>
      <c r="M133" s="40" t="e">
        <f>#REF!</f>
        <v>#REF!</v>
      </c>
      <c r="N133" s="40" t="e">
        <f>#REF!</f>
        <v>#REF!</v>
      </c>
      <c r="O133" s="40" t="e">
        <f>#REF!</f>
        <v>#REF!</v>
      </c>
      <c r="P133" s="40" t="e">
        <f>#REF!</f>
        <v>#REF!</v>
      </c>
      <c r="Q133" s="40" t="e">
        <f>#REF!</f>
        <v>#REF!</v>
      </c>
      <c r="R133" s="40" t="e">
        <f>#REF!</f>
        <v>#REF!</v>
      </c>
      <c r="S133" s="40" t="e">
        <f>#REF!</f>
        <v>#REF!</v>
      </c>
      <c r="T133" s="40" t="e">
        <f>#REF!</f>
        <v>#REF!</v>
      </c>
      <c r="U133" s="40" t="e">
        <f>#REF!</f>
        <v>#REF!</v>
      </c>
    </row>
    <row r="134" spans="8:21" hidden="1" x14ac:dyDescent="0.2">
      <c r="H134" s="3" t="s">
        <v>306</v>
      </c>
      <c r="O134" s="41">
        <v>1764645</v>
      </c>
      <c r="P134" s="41">
        <v>1546320</v>
      </c>
      <c r="Q134" s="41">
        <v>1415086</v>
      </c>
      <c r="R134" s="41">
        <v>1329251</v>
      </c>
      <c r="S134" s="41">
        <v>1130091</v>
      </c>
      <c r="T134" s="41">
        <f>1107453+10299633</f>
        <v>11407086</v>
      </c>
      <c r="U134" s="40">
        <f>SUM(O134:T134)</f>
        <v>18592479</v>
      </c>
    </row>
    <row r="135" spans="8:21" hidden="1" x14ac:dyDescent="0.2">
      <c r="O135" s="40" t="e">
        <f t="shared" ref="O135:U135" si="15">O134-O133</f>
        <v>#REF!</v>
      </c>
      <c r="P135" s="40" t="e">
        <f t="shared" si="15"/>
        <v>#REF!</v>
      </c>
      <c r="Q135" s="40" t="e">
        <f t="shared" si="15"/>
        <v>#REF!</v>
      </c>
      <c r="R135" s="40" t="e">
        <f t="shared" si="15"/>
        <v>#REF!</v>
      </c>
      <c r="S135" s="40" t="e">
        <f t="shared" si="15"/>
        <v>#REF!</v>
      </c>
      <c r="T135" s="40" t="e">
        <f t="shared" si="15"/>
        <v>#REF!</v>
      </c>
      <c r="U135" s="40" t="e">
        <f t="shared" si="15"/>
        <v>#REF!</v>
      </c>
    </row>
    <row r="136" spans="8:21" hidden="1" x14ac:dyDescent="0.2">
      <c r="H136" s="3" t="s">
        <v>307</v>
      </c>
      <c r="I136" s="40" t="e">
        <f>#REF!</f>
        <v>#REF!</v>
      </c>
      <c r="J136" s="40" t="e">
        <f>#REF!</f>
        <v>#REF!</v>
      </c>
      <c r="K136" s="40" t="e">
        <f>#REF!</f>
        <v>#REF!</v>
      </c>
      <c r="L136" s="40" t="e">
        <f>#REF!</f>
        <v>#REF!</v>
      </c>
      <c r="M136" s="40" t="e">
        <f>#REF!</f>
        <v>#REF!</v>
      </c>
      <c r="N136" s="40" t="e">
        <f>#REF!</f>
        <v>#REF!</v>
      </c>
      <c r="O136" s="40" t="e">
        <f>#REF!</f>
        <v>#REF!</v>
      </c>
      <c r="P136" s="40" t="e">
        <f>#REF!</f>
        <v>#REF!</v>
      </c>
      <c r="Q136" s="40" t="e">
        <f>#REF!</f>
        <v>#REF!</v>
      </c>
      <c r="R136" s="40" t="e">
        <f>#REF!</f>
        <v>#REF!</v>
      </c>
      <c r="S136" s="40" t="e">
        <f>#REF!</f>
        <v>#REF!</v>
      </c>
      <c r="T136" s="40" t="e">
        <f>#REF!</f>
        <v>#REF!</v>
      </c>
      <c r="U136" s="40" t="e">
        <f>#REF!</f>
        <v>#REF!</v>
      </c>
    </row>
    <row r="137" spans="8:21" hidden="1" x14ac:dyDescent="0.2">
      <c r="H137" s="3" t="s">
        <v>306</v>
      </c>
      <c r="O137" s="41">
        <v>641976</v>
      </c>
      <c r="P137" s="41">
        <v>583314</v>
      </c>
      <c r="Q137" s="41">
        <v>464503</v>
      </c>
      <c r="R137" s="41">
        <v>319043</v>
      </c>
      <c r="S137" s="41">
        <v>287826</v>
      </c>
      <c r="T137" s="41">
        <f>242635+2949065</f>
        <v>3191700</v>
      </c>
      <c r="U137" s="40">
        <f>SUM(O137:T137)</f>
        <v>5488362</v>
      </c>
    </row>
    <row r="138" spans="8:21" hidden="1" x14ac:dyDescent="0.2">
      <c r="O138" s="42" t="e">
        <f t="shared" ref="O138:U138" si="16">O136-O137</f>
        <v>#REF!</v>
      </c>
      <c r="P138" s="42" t="e">
        <f t="shared" si="16"/>
        <v>#REF!</v>
      </c>
      <c r="Q138" s="42" t="e">
        <f t="shared" si="16"/>
        <v>#REF!</v>
      </c>
      <c r="R138" s="42" t="e">
        <f t="shared" si="16"/>
        <v>#REF!</v>
      </c>
      <c r="S138" s="42" t="e">
        <f t="shared" si="16"/>
        <v>#REF!</v>
      </c>
      <c r="T138" s="42" t="e">
        <f t="shared" si="16"/>
        <v>#REF!</v>
      </c>
      <c r="U138" s="42" t="e">
        <f t="shared" si="16"/>
        <v>#REF!</v>
      </c>
    </row>
    <row r="139" spans="8:21" hidden="1" x14ac:dyDescent="0.2">
      <c r="H139" s="3" t="s">
        <v>308</v>
      </c>
      <c r="I139" s="40" t="e">
        <f>I133+I136</f>
        <v>#REF!</v>
      </c>
      <c r="J139" s="40" t="e">
        <f t="shared" ref="J139:U139" si="17">J133+J136</f>
        <v>#REF!</v>
      </c>
      <c r="K139" s="40" t="e">
        <f t="shared" si="17"/>
        <v>#REF!</v>
      </c>
      <c r="L139" s="40" t="e">
        <f t="shared" si="17"/>
        <v>#REF!</v>
      </c>
      <c r="M139" s="40" t="e">
        <f t="shared" si="17"/>
        <v>#REF!</v>
      </c>
      <c r="N139" s="40" t="e">
        <f t="shared" si="17"/>
        <v>#REF!</v>
      </c>
      <c r="O139" s="40" t="e">
        <f t="shared" si="17"/>
        <v>#REF!</v>
      </c>
      <c r="P139" s="40" t="e">
        <f t="shared" si="17"/>
        <v>#REF!</v>
      </c>
      <c r="Q139" s="40" t="e">
        <f t="shared" si="17"/>
        <v>#REF!</v>
      </c>
      <c r="R139" s="40" t="e">
        <f t="shared" si="17"/>
        <v>#REF!</v>
      </c>
      <c r="S139" s="40" t="e">
        <f t="shared" si="17"/>
        <v>#REF!</v>
      </c>
      <c r="T139" s="40" t="e">
        <f t="shared" si="17"/>
        <v>#REF!</v>
      </c>
      <c r="U139" s="40" t="e">
        <f t="shared" si="17"/>
        <v>#REF!</v>
      </c>
    </row>
    <row r="140" spans="8:21" hidden="1" x14ac:dyDescent="0.2">
      <c r="I140" s="40">
        <f t="shared" ref="I140:U140" si="18">I81</f>
        <v>41677375</v>
      </c>
      <c r="J140" s="40">
        <f t="shared" si="18"/>
        <v>0</v>
      </c>
      <c r="K140" s="40">
        <f t="shared" si="18"/>
        <v>25246351</v>
      </c>
      <c r="L140" s="40">
        <f t="shared" si="18"/>
        <v>2325500</v>
      </c>
      <c r="M140" s="40">
        <f t="shared" si="18"/>
        <v>40000</v>
      </c>
      <c r="N140" s="40">
        <f t="shared" si="18"/>
        <v>597000</v>
      </c>
      <c r="O140" s="40">
        <f t="shared" si="18"/>
        <v>2962946</v>
      </c>
      <c r="P140" s="40">
        <f t="shared" si="18"/>
        <v>2233004.16</v>
      </c>
      <c r="Q140" s="40">
        <f t="shared" si="18"/>
        <v>2003147</v>
      </c>
      <c r="R140" s="40">
        <f t="shared" si="18"/>
        <v>2113525</v>
      </c>
      <c r="S140" s="40">
        <f t="shared" si="18"/>
        <v>1641476</v>
      </c>
      <c r="T140" s="40">
        <f t="shared" si="18"/>
        <v>17713877</v>
      </c>
      <c r="U140" s="40">
        <f t="shared" si="18"/>
        <v>28667893.16</v>
      </c>
    </row>
    <row r="141" spans="8:21" hidden="1" x14ac:dyDescent="0.2">
      <c r="I141" s="40" t="e">
        <f>I140-I139</f>
        <v>#REF!</v>
      </c>
      <c r="J141" s="40" t="e">
        <f t="shared" ref="J141:U141" si="19">J140-J139</f>
        <v>#REF!</v>
      </c>
      <c r="K141" s="40" t="e">
        <f t="shared" si="19"/>
        <v>#REF!</v>
      </c>
      <c r="L141" s="40" t="e">
        <f t="shared" si="19"/>
        <v>#REF!</v>
      </c>
      <c r="M141" s="40" t="e">
        <f t="shared" si="19"/>
        <v>#REF!</v>
      </c>
      <c r="N141" s="40" t="e">
        <f t="shared" si="19"/>
        <v>#REF!</v>
      </c>
      <c r="O141" s="40" t="e">
        <f t="shared" si="19"/>
        <v>#REF!</v>
      </c>
      <c r="P141" s="40" t="e">
        <f t="shared" si="19"/>
        <v>#REF!</v>
      </c>
      <c r="Q141" s="40" t="e">
        <f t="shared" si="19"/>
        <v>#REF!</v>
      </c>
      <c r="R141" s="40" t="e">
        <f t="shared" si="19"/>
        <v>#REF!</v>
      </c>
      <c r="S141" s="40" t="e">
        <f t="shared" si="19"/>
        <v>#REF!</v>
      </c>
      <c r="T141" s="40" t="e">
        <f t="shared" si="19"/>
        <v>#REF!</v>
      </c>
      <c r="U141" s="40" t="e">
        <f t="shared" si="19"/>
        <v>#REF!</v>
      </c>
    </row>
    <row r="142" spans="8:21" hidden="1" x14ac:dyDescent="0.2">
      <c r="I142" s="40" t="e">
        <f>I141-I132</f>
        <v>#REF!</v>
      </c>
      <c r="J142" s="40" t="e">
        <f t="shared" ref="J142:U142" si="20">J141-J132</f>
        <v>#REF!</v>
      </c>
      <c r="K142" s="40" t="e">
        <f t="shared" si="20"/>
        <v>#REF!</v>
      </c>
      <c r="L142" s="40" t="e">
        <f t="shared" si="20"/>
        <v>#REF!</v>
      </c>
      <c r="M142" s="40" t="e">
        <f t="shared" si="20"/>
        <v>#REF!</v>
      </c>
      <c r="N142" s="40" t="e">
        <f t="shared" si="20"/>
        <v>#REF!</v>
      </c>
      <c r="O142" s="40" t="e">
        <f t="shared" si="20"/>
        <v>#REF!</v>
      </c>
      <c r="P142" s="40" t="e">
        <f t="shared" si="20"/>
        <v>#REF!</v>
      </c>
      <c r="Q142" s="40" t="e">
        <f t="shared" si="20"/>
        <v>#REF!</v>
      </c>
      <c r="R142" s="40" t="e">
        <f t="shared" si="20"/>
        <v>#REF!</v>
      </c>
      <c r="S142" s="40" t="e">
        <f t="shared" si="20"/>
        <v>#REF!</v>
      </c>
      <c r="T142" s="40" t="e">
        <f t="shared" si="20"/>
        <v>#REF!</v>
      </c>
      <c r="U142" s="40" t="e">
        <f t="shared" si="20"/>
        <v>#REF!</v>
      </c>
    </row>
    <row r="143" spans="8:21" hidden="1" x14ac:dyDescent="0.2"/>
    <row r="144" spans="8:21" hidden="1" x14ac:dyDescent="0.2">
      <c r="H144" s="3" t="s">
        <v>309</v>
      </c>
      <c r="I144" s="40" t="e">
        <f>#REF!</f>
        <v>#REF!</v>
      </c>
      <c r="J144" s="40" t="e">
        <f>#REF!</f>
        <v>#REF!</v>
      </c>
      <c r="K144" s="40" t="e">
        <f>#REF!</f>
        <v>#REF!</v>
      </c>
      <c r="L144" s="40" t="e">
        <f>#REF!</f>
        <v>#REF!</v>
      </c>
      <c r="M144" s="40" t="e">
        <f>#REF!</f>
        <v>#REF!</v>
      </c>
      <c r="N144" s="40" t="e">
        <f>#REF!</f>
        <v>#REF!</v>
      </c>
      <c r="O144" s="40" t="e">
        <f>#REF!</f>
        <v>#REF!</v>
      </c>
      <c r="P144" s="40" t="e">
        <f>#REF!</f>
        <v>#REF!</v>
      </c>
      <c r="Q144" s="40" t="e">
        <f>#REF!</f>
        <v>#REF!</v>
      </c>
      <c r="R144" s="40" t="e">
        <f>#REF!</f>
        <v>#REF!</v>
      </c>
      <c r="S144" s="40" t="e">
        <f>#REF!</f>
        <v>#REF!</v>
      </c>
      <c r="T144" s="40" t="e">
        <f>#REF!</f>
        <v>#REF!</v>
      </c>
      <c r="U144" s="40" t="e">
        <f>#REF!</f>
        <v>#REF!</v>
      </c>
    </row>
    <row r="145" spans="8:21" hidden="1" x14ac:dyDescent="0.2">
      <c r="H145" s="3" t="s">
        <v>306</v>
      </c>
      <c r="O145" s="41">
        <v>74903</v>
      </c>
      <c r="P145" s="41">
        <v>111211</v>
      </c>
      <c r="Q145" s="41">
        <v>109899</v>
      </c>
      <c r="R145" s="41">
        <v>110418</v>
      </c>
      <c r="S145" s="41">
        <v>107688</v>
      </c>
      <c r="T145" s="41">
        <f>107326+578598</f>
        <v>685924</v>
      </c>
      <c r="U145" s="40">
        <f>SUM(O145:T145)</f>
        <v>1200043</v>
      </c>
    </row>
    <row r="146" spans="8:21" hidden="1" x14ac:dyDescent="0.2">
      <c r="O146" s="40" t="e">
        <f t="shared" ref="O146:U146" si="21">O144-O145</f>
        <v>#REF!</v>
      </c>
      <c r="P146" s="40" t="e">
        <f t="shared" si="21"/>
        <v>#REF!</v>
      </c>
      <c r="Q146" s="40" t="e">
        <f t="shared" si="21"/>
        <v>#REF!</v>
      </c>
      <c r="R146" s="40" t="e">
        <f t="shared" si="21"/>
        <v>#REF!</v>
      </c>
      <c r="S146" s="40" t="e">
        <f t="shared" si="21"/>
        <v>#REF!</v>
      </c>
      <c r="T146" s="40" t="e">
        <f t="shared" si="21"/>
        <v>#REF!</v>
      </c>
      <c r="U146" s="40" t="e">
        <f t="shared" si="21"/>
        <v>#REF!</v>
      </c>
    </row>
    <row r="147" spans="8:21" hidden="1" x14ac:dyDescent="0.2">
      <c r="H147" s="3" t="s">
        <v>310</v>
      </c>
      <c r="I147" s="40" t="e">
        <f>#REF!</f>
        <v>#REF!</v>
      </c>
      <c r="J147" s="40" t="e">
        <f>#REF!</f>
        <v>#REF!</v>
      </c>
      <c r="K147" s="40" t="e">
        <f>#REF!</f>
        <v>#REF!</v>
      </c>
      <c r="L147" s="40" t="e">
        <f>#REF!</f>
        <v>#REF!</v>
      </c>
      <c r="M147" s="40" t="e">
        <f>#REF!</f>
        <v>#REF!</v>
      </c>
      <c r="N147" s="40" t="e">
        <f>#REF!</f>
        <v>#REF!</v>
      </c>
      <c r="O147" s="40" t="e">
        <f>#REF!</f>
        <v>#REF!</v>
      </c>
      <c r="P147" s="40" t="e">
        <f>#REF!</f>
        <v>#REF!</v>
      </c>
      <c r="Q147" s="40" t="e">
        <f>#REF!</f>
        <v>#REF!</v>
      </c>
      <c r="R147" s="40" t="e">
        <f>#REF!</f>
        <v>#REF!</v>
      </c>
      <c r="S147" s="40" t="e">
        <f>#REF!</f>
        <v>#REF!</v>
      </c>
      <c r="T147" s="40" t="e">
        <f>#REF!</f>
        <v>#REF!</v>
      </c>
      <c r="U147" s="40" t="e">
        <f>#REF!</f>
        <v>#REF!</v>
      </c>
    </row>
    <row r="148" spans="8:21" hidden="1" x14ac:dyDescent="0.2">
      <c r="H148" s="3" t="s">
        <v>306</v>
      </c>
      <c r="O148" s="41">
        <v>341956</v>
      </c>
      <c r="P148" s="41">
        <v>106392</v>
      </c>
      <c r="Q148" s="41">
        <v>106177</v>
      </c>
      <c r="R148" s="41">
        <v>105965</v>
      </c>
      <c r="S148" s="41">
        <v>105965</v>
      </c>
      <c r="T148" s="41">
        <f>105965+1013282</f>
        <v>1119247</v>
      </c>
      <c r="U148" s="40">
        <f>SUM(O148:T148)</f>
        <v>1885702</v>
      </c>
    </row>
    <row r="149" spans="8:21" hidden="1" x14ac:dyDescent="0.2">
      <c r="O149" s="40" t="e">
        <f t="shared" ref="O149:U149" si="22">O147-O148</f>
        <v>#REF!</v>
      </c>
      <c r="P149" s="40" t="e">
        <f t="shared" si="22"/>
        <v>#REF!</v>
      </c>
      <c r="Q149" s="40" t="e">
        <f t="shared" si="22"/>
        <v>#REF!</v>
      </c>
      <c r="R149" s="40" t="e">
        <f t="shared" si="22"/>
        <v>#REF!</v>
      </c>
      <c r="S149" s="40" t="e">
        <f t="shared" si="22"/>
        <v>#REF!</v>
      </c>
      <c r="T149" s="40" t="e">
        <f t="shared" si="22"/>
        <v>#REF!</v>
      </c>
      <c r="U149" s="40" t="e">
        <f t="shared" si="22"/>
        <v>#REF!</v>
      </c>
    </row>
    <row r="150" spans="8:21" hidden="1" x14ac:dyDescent="0.2">
      <c r="I150" s="40" t="e">
        <f>I144+I147</f>
        <v>#REF!</v>
      </c>
      <c r="J150" s="40" t="e">
        <f t="shared" ref="J150:U150" si="23">J144+J147</f>
        <v>#REF!</v>
      </c>
      <c r="K150" s="40" t="e">
        <f t="shared" si="23"/>
        <v>#REF!</v>
      </c>
      <c r="L150" s="40" t="e">
        <f t="shared" si="23"/>
        <v>#REF!</v>
      </c>
      <c r="M150" s="40" t="e">
        <f t="shared" si="23"/>
        <v>#REF!</v>
      </c>
      <c r="N150" s="40" t="e">
        <f t="shared" si="23"/>
        <v>#REF!</v>
      </c>
      <c r="O150" s="40" t="e">
        <f t="shared" si="23"/>
        <v>#REF!</v>
      </c>
      <c r="P150" s="40" t="e">
        <f t="shared" si="23"/>
        <v>#REF!</v>
      </c>
      <c r="Q150" s="40" t="e">
        <f t="shared" si="23"/>
        <v>#REF!</v>
      </c>
      <c r="R150" s="40" t="e">
        <f t="shared" si="23"/>
        <v>#REF!</v>
      </c>
      <c r="S150" s="40" t="e">
        <f t="shared" si="23"/>
        <v>#REF!</v>
      </c>
      <c r="T150" s="40" t="e">
        <f t="shared" si="23"/>
        <v>#REF!</v>
      </c>
      <c r="U150" s="40" t="e">
        <f t="shared" si="23"/>
        <v>#REF!</v>
      </c>
    </row>
    <row r="151" spans="8:21" hidden="1" x14ac:dyDescent="0.2">
      <c r="I151" s="40">
        <f t="shared" ref="I151:U151" si="24">I114</f>
        <v>8302465.3499999996</v>
      </c>
      <c r="J151" s="40">
        <f t="shared" si="24"/>
        <v>0</v>
      </c>
      <c r="K151" s="40">
        <f t="shared" si="24"/>
        <v>5121257</v>
      </c>
      <c r="L151" s="40">
        <f t="shared" si="24"/>
        <v>174612.22</v>
      </c>
      <c r="M151" s="40">
        <f t="shared" si="24"/>
        <v>0</v>
      </c>
      <c r="N151" s="40">
        <f t="shared" si="24"/>
        <v>103365</v>
      </c>
      <c r="O151" s="40">
        <f t="shared" si="24"/>
        <v>324038.21999999997</v>
      </c>
      <c r="P151" s="40">
        <f t="shared" si="24"/>
        <v>641105</v>
      </c>
      <c r="Q151" s="40">
        <f t="shared" si="24"/>
        <v>400503</v>
      </c>
      <c r="R151" s="40">
        <f t="shared" si="24"/>
        <v>380497</v>
      </c>
      <c r="S151" s="40">
        <f t="shared" si="24"/>
        <v>377581</v>
      </c>
      <c r="T151" s="40">
        <f t="shared" si="24"/>
        <v>3543250</v>
      </c>
      <c r="U151" s="40">
        <f t="shared" si="24"/>
        <v>5770339.2199999997</v>
      </c>
    </row>
    <row r="152" spans="8:21" hidden="1" x14ac:dyDescent="0.2">
      <c r="I152" s="40" t="e">
        <f>I150-I151</f>
        <v>#REF!</v>
      </c>
      <c r="J152" s="40" t="e">
        <f t="shared" ref="J152:U152" si="25">J150-J151</f>
        <v>#REF!</v>
      </c>
      <c r="K152" s="40" t="e">
        <f t="shared" si="25"/>
        <v>#REF!</v>
      </c>
      <c r="L152" s="40" t="e">
        <f t="shared" si="25"/>
        <v>#REF!</v>
      </c>
      <c r="M152" s="40" t="e">
        <f t="shared" si="25"/>
        <v>#REF!</v>
      </c>
      <c r="N152" s="40" t="e">
        <f t="shared" si="25"/>
        <v>#REF!</v>
      </c>
      <c r="O152" s="40" t="e">
        <f t="shared" si="25"/>
        <v>#REF!</v>
      </c>
      <c r="P152" s="40" t="e">
        <f t="shared" si="25"/>
        <v>#REF!</v>
      </c>
      <c r="Q152" s="40" t="e">
        <f t="shared" si="25"/>
        <v>#REF!</v>
      </c>
      <c r="R152" s="40" t="e">
        <f t="shared" si="25"/>
        <v>#REF!</v>
      </c>
      <c r="S152" s="40" t="e">
        <f t="shared" si="25"/>
        <v>#REF!</v>
      </c>
      <c r="T152" s="40" t="e">
        <f t="shared" si="25"/>
        <v>#REF!</v>
      </c>
      <c r="U152" s="40" t="e">
        <f t="shared" si="25"/>
        <v>#REF!</v>
      </c>
    </row>
    <row r="153" spans="8:21" hidden="1" x14ac:dyDescent="0.2"/>
    <row r="154" spans="8:21" hidden="1" x14ac:dyDescent="0.2">
      <c r="I154" s="40" t="e">
        <f>I150+I140+I121</f>
        <v>#REF!</v>
      </c>
      <c r="J154" s="40" t="e">
        <f t="shared" ref="J154:U154" si="26">J150+J140+J121</f>
        <v>#REF!</v>
      </c>
      <c r="K154" s="40" t="e">
        <f t="shared" si="26"/>
        <v>#REF!</v>
      </c>
      <c r="L154" s="40" t="e">
        <f t="shared" si="26"/>
        <v>#REF!</v>
      </c>
      <c r="M154" s="40" t="e">
        <f t="shared" si="26"/>
        <v>#REF!</v>
      </c>
      <c r="N154" s="40" t="e">
        <f t="shared" si="26"/>
        <v>#REF!</v>
      </c>
      <c r="O154" s="40" t="e">
        <f t="shared" si="26"/>
        <v>#REF!</v>
      </c>
      <c r="P154" s="40" t="e">
        <f t="shared" si="26"/>
        <v>#REF!</v>
      </c>
      <c r="Q154" s="40" t="e">
        <f t="shared" si="26"/>
        <v>#REF!</v>
      </c>
      <c r="R154" s="40" t="e">
        <f t="shared" si="26"/>
        <v>#REF!</v>
      </c>
      <c r="S154" s="40" t="e">
        <f t="shared" si="26"/>
        <v>#REF!</v>
      </c>
      <c r="T154" s="40" t="e">
        <f t="shared" si="26"/>
        <v>#REF!</v>
      </c>
      <c r="U154" s="40" t="e">
        <f t="shared" si="26"/>
        <v>#REF!</v>
      </c>
    </row>
    <row r="155" spans="8:21" hidden="1" x14ac:dyDescent="0.2">
      <c r="I155" s="40" t="e">
        <f>#REF!</f>
        <v>#REF!</v>
      </c>
      <c r="J155" s="40">
        <f t="shared" ref="J155:U155" si="27">J122</f>
        <v>0</v>
      </c>
      <c r="K155" s="40">
        <f t="shared" si="27"/>
        <v>30570111</v>
      </c>
      <c r="L155" s="40">
        <f t="shared" si="27"/>
        <v>2572551.79</v>
      </c>
      <c r="M155" s="40">
        <f t="shared" si="27"/>
        <v>40000</v>
      </c>
      <c r="N155" s="40">
        <f t="shared" si="27"/>
        <v>845751</v>
      </c>
      <c r="O155" s="40">
        <f t="shared" si="27"/>
        <v>3529806.2199999997</v>
      </c>
      <c r="P155" s="40">
        <f t="shared" si="27"/>
        <v>3164333.16</v>
      </c>
      <c r="Q155" s="40">
        <f t="shared" si="27"/>
        <v>2687679</v>
      </c>
      <c r="R155" s="40">
        <f t="shared" si="27"/>
        <v>2771858</v>
      </c>
      <c r="S155" s="40">
        <f t="shared" si="27"/>
        <v>2290699</v>
      </c>
      <c r="T155" s="40">
        <f t="shared" si="27"/>
        <v>25351411</v>
      </c>
      <c r="U155" s="40">
        <f t="shared" si="27"/>
        <v>39899069.379999995</v>
      </c>
    </row>
    <row r="156" spans="8:21" hidden="1" x14ac:dyDescent="0.2">
      <c r="I156" s="40" t="e">
        <f>I155-I154</f>
        <v>#REF!</v>
      </c>
      <c r="J156" s="40" t="e">
        <f t="shared" ref="J156:U156" si="28">J155-J154</f>
        <v>#REF!</v>
      </c>
      <c r="K156" s="40" t="e">
        <f t="shared" si="28"/>
        <v>#REF!</v>
      </c>
      <c r="L156" s="40" t="e">
        <f t="shared" si="28"/>
        <v>#REF!</v>
      </c>
      <c r="M156" s="40" t="e">
        <f t="shared" si="28"/>
        <v>#REF!</v>
      </c>
      <c r="N156" s="40" t="e">
        <f t="shared" si="28"/>
        <v>#REF!</v>
      </c>
      <c r="O156" s="40" t="e">
        <f t="shared" si="28"/>
        <v>#REF!</v>
      </c>
      <c r="P156" s="40" t="e">
        <f t="shared" si="28"/>
        <v>#REF!</v>
      </c>
      <c r="Q156" s="40" t="e">
        <f t="shared" si="28"/>
        <v>#REF!</v>
      </c>
      <c r="R156" s="40" t="e">
        <f t="shared" si="28"/>
        <v>#REF!</v>
      </c>
      <c r="S156" s="40" t="e">
        <f t="shared" si="28"/>
        <v>#REF!</v>
      </c>
      <c r="T156" s="40" t="e">
        <f t="shared" si="28"/>
        <v>#REF!</v>
      </c>
      <c r="U156" s="40" t="e">
        <f t="shared" si="28"/>
        <v>#REF!</v>
      </c>
    </row>
    <row r="157" spans="8:21" hidden="1" x14ac:dyDescent="0.2">
      <c r="O157" s="40">
        <f t="shared" ref="O157:U157" si="29">O148+O145+O137+O134</f>
        <v>2823480</v>
      </c>
      <c r="P157" s="40">
        <f t="shared" si="29"/>
        <v>2347237</v>
      </c>
      <c r="Q157" s="40">
        <f t="shared" si="29"/>
        <v>2095665</v>
      </c>
      <c r="R157" s="40">
        <f t="shared" si="29"/>
        <v>1864677</v>
      </c>
      <c r="S157" s="40">
        <f t="shared" si="29"/>
        <v>1631570</v>
      </c>
      <c r="T157" s="40">
        <f t="shared" si="29"/>
        <v>16403957</v>
      </c>
      <c r="U157" s="40">
        <f t="shared" si="29"/>
        <v>27166586</v>
      </c>
    </row>
    <row r="158" spans="8:21" hidden="1" x14ac:dyDescent="0.2">
      <c r="O158" s="40" t="e">
        <f t="shared" ref="O158:U158" si="30">O157+O132+O121</f>
        <v>#REF!</v>
      </c>
      <c r="P158" s="40" t="e">
        <f t="shared" si="30"/>
        <v>#REF!</v>
      </c>
      <c r="Q158" s="40" t="e">
        <f t="shared" si="30"/>
        <v>#REF!</v>
      </c>
      <c r="R158" s="40" t="e">
        <f t="shared" si="30"/>
        <v>#REF!</v>
      </c>
      <c r="S158" s="40" t="e">
        <f t="shared" si="30"/>
        <v>#REF!</v>
      </c>
      <c r="T158" s="40" t="e">
        <f t="shared" si="30"/>
        <v>#REF!</v>
      </c>
      <c r="U158" s="40" t="e">
        <f t="shared" si="30"/>
        <v>#REF!</v>
      </c>
    </row>
    <row r="159" spans="8:21" hidden="1" x14ac:dyDescent="0.2"/>
    <row r="160" spans="8:21" hidden="1" x14ac:dyDescent="0.2"/>
    <row r="161" hidden="1" x14ac:dyDescent="0.2"/>
    <row r="162" hidden="1" x14ac:dyDescent="0.2"/>
    <row r="163" hidden="1" x14ac:dyDescent="0.2"/>
    <row r="164" hidden="1" x14ac:dyDescent="0.2"/>
    <row r="165" hidden="1" x14ac:dyDescent="0.2"/>
    <row r="166" hidden="1" x14ac:dyDescent="0.2"/>
    <row r="167" hidden="1" x14ac:dyDescent="0.2"/>
    <row r="168" hidden="1" x14ac:dyDescent="0.2"/>
    <row r="169" hidden="1" x14ac:dyDescent="0.2"/>
    <row r="170" hidden="1" x14ac:dyDescent="0.2"/>
    <row r="171" hidden="1" x14ac:dyDescent="0.2"/>
    <row r="172" hidden="1" x14ac:dyDescent="0.2"/>
    <row r="173" hidden="1" x14ac:dyDescent="0.2"/>
  </sheetData>
  <autoFilter ref="C6:U122">
    <filterColumn colId="12" showButton="0"/>
    <filterColumn colId="13" showButton="0"/>
    <filterColumn colId="14" showButton="0"/>
    <filterColumn colId="15" showButton="0"/>
    <filterColumn colId="16" showButton="0"/>
    <filterColumn colId="17" showButton="0"/>
  </autoFilter>
  <mergeCells count="24">
    <mergeCell ref="A122:C122"/>
    <mergeCell ref="A81:C81"/>
    <mergeCell ref="A84:C84"/>
    <mergeCell ref="A8:C8"/>
    <mergeCell ref="A82:C82"/>
    <mergeCell ref="A90:C90"/>
    <mergeCell ref="A115:C115"/>
    <mergeCell ref="A89:C89"/>
    <mergeCell ref="N6:N7"/>
    <mergeCell ref="O6:U6"/>
    <mergeCell ref="A124:G124"/>
    <mergeCell ref="A125:G125"/>
    <mergeCell ref="G6:G7"/>
    <mergeCell ref="H6:H7"/>
    <mergeCell ref="I6:I7"/>
    <mergeCell ref="K6:K7"/>
    <mergeCell ref="L6:L7"/>
    <mergeCell ref="M6:M7"/>
    <mergeCell ref="A6:A7"/>
    <mergeCell ref="B6:B7"/>
    <mergeCell ref="C6:C7"/>
    <mergeCell ref="D6:D7"/>
    <mergeCell ref="E6:E7"/>
    <mergeCell ref="F6:F7"/>
  </mergeCells>
  <pageMargins left="0.70866141732283472" right="0.51181102362204722" top="0.74803149606299213" bottom="0.35433070866141736" header="0.11811023622047245" footer="0.11811023622047245"/>
  <pageSetup paperSize="9" scale="65" fitToHeight="0" orientation="landscape" r:id="rId1"/>
  <headerFooter>
    <oddFooter>&amp;R&amp;"Times New Roman,Regular"&amp;8&amp;P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3_pielikums_2023_JNP</vt:lpstr>
      <vt:lpstr>'3_pielikums_2023_JNP'!Print_Titles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Beata Cirmane</dc:creator>
  <cp:lastModifiedBy>Uldis Ervalds</cp:lastModifiedBy>
  <cp:lastPrinted>2023-04-12T13:45:02Z</cp:lastPrinted>
  <dcterms:created xsi:type="dcterms:W3CDTF">2021-01-13T16:41:25Z</dcterms:created>
  <dcterms:modified xsi:type="dcterms:W3CDTF">2023-05-09T06:36:25Z</dcterms:modified>
</cp:coreProperties>
</file>