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3280" windowHeight="14640" tabRatio="584"/>
  </bookViews>
  <sheets>
    <sheet name="2_pielikums_2023" sheetId="11" r:id="rId1"/>
    <sheet name="8_pielikums_2018" sheetId="16" state="hidden" r:id="rId2"/>
    <sheet name="ZB_kopsavilkums_2023" sheetId="17" state="hidden" r:id="rId3"/>
    <sheet name="ZB_kopsavilkums_2018" sheetId="14" state="hidden" r:id="rId4"/>
    <sheet name="8_pielikums_2017" sheetId="13" state="hidden" r:id="rId5"/>
    <sheet name="ZB_kopsavilkums_2017" sheetId="12" state="hidden" r:id="rId6"/>
    <sheet name="8_pielikums_2016" sheetId="9" state="hidden" r:id="rId7"/>
    <sheet name="Sheet1" sheetId="15" state="hidden" r:id="rId8"/>
  </sheets>
  <definedNames>
    <definedName name="_xlnm._FilterDatabase" localSheetId="3" hidden="1">ZB_kopsavilkums_2018!$A$1:$W$33</definedName>
    <definedName name="_xlnm._FilterDatabase" localSheetId="2" hidden="1">ZB_kopsavilkums_2023!$A$1:$AA$40</definedName>
    <definedName name="_xlnm.Print_Titles" localSheetId="5">ZB_kopsavilkums_2017!$A:$B</definedName>
    <definedName name="_xlnm.Print_Titles" localSheetId="3">ZB_kopsavilkums_2018!$A:$B</definedName>
    <definedName name="_xlnm.Print_Titles" localSheetId="2">ZB_kopsavilkums_2023!$A:$B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0" i="11" l="1"/>
  <c r="D51" i="11"/>
  <c r="D52" i="11"/>
  <c r="D53" i="11"/>
  <c r="D49" i="11"/>
  <c r="C50" i="11"/>
  <c r="C51" i="11"/>
  <c r="C52" i="11"/>
  <c r="E52" i="11" s="1"/>
  <c r="C53" i="11"/>
  <c r="C49" i="11"/>
  <c r="D42" i="11"/>
  <c r="D43" i="11"/>
  <c r="E43" i="11" s="1"/>
  <c r="D44" i="11"/>
  <c r="D45" i="11"/>
  <c r="E45" i="11" s="1"/>
  <c r="D46" i="11"/>
  <c r="D47" i="11"/>
  <c r="E47" i="11" s="1"/>
  <c r="E58" i="11"/>
  <c r="E57" i="11"/>
  <c r="E56" i="11"/>
  <c r="E54" i="11"/>
  <c r="E51" i="11"/>
  <c r="E50" i="11"/>
  <c r="E46" i="11"/>
  <c r="E44" i="11"/>
  <c r="E42" i="11"/>
  <c r="E40" i="11"/>
  <c r="E39" i="11"/>
  <c r="E37" i="11"/>
  <c r="E36" i="11"/>
  <c r="E35" i="11"/>
  <c r="E34" i="11"/>
  <c r="E33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1" i="11"/>
  <c r="E10" i="11"/>
  <c r="E9" i="11"/>
  <c r="E8" i="11"/>
  <c r="D13" i="11"/>
  <c r="D14" i="11"/>
  <c r="D16" i="11"/>
  <c r="D20" i="11"/>
  <c r="D27" i="11"/>
  <c r="D26" i="11" s="1"/>
  <c r="C27" i="11"/>
  <c r="C28" i="11"/>
  <c r="D24" i="11"/>
  <c r="D58" i="11"/>
  <c r="D56" i="11" s="1"/>
  <c r="D57" i="11"/>
  <c r="D38" i="11"/>
  <c r="E38" i="11" s="1"/>
  <c r="D35" i="11"/>
  <c r="D32" i="11"/>
  <c r="E32" i="11" s="1"/>
  <c r="D21" i="11"/>
  <c r="D17" i="11"/>
  <c r="D7" i="11"/>
  <c r="C18" i="11"/>
  <c r="C33" i="11"/>
  <c r="D22" i="17"/>
  <c r="E22" i="17"/>
  <c r="E13" i="17" s="1"/>
  <c r="F22" i="17"/>
  <c r="F13" i="17" s="1"/>
  <c r="G22" i="17"/>
  <c r="G13" i="17" s="1"/>
  <c r="H22" i="17"/>
  <c r="I22" i="17"/>
  <c r="I13" i="17" s="1"/>
  <c r="J22" i="17"/>
  <c r="J13" i="17" s="1"/>
  <c r="K22" i="17"/>
  <c r="K13" i="17" s="1"/>
  <c r="L22" i="17"/>
  <c r="M22" i="17"/>
  <c r="M13" i="17" s="1"/>
  <c r="N22" i="17"/>
  <c r="N13" i="17" s="1"/>
  <c r="O22" i="17"/>
  <c r="O13" i="17" s="1"/>
  <c r="P22" i="17"/>
  <c r="Q22" i="17"/>
  <c r="Q13" i="17" s="1"/>
  <c r="R22" i="17"/>
  <c r="R13" i="17" s="1"/>
  <c r="S22" i="17"/>
  <c r="S13" i="17" s="1"/>
  <c r="T22" i="17"/>
  <c r="U22" i="17"/>
  <c r="U13" i="17" s="1"/>
  <c r="V22" i="17"/>
  <c r="V13" i="17" s="1"/>
  <c r="W22" i="17"/>
  <c r="W13" i="17" s="1"/>
  <c r="X22" i="17"/>
  <c r="Y22" i="17"/>
  <c r="Y13" i="17" s="1"/>
  <c r="Z22" i="17"/>
  <c r="Z13" i="17" s="1"/>
  <c r="D13" i="17"/>
  <c r="H13" i="17"/>
  <c r="L13" i="17"/>
  <c r="P13" i="17"/>
  <c r="T13" i="17"/>
  <c r="X13" i="17"/>
  <c r="F14" i="17"/>
  <c r="G14" i="17"/>
  <c r="H14" i="17"/>
  <c r="I14" i="17"/>
  <c r="J14" i="17"/>
  <c r="K14" i="17"/>
  <c r="L14" i="17"/>
  <c r="M14" i="17"/>
  <c r="N14" i="17"/>
  <c r="O14" i="17"/>
  <c r="P14" i="17"/>
  <c r="Q14" i="17"/>
  <c r="R14" i="17"/>
  <c r="S14" i="17"/>
  <c r="T14" i="17"/>
  <c r="U14" i="17"/>
  <c r="V14" i="17"/>
  <c r="W14" i="17"/>
  <c r="C39" i="11" s="1"/>
  <c r="X14" i="17"/>
  <c r="Y14" i="17"/>
  <c r="Z14" i="17"/>
  <c r="AA14" i="17"/>
  <c r="C40" i="11"/>
  <c r="C37" i="11"/>
  <c r="C34" i="11"/>
  <c r="C23" i="11"/>
  <c r="C19" i="11"/>
  <c r="E49" i="11" l="1"/>
  <c r="E53" i="11"/>
  <c r="D48" i="11"/>
  <c r="D41" i="11"/>
  <c r="E41" i="11" s="1"/>
  <c r="D31" i="11"/>
  <c r="E31" i="11" s="1"/>
  <c r="D12" i="11"/>
  <c r="C36" i="11"/>
  <c r="C22" i="11"/>
  <c r="D55" i="11" l="1"/>
  <c r="E12" i="11"/>
  <c r="AA26" i="17"/>
  <c r="AA27" i="17"/>
  <c r="AA28" i="17"/>
  <c r="AA29" i="17"/>
  <c r="AA30" i="17"/>
  <c r="AA31" i="17"/>
  <c r="AA7" i="17" l="1"/>
  <c r="V7" i="17"/>
  <c r="Y38" i="17" l="1"/>
  <c r="Y34" i="17"/>
  <c r="Y32" i="17"/>
  <c r="Y9" i="17"/>
  <c r="Y8" i="17" s="1"/>
  <c r="X38" i="17"/>
  <c r="X34" i="17"/>
  <c r="X32" i="17"/>
  <c r="X9" i="17"/>
  <c r="X8" i="17" s="1"/>
  <c r="W38" i="17"/>
  <c r="W34" i="17"/>
  <c r="W32" i="17"/>
  <c r="W9" i="17"/>
  <c r="W8" i="17" s="1"/>
  <c r="Y40" i="17" l="1"/>
  <c r="X40" i="17"/>
  <c r="W40" i="17"/>
  <c r="C15" i="11" l="1"/>
  <c r="Z38" i="17"/>
  <c r="Z34" i="17"/>
  <c r="Z32" i="17"/>
  <c r="Z9" i="17"/>
  <c r="Z8" i="17" s="1"/>
  <c r="P38" i="17"/>
  <c r="P34" i="17"/>
  <c r="P32" i="17"/>
  <c r="P9" i="17"/>
  <c r="P8" i="17" s="1"/>
  <c r="F38" i="17"/>
  <c r="F34" i="17"/>
  <c r="F32" i="17"/>
  <c r="F8" i="17"/>
  <c r="Q38" i="17"/>
  <c r="Q34" i="17"/>
  <c r="Q32" i="17"/>
  <c r="Q8" i="17"/>
  <c r="Z40" i="17" l="1"/>
  <c r="P40" i="17"/>
  <c r="F40" i="17"/>
  <c r="Q40" i="17"/>
  <c r="AA19" i="17" l="1"/>
  <c r="T9" i="17" l="1"/>
  <c r="T8" i="17" s="1"/>
  <c r="S9" i="17"/>
  <c r="S8" i="17" s="1"/>
  <c r="U9" i="17"/>
  <c r="U8" i="17" s="1"/>
  <c r="U38" i="17"/>
  <c r="U34" i="17"/>
  <c r="U32" i="17"/>
  <c r="T38" i="17"/>
  <c r="T34" i="17"/>
  <c r="T32" i="17"/>
  <c r="S38" i="17"/>
  <c r="S34" i="17"/>
  <c r="S32" i="17"/>
  <c r="T40" i="17" l="1"/>
  <c r="U40" i="17"/>
  <c r="S40" i="17"/>
  <c r="D14" i="17"/>
  <c r="E14" i="17"/>
  <c r="C14" i="17"/>
  <c r="I8" i="17"/>
  <c r="J8" i="17"/>
  <c r="AA15" i="17"/>
  <c r="AA17" i="17"/>
  <c r="AA10" i="17" l="1"/>
  <c r="C8" i="11" s="1"/>
  <c r="AA11" i="17"/>
  <c r="C10" i="11" s="1"/>
  <c r="AA12" i="17"/>
  <c r="C11" i="11" s="1"/>
  <c r="AA16" i="17"/>
  <c r="AA18" i="17"/>
  <c r="AA20" i="17"/>
  <c r="AA21" i="17"/>
  <c r="AA23" i="17"/>
  <c r="AA24" i="17"/>
  <c r="AA25" i="17"/>
  <c r="AA33" i="17"/>
  <c r="AA35" i="17"/>
  <c r="AA36" i="17"/>
  <c r="AA37" i="17"/>
  <c r="AA39" i="17"/>
  <c r="C57" i="11"/>
  <c r="V38" i="17"/>
  <c r="V34" i="17"/>
  <c r="V32" i="17"/>
  <c r="C24" i="11"/>
  <c r="V9" i="17"/>
  <c r="V8" i="17" s="1"/>
  <c r="AA22" i="17" l="1"/>
  <c r="C45" i="11"/>
  <c r="V40" i="17"/>
  <c r="C14" i="11"/>
  <c r="C13" i="11" l="1"/>
  <c r="C21" i="11"/>
  <c r="C42" i="11"/>
  <c r="N38" i="17" l="1"/>
  <c r="N34" i="17"/>
  <c r="N32" i="17"/>
  <c r="N9" i="17"/>
  <c r="N8" i="17" s="1"/>
  <c r="R38" i="17"/>
  <c r="R34" i="17"/>
  <c r="R32" i="17"/>
  <c r="R9" i="17"/>
  <c r="R8" i="17" s="1"/>
  <c r="O9" i="17"/>
  <c r="O8" i="17" s="1"/>
  <c r="O38" i="17"/>
  <c r="M38" i="17"/>
  <c r="L38" i="17"/>
  <c r="K38" i="17"/>
  <c r="J38" i="17"/>
  <c r="I38" i="17"/>
  <c r="H38" i="17"/>
  <c r="G38" i="17"/>
  <c r="E38" i="17"/>
  <c r="D38" i="17"/>
  <c r="C38" i="17"/>
  <c r="O34" i="17"/>
  <c r="M34" i="17"/>
  <c r="L34" i="17"/>
  <c r="K34" i="17"/>
  <c r="J34" i="17"/>
  <c r="I34" i="17"/>
  <c r="H34" i="17"/>
  <c r="G34" i="17"/>
  <c r="E34" i="17"/>
  <c r="D34" i="17"/>
  <c r="C34" i="17"/>
  <c r="O32" i="17"/>
  <c r="M32" i="17"/>
  <c r="L32" i="17"/>
  <c r="K32" i="17"/>
  <c r="J32" i="17"/>
  <c r="I32" i="17"/>
  <c r="H32" i="17"/>
  <c r="G32" i="17"/>
  <c r="E32" i="17"/>
  <c r="D32" i="17"/>
  <c r="C32" i="17"/>
  <c r="C20" i="11"/>
  <c r="C22" i="17"/>
  <c r="M9" i="17"/>
  <c r="M8" i="17" s="1"/>
  <c r="L9" i="17"/>
  <c r="L8" i="17" s="1"/>
  <c r="K8" i="17"/>
  <c r="H9" i="17"/>
  <c r="H8" i="17" s="1"/>
  <c r="G9" i="17"/>
  <c r="G8" i="17" s="1"/>
  <c r="E9" i="17"/>
  <c r="E8" i="17" s="1"/>
  <c r="D9" i="17"/>
  <c r="D8" i="17" s="1"/>
  <c r="C8" i="17"/>
  <c r="D21" i="16"/>
  <c r="D14" i="16"/>
  <c r="D8" i="16"/>
  <c r="D28" i="16" s="1"/>
  <c r="C38" i="11" l="1"/>
  <c r="C26" i="11"/>
  <c r="C44" i="11"/>
  <c r="C35" i="11"/>
  <c r="AA32" i="17"/>
  <c r="AA34" i="17"/>
  <c r="AA38" i="17"/>
  <c r="AA9" i="17"/>
  <c r="AA8" i="17" s="1"/>
  <c r="N40" i="17"/>
  <c r="R40" i="17"/>
  <c r="C13" i="17"/>
  <c r="J40" i="17"/>
  <c r="L40" i="17"/>
  <c r="K40" i="17"/>
  <c r="H40" i="17"/>
  <c r="E40" i="17"/>
  <c r="I40" i="17"/>
  <c r="M40" i="17"/>
  <c r="O40" i="17"/>
  <c r="D40" i="17"/>
  <c r="G40" i="17"/>
  <c r="D31" i="16"/>
  <c r="D29" i="16" s="1"/>
  <c r="W21" i="14"/>
  <c r="W22" i="14"/>
  <c r="W23" i="14"/>
  <c r="W24" i="14"/>
  <c r="W20" i="14"/>
  <c r="W15" i="14"/>
  <c r="C17" i="11" l="1"/>
  <c r="C46" i="11"/>
  <c r="C32" i="11"/>
  <c r="C40" i="17"/>
  <c r="AA40" i="17" s="1"/>
  <c r="C58" i="11" s="1"/>
  <c r="AA13" i="17"/>
  <c r="W10" i="14"/>
  <c r="W9" i="14"/>
  <c r="W6" i="14"/>
  <c r="C31" i="11" l="1"/>
  <c r="C47" i="11" s="1"/>
  <c r="C16" i="11"/>
  <c r="C12" i="11" s="1"/>
  <c r="W32" i="14"/>
  <c r="V31" i="14"/>
  <c r="U31" i="14"/>
  <c r="Q31" i="14"/>
  <c r="T31" i="14"/>
  <c r="P31" i="14"/>
  <c r="S31" i="14"/>
  <c r="O31" i="14"/>
  <c r="N31" i="14"/>
  <c r="M31" i="14"/>
  <c r="L31" i="14"/>
  <c r="K31" i="14"/>
  <c r="J31" i="14"/>
  <c r="I31" i="14"/>
  <c r="H31" i="14"/>
  <c r="G31" i="14"/>
  <c r="R31" i="14"/>
  <c r="F31" i="14"/>
  <c r="E31" i="14"/>
  <c r="D31" i="14"/>
  <c r="C31" i="14"/>
  <c r="W30" i="14"/>
  <c r="W29" i="14"/>
  <c r="W28" i="14"/>
  <c r="V27" i="14"/>
  <c r="U27" i="14"/>
  <c r="Q27" i="14"/>
  <c r="T27" i="14"/>
  <c r="P27" i="14"/>
  <c r="S27" i="14"/>
  <c r="O27" i="14"/>
  <c r="N27" i="14"/>
  <c r="M27" i="14"/>
  <c r="L27" i="14"/>
  <c r="K27" i="14"/>
  <c r="J27" i="14"/>
  <c r="I27" i="14"/>
  <c r="H27" i="14"/>
  <c r="G27" i="14"/>
  <c r="R27" i="14"/>
  <c r="F27" i="14"/>
  <c r="E27" i="14"/>
  <c r="D27" i="14"/>
  <c r="C27" i="14"/>
  <c r="W26" i="14"/>
  <c r="V25" i="14"/>
  <c r="U25" i="14"/>
  <c r="Q25" i="14"/>
  <c r="T25" i="14"/>
  <c r="P25" i="14"/>
  <c r="S25" i="14"/>
  <c r="O25" i="14"/>
  <c r="N25" i="14"/>
  <c r="M25" i="14"/>
  <c r="L25" i="14"/>
  <c r="K25" i="14"/>
  <c r="J25" i="14"/>
  <c r="I25" i="14"/>
  <c r="H25" i="14"/>
  <c r="G25" i="14"/>
  <c r="R25" i="14"/>
  <c r="F25" i="14"/>
  <c r="E25" i="14"/>
  <c r="D25" i="14"/>
  <c r="C25" i="14"/>
  <c r="V18" i="14"/>
  <c r="U18" i="14"/>
  <c r="Q18" i="14"/>
  <c r="T18" i="14"/>
  <c r="P18" i="14"/>
  <c r="S18" i="14"/>
  <c r="O18" i="14"/>
  <c r="N18" i="14"/>
  <c r="M18" i="14"/>
  <c r="L18" i="14"/>
  <c r="K18" i="14"/>
  <c r="J18" i="14"/>
  <c r="I18" i="14"/>
  <c r="H18" i="14"/>
  <c r="G18" i="14"/>
  <c r="R18" i="14"/>
  <c r="F18" i="14"/>
  <c r="E18" i="14"/>
  <c r="D18" i="14"/>
  <c r="C18" i="14"/>
  <c r="W17" i="14"/>
  <c r="W16" i="14"/>
  <c r="W14" i="14"/>
  <c r="W13" i="14"/>
  <c r="V12" i="14"/>
  <c r="U12" i="14"/>
  <c r="Q12" i="14"/>
  <c r="T12" i="14"/>
  <c r="P12" i="14"/>
  <c r="S12" i="14"/>
  <c r="O12" i="14"/>
  <c r="N12" i="14"/>
  <c r="M12" i="14"/>
  <c r="L12" i="14"/>
  <c r="K12" i="14"/>
  <c r="J12" i="14"/>
  <c r="I12" i="14"/>
  <c r="H12" i="14"/>
  <c r="G12" i="14"/>
  <c r="R12" i="14"/>
  <c r="F12" i="14"/>
  <c r="E12" i="14"/>
  <c r="D12" i="14"/>
  <c r="C12" i="14"/>
  <c r="V8" i="14"/>
  <c r="V7" i="14" s="1"/>
  <c r="U8" i="14"/>
  <c r="U7" i="14" s="1"/>
  <c r="Q8" i="14"/>
  <c r="Q7" i="14" s="1"/>
  <c r="T8" i="14"/>
  <c r="T7" i="14" s="1"/>
  <c r="P8" i="14"/>
  <c r="P7" i="14" s="1"/>
  <c r="S8" i="14"/>
  <c r="S7" i="14" s="1"/>
  <c r="O8" i="14"/>
  <c r="O7" i="14" s="1"/>
  <c r="N8" i="14"/>
  <c r="N7" i="14" s="1"/>
  <c r="M8" i="14"/>
  <c r="M7" i="14" s="1"/>
  <c r="L8" i="14"/>
  <c r="L7" i="14" s="1"/>
  <c r="K8" i="14"/>
  <c r="K7" i="14" s="1"/>
  <c r="J8" i="14"/>
  <c r="J7" i="14" s="1"/>
  <c r="I8" i="14"/>
  <c r="I7" i="14" s="1"/>
  <c r="H8" i="14"/>
  <c r="H7" i="14" s="1"/>
  <c r="G8" i="14"/>
  <c r="G7" i="14" s="1"/>
  <c r="R8" i="14"/>
  <c r="R7" i="14" s="1"/>
  <c r="F8" i="14"/>
  <c r="F7" i="14" s="1"/>
  <c r="E8" i="14"/>
  <c r="E7" i="14" s="1"/>
  <c r="D8" i="14"/>
  <c r="D7" i="14" s="1"/>
  <c r="C8" i="14"/>
  <c r="D28" i="13"/>
  <c r="D20" i="13"/>
  <c r="D13" i="13"/>
  <c r="D8" i="13"/>
  <c r="D27" i="13" s="1"/>
  <c r="C43" i="11" l="1"/>
  <c r="C7" i="14"/>
  <c r="W7" i="14" s="1"/>
  <c r="W8" i="14"/>
  <c r="C11" i="14"/>
  <c r="T11" i="14"/>
  <c r="T33" i="14" s="1"/>
  <c r="W25" i="14"/>
  <c r="K11" i="14"/>
  <c r="K33" i="14" s="1"/>
  <c r="O11" i="14"/>
  <c r="O33" i="14" s="1"/>
  <c r="V11" i="14"/>
  <c r="V33" i="14" s="1"/>
  <c r="D11" i="14"/>
  <c r="D33" i="14" s="1"/>
  <c r="W27" i="14"/>
  <c r="S11" i="14"/>
  <c r="S33" i="14" s="1"/>
  <c r="U11" i="14"/>
  <c r="U33" i="14" s="1"/>
  <c r="G11" i="14"/>
  <c r="G33" i="14" s="1"/>
  <c r="Q11" i="14"/>
  <c r="Q33" i="14" s="1"/>
  <c r="W31" i="14"/>
  <c r="R11" i="14"/>
  <c r="J11" i="14"/>
  <c r="J33" i="14" s="1"/>
  <c r="N11" i="14"/>
  <c r="N33" i="14" s="1"/>
  <c r="W18" i="14"/>
  <c r="R33" i="14"/>
  <c r="F11" i="14"/>
  <c r="F33" i="14" s="1"/>
  <c r="I11" i="14"/>
  <c r="I33" i="14" s="1"/>
  <c r="M11" i="14"/>
  <c r="M33" i="14" s="1"/>
  <c r="P11" i="14"/>
  <c r="P33" i="14" s="1"/>
  <c r="E11" i="14"/>
  <c r="E33" i="14" s="1"/>
  <c r="H11" i="14"/>
  <c r="H33" i="14" s="1"/>
  <c r="L11" i="14"/>
  <c r="L33" i="14" s="1"/>
  <c r="W12" i="14"/>
  <c r="J26" i="12"/>
  <c r="W28" i="12"/>
  <c r="C18" i="12"/>
  <c r="D18" i="12"/>
  <c r="E18" i="12"/>
  <c r="F18" i="12"/>
  <c r="G18" i="12"/>
  <c r="H18" i="12"/>
  <c r="I18" i="12"/>
  <c r="J18" i="12"/>
  <c r="L18" i="12"/>
  <c r="M18" i="12"/>
  <c r="N18" i="12"/>
  <c r="O18" i="12"/>
  <c r="P18" i="12"/>
  <c r="Q18" i="12"/>
  <c r="R18" i="12"/>
  <c r="S18" i="12"/>
  <c r="T18" i="12"/>
  <c r="U18" i="12"/>
  <c r="V18" i="12"/>
  <c r="K18" i="12"/>
  <c r="W31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C30" i="12"/>
  <c r="C26" i="12"/>
  <c r="W11" i="14" l="1"/>
  <c r="C33" i="14"/>
  <c r="W33" i="14" s="1"/>
  <c r="W30" i="12"/>
  <c r="W29" i="12"/>
  <c r="W27" i="12"/>
  <c r="W25" i="12"/>
  <c r="W21" i="12"/>
  <c r="W22" i="12"/>
  <c r="W20" i="12"/>
  <c r="W14" i="12"/>
  <c r="W15" i="12"/>
  <c r="W16" i="12"/>
  <c r="W17" i="12"/>
  <c r="W13" i="12"/>
  <c r="W9" i="12"/>
  <c r="W10" i="12"/>
  <c r="U26" i="12"/>
  <c r="U24" i="12"/>
  <c r="U12" i="12"/>
  <c r="U8" i="12"/>
  <c r="U7" i="12" s="1"/>
  <c r="P26" i="12"/>
  <c r="P24" i="12"/>
  <c r="P12" i="12"/>
  <c r="P8" i="12"/>
  <c r="P7" i="12" s="1"/>
  <c r="O26" i="12"/>
  <c r="O24" i="12"/>
  <c r="O12" i="12"/>
  <c r="O8" i="12"/>
  <c r="O7" i="12" s="1"/>
  <c r="M26" i="12"/>
  <c r="M24" i="12"/>
  <c r="M12" i="12"/>
  <c r="M8" i="12"/>
  <c r="M7" i="12" s="1"/>
  <c r="L26" i="12"/>
  <c r="L24" i="12"/>
  <c r="L12" i="12"/>
  <c r="L8" i="12"/>
  <c r="L7" i="12" s="1"/>
  <c r="K26" i="12"/>
  <c r="K24" i="12"/>
  <c r="K12" i="12"/>
  <c r="K8" i="12"/>
  <c r="K7" i="12" s="1"/>
  <c r="J24" i="12"/>
  <c r="J12" i="12"/>
  <c r="J8" i="12"/>
  <c r="J7" i="12" s="1"/>
  <c r="I26" i="12"/>
  <c r="I24" i="12"/>
  <c r="I12" i="12"/>
  <c r="I8" i="12"/>
  <c r="I7" i="12" s="1"/>
  <c r="H26" i="12"/>
  <c r="H24" i="12"/>
  <c r="H12" i="12"/>
  <c r="H8" i="12"/>
  <c r="H7" i="12"/>
  <c r="G26" i="12"/>
  <c r="G24" i="12"/>
  <c r="G12" i="12"/>
  <c r="G8" i="12"/>
  <c r="G7" i="12" s="1"/>
  <c r="C24" i="12"/>
  <c r="C12" i="12"/>
  <c r="C8" i="12"/>
  <c r="C7" i="12" s="1"/>
  <c r="L11" i="12" l="1"/>
  <c r="J11" i="12"/>
  <c r="C11" i="12"/>
  <c r="C32" i="12" s="1"/>
  <c r="M11" i="12"/>
  <c r="M32" i="12" s="1"/>
  <c r="O11" i="12"/>
  <c r="U11" i="12"/>
  <c r="I11" i="12"/>
  <c r="I32" i="12" s="1"/>
  <c r="K11" i="12"/>
  <c r="K32" i="12" s="1"/>
  <c r="O32" i="12"/>
  <c r="P11" i="12"/>
  <c r="P32" i="12" s="1"/>
  <c r="H11" i="12"/>
  <c r="H32" i="12" s="1"/>
  <c r="G11" i="12"/>
  <c r="J32" i="12"/>
  <c r="L32" i="12"/>
  <c r="U32" i="12"/>
  <c r="V26" i="12"/>
  <c r="T26" i="12"/>
  <c r="F26" i="12"/>
  <c r="E26" i="12"/>
  <c r="D26" i="12"/>
  <c r="S26" i="12"/>
  <c r="R26" i="12"/>
  <c r="Q26" i="12"/>
  <c r="N26" i="12"/>
  <c r="V24" i="12"/>
  <c r="T24" i="12"/>
  <c r="F24" i="12"/>
  <c r="E24" i="12"/>
  <c r="D24" i="12"/>
  <c r="S24" i="12"/>
  <c r="R24" i="12"/>
  <c r="Q24" i="12"/>
  <c r="N24" i="12"/>
  <c r="W23" i="12"/>
  <c r="V12" i="12"/>
  <c r="T12" i="12"/>
  <c r="F12" i="12"/>
  <c r="E12" i="12"/>
  <c r="D12" i="12"/>
  <c r="S12" i="12"/>
  <c r="R12" i="12"/>
  <c r="Q12" i="12"/>
  <c r="N12" i="12"/>
  <c r="V8" i="12"/>
  <c r="V7" i="12" s="1"/>
  <c r="T8" i="12"/>
  <c r="T7" i="12" s="1"/>
  <c r="F8" i="12"/>
  <c r="F7" i="12" s="1"/>
  <c r="E8" i="12"/>
  <c r="E7" i="12" s="1"/>
  <c r="D8" i="12"/>
  <c r="D7" i="12" s="1"/>
  <c r="S8" i="12"/>
  <c r="S7" i="12" s="1"/>
  <c r="R8" i="12"/>
  <c r="R7" i="12" s="1"/>
  <c r="Q8" i="12"/>
  <c r="Q7" i="12" s="1"/>
  <c r="N8" i="12"/>
  <c r="C48" i="11"/>
  <c r="E48" i="11" s="1"/>
  <c r="C41" i="11"/>
  <c r="C7" i="11"/>
  <c r="E7" i="11" s="1"/>
  <c r="C55" i="11" l="1"/>
  <c r="E55" i="11" s="1"/>
  <c r="Q11" i="12"/>
  <c r="R11" i="12"/>
  <c r="F11" i="12"/>
  <c r="F32" i="12" s="1"/>
  <c r="W24" i="12"/>
  <c r="T11" i="12"/>
  <c r="T32" i="12" s="1"/>
  <c r="N11" i="12"/>
  <c r="V11" i="12"/>
  <c r="V32" i="12" s="1"/>
  <c r="E11" i="12"/>
  <c r="E32" i="12" s="1"/>
  <c r="W12" i="12"/>
  <c r="W26" i="12"/>
  <c r="D11" i="12"/>
  <c r="D32" i="12" s="1"/>
  <c r="W8" i="12"/>
  <c r="S11" i="12"/>
  <c r="W18" i="12"/>
  <c r="G32" i="12"/>
  <c r="N7" i="12"/>
  <c r="W7" i="12" s="1"/>
  <c r="Q32" i="12"/>
  <c r="R32" i="12"/>
  <c r="D20" i="9"/>
  <c r="D19" i="9"/>
  <c r="D17" i="9"/>
  <c r="D13" i="9" s="1"/>
  <c r="D8" i="9"/>
  <c r="D27" i="9"/>
  <c r="C56" i="11" l="1"/>
  <c r="D26" i="9"/>
  <c r="W11" i="12"/>
  <c r="S32" i="12"/>
  <c r="W6" i="12"/>
  <c r="N32" i="12"/>
  <c r="W32" i="12" l="1"/>
</calcChain>
</file>

<file path=xl/sharedStrings.xml><?xml version="1.0" encoding="utf-8"?>
<sst xmlns="http://schemas.openxmlformats.org/spreadsheetml/2006/main" count="571" uniqueCount="229">
  <si>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</si>
  <si>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</si>
  <si>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</si>
  <si>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</si>
  <si>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</si>
  <si>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</si>
  <si>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</si>
  <si>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</si>
  <si>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</si>
  <si>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</si>
  <si>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</si>
  <si>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</si>
  <si>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</si>
  <si>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</si>
  <si>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</si>
  <si>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</si>
  <si>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</si>
  <si>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</si>
  <si>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</si>
  <si>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</si>
  <si>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</si>
  <si>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</si>
  <si>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</si>
  <si>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</si>
  <si>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</si>
  <si>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</si>
  <si>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</si>
  <si>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</si>
  <si>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</si>
  <si>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06.600004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</si>
  <si>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</si>
  <si>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</si>
  <si>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</si>
  <si>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</si>
  <si>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</si>
  <si>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</si>
  <si>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</si>
  <si>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</si>
  <si>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</si>
  <si>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Pārējie pakalpojumi</t>
  </si>
  <si>
    <t>Krājumi, materiāli, energoresursi</t>
  </si>
  <si>
    <t>Inventārs</t>
  </si>
  <si>
    <t>Ēdināšanas izdevumi</t>
  </si>
  <si>
    <t>Saimniecības pamatlīdzekļi</t>
  </si>
  <si>
    <t>Biroja tehnika</t>
  </si>
  <si>
    <t>Naudas līdzekļu atlikums uz gada beigām</t>
  </si>
  <si>
    <t>Pieprasījuma noguldījumi perioda sākumā</t>
  </si>
  <si>
    <t>Pieprasījuma noguldījumi perioda beigās</t>
  </si>
  <si>
    <t>8.pielikums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</si>
  <si>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</si>
  <si>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</si>
  <si>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</si>
  <si>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</si>
  <si>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</si>
  <si>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</si>
  <si>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Jelgavas novada pašvaldības 2016.gada 27.janvāra</t>
  </si>
  <si>
    <t>saistošajiem noteikumiem Nr.1</t>
  </si>
  <si>
    <t>Ziedojumu un dāvinājumu ieņēmumu un izdevumu kopsavilkums 2016.gadam, EUR</t>
  </si>
  <si>
    <t>Vilces pagasta Vaiteņu kapu zvanam</t>
  </si>
  <si>
    <t>04.730001</t>
  </si>
  <si>
    <t>Dotācijas biedrībām</t>
  </si>
  <si>
    <t>Dotācija biedrībām un nodibinājumiem</t>
  </si>
  <si>
    <t>Jelgavas novada pašvaldības</t>
  </si>
  <si>
    <t>Svētes pagasta Kalnanšu kapsētai</t>
  </si>
  <si>
    <t>Vilces pagasta kapsētas kapu zvanam</t>
  </si>
  <si>
    <t>Ziedojumu un dāvinājumu ieņēmumu un izdevumu kopsavilkums 2017.gadam, EUR</t>
  </si>
  <si>
    <t>2017.gada Ziedojumu un dāvinājumu budžeta izdevumiem pamatots aprēķins pa struktūrām un pasākumiem, EUR</t>
  </si>
  <si>
    <t>Jelgavas novada pašvaldības 2017.gada 31.janvāra</t>
  </si>
  <si>
    <t>Finansējuma Nr.</t>
  </si>
  <si>
    <t>31</t>
  </si>
  <si>
    <t>01.110001</t>
  </si>
  <si>
    <t>Administrācija</t>
  </si>
  <si>
    <t>3102</t>
  </si>
  <si>
    <t>3103</t>
  </si>
  <si>
    <t>3105</t>
  </si>
  <si>
    <t>3107</t>
  </si>
  <si>
    <t>3108</t>
  </si>
  <si>
    <t>Jaunsvirlaukas pp palīdzība iedzīvotājiem-aukstam laikam</t>
  </si>
  <si>
    <t>3109</t>
  </si>
  <si>
    <t>Jaunsvirlaukas pp palīdzība iedzīvotājiem-gripas vakcīnām</t>
  </si>
  <si>
    <t>Jaunsvirlaukas pp palīdzība iedzīvotājiem-skolēnu ēdināšana</t>
  </si>
  <si>
    <t>3110</t>
  </si>
  <si>
    <t>3111</t>
  </si>
  <si>
    <t>Jaunsvirlaukas pp palīdzība iedzīvotājiem-senioru Ziemassvētki</t>
  </si>
  <si>
    <t>Sesavas pp palīdzība iedzīvotājiem-skolēniem Ziemassvētku dāvanām</t>
  </si>
  <si>
    <t>3112</t>
  </si>
  <si>
    <t>09.210101</t>
  </si>
  <si>
    <t>SARC Jaunsvirlaukas filiāle</t>
  </si>
  <si>
    <t>3114</t>
  </si>
  <si>
    <t>10.2000022</t>
  </si>
  <si>
    <t>Lielplatones muižas telpu izpētei</t>
  </si>
  <si>
    <t>3115</t>
  </si>
  <si>
    <t>SARC Elejas filiāle (bērnu nodaļa)</t>
  </si>
  <si>
    <t>3116</t>
  </si>
  <si>
    <t>10.700001</t>
  </si>
  <si>
    <t>SARC Kalnciema filiāle</t>
  </si>
  <si>
    <t>3117</t>
  </si>
  <si>
    <t>10.2000023</t>
  </si>
  <si>
    <t>Vilces pamatskolai</t>
  </si>
  <si>
    <t>3119</t>
  </si>
  <si>
    <t>09.210121</t>
  </si>
  <si>
    <t>Elejas tējas namiņš</t>
  </si>
  <si>
    <t>3123</t>
  </si>
  <si>
    <t>Elejas pagasta vidusskolai</t>
  </si>
  <si>
    <t>3124</t>
  </si>
  <si>
    <t>09.2100111</t>
  </si>
  <si>
    <t>3125</t>
  </si>
  <si>
    <t>Vilces muižas vēsturisko elementu atjaunošanai</t>
  </si>
  <si>
    <t>Sesavas pamatskolas skolēnu mācību motivēšanai</t>
  </si>
  <si>
    <t>3128</t>
  </si>
  <si>
    <t>10.40000404</t>
  </si>
  <si>
    <t>09.210061</t>
  </si>
  <si>
    <r>
      <rPr>
        <sz val="8"/>
        <rFont val="Times New Roman"/>
        <family val="1"/>
        <charset val="186"/>
      </rPr>
      <t>Jaunsvirlaukas pp palīdzība iedzīvotājiem</t>
    </r>
    <r>
      <rPr>
        <b/>
        <sz val="8"/>
        <rFont val="Times New Roman"/>
        <family val="1"/>
        <charset val="186"/>
      </rPr>
      <t>-Skolēnu dramatiskais kolektīvs</t>
    </r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</si>
  <si>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</si>
  <si>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</si>
  <si>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</si>
  <si>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</si>
  <si>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</si>
  <si>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</si>
  <si>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</si>
  <si>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Ēku, būvju un telpu uzturēšana</t>
  </si>
  <si>
    <t>6000</t>
  </si>
  <si>
    <t>Sociālie pabalsti</t>
  </si>
  <si>
    <t>Ziedojumu un dāvinājumu ieņēmumu un izdevumu kopsavilkums 2018.gadam, EUR</t>
  </si>
  <si>
    <t>Jelgavas novada pašvaldības 2018.gada 31.janvāra</t>
  </si>
  <si>
    <t>2018.gada Ziedojumu un dāvinājumu budžeta izdevumiem pamatots aprēķins pa struktūrām un pasākumiem, EUR</t>
  </si>
  <si>
    <t>3132</t>
  </si>
  <si>
    <t>SARC Staļģene</t>
  </si>
  <si>
    <t>SARC Eleja (bērnu nodaļa)</t>
  </si>
  <si>
    <t>SARC Eleja (pilngadīgie)</t>
  </si>
  <si>
    <t>10.2000021</t>
  </si>
  <si>
    <t>Šķibes pamatskolai</t>
  </si>
  <si>
    <t>3133</t>
  </si>
  <si>
    <t>09.210051</t>
  </si>
  <si>
    <t>3134</t>
  </si>
  <si>
    <t>3135</t>
  </si>
  <si>
    <t>09.2101313</t>
  </si>
  <si>
    <t>Vircavas vsk.Platones filiālei sporta inventāra iegādei</t>
  </si>
  <si>
    <t>Nekustamā īpašuma uzturēšana</t>
  </si>
  <si>
    <t>Mīkstais inventārs</t>
  </si>
  <si>
    <t>SARC Kalnciems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</si>
  <si>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</si>
  <si>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</si>
  <si>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</si>
  <si>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</si>
  <si>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</si>
  <si>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</si>
  <si>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</si>
  <si>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</si>
  <si>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</si>
  <si>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</si>
  <si>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</si>
  <si>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</si>
  <si>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</si>
  <si>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</si>
  <si>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</si>
  <si>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Īpašumu pārvaldības nodaļa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</si>
  <si>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</si>
  <si>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</si>
  <si>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</si>
  <si>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</si>
  <si>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</si>
  <si>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</si>
  <si>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</si>
  <si>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</si>
  <si>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</si>
  <si>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Labklājības pārvalde (Sociālās aprūpes un rehabilitācijas centri-pilngadīgo personu aprūpe)</t>
  </si>
  <si>
    <t>Labklājības pārvalde (Sociālās aprūpes un rehabilitācijas centri-nepilngadīgo personu aprūpe)</t>
  </si>
  <si>
    <t>Labklājības pārvalde (Dažādi pakalpojumi)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</si>
  <si>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</si>
  <si>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</si>
  <si>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</si>
  <si>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</si>
  <si>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</si>
  <si>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Tīsu bāzes labiekārtošana</t>
  </si>
  <si>
    <t>06.60000306</t>
  </si>
  <si>
    <t>3148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</si>
  <si>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</si>
  <si>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</si>
  <si>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</si>
  <si>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</si>
  <si>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</si>
  <si>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</si>
  <si>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</si>
  <si>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</si>
  <si>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</si>
  <si>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</si>
  <si>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</si>
  <si>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</si>
  <si>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</si>
  <si>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</si>
  <si>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</si>
  <si>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</si>
  <si>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</si>
  <si>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</si>
  <si>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3141</t>
  </si>
  <si>
    <t>3151</t>
  </si>
  <si>
    <t>06.60000315</t>
  </si>
  <si>
    <t>Plāns</t>
  </si>
  <si>
    <t>Dāvinājumi SARC Eleja,bērnu un jauniešu vajadzībām (Neatpazīts dāvinājums)</t>
  </si>
  <si>
    <t>3153</t>
  </si>
  <si>
    <t>10.920002</t>
  </si>
  <si>
    <t>Atbalsts Ukrainas iedzīvotājiem - Rava-Ruskas pilsētā</t>
  </si>
  <si>
    <t>3154</t>
  </si>
  <si>
    <t xml:space="preserve">Ozolnieku PII Pūcīte </t>
  </si>
  <si>
    <t>09.110151</t>
  </si>
  <si>
    <t>3157</t>
  </si>
  <si>
    <t>Ozolnieku PII Zīlīte</t>
  </si>
  <si>
    <t>09.110154</t>
  </si>
  <si>
    <t>SAC "Zemgale"</t>
  </si>
  <si>
    <t>3158</t>
  </si>
  <si>
    <t>10.2000025</t>
  </si>
  <si>
    <t>Cenu un Ozolnieku pagasta apvienības pārvalde</t>
  </si>
  <si>
    <t>2023.gada Ziedojumu un dāvinājumu budžeta izdevumiem pamatots aprēķins pa struktūrām un pasākumiem, EUR</t>
  </si>
  <si>
    <t>Izglītības iestādes</t>
  </si>
  <si>
    <t>Grozījumi kopā (+/-)</t>
  </si>
  <si>
    <t>Grozījumu iemesls</t>
  </si>
  <si>
    <t>Ozolnieku vidusskolai - mācību līdzekļiem</t>
  </si>
  <si>
    <t>Staļģenes skolas pūcei 2200 EUR, Ozolnieku mūzikas skolai- mūzikas instrumentu iegādei 200 EUR</t>
  </si>
  <si>
    <t>Palīdzība Ukrainas  Rava-Ruskas pašvaldības iedzīvotājiem automašīnas iegādei</t>
  </si>
  <si>
    <t>1.Saņemts ziedojums Staļģenes skolas pūcei
2.Saņemts ziedojums Ozolnieku vidusskolai - mācību līdzekļiem
3.Saņemts ziedojums Valgundes tautas nama materiāli tehniskās bāzes nodrošināšanai
4.Saņemti ziedojumi Ukrainas  Rava-Ruskas pašvaldības iedzīvotājiem  automašīnas iegādei</t>
  </si>
  <si>
    <t>1.Saņemts ziedojums Staļģenes skolas pūcei
2.Saņemti ziedojumi Ukrainas  Rava-Ruskas pašvaldības iedzīvotājiem  automašīnas iegādei
3.Saņemts ziedojums Ozolnieku mūzikas skolai- mūzikas instrumentu iegādei</t>
  </si>
  <si>
    <t>Precizēts plāns
04.2023</t>
  </si>
  <si>
    <t>Sagatavoja D.Špele</t>
  </si>
  <si>
    <t>Paliktnis kalvieru pārvietošanai Valgundes tautas namam</t>
  </si>
  <si>
    <t>2. pielikums</t>
  </si>
  <si>
    <t>Jelgavas novada pašvaldības 2023. gada 26. aprīļa</t>
  </si>
  <si>
    <t>saistošajiem noteikumiem Nr. 8</t>
  </si>
  <si>
    <t>Ziedojumu un dāvinājumu ieņēmumu un izdevumu kopsavilkums 2023.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</si>
</sst>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0000CC"/>
      <name val="Times New Roman"/>
      <family val="1"/>
      <charset val="186"/>
    </font>
    <font>
      <b/>
      <sz val="11"/>
      <color rgb="FF0000FF"/>
      <name val="Times New Roman"/>
      <family val="1"/>
      <charset val="186"/>
    </font>
    <font>
      <sz val="11"/>
      <color rgb="FF0000FF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8"/>
      <name val="Times New Roman"/>
      <family val="1"/>
      <charset val="186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2" fillId="59" borderId="22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3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2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59" fillId="59" borderId="29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0" fontId="44" fillId="60" borderId="23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51" fillId="62" borderId="22" applyNumberFormat="0" applyAlignment="0" applyProtection="0"/>
    <xf numFmtId="0" fontId="70" fillId="62" borderId="22" applyNumberFormat="0" applyAlignment="0" applyProtection="0"/>
    <xf numFmtId="0" fontId="70" fillId="62" borderId="22" applyNumberFormat="0" applyAlignment="0" applyProtection="0"/>
    <xf numFmtId="0" fontId="71" fillId="66" borderId="22" applyNumberForma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72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72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3" fillId="0" borderId="0" applyNumberFormat="0" applyBorder="0" applyProtection="0"/>
    <xf numFmtId="0" fontId="55" fillId="0" borderId="0"/>
    <xf numFmtId="0" fontId="55" fillId="0" borderId="0"/>
    <xf numFmtId="0" fontId="73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59" fillId="59" borderId="29" applyNumberFormat="0" applyAlignment="0" applyProtection="0"/>
    <xf numFmtId="0" fontId="59" fillId="59" borderId="29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8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72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8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2" applyNumberFormat="0" applyAlignment="0" applyProtection="0"/>
    <xf numFmtId="0" fontId="19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3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59" fillId="59" borderId="29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2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1" fillId="66" borderId="22" applyNumberFormat="0" applyAlignment="0" applyProtection="0"/>
    <xf numFmtId="0" fontId="51" fillId="62" borderId="22" applyNumberFormat="0" applyAlignment="0" applyProtection="0"/>
    <xf numFmtId="0" fontId="71" fillId="66" borderId="22" applyNumberFormat="0" applyAlignment="0" applyProtection="0"/>
    <xf numFmtId="0" fontId="77" fillId="62" borderId="22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8" fillId="0" borderId="0"/>
    <xf numFmtId="0" fontId="73" fillId="0" borderId="0" applyNumberFormat="0" applyBorder="0" applyProtection="0"/>
    <xf numFmtId="0" fontId="55" fillId="0" borderId="0"/>
    <xf numFmtId="0" fontId="7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9" fillId="0" borderId="0" applyNumberFormat="0" applyFont="0" applyFill="0" applyBorder="0" applyAlignment="0" applyProtection="0">
      <alignment horizontal="center" vertical="top" wrapText="1"/>
    </xf>
    <xf numFmtId="0" fontId="8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81" fillId="58" borderId="0" applyNumberFormat="0" applyBorder="0" applyAlignment="0" applyProtection="0"/>
    <xf numFmtId="0" fontId="19" fillId="75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71" fillId="66" borderId="22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78" fillId="0" borderId="0"/>
    <xf numFmtId="0" fontId="73" fillId="0" borderId="0" applyNumberFormat="0" applyBorder="0" applyProtection="0"/>
    <xf numFmtId="0" fontId="73" fillId="0" borderId="0" applyNumberFormat="0" applyBorder="0" applyProtection="0"/>
    <xf numFmtId="0" fontId="73" fillId="0" borderId="0" applyNumberFormat="0" applyBorder="0" applyProtection="0"/>
    <xf numFmtId="0" fontId="39" fillId="0" borderId="0"/>
    <xf numFmtId="0" fontId="78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4" fillId="76" borderId="7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5" fillId="0" borderId="0"/>
    <xf numFmtId="0" fontId="78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39" fillId="0" borderId="0"/>
    <xf numFmtId="0" fontId="31" fillId="0" borderId="0"/>
    <xf numFmtId="0" fontId="55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72" fillId="0" borderId="0"/>
    <xf numFmtId="0" fontId="4" fillId="0" borderId="0"/>
    <xf numFmtId="0" fontId="39" fillId="0" borderId="0"/>
    <xf numFmtId="0" fontId="17" fillId="77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83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4" borderId="0" applyNumberFormat="0" applyBorder="0" applyAlignment="0" applyProtection="0"/>
    <xf numFmtId="0" fontId="18" fillId="4" borderId="0" applyNumberFormat="0" applyBorder="0" applyAlignment="0" applyProtection="0"/>
    <xf numFmtId="0" fontId="21" fillId="85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6" borderId="0" applyNumberFormat="0" applyBorder="0" applyAlignment="0" applyProtection="0"/>
    <xf numFmtId="0" fontId="32" fillId="75" borderId="8" applyNumberFormat="0" applyAlignment="0" applyProtection="0"/>
    <xf numFmtId="0" fontId="82" fillId="0" borderId="0"/>
    <xf numFmtId="0" fontId="34" fillId="0" borderId="9" applyNumberFormat="0" applyFill="0" applyAlignment="0" applyProtection="0"/>
    <xf numFmtId="171" fontId="16" fillId="87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53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9" fillId="0" borderId="0" xfId="282" applyFont="1"/>
    <xf numFmtId="49" fontId="9" fillId="0" borderId="10" xfId="298" applyNumberFormat="1" applyFont="1" applyBorder="1" applyAlignment="1">
      <alignment horizontal="center" wrapText="1"/>
    </xf>
    <xf numFmtId="0" fontId="10" fillId="0" borderId="0" xfId="324" applyFont="1" applyAlignment="1">
      <alignment horizontal="right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8" fillId="0" borderId="10" xfId="316" applyFont="1" applyBorder="1"/>
    <xf numFmtId="0" fontId="8" fillId="0" borderId="10" xfId="316" applyFont="1" applyBorder="1" applyAlignment="1">
      <alignment horizontal="center" wrapText="1"/>
    </xf>
    <xf numFmtId="0" fontId="13" fillId="0" borderId="10" xfId="283" applyFont="1" applyBorder="1" applyAlignment="1">
      <alignment vertical="center" wrapText="1"/>
    </xf>
    <xf numFmtId="0" fontId="8" fillId="0" borderId="10" xfId="316" applyFont="1" applyBorder="1" applyAlignment="1">
      <alignment horizontal="center"/>
    </xf>
    <xf numFmtId="0" fontId="13" fillId="0" borderId="10" xfId="316" applyFont="1" applyBorder="1" applyAlignment="1">
      <alignment wrapText="1"/>
    </xf>
    <xf numFmtId="0" fontId="13" fillId="0" borderId="10" xfId="316" applyFont="1" applyBorder="1"/>
    <xf numFmtId="0" fontId="8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3" fontId="67" fillId="0" borderId="10" xfId="283" applyNumberFormat="1" applyFont="1" applyBorder="1" applyAlignment="1">
      <alignment horizontal="center" vertical="center" wrapText="1"/>
    </xf>
    <xf numFmtId="0" fontId="65" fillId="0" borderId="11" xfId="316" applyFont="1" applyBorder="1"/>
    <xf numFmtId="3" fontId="67" fillId="0" borderId="12" xfId="283" applyNumberFormat="1" applyFont="1" applyBorder="1" applyAlignment="1">
      <alignment horizontal="center" vertical="center" wrapText="1"/>
    </xf>
    <xf numFmtId="0" fontId="65" fillId="0" borderId="13" xfId="316" applyFont="1" applyBorder="1" applyAlignment="1">
      <alignment horizontal="center"/>
    </xf>
    <xf numFmtId="3" fontId="67" fillId="0" borderId="14" xfId="283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wrapText="1"/>
    </xf>
    <xf numFmtId="0" fontId="65" fillId="0" borderId="15" xfId="316" applyFont="1" applyBorder="1" applyAlignment="1">
      <alignment horizontal="right"/>
    </xf>
    <xf numFmtId="0" fontId="13" fillId="0" borderId="16" xfId="316" applyFont="1" applyBorder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4" fillId="0" borderId="10" xfId="316" applyFont="1" applyBorder="1"/>
    <xf numFmtId="0" fontId="64" fillId="0" borderId="10" xfId="316" applyFont="1" applyBorder="1" applyAlignment="1">
      <alignment horizontal="center"/>
    </xf>
    <xf numFmtId="0" fontId="63" fillId="0" borderId="10" xfId="316" applyFont="1" applyBorder="1"/>
    <xf numFmtId="49" fontId="9" fillId="0" borderId="10" xfId="300" applyNumberFormat="1" applyFont="1" applyBorder="1" applyAlignment="1">
      <alignment horizontal="center" wrapText="1"/>
    </xf>
    <xf numFmtId="0" fontId="9" fillId="0" borderId="17" xfId="283" applyFont="1" applyBorder="1" applyAlignment="1">
      <alignment wrapText="1"/>
    </xf>
    <xf numFmtId="49" fontId="10" fillId="0" borderId="10" xfId="300" applyNumberFormat="1" applyFont="1" applyBorder="1" applyAlignment="1">
      <alignment horizontal="center" wrapText="1"/>
    </xf>
    <xf numFmtId="0" fontId="10" fillId="0" borderId="17" xfId="283" applyFont="1" applyBorder="1" applyAlignment="1">
      <alignment wrapText="1"/>
    </xf>
    <xf numFmtId="0" fontId="10" fillId="0" borderId="0" xfId="326" applyFont="1" applyAlignment="1">
      <alignment horizontal="right"/>
    </xf>
    <xf numFmtId="0" fontId="7" fillId="0" borderId="17" xfId="298" applyFont="1" applyBorder="1" applyAlignment="1">
      <alignment horizontal="right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283" applyNumberFormat="1" applyFont="1" applyBorder="1" applyAlignment="1">
      <alignment horizontal="center"/>
    </xf>
    <xf numFmtId="0" fontId="8" fillId="65" borderId="10" xfId="282" applyFont="1" applyFill="1" applyBorder="1" applyAlignment="1">
      <alignment horizontal="center" vertical="center" wrapText="1"/>
    </xf>
    <xf numFmtId="166" fontId="6" fillId="65" borderId="10" xfId="282" applyNumberFormat="1" applyFont="1" applyFill="1" applyBorder="1"/>
    <xf numFmtId="166" fontId="10" fillId="65" borderId="10" xfId="282" applyNumberFormat="1" applyFont="1" applyFill="1" applyBorder="1"/>
    <xf numFmtId="166" fontId="9" fillId="65" borderId="10" xfId="282" applyNumberFormat="1" applyFont="1" applyFill="1" applyBorder="1"/>
    <xf numFmtId="0" fontId="37" fillId="0" borderId="0" xfId="0" applyFont="1"/>
    <xf numFmtId="3" fontId="66" fillId="0" borderId="18" xfId="316" applyNumberFormat="1" applyFont="1" applyBorder="1"/>
    <xf numFmtId="3" fontId="68" fillId="0" borderId="18" xfId="316" applyNumberFormat="1" applyFont="1" applyBorder="1"/>
    <xf numFmtId="3" fontId="8" fillId="0" borderId="10" xfId="316" applyNumberFormat="1" applyFont="1" applyBorder="1"/>
    <xf numFmtId="3" fontId="68" fillId="0" borderId="10" xfId="316" applyNumberFormat="1" applyFont="1" applyBorder="1"/>
    <xf numFmtId="3" fontId="65" fillId="0" borderId="10" xfId="316" applyNumberFormat="1" applyFont="1" applyBorder="1"/>
    <xf numFmtId="3" fontId="69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3" fillId="0" borderId="10" xfId="281" applyFont="1" applyBorder="1" applyAlignment="1">
      <alignment horizontal="left" wrapText="1"/>
    </xf>
    <xf numFmtId="49" fontId="9" fillId="0" borderId="14" xfId="283" applyNumberFormat="1" applyFont="1" applyBorder="1" applyAlignment="1">
      <alignment horizontal="center" vertical="center" wrapText="1"/>
    </xf>
    <xf numFmtId="49" fontId="7" fillId="67" borderId="12" xfId="283" applyNumberFormat="1" applyFont="1" applyFill="1" applyBorder="1" applyAlignment="1">
      <alignment horizontal="center"/>
    </xf>
    <xf numFmtId="49" fontId="7" fillId="68" borderId="12" xfId="283" applyNumberFormat="1" applyFont="1" applyFill="1" applyBorder="1" applyAlignment="1">
      <alignment horizontal="center"/>
    </xf>
    <xf numFmtId="49" fontId="7" fillId="69" borderId="12" xfId="283" applyNumberFormat="1" applyFont="1" applyFill="1" applyBorder="1" applyAlignment="1">
      <alignment horizontal="center"/>
    </xf>
    <xf numFmtId="49" fontId="7" fillId="70" borderId="12" xfId="283" applyNumberFormat="1" applyFont="1" applyFill="1" applyBorder="1" applyAlignment="1">
      <alignment horizontal="center"/>
    </xf>
    <xf numFmtId="49" fontId="7" fillId="71" borderId="12" xfId="283" applyNumberFormat="1" applyFont="1" applyFill="1" applyBorder="1" applyAlignment="1">
      <alignment horizontal="center"/>
    </xf>
    <xf numFmtId="0" fontId="10" fillId="0" borderId="10" xfId="283" applyFont="1" applyBorder="1" applyAlignment="1">
      <alignment wrapText="1"/>
    </xf>
    <xf numFmtId="0" fontId="64" fillId="65" borderId="10" xfId="316" applyFont="1" applyFill="1" applyBorder="1"/>
    <xf numFmtId="0" fontId="8" fillId="65" borderId="10" xfId="316" applyFont="1" applyFill="1" applyBorder="1" applyAlignment="1">
      <alignment horizontal="center"/>
    </xf>
    <xf numFmtId="3" fontId="66" fillId="65" borderId="10" xfId="316" applyNumberFormat="1" applyFont="1" applyFill="1" applyBorder="1"/>
    <xf numFmtId="3" fontId="68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2" borderId="18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3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3" borderId="10" xfId="282" applyNumberFormat="1" applyFont="1" applyFill="1" applyBorder="1"/>
    <xf numFmtId="166" fontId="6" fillId="73" borderId="10" xfId="282" applyNumberFormat="1" applyFont="1" applyFill="1" applyBorder="1"/>
    <xf numFmtId="166" fontId="9" fillId="73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4" borderId="10" xfId="282" applyNumberFormat="1" applyFont="1" applyFill="1" applyBorder="1"/>
    <xf numFmtId="49" fontId="13" fillId="74" borderId="10" xfId="612" applyNumberFormat="1" applyFont="1" applyFill="1" applyBorder="1" applyAlignment="1">
      <alignment horizontal="left" wrapText="1"/>
    </xf>
    <xf numFmtId="166" fontId="9" fillId="74" borderId="10" xfId="282" applyNumberFormat="1" applyFont="1" applyFill="1" applyBorder="1"/>
    <xf numFmtId="0" fontId="8" fillId="74" borderId="10" xfId="283" applyFont="1" applyFill="1" applyBorder="1" applyAlignment="1">
      <alignment horizontal="left"/>
    </xf>
    <xf numFmtId="0" fontId="8" fillId="74" borderId="10" xfId="283" applyFont="1" applyFill="1" applyBorder="1"/>
    <xf numFmtId="49" fontId="8" fillId="74" borderId="10" xfId="612" applyNumberFormat="1" applyFont="1" applyFill="1" applyBorder="1" applyAlignment="1">
      <alignment horizontal="left" wrapText="1"/>
    </xf>
    <xf numFmtId="0" fontId="8" fillId="74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92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92" borderId="10" xfId="316" applyNumberFormat="1" applyFont="1" applyFill="1" applyBorder="1"/>
    <xf numFmtId="0" fontId="84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92" borderId="12" xfId="283" applyNumberFormat="1" applyFont="1" applyFill="1" applyBorder="1" applyAlignment="1">
      <alignment horizontal="center"/>
    </xf>
    <xf numFmtId="49" fontId="9" fillId="90" borderId="12" xfId="283" applyNumberFormat="1" applyFont="1" applyFill="1" applyBorder="1" applyAlignment="1">
      <alignment horizontal="center"/>
    </xf>
    <xf numFmtId="49" fontId="9" fillId="71" borderId="12" xfId="283" applyNumberFormat="1" applyFont="1" applyFill="1" applyBorder="1" applyAlignment="1">
      <alignment horizontal="center"/>
    </xf>
    <xf numFmtId="49" fontId="9" fillId="91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93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4" borderId="10" xfId="316" applyFont="1" applyFill="1" applyBorder="1"/>
    <xf numFmtId="0" fontId="8" fillId="94" borderId="10" xfId="316" applyFont="1" applyFill="1" applyBorder="1" applyAlignment="1">
      <alignment horizontal="center"/>
    </xf>
    <xf numFmtId="3" fontId="66" fillId="94" borderId="10" xfId="316" applyNumberFormat="1" applyFont="1" applyFill="1" applyBorder="1"/>
    <xf numFmtId="0" fontId="8" fillId="65" borderId="10" xfId="283" applyFont="1" applyFill="1" applyBorder="1" applyAlignment="1">
      <alignment horizontal="center" vertical="center" wrapText="1"/>
    </xf>
    <xf numFmtId="0" fontId="10" fillId="0" borderId="10" xfId="282" applyFont="1" applyBorder="1"/>
    <xf numFmtId="0" fontId="10" fillId="0" borderId="10" xfId="282" applyFont="1" applyBorder="1" applyAlignment="1">
      <alignment wrapText="1"/>
    </xf>
    <xf numFmtId="0" fontId="10" fillId="0" borderId="10" xfId="282" applyFont="1" applyBorder="1" applyAlignment="1">
      <alignment vertical="top" wrapText="1"/>
    </xf>
    <xf numFmtId="0" fontId="9" fillId="0" borderId="10" xfId="283" applyFont="1" applyBorder="1" applyAlignment="1">
      <alignment horizontal="center" vertical="center" wrapText="1"/>
    </xf>
    <xf numFmtId="0" fontId="10" fillId="95" borderId="0" xfId="325" applyFont="1" applyFill="1" applyAlignment="1">
      <alignment horizontal="right"/>
    </xf>
    <xf numFmtId="0" fontId="10" fillId="95" borderId="0" xfId="612" applyFont="1" applyFill="1" applyAlignment="1">
      <alignment horizontal="right"/>
    </xf>
    <xf numFmtId="0" fontId="10" fillId="95" borderId="0" xfId="326" applyFont="1" applyFill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" fillId="0" borderId="17" xfId="282" applyFont="1" applyBorder="1" applyAlignment="1">
      <alignment horizontal="center"/>
    </xf>
    <xf numFmtId="0" fontId="6" fillId="0" borderId="19" xfId="282" applyFont="1" applyBorder="1" applyAlignment="1">
      <alignment horizontal="center"/>
    </xf>
    <xf numFmtId="0" fontId="9" fillId="0" borderId="17" xfId="283" applyFont="1" applyBorder="1" applyAlignment="1">
      <alignment horizontal="center"/>
    </xf>
    <xf numFmtId="0" fontId="9" fillId="0" borderId="19" xfId="283" applyFont="1" applyBorder="1" applyAlignment="1">
      <alignment horizontal="center"/>
    </xf>
    <xf numFmtId="0" fontId="10" fillId="0" borderId="17" xfId="282" applyFont="1" applyBorder="1" applyAlignment="1">
      <alignment horizontal="center" vertical="center"/>
    </xf>
    <xf numFmtId="0" fontId="10" fillId="0" borderId="19" xfId="282" applyFont="1" applyBorder="1" applyAlignment="1">
      <alignment horizontal="center" vertical="center"/>
    </xf>
    <xf numFmtId="0" fontId="10" fillId="0" borderId="17" xfId="282" applyFont="1" applyBorder="1" applyAlignment="1">
      <alignment horizontal="center"/>
    </xf>
    <xf numFmtId="0" fontId="10" fillId="0" borderId="19" xfId="282" applyFont="1" applyBorder="1" applyAlignment="1">
      <alignment horizontal="center"/>
    </xf>
    <xf numFmtId="0" fontId="9" fillId="0" borderId="17" xfId="282" applyFont="1" applyBorder="1" applyAlignment="1">
      <alignment horizontal="center" wrapText="1"/>
    </xf>
    <xf numFmtId="0" fontId="9" fillId="0" borderId="19" xfId="282" applyFont="1" applyBorder="1" applyAlignment="1">
      <alignment horizontal="center" wrapText="1"/>
    </xf>
    <xf numFmtId="0" fontId="65" fillId="0" borderId="10" xfId="316" applyFont="1" applyBorder="1" applyAlignment="1">
      <alignment horizontal="center" wrapText="1"/>
    </xf>
    <xf numFmtId="0" fontId="8" fillId="0" borderId="20" xfId="316" applyFont="1" applyBorder="1" applyAlignment="1">
      <alignment horizontal="center" wrapText="1"/>
    </xf>
    <xf numFmtId="0" fontId="8" fillId="0" borderId="21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  <xf numFmtId="0" fontId="65" fillId="0" borderId="10" xfId="316" applyFont="1" applyBorder="1" applyAlignment="1">
      <alignment horizontal="center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tabSelected="1" zoomScaleNormal="100" workbookViewId="0">
      <pane ySplit="6" topLeftCell="A7" activePane="bottomLeft" state="frozen"/>
      <selection pane="bottomLeft" activeCell="G1" sqref="G1"/>
    </sheetView>
  </sheetViews>
  <sheetFormatPr defaultRowHeight="12.75"/>
  <cols>
    <col min="1" max="1" width="11.85546875" style="1" customWidth="1"/>
    <col min="2" max="2" width="62.85546875" style="1" customWidth="1"/>
    <col min="3" max="3" width="16.42578125" style="1" customWidth="1"/>
    <col min="4" max="4" width="13.42578125" style="1" customWidth="1"/>
    <col min="5" max="5" width="14.28515625" style="1" customWidth="1"/>
    <col min="6" max="6" width="59" style="1" customWidth="1"/>
    <col min="7" max="16384" width="9.140625" style="1"/>
  </cols>
  <sheetData>
    <row r="1" spans="1:10" ht="12.75" customHeight="1">
      <c r="F1" s="134" t="s">
        <v>225</v>
      </c>
    </row>
    <row r="2" spans="1:10" ht="12.75" customHeight="1">
      <c r="F2" s="135" t="s">
        <v>226</v>
      </c>
    </row>
    <row r="3" spans="1:10" ht="12.75" customHeight="1">
      <c r="F3" s="136" t="s">
        <v>227</v>
      </c>
    </row>
    <row r="4" spans="1:10" ht="18.75">
      <c r="A4" s="7" t="s">
        <v>7</v>
      </c>
      <c r="B4" s="7"/>
      <c r="C4" s="2"/>
    </row>
    <row r="5" spans="1:10" ht="15.75">
      <c r="A5" s="2" t="s">
        <v>228</v>
      </c>
      <c r="B5" s="2"/>
      <c r="C5" s="2"/>
    </row>
    <row r="6" spans="1:10" ht="42.75">
      <c r="A6" s="137" t="s">
        <v>152</v>
      </c>
      <c r="B6" s="137"/>
      <c r="C6" s="42" t="s">
        <v>198</v>
      </c>
      <c r="D6" s="129" t="s">
        <v>215</v>
      </c>
      <c r="E6" s="129" t="s">
        <v>222</v>
      </c>
      <c r="F6" s="133" t="s">
        <v>216</v>
      </c>
    </row>
    <row r="7" spans="1:10" ht="14.25">
      <c r="A7" s="97" t="s">
        <v>153</v>
      </c>
      <c r="B7" s="79" t="s">
        <v>5</v>
      </c>
      <c r="C7" s="82">
        <f>SUM(C8:C11)</f>
        <v>150</v>
      </c>
      <c r="D7" s="82">
        <f t="shared" ref="D7" si="0">SUM(D8:D11)</f>
        <v>5460</v>
      </c>
      <c r="E7" s="82">
        <f>C7+D7</f>
        <v>5610</v>
      </c>
      <c r="F7" s="130"/>
    </row>
    <row r="8" spans="1:10" ht="14.25" customHeight="1">
      <c r="A8" s="78" t="s">
        <v>143</v>
      </c>
      <c r="B8" s="63" t="s">
        <v>144</v>
      </c>
      <c r="C8" s="44">
        <f>ZB_kopsavilkums_2023!AA10</f>
        <v>150</v>
      </c>
      <c r="D8" s="44"/>
      <c r="E8" s="44">
        <f t="shared" ref="E8:E58" si="1">C8+D8</f>
        <v>150</v>
      </c>
      <c r="F8" s="130"/>
    </row>
    <row r="9" spans="1:10" ht="25.5" hidden="1">
      <c r="A9" s="78" t="s">
        <v>49</v>
      </c>
      <c r="B9" s="63" t="s">
        <v>52</v>
      </c>
      <c r="C9" s="44">
        <v>0</v>
      </c>
      <c r="D9" s="44"/>
      <c r="E9" s="44">
        <f t="shared" si="1"/>
        <v>0</v>
      </c>
      <c r="F9" s="130"/>
    </row>
    <row r="10" spans="1:10" ht="83.25" customHeight="1">
      <c r="A10" s="78" t="s">
        <v>15</v>
      </c>
      <c r="B10" s="63" t="s">
        <v>50</v>
      </c>
      <c r="C10" s="44">
        <f>ZB_kopsavilkums_2023!AA11</f>
        <v>0</v>
      </c>
      <c r="D10" s="44">
        <v>3610</v>
      </c>
      <c r="E10" s="44">
        <f t="shared" si="1"/>
        <v>3610</v>
      </c>
      <c r="F10" s="132" t="s">
        <v>220</v>
      </c>
    </row>
    <row r="11" spans="1:10" ht="57" customHeight="1">
      <c r="A11" s="78" t="s">
        <v>16</v>
      </c>
      <c r="B11" s="63" t="s">
        <v>51</v>
      </c>
      <c r="C11" s="44">
        <f>ZB_kopsavilkums_2023!AA12</f>
        <v>0</v>
      </c>
      <c r="D11" s="44">
        <v>1850</v>
      </c>
      <c r="E11" s="44">
        <f t="shared" si="1"/>
        <v>1850</v>
      </c>
      <c r="F11" s="132" t="s">
        <v>221</v>
      </c>
      <c r="G11" s="111"/>
      <c r="I11" s="111"/>
      <c r="J11" s="111"/>
    </row>
    <row r="12" spans="1:10" ht="14.25">
      <c r="A12" s="97" t="s">
        <v>154</v>
      </c>
      <c r="B12" s="79" t="s">
        <v>155</v>
      </c>
      <c r="C12" s="82">
        <f>C13+C16+C20+C26+C31+C24</f>
        <v>30994</v>
      </c>
      <c r="D12" s="82">
        <f>D13+D16+D20+D26+D31+D24</f>
        <v>5460</v>
      </c>
      <c r="E12" s="82">
        <f t="shared" si="1"/>
        <v>36454</v>
      </c>
      <c r="F12" s="130"/>
    </row>
    <row r="13" spans="1:10" ht="14.25">
      <c r="A13" s="85" t="s">
        <v>1</v>
      </c>
      <c r="B13" s="86" t="s">
        <v>9</v>
      </c>
      <c r="C13" s="87">
        <f>C14</f>
        <v>155</v>
      </c>
      <c r="D13" s="87">
        <f t="shared" ref="D13" si="2">D14</f>
        <v>0</v>
      </c>
      <c r="E13" s="87">
        <f t="shared" si="1"/>
        <v>155</v>
      </c>
      <c r="F13" s="130"/>
    </row>
    <row r="14" spans="1:10" ht="14.25">
      <c r="A14" s="91"/>
      <c r="B14" s="92" t="s">
        <v>71</v>
      </c>
      <c r="C14" s="88">
        <f>SUM(C15)</f>
        <v>155</v>
      </c>
      <c r="D14" s="88">
        <f t="shared" ref="D14" si="3">SUM(D15)</f>
        <v>0</v>
      </c>
      <c r="E14" s="88">
        <f t="shared" si="1"/>
        <v>155</v>
      </c>
      <c r="F14" s="130"/>
    </row>
    <row r="15" spans="1:10">
      <c r="A15" s="80" t="s">
        <v>21</v>
      </c>
      <c r="B15" s="81" t="s">
        <v>22</v>
      </c>
      <c r="C15" s="44">
        <f>ZB_kopsavilkums_2023!C18</f>
        <v>155</v>
      </c>
      <c r="D15" s="44"/>
      <c r="E15" s="44">
        <f t="shared" si="1"/>
        <v>155</v>
      </c>
      <c r="F15" s="130"/>
    </row>
    <row r="16" spans="1:10" ht="14.25">
      <c r="A16" s="85" t="s">
        <v>53</v>
      </c>
      <c r="B16" s="86" t="s">
        <v>54</v>
      </c>
      <c r="C16" s="87">
        <f>C17</f>
        <v>4673</v>
      </c>
      <c r="D16" s="87">
        <f t="shared" ref="D16" si="4">D17</f>
        <v>0</v>
      </c>
      <c r="E16" s="87">
        <f t="shared" si="1"/>
        <v>4673</v>
      </c>
      <c r="F16" s="130"/>
    </row>
    <row r="17" spans="1:6" ht="14.25">
      <c r="A17" s="91"/>
      <c r="B17" s="92" t="s">
        <v>157</v>
      </c>
      <c r="C17" s="88">
        <f>SUM(C18:C19)</f>
        <v>4673</v>
      </c>
      <c r="D17" s="88">
        <f t="shared" ref="D17" si="5">SUM(D18:D19)</f>
        <v>0</v>
      </c>
      <c r="E17" s="88">
        <f t="shared" si="1"/>
        <v>4673</v>
      </c>
      <c r="F17" s="130"/>
    </row>
    <row r="18" spans="1:6">
      <c r="A18" s="80" t="s">
        <v>21</v>
      </c>
      <c r="B18" s="81" t="s">
        <v>22</v>
      </c>
      <c r="C18" s="44">
        <f>ZB_kopsavilkums_2023!K14+ZB_kopsavilkums_2023!K22+ZB_kopsavilkums_2023!L14+ZB_kopsavilkums_2023!L22+ZB_kopsavilkums_2023!P14+ZB_kopsavilkums_2023!P22+ZB_kopsavilkums_2023!Q14+ZB_kopsavilkums_2023!Q22+ZB_kopsavilkums_2023!H14+ZB_kopsavilkums_2023!H22</f>
        <v>1297</v>
      </c>
      <c r="D18" s="44"/>
      <c r="E18" s="44">
        <f t="shared" si="1"/>
        <v>1297</v>
      </c>
      <c r="F18" s="130"/>
    </row>
    <row r="19" spans="1:6">
      <c r="A19" s="80" t="s">
        <v>25</v>
      </c>
      <c r="B19" s="81" t="s">
        <v>26</v>
      </c>
      <c r="C19" s="44">
        <f>ZB_kopsavilkums_2023!H34+ZB_kopsavilkums_2023!K34+ZB_kopsavilkums_2023!L34+ZB_kopsavilkums_2023!P34+ZB_kopsavilkums_2023!Q34</f>
        <v>3376</v>
      </c>
      <c r="D19" s="44"/>
      <c r="E19" s="44">
        <f t="shared" si="1"/>
        <v>3376</v>
      </c>
      <c r="F19" s="130"/>
    </row>
    <row r="20" spans="1:6" ht="14.25">
      <c r="A20" s="85" t="s">
        <v>13</v>
      </c>
      <c r="B20" s="86" t="s">
        <v>14</v>
      </c>
      <c r="C20" s="87">
        <f>C21</f>
        <v>862</v>
      </c>
      <c r="D20" s="87">
        <f t="shared" ref="D20" si="6">D21</f>
        <v>0</v>
      </c>
      <c r="E20" s="87">
        <f t="shared" si="1"/>
        <v>862</v>
      </c>
      <c r="F20" s="130"/>
    </row>
    <row r="21" spans="1:6" ht="15">
      <c r="A21" s="89"/>
      <c r="B21" s="92" t="s">
        <v>156</v>
      </c>
      <c r="C21" s="88">
        <f>C22+C23</f>
        <v>862</v>
      </c>
      <c r="D21" s="88">
        <f t="shared" ref="D21" si="7">D22+D23</f>
        <v>0</v>
      </c>
      <c r="E21" s="88">
        <f t="shared" si="1"/>
        <v>862</v>
      </c>
      <c r="F21" s="130"/>
    </row>
    <row r="22" spans="1:6">
      <c r="A22" s="80" t="s">
        <v>21</v>
      </c>
      <c r="B22" s="81" t="s">
        <v>22</v>
      </c>
      <c r="C22" s="44">
        <f>ZB_kopsavilkums_2023!T14+ZB_kopsavilkums_2023!U14+ZB_kopsavilkums_2023!V14+ZB_kopsavilkums_2023!T22+ZB_kopsavilkums_2023!U22+ZB_kopsavilkums_2023!V22</f>
        <v>862</v>
      </c>
      <c r="D22" s="44"/>
      <c r="E22" s="44">
        <f t="shared" si="1"/>
        <v>862</v>
      </c>
      <c r="F22" s="130"/>
    </row>
    <row r="23" spans="1:6">
      <c r="A23" s="80" t="s">
        <v>25</v>
      </c>
      <c r="B23" s="81" t="s">
        <v>26</v>
      </c>
      <c r="C23" s="44">
        <f>ZB_kopsavilkums_2023!T34+ZB_kopsavilkums_2023!U34+ZB_kopsavilkums_2023!V34</f>
        <v>0</v>
      </c>
      <c r="D23" s="44"/>
      <c r="E23" s="44">
        <f t="shared" si="1"/>
        <v>0</v>
      </c>
      <c r="F23" s="130"/>
    </row>
    <row r="24" spans="1:6" ht="14.25">
      <c r="A24" s="85" t="s">
        <v>12</v>
      </c>
      <c r="B24" s="92" t="s">
        <v>171</v>
      </c>
      <c r="C24" s="88">
        <f>SUM(C25)</f>
        <v>0</v>
      </c>
      <c r="D24" s="88">
        <f t="shared" ref="D24" si="8">SUM(D25)</f>
        <v>150</v>
      </c>
      <c r="E24" s="88">
        <f t="shared" si="1"/>
        <v>150</v>
      </c>
      <c r="F24" s="130"/>
    </row>
    <row r="25" spans="1:6">
      <c r="A25" s="80" t="s">
        <v>21</v>
      </c>
      <c r="B25" s="81" t="s">
        <v>22</v>
      </c>
      <c r="C25" s="44">
        <v>0</v>
      </c>
      <c r="D25" s="44">
        <v>150</v>
      </c>
      <c r="E25" s="44">
        <f t="shared" si="1"/>
        <v>150</v>
      </c>
      <c r="F25" s="130" t="s">
        <v>224</v>
      </c>
    </row>
    <row r="26" spans="1:6" ht="14.25">
      <c r="A26" s="85" t="s">
        <v>11</v>
      </c>
      <c r="B26" s="86" t="s">
        <v>2</v>
      </c>
      <c r="C26" s="87">
        <f>C27</f>
        <v>212</v>
      </c>
      <c r="D26" s="87">
        <f t="shared" ref="D26" si="9">D27</f>
        <v>3400</v>
      </c>
      <c r="E26" s="87">
        <f t="shared" si="1"/>
        <v>3612</v>
      </c>
      <c r="F26" s="130"/>
    </row>
    <row r="27" spans="1:6" ht="14.25">
      <c r="A27" s="93"/>
      <c r="B27" s="92" t="s">
        <v>214</v>
      </c>
      <c r="C27" s="88">
        <f>SUM(C28:C30)</f>
        <v>212</v>
      </c>
      <c r="D27" s="88">
        <f t="shared" ref="D27" si="10">SUM(D28:D30)</f>
        <v>3400</v>
      </c>
      <c r="E27" s="88">
        <f t="shared" si="1"/>
        <v>3612</v>
      </c>
      <c r="F27" s="130"/>
    </row>
    <row r="28" spans="1:6">
      <c r="A28" s="80" t="s">
        <v>21</v>
      </c>
      <c r="B28" s="81" t="s">
        <v>22</v>
      </c>
      <c r="C28" s="44">
        <f>ZB_kopsavilkums_2023!X13+ZB_kopsavilkums_2023!Y13+ZB_kopsavilkums_2023!X21+ZB_kopsavilkums_2023!Y21</f>
        <v>212</v>
      </c>
      <c r="D28" s="44">
        <v>1000</v>
      </c>
      <c r="E28" s="44">
        <f t="shared" si="1"/>
        <v>1212</v>
      </c>
      <c r="F28" s="130" t="s">
        <v>217</v>
      </c>
    </row>
    <row r="29" spans="1:6" ht="25.5">
      <c r="A29" s="80" t="s">
        <v>25</v>
      </c>
      <c r="B29" s="81" t="s">
        <v>26</v>
      </c>
      <c r="C29" s="44">
        <v>0</v>
      </c>
      <c r="D29" s="44">
        <v>2400</v>
      </c>
      <c r="E29" s="44">
        <f t="shared" si="1"/>
        <v>2400</v>
      </c>
      <c r="F29" s="131" t="s">
        <v>218</v>
      </c>
    </row>
    <row r="30" spans="1:6" hidden="1">
      <c r="A30" s="80" t="s">
        <v>121</v>
      </c>
      <c r="B30" s="81" t="s">
        <v>122</v>
      </c>
      <c r="C30" s="44">
        <v>0</v>
      </c>
      <c r="D30" s="44"/>
      <c r="E30" s="44">
        <f t="shared" si="1"/>
        <v>0</v>
      </c>
      <c r="F30" s="130"/>
    </row>
    <row r="31" spans="1:6" ht="14.25">
      <c r="A31" s="85" t="s">
        <v>3</v>
      </c>
      <c r="B31" s="86" t="s">
        <v>4</v>
      </c>
      <c r="C31" s="87">
        <f>C32+C35+C38</f>
        <v>25092</v>
      </c>
      <c r="D31" s="87">
        <f t="shared" ref="D31" si="11">D32+D35+D38</f>
        <v>1910</v>
      </c>
      <c r="E31" s="87">
        <f t="shared" si="1"/>
        <v>27002</v>
      </c>
      <c r="F31" s="130"/>
    </row>
    <row r="32" spans="1:6" ht="29.25">
      <c r="A32" s="89"/>
      <c r="B32" s="94" t="s">
        <v>166</v>
      </c>
      <c r="C32" s="88">
        <f>SUM(C33:C34)</f>
        <v>9211</v>
      </c>
      <c r="D32" s="88">
        <f t="shared" ref="D32" si="12">SUM(D33:D34)</f>
        <v>0</v>
      </c>
      <c r="E32" s="88">
        <f t="shared" si="1"/>
        <v>9211</v>
      </c>
      <c r="F32" s="130"/>
    </row>
    <row r="33" spans="1:6">
      <c r="A33" s="80" t="s">
        <v>21</v>
      </c>
      <c r="B33" s="81" t="s">
        <v>22</v>
      </c>
      <c r="C33" s="44">
        <f>ZB_kopsavilkums_2023!G14+ZB_kopsavilkums_2023!G22+ZB_kopsavilkums_2023!J14+ZB_kopsavilkums_2023!J22+ZB_kopsavilkums_2023!M14+ZB_kopsavilkums_2023!M22+ZB_kopsavilkums_2023!N14+ZB_kopsavilkums_2023!N22+ZB_kopsavilkums_2023!R14+ZB_kopsavilkums_2023!R22+ZB_kopsavilkums_2023!Z14+ZB_kopsavilkums_2023!Z22</f>
        <v>4957</v>
      </c>
      <c r="D33" s="44"/>
      <c r="E33" s="44">
        <f t="shared" si="1"/>
        <v>4957</v>
      </c>
      <c r="F33" s="130"/>
    </row>
    <row r="34" spans="1:6">
      <c r="A34" s="80" t="s">
        <v>25</v>
      </c>
      <c r="B34" s="81" t="s">
        <v>26</v>
      </c>
      <c r="C34" s="44">
        <f>ZB_kopsavilkums_2023!G34+ZB_kopsavilkums_2023!J34+ZB_kopsavilkums_2023!M34+ZB_kopsavilkums_2023!N34+ZB_kopsavilkums_2023!R34+ZB_kopsavilkums_2023!Z34</f>
        <v>4254</v>
      </c>
      <c r="D34" s="44"/>
      <c r="E34" s="44">
        <f t="shared" si="1"/>
        <v>4254</v>
      </c>
      <c r="F34" s="130"/>
    </row>
    <row r="35" spans="1:6" ht="29.25">
      <c r="A35" s="89"/>
      <c r="B35" s="94" t="s">
        <v>167</v>
      </c>
      <c r="C35" s="88">
        <f>SUM(C36:C37)</f>
        <v>5130</v>
      </c>
      <c r="D35" s="88">
        <f t="shared" ref="D35" si="13">SUM(D36:D37)</f>
        <v>0</v>
      </c>
      <c r="E35" s="88">
        <f t="shared" si="1"/>
        <v>5130</v>
      </c>
      <c r="F35" s="130"/>
    </row>
    <row r="36" spans="1:6">
      <c r="A36" s="80" t="s">
        <v>21</v>
      </c>
      <c r="B36" s="81" t="s">
        <v>22</v>
      </c>
      <c r="C36" s="44">
        <f>ZB_kopsavilkums_2023!F14+ZB_kopsavilkums_2023!F22+ZB_kopsavilkums_2023!I14+ZB_kopsavilkums_2023!I22+ZB_kopsavilkums_2023!O14+ZB_kopsavilkums_2023!O22+ZB_kopsavilkums_2023!S14+ZB_kopsavilkums_2023!S22</f>
        <v>2845</v>
      </c>
      <c r="D36" s="44"/>
      <c r="E36" s="44">
        <f t="shared" si="1"/>
        <v>2845</v>
      </c>
      <c r="F36" s="130"/>
    </row>
    <row r="37" spans="1:6">
      <c r="A37" s="80" t="s">
        <v>25</v>
      </c>
      <c r="B37" s="81" t="s">
        <v>26</v>
      </c>
      <c r="C37" s="44">
        <f>ZB_kopsavilkums_2023!F34+ZB_kopsavilkums_2023!I34+ZB_kopsavilkums_2023!O34+ZB_kopsavilkums_2023!S34</f>
        <v>2285</v>
      </c>
      <c r="D37" s="44"/>
      <c r="E37" s="44">
        <f t="shared" si="1"/>
        <v>2285</v>
      </c>
      <c r="F37" s="130"/>
    </row>
    <row r="38" spans="1:6" ht="15">
      <c r="A38" s="89"/>
      <c r="B38" s="94" t="s">
        <v>168</v>
      </c>
      <c r="C38" s="90">
        <f>SUM(C39:C40)</f>
        <v>10751</v>
      </c>
      <c r="D38" s="90">
        <f t="shared" ref="D38" si="14">SUM(D39:D40)</f>
        <v>1910</v>
      </c>
      <c r="E38" s="90">
        <f t="shared" si="1"/>
        <v>12661</v>
      </c>
      <c r="F38" s="130"/>
    </row>
    <row r="39" spans="1:6" ht="25.5" customHeight="1">
      <c r="A39" s="80" t="s">
        <v>21</v>
      </c>
      <c r="B39" s="81" t="s">
        <v>22</v>
      </c>
      <c r="C39" s="44">
        <f>ZB_kopsavilkums_2023!D14+ZB_kopsavilkums_2023!D22+ZB_kopsavilkums_2023!E14+ZB_kopsavilkums_2023!E22+ZB_kopsavilkums_2023!W14+ZB_kopsavilkums_2023!W22</f>
        <v>9251</v>
      </c>
      <c r="D39" s="44">
        <v>1910</v>
      </c>
      <c r="E39" s="44">
        <f t="shared" si="1"/>
        <v>11161</v>
      </c>
      <c r="F39" s="131" t="s">
        <v>219</v>
      </c>
    </row>
    <row r="40" spans="1:6">
      <c r="A40" s="80" t="s">
        <v>121</v>
      </c>
      <c r="B40" s="81" t="s">
        <v>122</v>
      </c>
      <c r="C40" s="44">
        <f>ZB_kopsavilkums_2023!D38+ZB_kopsavilkums_2023!E38+ZB_kopsavilkums_2023!W38</f>
        <v>1500</v>
      </c>
      <c r="D40" s="44"/>
      <c r="E40" s="44">
        <f t="shared" si="1"/>
        <v>1500</v>
      </c>
      <c r="F40" s="130"/>
    </row>
    <row r="41" spans="1:6" ht="15.75">
      <c r="A41" s="97" t="s">
        <v>158</v>
      </c>
      <c r="B41" s="79" t="s">
        <v>17</v>
      </c>
      <c r="C41" s="83">
        <f>SUM(C42:C47)</f>
        <v>30994</v>
      </c>
      <c r="D41" s="83">
        <f t="shared" ref="D41" si="15">SUM(D42:D47)</f>
        <v>5460</v>
      </c>
      <c r="E41" s="83">
        <f t="shared" si="1"/>
        <v>36454</v>
      </c>
      <c r="F41" s="130"/>
    </row>
    <row r="42" spans="1:6">
      <c r="A42" s="80" t="s">
        <v>1</v>
      </c>
      <c r="B42" s="81" t="s">
        <v>9</v>
      </c>
      <c r="C42" s="44">
        <f>C13</f>
        <v>155</v>
      </c>
      <c r="D42" s="44">
        <f>D13</f>
        <v>0</v>
      </c>
      <c r="E42" s="44">
        <f t="shared" si="1"/>
        <v>155</v>
      </c>
      <c r="F42" s="130"/>
    </row>
    <row r="43" spans="1:6">
      <c r="A43" s="80" t="s">
        <v>53</v>
      </c>
      <c r="B43" s="81" t="s">
        <v>54</v>
      </c>
      <c r="C43" s="44">
        <f>C16</f>
        <v>4673</v>
      </c>
      <c r="D43" s="44">
        <f>D16</f>
        <v>0</v>
      </c>
      <c r="E43" s="44">
        <f t="shared" si="1"/>
        <v>4673</v>
      </c>
      <c r="F43" s="130"/>
    </row>
    <row r="44" spans="1:6">
      <c r="A44" s="80" t="s">
        <v>13</v>
      </c>
      <c r="B44" s="81" t="s">
        <v>14</v>
      </c>
      <c r="C44" s="44">
        <f>C20</f>
        <v>862</v>
      </c>
      <c r="D44" s="44">
        <f>D20</f>
        <v>0</v>
      </c>
      <c r="E44" s="44">
        <f t="shared" si="1"/>
        <v>862</v>
      </c>
      <c r="F44" s="130"/>
    </row>
    <row r="45" spans="1:6">
      <c r="A45" s="80" t="s">
        <v>12</v>
      </c>
      <c r="B45" s="81" t="s">
        <v>6</v>
      </c>
      <c r="C45" s="44">
        <f>C24</f>
        <v>0</v>
      </c>
      <c r="D45" s="44">
        <f>D24</f>
        <v>150</v>
      </c>
      <c r="E45" s="44">
        <f t="shared" si="1"/>
        <v>150</v>
      </c>
      <c r="F45" s="130"/>
    </row>
    <row r="46" spans="1:6">
      <c r="A46" s="80" t="s">
        <v>11</v>
      </c>
      <c r="B46" s="81" t="s">
        <v>2</v>
      </c>
      <c r="C46" s="44">
        <f>C26</f>
        <v>212</v>
      </c>
      <c r="D46" s="44">
        <f>D26</f>
        <v>3400</v>
      </c>
      <c r="E46" s="44">
        <f t="shared" si="1"/>
        <v>3612</v>
      </c>
      <c r="F46" s="130"/>
    </row>
    <row r="47" spans="1:6">
      <c r="A47" s="80" t="s">
        <v>3</v>
      </c>
      <c r="B47" s="81" t="s">
        <v>4</v>
      </c>
      <c r="C47" s="44">
        <f>C31</f>
        <v>25092</v>
      </c>
      <c r="D47" s="44">
        <f>D31</f>
        <v>1910</v>
      </c>
      <c r="E47" s="44">
        <f t="shared" si="1"/>
        <v>27002</v>
      </c>
      <c r="F47" s="130"/>
    </row>
    <row r="48" spans="1:6" ht="15.75">
      <c r="A48" s="97" t="s">
        <v>159</v>
      </c>
      <c r="B48" s="79" t="s">
        <v>18</v>
      </c>
      <c r="C48" s="83">
        <f>SUM(C49:C54)</f>
        <v>30994</v>
      </c>
      <c r="D48" s="83">
        <f t="shared" ref="D48" si="16">SUM(D49:D54)</f>
        <v>5460</v>
      </c>
      <c r="E48" s="83">
        <f t="shared" si="1"/>
        <v>36454</v>
      </c>
      <c r="F48" s="130"/>
    </row>
    <row r="49" spans="1:6">
      <c r="A49" s="80" t="s">
        <v>19</v>
      </c>
      <c r="B49" s="81" t="s">
        <v>20</v>
      </c>
      <c r="C49" s="44">
        <f>SUMIF($A$14:$A$40,A49,$C$14:$C$40)</f>
        <v>0</v>
      </c>
      <c r="D49" s="44">
        <f>SUMIF($A$14:$A$40,A49,$D$14:$D$40)</f>
        <v>0</v>
      </c>
      <c r="E49" s="44">
        <f t="shared" si="1"/>
        <v>0</v>
      </c>
      <c r="F49" s="130"/>
    </row>
    <row r="50" spans="1:6">
      <c r="A50" s="80" t="s">
        <v>21</v>
      </c>
      <c r="B50" s="81" t="s">
        <v>22</v>
      </c>
      <c r="C50" s="44">
        <f t="shared" ref="C50:C53" si="17">SUMIF($A$14:$A$40,A50,$C$14:$C$40)</f>
        <v>19579</v>
      </c>
      <c r="D50" s="44">
        <f t="shared" ref="D50:D53" si="18">SUMIF($A$14:$A$40,A50,$D$14:$D$40)</f>
        <v>3060</v>
      </c>
      <c r="E50" s="44">
        <f t="shared" si="1"/>
        <v>22639</v>
      </c>
      <c r="F50" s="130"/>
    </row>
    <row r="51" spans="1:6" hidden="1">
      <c r="A51" s="80" t="s">
        <v>23</v>
      </c>
      <c r="B51" s="81" t="s">
        <v>24</v>
      </c>
      <c r="C51" s="44">
        <f t="shared" si="17"/>
        <v>0</v>
      </c>
      <c r="D51" s="44">
        <f t="shared" si="18"/>
        <v>0</v>
      </c>
      <c r="E51" s="44">
        <f t="shared" si="1"/>
        <v>0</v>
      </c>
      <c r="F51" s="130"/>
    </row>
    <row r="52" spans="1:6">
      <c r="A52" s="80" t="s">
        <v>25</v>
      </c>
      <c r="B52" s="81" t="s">
        <v>26</v>
      </c>
      <c r="C52" s="44">
        <f t="shared" si="17"/>
        <v>9915</v>
      </c>
      <c r="D52" s="44">
        <f t="shared" si="18"/>
        <v>2400</v>
      </c>
      <c r="E52" s="44">
        <f t="shared" si="1"/>
        <v>12315</v>
      </c>
      <c r="F52" s="130"/>
    </row>
    <row r="53" spans="1:6">
      <c r="A53" s="80" t="s">
        <v>121</v>
      </c>
      <c r="B53" s="81" t="s">
        <v>122</v>
      </c>
      <c r="C53" s="44">
        <f t="shared" si="17"/>
        <v>1500</v>
      </c>
      <c r="D53" s="44">
        <f t="shared" si="18"/>
        <v>0</v>
      </c>
      <c r="E53" s="44">
        <f t="shared" si="1"/>
        <v>1500</v>
      </c>
      <c r="F53" s="130"/>
    </row>
    <row r="54" spans="1:6" ht="25.5" hidden="1">
      <c r="A54" s="80" t="s">
        <v>27</v>
      </c>
      <c r="B54" s="81" t="s">
        <v>28</v>
      </c>
      <c r="C54" s="44">
        <v>0</v>
      </c>
      <c r="D54" s="44"/>
      <c r="E54" s="44">
        <f t="shared" si="1"/>
        <v>0</v>
      </c>
      <c r="F54" s="130"/>
    </row>
    <row r="55" spans="1:6" ht="28.5">
      <c r="A55" s="97" t="s">
        <v>160</v>
      </c>
      <c r="B55" s="98" t="s">
        <v>10</v>
      </c>
      <c r="C55" s="84">
        <f>C7-C12</f>
        <v>-30844</v>
      </c>
      <c r="D55" s="84">
        <f>D7-D12</f>
        <v>0</v>
      </c>
      <c r="E55" s="84">
        <f t="shared" si="1"/>
        <v>-30844</v>
      </c>
      <c r="F55" s="130"/>
    </row>
    <row r="56" spans="1:6" ht="14.25">
      <c r="A56" s="97" t="s">
        <v>161</v>
      </c>
      <c r="B56" s="79" t="s">
        <v>8</v>
      </c>
      <c r="C56" s="84">
        <f>C57-C58</f>
        <v>30844</v>
      </c>
      <c r="D56" s="84">
        <f t="shared" ref="D56" si="19">D57-D58</f>
        <v>0</v>
      </c>
      <c r="E56" s="84">
        <f t="shared" si="1"/>
        <v>30844</v>
      </c>
      <c r="F56" s="130"/>
    </row>
    <row r="57" spans="1:6">
      <c r="A57" s="99" t="s">
        <v>162</v>
      </c>
      <c r="B57" s="100" t="s">
        <v>163</v>
      </c>
      <c r="C57" s="44">
        <f>ZB_kopsavilkums_2023!AA7</f>
        <v>30844</v>
      </c>
      <c r="D57" s="44">
        <f>ZB_kopsavilkums_2023!AB7</f>
        <v>0</v>
      </c>
      <c r="E57" s="44">
        <f t="shared" si="1"/>
        <v>30844</v>
      </c>
      <c r="F57" s="130"/>
    </row>
    <row r="58" spans="1:6">
      <c r="A58" s="99" t="s">
        <v>164</v>
      </c>
      <c r="B58" s="100" t="s">
        <v>165</v>
      </c>
      <c r="C58" s="44">
        <f>ZB_kopsavilkums_2023!AA40</f>
        <v>0</v>
      </c>
      <c r="D58" s="44">
        <f>ZB_kopsavilkums_2023!AB40</f>
        <v>0</v>
      </c>
      <c r="E58" s="44">
        <f t="shared" si="1"/>
        <v>0</v>
      </c>
      <c r="F58" s="130"/>
    </row>
    <row r="59" spans="1:6">
      <c r="B59" s="3"/>
      <c r="C59" s="3"/>
    </row>
    <row r="60" spans="1:6">
      <c r="B60" s="96"/>
      <c r="C60" s="96"/>
    </row>
    <row r="61" spans="1:6">
      <c r="B61" s="96" t="s">
        <v>223</v>
      </c>
      <c r="C61" s="95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5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3"/>
  <sheetViews>
    <sheetView zoomScaleNormal="100" workbookViewId="0">
      <selection activeCell="G28" sqref="G28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124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123</v>
      </c>
      <c r="C5" s="2"/>
      <c r="D5" s="2"/>
    </row>
    <row r="7" spans="2:4" ht="25.5" customHeight="1">
      <c r="B7" s="142"/>
      <c r="C7" s="143"/>
      <c r="D7" s="42" t="s">
        <v>0</v>
      </c>
    </row>
    <row r="8" spans="2:4" ht="15.75">
      <c r="B8" s="138" t="s">
        <v>5</v>
      </c>
      <c r="C8" s="139"/>
      <c r="D8" s="43">
        <f>SUM(D9:D12)</f>
        <v>520</v>
      </c>
    </row>
    <row r="9" spans="2:4" ht="25.5" customHeight="1">
      <c r="B9" s="33" t="s">
        <v>143</v>
      </c>
      <c r="C9" s="34" t="s">
        <v>144</v>
      </c>
      <c r="D9" s="44">
        <v>20</v>
      </c>
    </row>
    <row r="10" spans="2:4" ht="25.5" customHeight="1">
      <c r="B10" s="33" t="s">
        <v>49</v>
      </c>
      <c r="C10" s="34" t="s">
        <v>52</v>
      </c>
      <c r="D10" s="44">
        <v>0</v>
      </c>
    </row>
    <row r="11" spans="2:4" ht="25.5" customHeight="1">
      <c r="B11" s="33" t="s">
        <v>15</v>
      </c>
      <c r="C11" s="34" t="s">
        <v>50</v>
      </c>
      <c r="D11" s="44">
        <v>0</v>
      </c>
    </row>
    <row r="12" spans="2:4" ht="25.5" customHeight="1">
      <c r="B12" s="33" t="s">
        <v>16</v>
      </c>
      <c r="C12" s="34" t="s">
        <v>51</v>
      </c>
      <c r="D12" s="44">
        <v>500</v>
      </c>
    </row>
    <row r="13" spans="2:4" ht="7.5" customHeight="1">
      <c r="B13" s="144"/>
      <c r="C13" s="145"/>
      <c r="D13" s="45"/>
    </row>
    <row r="14" spans="2:4" ht="15.75">
      <c r="B14" s="138" t="s">
        <v>17</v>
      </c>
      <c r="C14" s="139"/>
      <c r="D14" s="43">
        <f>SUM(D15:D20)</f>
        <v>41265</v>
      </c>
    </row>
    <row r="15" spans="2:4" ht="14.25" customHeight="1">
      <c r="B15" s="5" t="s">
        <v>1</v>
      </c>
      <c r="C15" s="38" t="s">
        <v>9</v>
      </c>
      <c r="D15" s="44">
        <v>21</v>
      </c>
    </row>
    <row r="16" spans="2:4" ht="14.25" customHeight="1">
      <c r="B16" s="5" t="s">
        <v>53</v>
      </c>
      <c r="C16" s="38" t="s">
        <v>54</v>
      </c>
      <c r="D16" s="44">
        <v>653</v>
      </c>
    </row>
    <row r="17" spans="2:4" ht="22.5" customHeight="1">
      <c r="B17" s="5" t="s">
        <v>13</v>
      </c>
      <c r="C17" s="38" t="s">
        <v>14</v>
      </c>
      <c r="D17" s="44">
        <v>463</v>
      </c>
    </row>
    <row r="18" spans="2:4" ht="14.25" customHeight="1">
      <c r="B18" s="5" t="s">
        <v>12</v>
      </c>
      <c r="C18" s="38" t="s">
        <v>6</v>
      </c>
      <c r="D18" s="44">
        <v>0</v>
      </c>
    </row>
    <row r="19" spans="2:4" ht="14.25" customHeight="1">
      <c r="B19" s="5" t="s">
        <v>11</v>
      </c>
      <c r="C19" s="38" t="s">
        <v>2</v>
      </c>
      <c r="D19" s="44">
        <v>2682</v>
      </c>
    </row>
    <row r="20" spans="2:4" ht="14.25" customHeight="1">
      <c r="B20" s="5" t="s">
        <v>3</v>
      </c>
      <c r="C20" s="38" t="s">
        <v>4</v>
      </c>
      <c r="D20" s="44">
        <v>37446</v>
      </c>
    </row>
    <row r="21" spans="2:4" ht="15.75">
      <c r="B21" s="138" t="s">
        <v>18</v>
      </c>
      <c r="C21" s="139"/>
      <c r="D21" s="43">
        <f>SUM(D22:D27)</f>
        <v>41265</v>
      </c>
    </row>
    <row r="22" spans="2:4" ht="14.25" customHeight="1">
      <c r="B22" s="5" t="s">
        <v>19</v>
      </c>
      <c r="C22" s="38" t="s">
        <v>20</v>
      </c>
      <c r="D22" s="44">
        <v>0</v>
      </c>
    </row>
    <row r="23" spans="2:4" ht="14.25" customHeight="1">
      <c r="B23" s="5" t="s">
        <v>21</v>
      </c>
      <c r="C23" s="38" t="s">
        <v>22</v>
      </c>
      <c r="D23" s="44">
        <v>28953</v>
      </c>
    </row>
    <row r="24" spans="2:4" ht="14.25" customHeight="1">
      <c r="B24" s="5" t="s">
        <v>23</v>
      </c>
      <c r="C24" s="38" t="s">
        <v>24</v>
      </c>
      <c r="D24" s="44">
        <v>0</v>
      </c>
    </row>
    <row r="25" spans="2:4" ht="14.25" customHeight="1">
      <c r="B25" s="5" t="s">
        <v>25</v>
      </c>
      <c r="C25" s="38" t="s">
        <v>26</v>
      </c>
      <c r="D25" s="44">
        <v>11030</v>
      </c>
    </row>
    <row r="26" spans="2:4" ht="14.25" customHeight="1">
      <c r="B26" s="5" t="s">
        <v>121</v>
      </c>
      <c r="C26" s="38" t="s">
        <v>122</v>
      </c>
      <c r="D26" s="44">
        <v>1282</v>
      </c>
    </row>
    <row r="27" spans="2:4" ht="21.75">
      <c r="B27" s="5" t="s">
        <v>27</v>
      </c>
      <c r="C27" s="38" t="s">
        <v>28</v>
      </c>
      <c r="D27" s="44">
        <v>0</v>
      </c>
    </row>
    <row r="28" spans="2:4" ht="26.25" customHeight="1">
      <c r="B28" s="146" t="s">
        <v>10</v>
      </c>
      <c r="C28" s="147"/>
      <c r="D28" s="45">
        <f>D8-D14</f>
        <v>-40745</v>
      </c>
    </row>
    <row r="29" spans="2:4" ht="12.75" customHeight="1">
      <c r="B29" s="138" t="s">
        <v>8</v>
      </c>
      <c r="C29" s="139"/>
      <c r="D29" s="45">
        <f>D30-D31</f>
        <v>40745</v>
      </c>
    </row>
    <row r="30" spans="2:4">
      <c r="B30" s="140" t="s">
        <v>46</v>
      </c>
      <c r="C30" s="141"/>
      <c r="D30" s="44">
        <v>52692</v>
      </c>
    </row>
    <row r="31" spans="2:4">
      <c r="B31" s="140" t="s">
        <v>47</v>
      </c>
      <c r="C31" s="141"/>
      <c r="D31" s="44">
        <f>D8+D30-D21</f>
        <v>11947</v>
      </c>
    </row>
    <row r="32" spans="2:4">
      <c r="C32" s="3"/>
      <c r="D32" s="3"/>
    </row>
    <row r="33" spans="3:4">
      <c r="C33" s="4"/>
      <c r="D33" s="4"/>
    </row>
  </sheetData>
  <mergeCells count="9">
    <mergeCell ref="B29:C29"/>
    <mergeCell ref="B30:C30"/>
    <mergeCell ref="B31:C31"/>
    <mergeCell ref="B7:C7"/>
    <mergeCell ref="B8:C8"/>
    <mergeCell ref="B13:C13"/>
    <mergeCell ref="B14:C14"/>
    <mergeCell ref="B21:C21"/>
    <mergeCell ref="B28:C28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C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D10" sqref="D10"/>
    </sheetView>
  </sheetViews>
  <sheetFormatPr defaultRowHeight="12.75"/>
  <cols>
    <col min="1" max="1" width="6.7109375" style="9" customWidth="1"/>
    <col min="2" max="2" width="23.7109375" style="9" customWidth="1"/>
    <col min="3" max="3" width="13" style="9" customWidth="1"/>
    <col min="4" max="4" width="12.42578125" style="9" customWidth="1"/>
    <col min="5" max="5" width="13.42578125" style="9" customWidth="1"/>
    <col min="6" max="6" width="12.5703125" style="9" customWidth="1"/>
    <col min="7" max="7" width="12.28515625" style="9" customWidth="1"/>
    <col min="8" max="8" width="12.7109375" style="9" customWidth="1"/>
    <col min="9" max="9" width="12" style="9" customWidth="1"/>
    <col min="10" max="10" width="12.28515625" style="9" customWidth="1"/>
    <col min="11" max="11" width="12.5703125" style="9" customWidth="1"/>
    <col min="12" max="12" width="11.5703125" style="9" customWidth="1"/>
    <col min="13" max="13" width="12.140625" style="9" customWidth="1"/>
    <col min="14" max="14" width="13" style="9" customWidth="1"/>
    <col min="15" max="15" width="12.85546875" style="9" customWidth="1"/>
    <col min="16" max="16" width="12" style="9" customWidth="1"/>
    <col min="17" max="17" width="12.28515625" style="9" customWidth="1"/>
    <col min="18" max="18" width="13.42578125" style="9" customWidth="1"/>
    <col min="19" max="19" width="12.5703125" style="9" customWidth="1"/>
    <col min="20" max="20" width="13.42578125" style="9" customWidth="1"/>
    <col min="21" max="21" width="12.7109375" style="9" customWidth="1"/>
    <col min="22" max="22" width="12.28515625" style="9" customWidth="1"/>
    <col min="23" max="23" width="12.85546875" style="9" customWidth="1"/>
    <col min="24" max="24" width="13" style="9" customWidth="1"/>
    <col min="25" max="25" width="12.28515625" style="9" customWidth="1"/>
    <col min="26" max="26" width="13.42578125" style="9" customWidth="1"/>
    <col min="27" max="27" width="14" style="9" customWidth="1"/>
    <col min="28" max="28" width="11" style="9" customWidth="1"/>
    <col min="29" max="16384" width="9.140625" style="9"/>
  </cols>
  <sheetData>
    <row r="1" spans="1:29" ht="15.75">
      <c r="A1" s="8" t="s">
        <v>62</v>
      </c>
    </row>
    <row r="2" spans="1:29" ht="15.75">
      <c r="A2" s="8" t="s">
        <v>213</v>
      </c>
      <c r="AC2" s="46"/>
    </row>
    <row r="3" spans="1:29" s="125" customFormat="1" ht="86.25" customHeight="1">
      <c r="A3" s="148"/>
      <c r="B3" s="148"/>
      <c r="C3" s="39" t="s">
        <v>71</v>
      </c>
      <c r="D3" s="39" t="s">
        <v>79</v>
      </c>
      <c r="E3" s="39" t="s">
        <v>83</v>
      </c>
      <c r="F3" s="40" t="s">
        <v>194</v>
      </c>
      <c r="G3" s="40" t="s">
        <v>127</v>
      </c>
      <c r="H3" s="39" t="s">
        <v>90</v>
      </c>
      <c r="I3" s="40" t="s">
        <v>128</v>
      </c>
      <c r="J3" s="40" t="s">
        <v>140</v>
      </c>
      <c r="K3" s="40" t="s">
        <v>101</v>
      </c>
      <c r="L3" s="40" t="s">
        <v>107</v>
      </c>
      <c r="M3" s="40" t="s">
        <v>129</v>
      </c>
      <c r="N3" s="40" t="s">
        <v>199</v>
      </c>
      <c r="O3" s="40" t="s">
        <v>128</v>
      </c>
      <c r="P3" s="39" t="s">
        <v>90</v>
      </c>
      <c r="Q3" s="40" t="s">
        <v>192</v>
      </c>
      <c r="R3" s="40" t="s">
        <v>129</v>
      </c>
      <c r="S3" s="40" t="s">
        <v>128</v>
      </c>
      <c r="T3" s="40" t="s">
        <v>174</v>
      </c>
      <c r="U3" s="40" t="s">
        <v>177</v>
      </c>
      <c r="V3" s="40" t="s">
        <v>212</v>
      </c>
      <c r="W3" s="40" t="s">
        <v>202</v>
      </c>
      <c r="X3" s="40" t="s">
        <v>204</v>
      </c>
      <c r="Y3" s="40" t="s">
        <v>207</v>
      </c>
      <c r="Z3" s="40" t="s">
        <v>209</v>
      </c>
      <c r="AA3" s="40" t="s">
        <v>0</v>
      </c>
    </row>
    <row r="4" spans="1:29" ht="13.5" customHeight="1">
      <c r="A4" s="24"/>
      <c r="B4" s="27" t="s">
        <v>68</v>
      </c>
      <c r="C4" s="73" t="s">
        <v>69</v>
      </c>
      <c r="D4" s="73" t="s">
        <v>78</v>
      </c>
      <c r="E4" s="73" t="s">
        <v>82</v>
      </c>
      <c r="F4" s="74" t="s">
        <v>193</v>
      </c>
      <c r="G4" s="74" t="s">
        <v>88</v>
      </c>
      <c r="H4" s="73" t="s">
        <v>91</v>
      </c>
      <c r="I4" s="74" t="s">
        <v>93</v>
      </c>
      <c r="J4" s="74" t="s">
        <v>96</v>
      </c>
      <c r="K4" s="74" t="s">
        <v>102</v>
      </c>
      <c r="L4" s="74" t="s">
        <v>106</v>
      </c>
      <c r="M4" s="73" t="s">
        <v>126</v>
      </c>
      <c r="N4" s="74" t="s">
        <v>149</v>
      </c>
      <c r="O4" s="74" t="s">
        <v>141</v>
      </c>
      <c r="P4" s="73" t="s">
        <v>195</v>
      </c>
      <c r="Q4" s="74" t="s">
        <v>191</v>
      </c>
      <c r="R4" s="73" t="s">
        <v>148</v>
      </c>
      <c r="S4" s="73" t="s">
        <v>172</v>
      </c>
      <c r="T4" s="73" t="s">
        <v>176</v>
      </c>
      <c r="U4" s="73" t="s">
        <v>178</v>
      </c>
      <c r="V4" s="73" t="s">
        <v>196</v>
      </c>
      <c r="W4" s="73" t="s">
        <v>200</v>
      </c>
      <c r="X4" s="73" t="s">
        <v>203</v>
      </c>
      <c r="Y4" s="73" t="s">
        <v>206</v>
      </c>
      <c r="Z4" s="73" t="s">
        <v>210</v>
      </c>
      <c r="AA4" s="73"/>
    </row>
    <row r="5" spans="1:29" ht="15.75" customHeight="1" thickBot="1">
      <c r="A5" s="112"/>
      <c r="B5" s="113" t="s">
        <v>30</v>
      </c>
      <c r="C5" s="114" t="s">
        <v>180</v>
      </c>
      <c r="D5" s="115" t="s">
        <v>173</v>
      </c>
      <c r="E5" s="115" t="s">
        <v>113</v>
      </c>
      <c r="F5" s="116" t="s">
        <v>94</v>
      </c>
      <c r="G5" s="117" t="s">
        <v>89</v>
      </c>
      <c r="H5" s="118" t="s">
        <v>145</v>
      </c>
      <c r="I5" s="116" t="s">
        <v>94</v>
      </c>
      <c r="J5" s="119" t="s">
        <v>97</v>
      </c>
      <c r="K5" s="118" t="s">
        <v>146</v>
      </c>
      <c r="L5" s="118" t="s">
        <v>147</v>
      </c>
      <c r="M5" s="120" t="s">
        <v>130</v>
      </c>
      <c r="N5" s="117" t="s">
        <v>89</v>
      </c>
      <c r="O5" s="116" t="s">
        <v>94</v>
      </c>
      <c r="P5" s="118" t="s">
        <v>145</v>
      </c>
      <c r="Q5" s="118" t="s">
        <v>147</v>
      </c>
      <c r="R5" s="120" t="s">
        <v>130</v>
      </c>
      <c r="S5" s="116" t="s">
        <v>94</v>
      </c>
      <c r="T5" s="121" t="s">
        <v>175</v>
      </c>
      <c r="U5" s="121" t="s">
        <v>179</v>
      </c>
      <c r="V5" s="121" t="s">
        <v>197</v>
      </c>
      <c r="W5" s="115" t="s">
        <v>201</v>
      </c>
      <c r="X5" s="122" t="s">
        <v>205</v>
      </c>
      <c r="Y5" s="122" t="s">
        <v>208</v>
      </c>
      <c r="Z5" s="123" t="s">
        <v>211</v>
      </c>
      <c r="AA5" s="124"/>
    </row>
    <row r="6" spans="1:29" ht="15.75" customHeight="1" thickTop="1" thickBot="1">
      <c r="A6" s="112"/>
      <c r="B6" s="113" t="s">
        <v>183</v>
      </c>
      <c r="C6" s="114" t="s">
        <v>181</v>
      </c>
      <c r="D6" s="115" t="s">
        <v>185</v>
      </c>
      <c r="E6" s="115" t="s">
        <v>185</v>
      </c>
      <c r="F6" s="116" t="s">
        <v>185</v>
      </c>
      <c r="G6" s="117" t="s">
        <v>185</v>
      </c>
      <c r="H6" s="118" t="s">
        <v>187</v>
      </c>
      <c r="I6" s="116" t="s">
        <v>186</v>
      </c>
      <c r="J6" s="119" t="s">
        <v>186</v>
      </c>
      <c r="K6" s="118" t="s">
        <v>187</v>
      </c>
      <c r="L6" s="118" t="s">
        <v>187</v>
      </c>
      <c r="M6" s="120" t="s">
        <v>185</v>
      </c>
      <c r="N6" s="117" t="s">
        <v>186</v>
      </c>
      <c r="O6" s="116" t="s">
        <v>185</v>
      </c>
      <c r="P6" s="118" t="s">
        <v>187</v>
      </c>
      <c r="Q6" s="118" t="s">
        <v>187</v>
      </c>
      <c r="R6" s="120" t="s">
        <v>186</v>
      </c>
      <c r="S6" s="116" t="s">
        <v>185</v>
      </c>
      <c r="T6" s="121" t="s">
        <v>182</v>
      </c>
      <c r="U6" s="121" t="s">
        <v>182</v>
      </c>
      <c r="V6" s="121" t="s">
        <v>182</v>
      </c>
      <c r="W6" s="115" t="s">
        <v>188</v>
      </c>
      <c r="X6" s="122" t="s">
        <v>188</v>
      </c>
      <c r="Y6" s="122" t="s">
        <v>188</v>
      </c>
      <c r="Z6" s="123" t="s">
        <v>185</v>
      </c>
      <c r="AA6" s="124"/>
    </row>
    <row r="7" spans="1:29" s="10" customFormat="1" ht="27" customHeight="1" thickTop="1">
      <c r="A7" s="149" t="s">
        <v>31</v>
      </c>
      <c r="B7" s="150"/>
      <c r="C7" s="76">
        <v>5</v>
      </c>
      <c r="D7" s="47">
        <v>3013</v>
      </c>
      <c r="E7" s="47">
        <v>4855</v>
      </c>
      <c r="F7" s="47">
        <v>720</v>
      </c>
      <c r="G7" s="47">
        <v>2264</v>
      </c>
      <c r="H7" s="47">
        <v>13</v>
      </c>
      <c r="I7" s="47">
        <v>2785</v>
      </c>
      <c r="J7" s="47">
        <v>0</v>
      </c>
      <c r="K7" s="47">
        <v>4376</v>
      </c>
      <c r="L7" s="47">
        <v>30</v>
      </c>
      <c r="M7" s="47">
        <v>0</v>
      </c>
      <c r="N7" s="47">
        <v>553</v>
      </c>
      <c r="O7" s="47">
        <v>500</v>
      </c>
      <c r="P7" s="47">
        <v>200</v>
      </c>
      <c r="Q7" s="47">
        <v>54</v>
      </c>
      <c r="R7" s="47">
        <v>6254</v>
      </c>
      <c r="S7" s="47">
        <v>1125</v>
      </c>
      <c r="T7" s="47">
        <v>150</v>
      </c>
      <c r="U7" s="47">
        <v>137</v>
      </c>
      <c r="V7" s="47">
        <f>25+550</f>
        <v>575</v>
      </c>
      <c r="W7" s="47">
        <v>2883</v>
      </c>
      <c r="X7" s="47">
        <v>192</v>
      </c>
      <c r="Y7" s="47">
        <v>20</v>
      </c>
      <c r="Z7" s="47">
        <v>140</v>
      </c>
      <c r="AA7" s="47">
        <f>SUM(C7:Z7)</f>
        <v>30844</v>
      </c>
    </row>
    <row r="8" spans="1:29" ht="14.25">
      <c r="A8" s="68"/>
      <c r="B8" s="69" t="s">
        <v>5</v>
      </c>
      <c r="C8" s="70">
        <f>C9+C10+C11+C12</f>
        <v>150</v>
      </c>
      <c r="D8" s="70">
        <f t="shared" ref="D8:AA8" si="0">D9+D10+D11+D12</f>
        <v>0</v>
      </c>
      <c r="E8" s="70">
        <f t="shared" si="0"/>
        <v>0</v>
      </c>
      <c r="F8" s="70">
        <f t="shared" ref="F8" si="1">F9+F10+F11+F12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ref="P8" si="2">P9+P10+P11+P12</f>
        <v>0</v>
      </c>
      <c r="Q8" s="70">
        <f t="shared" ref="Q8" si="3">Q9+Q10+Q11+Q12</f>
        <v>0</v>
      </c>
      <c r="R8" s="70">
        <f t="shared" si="0"/>
        <v>0</v>
      </c>
      <c r="S8" s="70">
        <f t="shared" ref="S8:Z8" si="4">S9+S10+S11+S12</f>
        <v>0</v>
      </c>
      <c r="T8" s="70">
        <f t="shared" si="4"/>
        <v>0</v>
      </c>
      <c r="U8" s="70">
        <f t="shared" si="4"/>
        <v>0</v>
      </c>
      <c r="V8" s="70">
        <f>V9+V10+V11+V12</f>
        <v>0</v>
      </c>
      <c r="W8" s="70">
        <f t="shared" ref="W8:Y8" si="5">W9+W10+W11+W12</f>
        <v>0</v>
      </c>
      <c r="X8" s="70">
        <f t="shared" si="5"/>
        <v>0</v>
      </c>
      <c r="Y8" s="70">
        <f t="shared" si="5"/>
        <v>0</v>
      </c>
      <c r="Z8" s="70">
        <f t="shared" si="4"/>
        <v>0</v>
      </c>
      <c r="AA8" s="70">
        <f t="shared" si="0"/>
        <v>150</v>
      </c>
    </row>
    <row r="9" spans="1:29" ht="27.75" customHeight="1">
      <c r="A9" s="104" t="s">
        <v>32</v>
      </c>
      <c r="B9" s="103" t="s">
        <v>33</v>
      </c>
      <c r="C9" s="77">
        <v>0</v>
      </c>
      <c r="D9" s="77">
        <f t="shared" ref="D9:H9" si="6">SUM(D10:D12)</f>
        <v>0</v>
      </c>
      <c r="E9" s="77">
        <f t="shared" si="6"/>
        <v>0</v>
      </c>
      <c r="F9" s="77">
        <v>0</v>
      </c>
      <c r="G9" s="77">
        <f t="shared" si="6"/>
        <v>0</v>
      </c>
      <c r="H9" s="77">
        <f t="shared" si="6"/>
        <v>0</v>
      </c>
      <c r="I9" s="77">
        <v>0</v>
      </c>
      <c r="J9" s="77">
        <v>0</v>
      </c>
      <c r="K9" s="77">
        <v>0</v>
      </c>
      <c r="L9" s="77">
        <f>SUM(L10:L12)</f>
        <v>0</v>
      </c>
      <c r="M9" s="77">
        <f>SUM(M10:M12)</f>
        <v>0</v>
      </c>
      <c r="N9" s="77">
        <f t="shared" ref="N9:R9" si="7">SUM(N10:N12)</f>
        <v>0</v>
      </c>
      <c r="O9" s="77">
        <f t="shared" si="7"/>
        <v>0</v>
      </c>
      <c r="P9" s="77">
        <f t="shared" si="7"/>
        <v>0</v>
      </c>
      <c r="Q9" s="77">
        <v>0</v>
      </c>
      <c r="R9" s="77">
        <f t="shared" si="7"/>
        <v>0</v>
      </c>
      <c r="S9" s="77">
        <f t="shared" ref="S9" si="8">SUM(S10:S12)</f>
        <v>0</v>
      </c>
      <c r="T9" s="77">
        <f t="shared" ref="T9:Z9" si="9">SUM(T10:T12)</f>
        <v>0</v>
      </c>
      <c r="U9" s="77">
        <f t="shared" si="9"/>
        <v>0</v>
      </c>
      <c r="V9" s="77">
        <f>SUM(V10:V12)</f>
        <v>0</v>
      </c>
      <c r="W9" s="77">
        <f t="shared" ref="W9:Y9" si="10">SUM(W10:W12)</f>
        <v>0</v>
      </c>
      <c r="X9" s="77">
        <f t="shared" si="10"/>
        <v>0</v>
      </c>
      <c r="Y9" s="77">
        <f t="shared" si="10"/>
        <v>0</v>
      </c>
      <c r="Z9" s="77">
        <f t="shared" si="9"/>
        <v>0</v>
      </c>
      <c r="AA9" s="77">
        <f>SUM(C9:Z9)</f>
        <v>0</v>
      </c>
      <c r="AB9" s="106"/>
    </row>
    <row r="10" spans="1:29" ht="29.25" customHeight="1">
      <c r="A10" s="35" t="s">
        <v>143</v>
      </c>
      <c r="B10" s="63" t="s">
        <v>142</v>
      </c>
      <c r="C10" s="51">
        <v>150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  <c r="T10" s="51"/>
      <c r="U10" s="51">
        <v>0</v>
      </c>
      <c r="V10" s="51">
        <v>0</v>
      </c>
      <c r="W10" s="51">
        <v>0</v>
      </c>
      <c r="X10" s="51">
        <v>0</v>
      </c>
      <c r="Y10" s="51">
        <v>0</v>
      </c>
      <c r="Z10" s="51">
        <v>0</v>
      </c>
      <c r="AA10" s="51">
        <f>SUM(C10:Z10)</f>
        <v>150</v>
      </c>
    </row>
    <row r="11" spans="1:29" ht="29.25" customHeight="1">
      <c r="A11" s="35" t="s">
        <v>15</v>
      </c>
      <c r="B11" s="75" t="s">
        <v>50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51">
        <v>0</v>
      </c>
      <c r="W11" s="51">
        <v>0</v>
      </c>
      <c r="X11" s="51">
        <v>0</v>
      </c>
      <c r="Y11" s="51">
        <v>0</v>
      </c>
      <c r="Z11" s="51">
        <v>0</v>
      </c>
      <c r="AA11" s="51">
        <f>SUM(C11:Z11)</f>
        <v>0</v>
      </c>
    </row>
    <row r="12" spans="1:29" ht="29.25" customHeight="1">
      <c r="A12" s="35" t="s">
        <v>16</v>
      </c>
      <c r="B12" s="75" t="s">
        <v>51</v>
      </c>
      <c r="C12" s="51">
        <v>0</v>
      </c>
      <c r="D12" s="51">
        <v>0</v>
      </c>
      <c r="E12" s="51">
        <v>0</v>
      </c>
      <c r="F12" s="51">
        <v>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/>
      <c r="W12" s="51"/>
      <c r="X12" s="51"/>
      <c r="Y12" s="51"/>
      <c r="Z12" s="51"/>
      <c r="AA12" s="51">
        <f>SUM(C12:Z12)</f>
        <v>0</v>
      </c>
    </row>
    <row r="13" spans="1:29" s="10" customFormat="1" ht="14.25">
      <c r="A13" s="126"/>
      <c r="B13" s="127" t="s">
        <v>34</v>
      </c>
      <c r="C13" s="128">
        <f t="shared" ref="C13:Z13" si="11">C14+C22+C32+C34+C38</f>
        <v>155</v>
      </c>
      <c r="D13" s="128">
        <f t="shared" si="11"/>
        <v>3013</v>
      </c>
      <c r="E13" s="128">
        <f t="shared" si="11"/>
        <v>4855</v>
      </c>
      <c r="F13" s="128">
        <f t="shared" si="11"/>
        <v>720</v>
      </c>
      <c r="G13" s="128">
        <f t="shared" si="11"/>
        <v>2264</v>
      </c>
      <c r="H13" s="128">
        <f t="shared" si="11"/>
        <v>13</v>
      </c>
      <c r="I13" s="128">
        <f t="shared" si="11"/>
        <v>2785</v>
      </c>
      <c r="J13" s="128">
        <f t="shared" si="11"/>
        <v>0</v>
      </c>
      <c r="K13" s="128">
        <f t="shared" si="11"/>
        <v>4376</v>
      </c>
      <c r="L13" s="128">
        <f t="shared" si="11"/>
        <v>30</v>
      </c>
      <c r="M13" s="128">
        <f t="shared" si="11"/>
        <v>0</v>
      </c>
      <c r="N13" s="128">
        <f t="shared" si="11"/>
        <v>553</v>
      </c>
      <c r="O13" s="128">
        <f t="shared" si="11"/>
        <v>500</v>
      </c>
      <c r="P13" s="128">
        <f t="shared" si="11"/>
        <v>200</v>
      </c>
      <c r="Q13" s="128">
        <f t="shared" si="11"/>
        <v>54</v>
      </c>
      <c r="R13" s="128">
        <f t="shared" si="11"/>
        <v>6254</v>
      </c>
      <c r="S13" s="128">
        <f t="shared" si="11"/>
        <v>1125</v>
      </c>
      <c r="T13" s="128">
        <f t="shared" si="11"/>
        <v>150</v>
      </c>
      <c r="U13" s="128">
        <f t="shared" si="11"/>
        <v>137</v>
      </c>
      <c r="V13" s="128">
        <f t="shared" si="11"/>
        <v>575</v>
      </c>
      <c r="W13" s="128">
        <f t="shared" si="11"/>
        <v>2883</v>
      </c>
      <c r="X13" s="128">
        <f t="shared" si="11"/>
        <v>192</v>
      </c>
      <c r="Y13" s="128">
        <f t="shared" si="11"/>
        <v>20</v>
      </c>
      <c r="Z13" s="128">
        <f t="shared" si="11"/>
        <v>140</v>
      </c>
      <c r="AA13" s="128">
        <f>SUM(C13:Z13)</f>
        <v>30994</v>
      </c>
      <c r="AC13" s="107"/>
    </row>
    <row r="14" spans="1:29" s="10" customFormat="1" ht="14.25">
      <c r="A14" s="71">
        <v>2200</v>
      </c>
      <c r="B14" s="72" t="s">
        <v>35</v>
      </c>
      <c r="C14" s="66">
        <f t="shared" ref="C14:Z14" si="12">SUM(C15:C21)</f>
        <v>155</v>
      </c>
      <c r="D14" s="66">
        <f t="shared" si="12"/>
        <v>3013</v>
      </c>
      <c r="E14" s="66">
        <f t="shared" si="12"/>
        <v>1600</v>
      </c>
      <c r="F14" s="66">
        <f t="shared" si="12"/>
        <v>0</v>
      </c>
      <c r="G14" s="66">
        <f t="shared" si="12"/>
        <v>0</v>
      </c>
      <c r="H14" s="66">
        <f t="shared" si="12"/>
        <v>0</v>
      </c>
      <c r="I14" s="66">
        <f t="shared" si="12"/>
        <v>0</v>
      </c>
      <c r="J14" s="66">
        <f t="shared" si="12"/>
        <v>0</v>
      </c>
      <c r="K14" s="66">
        <f t="shared" si="12"/>
        <v>0</v>
      </c>
      <c r="L14" s="66">
        <f t="shared" si="12"/>
        <v>0</v>
      </c>
      <c r="M14" s="66">
        <f t="shared" si="12"/>
        <v>0</v>
      </c>
      <c r="N14" s="66">
        <f t="shared" si="12"/>
        <v>0</v>
      </c>
      <c r="O14" s="66">
        <f t="shared" si="12"/>
        <v>500</v>
      </c>
      <c r="P14" s="66">
        <f t="shared" si="12"/>
        <v>0</v>
      </c>
      <c r="Q14" s="66">
        <f t="shared" si="12"/>
        <v>0</v>
      </c>
      <c r="R14" s="66">
        <f t="shared" si="12"/>
        <v>0</v>
      </c>
      <c r="S14" s="66">
        <f t="shared" si="12"/>
        <v>1125</v>
      </c>
      <c r="T14" s="66">
        <f t="shared" si="12"/>
        <v>0</v>
      </c>
      <c r="U14" s="66">
        <f t="shared" si="12"/>
        <v>0</v>
      </c>
      <c r="V14" s="66">
        <f t="shared" si="12"/>
        <v>0</v>
      </c>
      <c r="W14" s="66">
        <f t="shared" si="12"/>
        <v>0</v>
      </c>
      <c r="X14" s="66">
        <f t="shared" si="12"/>
        <v>0</v>
      </c>
      <c r="Y14" s="66">
        <f t="shared" si="12"/>
        <v>0</v>
      </c>
      <c r="Z14" s="66">
        <f t="shared" si="12"/>
        <v>0</v>
      </c>
      <c r="AA14" s="66">
        <f>SUM(AA15:AA21)</f>
        <v>6393</v>
      </c>
    </row>
    <row r="15" spans="1:29" ht="39">
      <c r="A15" s="32">
        <v>2231</v>
      </c>
      <c r="B15" s="101" t="s">
        <v>170</v>
      </c>
      <c r="C15" s="51"/>
      <c r="D15" s="51"/>
      <c r="E15" s="51">
        <v>1600</v>
      </c>
      <c r="F15" s="77"/>
      <c r="G15" s="51"/>
      <c r="H15" s="51"/>
      <c r="I15" s="77"/>
      <c r="J15" s="51"/>
      <c r="K15" s="51"/>
      <c r="L15" s="51"/>
      <c r="M15" s="51"/>
      <c r="N15" s="51"/>
      <c r="O15" s="51">
        <v>500</v>
      </c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>
        <f t="shared" ref="AA15:AA21" si="13">SUM(C15:Z15)</f>
        <v>2100</v>
      </c>
    </row>
    <row r="16" spans="1:29" ht="15">
      <c r="A16" s="32">
        <v>2233</v>
      </c>
      <c r="B16" s="101" t="s">
        <v>36</v>
      </c>
      <c r="C16" s="51"/>
      <c r="D16" s="51"/>
      <c r="E16" s="51"/>
      <c r="F16" s="77"/>
      <c r="G16" s="51"/>
      <c r="H16" s="51"/>
      <c r="I16" s="77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>
        <f t="shared" si="13"/>
        <v>0</v>
      </c>
    </row>
    <row r="17" spans="1:27" ht="51.75">
      <c r="A17" s="32">
        <v>2234</v>
      </c>
      <c r="B17" s="101" t="s">
        <v>169</v>
      </c>
      <c r="C17" s="77"/>
      <c r="D17" s="51">
        <v>0</v>
      </c>
      <c r="E17" s="51"/>
      <c r="F17" s="77"/>
      <c r="G17" s="51"/>
      <c r="H17" s="51"/>
      <c r="I17" s="77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>
        <f t="shared" si="13"/>
        <v>0</v>
      </c>
    </row>
    <row r="18" spans="1:27" ht="15">
      <c r="A18" s="32">
        <v>2236</v>
      </c>
      <c r="B18" s="101" t="s">
        <v>37</v>
      </c>
      <c r="C18" s="77">
        <v>155</v>
      </c>
      <c r="D18" s="51"/>
      <c r="E18" s="51"/>
      <c r="F18" s="77"/>
      <c r="G18" s="51"/>
      <c r="H18" s="51"/>
      <c r="I18" s="77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>
        <f t="shared" si="13"/>
        <v>155</v>
      </c>
    </row>
    <row r="19" spans="1:27" ht="26.25">
      <c r="A19" s="32">
        <v>2239</v>
      </c>
      <c r="B19" s="101" t="s">
        <v>184</v>
      </c>
      <c r="C19" s="51"/>
      <c r="D19" s="51">
        <v>3013</v>
      </c>
      <c r="E19" s="51"/>
      <c r="F19" s="77"/>
      <c r="G19" s="51"/>
      <c r="H19" s="51"/>
      <c r="I19" s="77"/>
      <c r="J19" s="51"/>
      <c r="K19" s="51"/>
      <c r="L19" s="51"/>
      <c r="M19" s="51">
        <v>0</v>
      </c>
      <c r="N19" s="51"/>
      <c r="O19" s="51"/>
      <c r="P19" s="51"/>
      <c r="Q19" s="51"/>
      <c r="R19" s="51">
        <v>0</v>
      </c>
      <c r="S19" s="51">
        <v>1125</v>
      </c>
      <c r="T19" s="51">
        <v>0</v>
      </c>
      <c r="U19" s="51">
        <v>0</v>
      </c>
      <c r="V19" s="51">
        <v>0</v>
      </c>
      <c r="W19" s="51">
        <v>0</v>
      </c>
      <c r="X19" s="51">
        <v>0</v>
      </c>
      <c r="Y19" s="51">
        <v>0</v>
      </c>
      <c r="Z19" s="51">
        <v>0</v>
      </c>
      <c r="AA19" s="51">
        <f t="shared" si="13"/>
        <v>4138</v>
      </c>
    </row>
    <row r="20" spans="1:27" ht="15">
      <c r="A20" s="32">
        <v>2244</v>
      </c>
      <c r="B20" s="102" t="s">
        <v>138</v>
      </c>
      <c r="C20" s="51"/>
      <c r="D20" s="51"/>
      <c r="E20" s="51"/>
      <c r="F20" s="77"/>
      <c r="G20" s="51"/>
      <c r="H20" s="51"/>
      <c r="I20" s="77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>
        <f t="shared" si="13"/>
        <v>0</v>
      </c>
    </row>
    <row r="21" spans="1:27" ht="15">
      <c r="A21" s="32">
        <v>2269</v>
      </c>
      <c r="B21" s="102" t="s">
        <v>38</v>
      </c>
      <c r="C21" s="51"/>
      <c r="D21" s="51"/>
      <c r="E21" s="51"/>
      <c r="F21" s="77"/>
      <c r="G21" s="51"/>
      <c r="H21" s="51"/>
      <c r="I21" s="77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>
        <f t="shared" si="13"/>
        <v>0</v>
      </c>
    </row>
    <row r="22" spans="1:27" s="10" customFormat="1" ht="28.5">
      <c r="A22" s="71">
        <v>2300</v>
      </c>
      <c r="B22" s="72" t="s">
        <v>40</v>
      </c>
      <c r="C22" s="66">
        <f t="shared" ref="C22:AA22" si="14">SUM(C23:C31)</f>
        <v>0</v>
      </c>
      <c r="D22" s="66">
        <f t="shared" si="14"/>
        <v>0</v>
      </c>
      <c r="E22" s="66">
        <f t="shared" si="14"/>
        <v>1755</v>
      </c>
      <c r="F22" s="66">
        <f t="shared" si="14"/>
        <v>720</v>
      </c>
      <c r="G22" s="66">
        <f t="shared" si="14"/>
        <v>2264</v>
      </c>
      <c r="H22" s="66">
        <f t="shared" si="14"/>
        <v>13</v>
      </c>
      <c r="I22" s="66">
        <f t="shared" si="14"/>
        <v>500</v>
      </c>
      <c r="J22" s="66">
        <f t="shared" si="14"/>
        <v>0</v>
      </c>
      <c r="K22" s="66">
        <f t="shared" si="14"/>
        <v>1000</v>
      </c>
      <c r="L22" s="66">
        <f t="shared" si="14"/>
        <v>30</v>
      </c>
      <c r="M22" s="66">
        <f t="shared" si="14"/>
        <v>0</v>
      </c>
      <c r="N22" s="66">
        <f t="shared" si="14"/>
        <v>553</v>
      </c>
      <c r="O22" s="66">
        <f t="shared" si="14"/>
        <v>0</v>
      </c>
      <c r="P22" s="66">
        <f t="shared" si="14"/>
        <v>200</v>
      </c>
      <c r="Q22" s="66">
        <f t="shared" si="14"/>
        <v>54</v>
      </c>
      <c r="R22" s="66">
        <f t="shared" si="14"/>
        <v>2000</v>
      </c>
      <c r="S22" s="66">
        <f t="shared" si="14"/>
        <v>0</v>
      </c>
      <c r="T22" s="66">
        <f t="shared" si="14"/>
        <v>150</v>
      </c>
      <c r="U22" s="66">
        <f t="shared" si="14"/>
        <v>137</v>
      </c>
      <c r="V22" s="66">
        <f t="shared" si="14"/>
        <v>575</v>
      </c>
      <c r="W22" s="66">
        <f t="shared" si="14"/>
        <v>2883</v>
      </c>
      <c r="X22" s="66">
        <f t="shared" si="14"/>
        <v>192</v>
      </c>
      <c r="Y22" s="66">
        <f t="shared" si="14"/>
        <v>20</v>
      </c>
      <c r="Z22" s="66">
        <f t="shared" si="14"/>
        <v>140</v>
      </c>
      <c r="AA22" s="66">
        <f t="shared" si="14"/>
        <v>13186</v>
      </c>
    </row>
    <row r="23" spans="1:27" s="10" customFormat="1" ht="15">
      <c r="A23" s="54">
        <v>2311</v>
      </c>
      <c r="B23" s="55" t="s">
        <v>116</v>
      </c>
      <c r="C23" s="53"/>
      <c r="D23" s="53"/>
      <c r="E23" s="53"/>
      <c r="F23" s="49"/>
      <c r="G23" s="53"/>
      <c r="H23" s="53"/>
      <c r="I23" s="49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1">
        <v>0</v>
      </c>
      <c r="U23" s="51">
        <v>0</v>
      </c>
      <c r="V23" s="51">
        <v>0</v>
      </c>
      <c r="W23" s="51">
        <v>0</v>
      </c>
      <c r="X23" s="51">
        <v>0</v>
      </c>
      <c r="Y23" s="51">
        <v>0</v>
      </c>
      <c r="Z23" s="51">
        <v>0</v>
      </c>
      <c r="AA23" s="53">
        <f>SUM(C23:Z23)</f>
        <v>0</v>
      </c>
    </row>
    <row r="24" spans="1:27" ht="15" customHeight="1">
      <c r="A24" s="32">
        <v>2312</v>
      </c>
      <c r="B24" s="101" t="s">
        <v>41</v>
      </c>
      <c r="C24" s="51"/>
      <c r="D24" s="51"/>
      <c r="E24" s="51"/>
      <c r="F24" s="77">
        <v>720</v>
      </c>
      <c r="G24" s="51">
        <v>0</v>
      </c>
      <c r="H24" s="51">
        <v>13</v>
      </c>
      <c r="I24" s="77">
        <v>500</v>
      </c>
      <c r="J24" s="51">
        <v>0</v>
      </c>
      <c r="K24" s="51">
        <v>1000</v>
      </c>
      <c r="L24" s="51">
        <v>30</v>
      </c>
      <c r="M24" s="51">
        <v>0</v>
      </c>
      <c r="N24" s="51">
        <v>553</v>
      </c>
      <c r="O24" s="51"/>
      <c r="P24" s="51">
        <v>0</v>
      </c>
      <c r="Q24" s="51">
        <v>54</v>
      </c>
      <c r="R24" s="51">
        <v>2000</v>
      </c>
      <c r="S24" s="51">
        <v>0</v>
      </c>
      <c r="T24" s="51">
        <v>150</v>
      </c>
      <c r="U24" s="51">
        <v>137</v>
      </c>
      <c r="V24" s="51">
        <v>0</v>
      </c>
      <c r="W24" s="51">
        <v>0</v>
      </c>
      <c r="X24" s="51">
        <v>0</v>
      </c>
      <c r="Y24" s="51">
        <v>0</v>
      </c>
      <c r="Z24" s="51">
        <v>0</v>
      </c>
      <c r="AA24" s="51">
        <f>SUM(C24:Z24)</f>
        <v>5157</v>
      </c>
    </row>
    <row r="25" spans="1:27" ht="29.25" customHeight="1">
      <c r="A25" s="54">
        <v>2314</v>
      </c>
      <c r="B25" s="109" t="s">
        <v>117</v>
      </c>
      <c r="C25" s="51"/>
      <c r="D25" s="51"/>
      <c r="E25" s="51">
        <v>1755</v>
      </c>
      <c r="F25" s="77"/>
      <c r="G25" s="51"/>
      <c r="H25" s="51"/>
      <c r="I25" s="77"/>
      <c r="J25" s="51"/>
      <c r="K25" s="51"/>
      <c r="L25" s="51"/>
      <c r="M25" s="51"/>
      <c r="N25" s="51"/>
      <c r="O25" s="51"/>
      <c r="P25" s="51">
        <v>200</v>
      </c>
      <c r="Q25" s="51"/>
      <c r="R25" s="51"/>
      <c r="S25" s="51"/>
      <c r="T25" s="51"/>
      <c r="U25" s="51"/>
      <c r="V25" s="51">
        <v>575</v>
      </c>
      <c r="W25" s="51">
        <v>2883</v>
      </c>
      <c r="X25" s="51">
        <v>192</v>
      </c>
      <c r="Y25" s="51">
        <v>20</v>
      </c>
      <c r="Z25" s="51">
        <v>140</v>
      </c>
      <c r="AA25" s="51">
        <f>SUM(C25:Z25)</f>
        <v>5765</v>
      </c>
    </row>
    <row r="26" spans="1:27" ht="29.25" customHeight="1">
      <c r="A26" s="54">
        <v>2341</v>
      </c>
      <c r="B26" s="55" t="s">
        <v>190</v>
      </c>
      <c r="C26" s="51"/>
      <c r="D26" s="51"/>
      <c r="E26" s="51"/>
      <c r="F26" s="77"/>
      <c r="G26" s="51">
        <v>64</v>
      </c>
      <c r="H26" s="51"/>
      <c r="I26" s="77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>
        <f t="shared" ref="AA26:AA31" si="15">SUM(C26:Z26)</f>
        <v>64</v>
      </c>
    </row>
    <row r="27" spans="1:27" ht="15" customHeight="1">
      <c r="A27" s="32">
        <v>2361</v>
      </c>
      <c r="B27" s="101" t="s">
        <v>139</v>
      </c>
      <c r="C27" s="51"/>
      <c r="D27" s="51"/>
      <c r="E27" s="51"/>
      <c r="F27" s="77"/>
      <c r="G27" s="51">
        <v>700</v>
      </c>
      <c r="H27" s="51"/>
      <c r="I27" s="77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>
        <f t="shared" si="15"/>
        <v>700</v>
      </c>
    </row>
    <row r="28" spans="1:27" ht="15" customHeight="1">
      <c r="A28" s="32">
        <v>2362</v>
      </c>
      <c r="B28" s="105" t="s">
        <v>151</v>
      </c>
      <c r="C28" s="51"/>
      <c r="D28" s="51"/>
      <c r="E28" s="51"/>
      <c r="F28" s="77"/>
      <c r="G28" s="51"/>
      <c r="H28" s="51"/>
      <c r="I28" s="77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>
        <f t="shared" si="15"/>
        <v>0</v>
      </c>
    </row>
    <row r="29" spans="1:27" ht="15" customHeight="1">
      <c r="A29" s="32">
        <v>2363</v>
      </c>
      <c r="B29" s="101" t="s">
        <v>42</v>
      </c>
      <c r="C29" s="51"/>
      <c r="D29" s="51"/>
      <c r="E29" s="51"/>
      <c r="F29" s="77"/>
      <c r="G29" s="51"/>
      <c r="H29" s="51"/>
      <c r="I29" s="77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>
        <f t="shared" si="15"/>
        <v>0</v>
      </c>
    </row>
    <row r="30" spans="1:27" ht="15" customHeight="1">
      <c r="A30" s="32">
        <v>2369</v>
      </c>
      <c r="B30" s="105" t="s">
        <v>189</v>
      </c>
      <c r="C30" s="51"/>
      <c r="D30" s="51"/>
      <c r="E30" s="51"/>
      <c r="F30" s="77"/>
      <c r="G30" s="51">
        <v>1500</v>
      </c>
      <c r="H30" s="51"/>
      <c r="I30" s="77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>
        <f t="shared" si="15"/>
        <v>1500</v>
      </c>
    </row>
    <row r="31" spans="1:27" ht="15" customHeight="1">
      <c r="A31" s="32">
        <v>2370</v>
      </c>
      <c r="B31" s="101" t="s">
        <v>118</v>
      </c>
      <c r="C31" s="51"/>
      <c r="D31" s="51"/>
      <c r="E31" s="51"/>
      <c r="F31" s="77"/>
      <c r="G31" s="51"/>
      <c r="H31" s="51"/>
      <c r="I31" s="77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>
        <f t="shared" si="15"/>
        <v>0</v>
      </c>
    </row>
    <row r="32" spans="1:27" ht="17.25" customHeight="1">
      <c r="A32" s="71">
        <v>3200</v>
      </c>
      <c r="B32" s="72" t="s">
        <v>60</v>
      </c>
      <c r="C32" s="66">
        <f t="shared" ref="C32:J32" si="16">SUM(C33)</f>
        <v>0</v>
      </c>
      <c r="D32" s="66">
        <f t="shared" si="16"/>
        <v>0</v>
      </c>
      <c r="E32" s="66">
        <f t="shared" si="16"/>
        <v>0</v>
      </c>
      <c r="F32" s="70">
        <f t="shared" si="16"/>
        <v>0</v>
      </c>
      <c r="G32" s="66">
        <f t="shared" si="16"/>
        <v>0</v>
      </c>
      <c r="H32" s="66">
        <f>SUM(H33)</f>
        <v>0</v>
      </c>
      <c r="I32" s="70">
        <f t="shared" si="16"/>
        <v>0</v>
      </c>
      <c r="J32" s="66">
        <f t="shared" si="16"/>
        <v>0</v>
      </c>
      <c r="K32" s="66">
        <f>SUM(K33)</f>
        <v>0</v>
      </c>
      <c r="L32" s="66">
        <f>SUM(L33)</f>
        <v>0</v>
      </c>
      <c r="M32" s="66">
        <f t="shared" ref="M32:Z32" si="17">SUM(M33)</f>
        <v>0</v>
      </c>
      <c r="N32" s="66">
        <f t="shared" si="17"/>
        <v>0</v>
      </c>
      <c r="O32" s="66">
        <f t="shared" si="17"/>
        <v>0</v>
      </c>
      <c r="P32" s="66">
        <f>SUM(P33)</f>
        <v>0</v>
      </c>
      <c r="Q32" s="66">
        <f>SUM(Q33)</f>
        <v>0</v>
      </c>
      <c r="R32" s="66">
        <f t="shared" si="17"/>
        <v>0</v>
      </c>
      <c r="S32" s="66">
        <f t="shared" si="17"/>
        <v>0</v>
      </c>
      <c r="T32" s="66">
        <f t="shared" si="17"/>
        <v>0</v>
      </c>
      <c r="U32" s="66">
        <f t="shared" si="17"/>
        <v>0</v>
      </c>
      <c r="V32" s="66">
        <f>SUM(V33)</f>
        <v>0</v>
      </c>
      <c r="W32" s="66">
        <f t="shared" si="17"/>
        <v>0</v>
      </c>
      <c r="X32" s="66">
        <f t="shared" si="17"/>
        <v>0</v>
      </c>
      <c r="Y32" s="66">
        <f t="shared" si="17"/>
        <v>0</v>
      </c>
      <c r="Z32" s="66">
        <f t="shared" si="17"/>
        <v>0</v>
      </c>
      <c r="AA32" s="66">
        <f t="shared" ref="AA32:AA40" si="18">SUM(C32:Z32)</f>
        <v>0</v>
      </c>
    </row>
    <row r="33" spans="1:27" ht="29.25" customHeight="1">
      <c r="A33" s="32">
        <v>3263</v>
      </c>
      <c r="B33" s="101" t="s">
        <v>61</v>
      </c>
      <c r="C33" s="51"/>
      <c r="D33" s="51"/>
      <c r="E33" s="51"/>
      <c r="F33" s="77"/>
      <c r="G33" s="51"/>
      <c r="H33" s="51"/>
      <c r="I33" s="77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>
        <f t="shared" si="18"/>
        <v>0</v>
      </c>
    </row>
    <row r="34" spans="1:27" s="10" customFormat="1" ht="28.5">
      <c r="A34" s="71">
        <v>5000</v>
      </c>
      <c r="B34" s="72" t="s">
        <v>26</v>
      </c>
      <c r="C34" s="66">
        <f t="shared" ref="C34:J34" si="19">SUM(C35:C37)</f>
        <v>0</v>
      </c>
      <c r="D34" s="66">
        <f t="shared" si="19"/>
        <v>0</v>
      </c>
      <c r="E34" s="66">
        <f t="shared" si="19"/>
        <v>0</v>
      </c>
      <c r="F34" s="70">
        <f t="shared" ref="F34" si="20">SUM(F35:F37)</f>
        <v>0</v>
      </c>
      <c r="G34" s="66">
        <f t="shared" si="19"/>
        <v>0</v>
      </c>
      <c r="H34" s="66">
        <f t="shared" si="19"/>
        <v>0</v>
      </c>
      <c r="I34" s="70">
        <f t="shared" si="19"/>
        <v>2285</v>
      </c>
      <c r="J34" s="66">
        <f t="shared" si="19"/>
        <v>0</v>
      </c>
      <c r="K34" s="66">
        <f>SUM(K35:K37)</f>
        <v>3376</v>
      </c>
      <c r="L34" s="66">
        <f>SUM(L35:L37)</f>
        <v>0</v>
      </c>
      <c r="M34" s="66">
        <f>SUM(M35:M37)</f>
        <v>0</v>
      </c>
      <c r="N34" s="66">
        <f t="shared" ref="N34:R34" si="21">SUM(N35:N37)</f>
        <v>0</v>
      </c>
      <c r="O34" s="66">
        <f t="shared" si="21"/>
        <v>0</v>
      </c>
      <c r="P34" s="66">
        <f t="shared" si="21"/>
        <v>0</v>
      </c>
      <c r="Q34" s="66">
        <f>SUM(Q35:Q37)</f>
        <v>0</v>
      </c>
      <c r="R34" s="66">
        <f t="shared" si="21"/>
        <v>4254</v>
      </c>
      <c r="S34" s="66">
        <f t="shared" ref="S34" si="22">SUM(S35:S37)</f>
        <v>0</v>
      </c>
      <c r="T34" s="66">
        <f t="shared" ref="T34:Z34" si="23">SUM(T35:T37)</f>
        <v>0</v>
      </c>
      <c r="U34" s="66">
        <f t="shared" si="23"/>
        <v>0</v>
      </c>
      <c r="V34" s="66">
        <f>SUM(V35:V37)</f>
        <v>0</v>
      </c>
      <c r="W34" s="66">
        <f t="shared" ref="W34:Y34" si="24">SUM(W35:W37)</f>
        <v>0</v>
      </c>
      <c r="X34" s="66">
        <f t="shared" si="24"/>
        <v>0</v>
      </c>
      <c r="Y34" s="66">
        <f t="shared" si="24"/>
        <v>0</v>
      </c>
      <c r="Z34" s="66">
        <f t="shared" si="23"/>
        <v>0</v>
      </c>
      <c r="AA34" s="66">
        <f t="shared" si="18"/>
        <v>9915</v>
      </c>
    </row>
    <row r="35" spans="1:27" ht="30">
      <c r="A35" s="32">
        <v>5239</v>
      </c>
      <c r="B35" s="15" t="s">
        <v>150</v>
      </c>
      <c r="C35" s="51">
        <v>0</v>
      </c>
      <c r="D35" s="51"/>
      <c r="E35" s="51"/>
      <c r="F35" s="77">
        <v>0</v>
      </c>
      <c r="G35" s="51">
        <v>0</v>
      </c>
      <c r="H35" s="51"/>
      <c r="I35" s="77">
        <v>2285</v>
      </c>
      <c r="J35" s="51">
        <v>0</v>
      </c>
      <c r="K35" s="51">
        <v>3376</v>
      </c>
      <c r="L35" s="51">
        <v>0</v>
      </c>
      <c r="M35" s="51"/>
      <c r="N35" s="51">
        <v>0</v>
      </c>
      <c r="O35" s="51">
        <v>0</v>
      </c>
      <c r="P35" s="51"/>
      <c r="Q35" s="51">
        <v>0</v>
      </c>
      <c r="R35" s="51">
        <v>4254</v>
      </c>
      <c r="S35" s="51"/>
      <c r="T35" s="51"/>
      <c r="U35" s="51">
        <v>0</v>
      </c>
      <c r="V35" s="51">
        <v>0</v>
      </c>
      <c r="W35" s="51">
        <v>0</v>
      </c>
      <c r="X35" s="51">
        <v>0</v>
      </c>
      <c r="Y35" s="51">
        <v>0</v>
      </c>
      <c r="Z35" s="51">
        <v>0</v>
      </c>
      <c r="AA35" s="51">
        <f t="shared" si="18"/>
        <v>9915</v>
      </c>
    </row>
    <row r="36" spans="1:27" ht="30">
      <c r="A36" s="32">
        <v>5262</v>
      </c>
      <c r="B36" s="18" t="s">
        <v>119</v>
      </c>
      <c r="C36" s="51">
        <v>0</v>
      </c>
      <c r="D36" s="51"/>
      <c r="E36" s="51"/>
      <c r="F36" s="77">
        <v>0</v>
      </c>
      <c r="G36" s="51"/>
      <c r="H36" s="51"/>
      <c r="I36" s="77">
        <v>0</v>
      </c>
      <c r="J36" s="51"/>
      <c r="K36" s="51">
        <v>0</v>
      </c>
      <c r="L36" s="51">
        <v>0</v>
      </c>
      <c r="M36" s="51"/>
      <c r="N36" s="51">
        <v>0</v>
      </c>
      <c r="O36" s="51">
        <v>0</v>
      </c>
      <c r="P36" s="51"/>
      <c r="Q36" s="51">
        <v>0</v>
      </c>
      <c r="R36" s="51"/>
      <c r="S36" s="51"/>
      <c r="T36" s="51"/>
      <c r="U36" s="51"/>
      <c r="V36" s="51"/>
      <c r="W36" s="51"/>
      <c r="X36" s="51"/>
      <c r="Y36" s="51"/>
      <c r="Z36" s="51"/>
      <c r="AA36" s="51">
        <f t="shared" si="18"/>
        <v>0</v>
      </c>
    </row>
    <row r="37" spans="1:27" ht="15">
      <c r="A37" s="32">
        <v>5238</v>
      </c>
      <c r="B37" s="18" t="s">
        <v>44</v>
      </c>
      <c r="C37" s="51">
        <v>0</v>
      </c>
      <c r="D37" s="51"/>
      <c r="E37" s="51"/>
      <c r="F37" s="77">
        <v>0</v>
      </c>
      <c r="G37" s="51">
        <v>0</v>
      </c>
      <c r="H37" s="51"/>
      <c r="I37" s="77">
        <v>0</v>
      </c>
      <c r="J37" s="51"/>
      <c r="K37" s="51">
        <v>0</v>
      </c>
      <c r="L37" s="51">
        <v>0</v>
      </c>
      <c r="M37" s="51"/>
      <c r="N37" s="51">
        <v>0</v>
      </c>
      <c r="O37" s="51">
        <v>0</v>
      </c>
      <c r="P37" s="51"/>
      <c r="Q37" s="51">
        <v>0</v>
      </c>
      <c r="R37" s="51"/>
      <c r="S37" s="51"/>
      <c r="T37" s="51"/>
      <c r="U37" s="51"/>
      <c r="V37" s="51"/>
      <c r="W37" s="51"/>
      <c r="X37" s="51"/>
      <c r="Y37" s="51"/>
      <c r="Z37" s="51"/>
      <c r="AA37" s="51">
        <f t="shared" si="18"/>
        <v>0</v>
      </c>
    </row>
    <row r="38" spans="1:27" ht="57">
      <c r="A38" s="71">
        <v>6400</v>
      </c>
      <c r="B38" s="72" t="s">
        <v>114</v>
      </c>
      <c r="C38" s="66">
        <f>SUM(C39)</f>
        <v>0</v>
      </c>
      <c r="D38" s="66">
        <f t="shared" ref="D38:J38" si="25">SUM(D39)</f>
        <v>0</v>
      </c>
      <c r="E38" s="66">
        <f t="shared" si="25"/>
        <v>1500</v>
      </c>
      <c r="F38" s="70">
        <f t="shared" si="25"/>
        <v>0</v>
      </c>
      <c r="G38" s="66">
        <f t="shared" si="25"/>
        <v>0</v>
      </c>
      <c r="H38" s="66">
        <f t="shared" si="25"/>
        <v>0</v>
      </c>
      <c r="I38" s="70">
        <f t="shared" si="25"/>
        <v>0</v>
      </c>
      <c r="J38" s="66">
        <f t="shared" si="25"/>
        <v>0</v>
      </c>
      <c r="K38" s="66">
        <f>SUM(K39)</f>
        <v>0</v>
      </c>
      <c r="L38" s="66">
        <f>SUM(L39)</f>
        <v>0</v>
      </c>
      <c r="M38" s="66">
        <f>SUM(M39)</f>
        <v>0</v>
      </c>
      <c r="N38" s="66">
        <f t="shared" ref="N38:Z38" si="26">SUM(N39)</f>
        <v>0</v>
      </c>
      <c r="O38" s="66">
        <f t="shared" si="26"/>
        <v>0</v>
      </c>
      <c r="P38" s="66">
        <f t="shared" si="26"/>
        <v>0</v>
      </c>
      <c r="Q38" s="66">
        <f>SUM(Q39)</f>
        <v>0</v>
      </c>
      <c r="R38" s="66">
        <f t="shared" si="26"/>
        <v>0</v>
      </c>
      <c r="S38" s="66">
        <f t="shared" si="26"/>
        <v>0</v>
      </c>
      <c r="T38" s="66">
        <f t="shared" si="26"/>
        <v>0</v>
      </c>
      <c r="U38" s="66">
        <f t="shared" si="26"/>
        <v>0</v>
      </c>
      <c r="V38" s="66">
        <f>SUM(V39)</f>
        <v>0</v>
      </c>
      <c r="W38" s="66">
        <f t="shared" si="26"/>
        <v>0</v>
      </c>
      <c r="X38" s="66">
        <f t="shared" si="26"/>
        <v>0</v>
      </c>
      <c r="Y38" s="66">
        <f t="shared" si="26"/>
        <v>0</v>
      </c>
      <c r="Z38" s="66">
        <f t="shared" si="26"/>
        <v>0</v>
      </c>
      <c r="AA38" s="66">
        <f t="shared" si="18"/>
        <v>1500</v>
      </c>
    </row>
    <row r="39" spans="1:27" ht="30">
      <c r="A39" s="32">
        <v>6421</v>
      </c>
      <c r="B39" s="18" t="s">
        <v>115</v>
      </c>
      <c r="C39" s="51"/>
      <c r="D39" s="51"/>
      <c r="E39" s="51">
        <v>1500</v>
      </c>
      <c r="F39" s="77"/>
      <c r="G39" s="51"/>
      <c r="H39" s="51"/>
      <c r="I39" s="77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>
        <f t="shared" si="18"/>
        <v>1500</v>
      </c>
    </row>
    <row r="40" spans="1:27" s="10" customFormat="1" ht="29.25" customHeight="1">
      <c r="A40" s="151" t="s">
        <v>45</v>
      </c>
      <c r="B40" s="151"/>
      <c r="C40" s="108">
        <f t="shared" ref="C40:R40" si="27">C7+C8-C13</f>
        <v>0</v>
      </c>
      <c r="D40" s="108">
        <f t="shared" si="27"/>
        <v>0</v>
      </c>
      <c r="E40" s="108">
        <f t="shared" si="27"/>
        <v>0</v>
      </c>
      <c r="F40" s="110">
        <f t="shared" ref="F40" si="28">F7+F8-F13</f>
        <v>0</v>
      </c>
      <c r="G40" s="108">
        <f t="shared" si="27"/>
        <v>0</v>
      </c>
      <c r="H40" s="108">
        <f t="shared" si="27"/>
        <v>0</v>
      </c>
      <c r="I40" s="110">
        <f t="shared" si="27"/>
        <v>0</v>
      </c>
      <c r="J40" s="108">
        <f t="shared" si="27"/>
        <v>0</v>
      </c>
      <c r="K40" s="108">
        <f t="shared" si="27"/>
        <v>0</v>
      </c>
      <c r="L40" s="108">
        <f t="shared" si="27"/>
        <v>0</v>
      </c>
      <c r="M40" s="108">
        <f t="shared" si="27"/>
        <v>0</v>
      </c>
      <c r="N40" s="108">
        <f t="shared" si="27"/>
        <v>0</v>
      </c>
      <c r="O40" s="108">
        <f t="shared" si="27"/>
        <v>0</v>
      </c>
      <c r="P40" s="108">
        <f t="shared" ref="P40" si="29">P7+P8-P13</f>
        <v>0</v>
      </c>
      <c r="Q40" s="108">
        <f t="shared" ref="Q40" si="30">Q7+Q8-Q13</f>
        <v>0</v>
      </c>
      <c r="R40" s="108">
        <f t="shared" si="27"/>
        <v>0</v>
      </c>
      <c r="S40" s="108">
        <f t="shared" ref="S40:U40" si="31">S7+S8-S13</f>
        <v>0</v>
      </c>
      <c r="T40" s="108">
        <f t="shared" si="31"/>
        <v>0</v>
      </c>
      <c r="U40" s="108">
        <f t="shared" si="31"/>
        <v>0</v>
      </c>
      <c r="V40" s="108">
        <f>V7+V8-V13</f>
        <v>0</v>
      </c>
      <c r="W40" s="108">
        <f>W7+W8-W13</f>
        <v>0</v>
      </c>
      <c r="X40" s="108">
        <f>X7+X8-X13</f>
        <v>0</v>
      </c>
      <c r="Y40" s="108">
        <f>Y7+Y8-Y13</f>
        <v>0</v>
      </c>
      <c r="Z40" s="108">
        <f>Z7+Z8-Z13</f>
        <v>0</v>
      </c>
      <c r="AA40" s="108">
        <f t="shared" si="18"/>
        <v>0</v>
      </c>
    </row>
    <row r="41" spans="1:27" ht="15">
      <c r="A41" s="19"/>
      <c r="B41" s="19"/>
      <c r="C41" s="19"/>
      <c r="D41" s="19"/>
      <c r="E41" s="19"/>
      <c r="H41" s="19"/>
      <c r="M41" s="19"/>
      <c r="P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5">
      <c r="A42" s="19"/>
      <c r="B42" s="20"/>
      <c r="C42" s="19"/>
      <c r="D42" s="19"/>
      <c r="E42" s="19"/>
      <c r="H42" s="19"/>
      <c r="M42" s="19"/>
      <c r="P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ht="15">
      <c r="A43" s="19"/>
      <c r="B43" s="20"/>
      <c r="C43" s="19"/>
      <c r="D43" s="19"/>
      <c r="E43" s="19"/>
      <c r="H43" s="19"/>
      <c r="M43" s="19"/>
      <c r="P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</sheetData>
  <mergeCells count="3">
    <mergeCell ref="A3:B3"/>
    <mergeCell ref="A7:B7"/>
    <mergeCell ref="A40:B40"/>
  </mergeCells>
  <phoneticPr fontId="83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zoomScale="80" zoomScaleNormal="80" workbookViewId="0">
      <pane xSplit="2" ySplit="11" topLeftCell="C12" activePane="bottomRight" state="frozen"/>
      <selection activeCell="F27" sqref="F27"/>
      <selection pane="topRight" activeCell="F27" sqref="F27"/>
      <selection pane="bottomLeft" activeCell="F27" sqref="F27"/>
      <selection pane="bottomRight" activeCell="A33" sqref="A33:B33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1" width="14" style="9" customWidth="1"/>
    <col min="12" max="12" width="10.42578125" style="9" customWidth="1"/>
    <col min="13" max="13" width="10.7109375" style="9" customWidth="1"/>
    <col min="14" max="15" width="10.42578125" style="9" customWidth="1"/>
    <col min="16" max="16" width="10.28515625" style="9" customWidth="1"/>
    <col min="17" max="17" width="10.42578125" style="9" customWidth="1"/>
    <col min="18" max="18" width="14" style="9" customWidth="1"/>
    <col min="19" max="19" width="10.28515625" style="9" customWidth="1"/>
    <col min="20" max="20" width="10.85546875" style="9" customWidth="1"/>
    <col min="21" max="21" width="14" style="9" customWidth="1"/>
    <col min="22" max="22" width="10.42578125" style="9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125</v>
      </c>
      <c r="Z2" s="46"/>
    </row>
    <row r="3" spans="1:26" ht="53.25" customHeight="1">
      <c r="A3" s="152"/>
      <c r="B3" s="152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80</v>
      </c>
      <c r="H3" s="39" t="s">
        <v>79</v>
      </c>
      <c r="I3" s="39" t="s">
        <v>80</v>
      </c>
      <c r="J3" s="39" t="s">
        <v>83</v>
      </c>
      <c r="K3" s="39" t="s">
        <v>84</v>
      </c>
      <c r="L3" s="40" t="s">
        <v>127</v>
      </c>
      <c r="M3" s="39" t="s">
        <v>90</v>
      </c>
      <c r="N3" s="40" t="s">
        <v>128</v>
      </c>
      <c r="O3" s="40" t="s">
        <v>140</v>
      </c>
      <c r="P3" s="40" t="s">
        <v>101</v>
      </c>
      <c r="Q3" s="40" t="s">
        <v>107</v>
      </c>
      <c r="R3" s="40" t="s">
        <v>129</v>
      </c>
      <c r="S3" s="40" t="s">
        <v>131</v>
      </c>
      <c r="T3" s="40" t="s">
        <v>98</v>
      </c>
      <c r="U3" s="39" t="s">
        <v>137</v>
      </c>
      <c r="V3" s="40" t="s">
        <v>128</v>
      </c>
      <c r="W3" s="21" t="s">
        <v>0</v>
      </c>
    </row>
    <row r="4" spans="1:26" ht="13.5" customHeight="1">
      <c r="A4" s="24"/>
      <c r="B4" s="27" t="s">
        <v>68</v>
      </c>
      <c r="C4" s="73" t="s">
        <v>69</v>
      </c>
      <c r="D4" s="74" t="s">
        <v>72</v>
      </c>
      <c r="E4" s="74" t="s">
        <v>73</v>
      </c>
      <c r="F4" s="74" t="s">
        <v>74</v>
      </c>
      <c r="G4" s="73" t="s">
        <v>76</v>
      </c>
      <c r="H4" s="73" t="s">
        <v>78</v>
      </c>
      <c r="I4" s="73" t="s">
        <v>81</v>
      </c>
      <c r="J4" s="73" t="s">
        <v>82</v>
      </c>
      <c r="K4" s="73" t="s">
        <v>85</v>
      </c>
      <c r="L4" s="74" t="s">
        <v>88</v>
      </c>
      <c r="M4" s="73" t="s">
        <v>91</v>
      </c>
      <c r="N4" s="74" t="s">
        <v>93</v>
      </c>
      <c r="O4" s="74" t="s">
        <v>96</v>
      </c>
      <c r="P4" s="74" t="s">
        <v>102</v>
      </c>
      <c r="Q4" s="74" t="s">
        <v>106</v>
      </c>
      <c r="R4" s="73" t="s">
        <v>126</v>
      </c>
      <c r="S4" s="74" t="s">
        <v>132</v>
      </c>
      <c r="T4" s="74" t="s">
        <v>134</v>
      </c>
      <c r="U4" s="73" t="s">
        <v>135</v>
      </c>
      <c r="V4" s="74" t="s">
        <v>141</v>
      </c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1" t="s">
        <v>110</v>
      </c>
      <c r="H5" s="61" t="s">
        <v>110</v>
      </c>
      <c r="I5" s="61" t="s">
        <v>110</v>
      </c>
      <c r="J5" s="61" t="s">
        <v>113</v>
      </c>
      <c r="K5" s="60" t="s">
        <v>86</v>
      </c>
      <c r="L5" s="61" t="s">
        <v>89</v>
      </c>
      <c r="M5" s="62" t="s">
        <v>59</v>
      </c>
      <c r="N5" s="61" t="s">
        <v>94</v>
      </c>
      <c r="O5" s="61" t="s">
        <v>97</v>
      </c>
      <c r="P5" s="62" t="s">
        <v>59</v>
      </c>
      <c r="Q5" s="62" t="s">
        <v>59</v>
      </c>
      <c r="R5" s="61" t="s">
        <v>130</v>
      </c>
      <c r="S5" s="60" t="s">
        <v>133</v>
      </c>
      <c r="T5" s="60" t="s">
        <v>100</v>
      </c>
      <c r="U5" s="60" t="s">
        <v>136</v>
      </c>
      <c r="V5" s="61" t="s">
        <v>94</v>
      </c>
      <c r="W5" s="23"/>
    </row>
    <row r="6" spans="1:26" s="10" customFormat="1" ht="27" customHeight="1" thickTop="1">
      <c r="A6" s="149" t="s">
        <v>31</v>
      </c>
      <c r="B6" s="150"/>
      <c r="C6" s="47">
        <v>0.54</v>
      </c>
      <c r="D6" s="47">
        <v>142.29</v>
      </c>
      <c r="E6" s="47">
        <v>21.19</v>
      </c>
      <c r="F6" s="47">
        <v>300</v>
      </c>
      <c r="G6" s="47">
        <v>8005.9</v>
      </c>
      <c r="H6" s="47">
        <v>3704.62</v>
      </c>
      <c r="I6" s="47">
        <v>1.91</v>
      </c>
      <c r="J6" s="47">
        <v>4854.84</v>
      </c>
      <c r="K6" s="47">
        <v>136.86000000000001</v>
      </c>
      <c r="L6" s="47">
        <v>9278.23</v>
      </c>
      <c r="M6" s="47">
        <v>368.05</v>
      </c>
      <c r="N6" s="47">
        <v>11835.84</v>
      </c>
      <c r="O6" s="47">
        <v>10511.57</v>
      </c>
      <c r="P6" s="47">
        <v>158.29</v>
      </c>
      <c r="Q6" s="47">
        <v>126.92</v>
      </c>
      <c r="R6" s="47">
        <v>700</v>
      </c>
      <c r="S6" s="47">
        <v>165.23</v>
      </c>
      <c r="T6" s="47">
        <v>1880</v>
      </c>
      <c r="U6" s="47">
        <v>500</v>
      </c>
      <c r="V6" s="47">
        <v>0</v>
      </c>
      <c r="W6" s="48">
        <f t="shared" ref="W6:W18" si="0">SUM(C6:V6)</f>
        <v>52692.280000000006</v>
      </c>
    </row>
    <row r="7" spans="1:26" ht="14.25">
      <c r="A7" s="68"/>
      <c r="B7" s="69" t="s">
        <v>5</v>
      </c>
      <c r="C7" s="70">
        <f t="shared" ref="C7:V7" si="1">C8</f>
        <v>20</v>
      </c>
      <c r="D7" s="70">
        <f t="shared" si="1"/>
        <v>0</v>
      </c>
      <c r="E7" s="70">
        <f t="shared" si="1"/>
        <v>0</v>
      </c>
      <c r="F7" s="70">
        <f t="shared" si="1"/>
        <v>0</v>
      </c>
      <c r="G7" s="70">
        <f t="shared" si="1"/>
        <v>0</v>
      </c>
      <c r="H7" s="70">
        <f t="shared" si="1"/>
        <v>0</v>
      </c>
      <c r="I7" s="70">
        <f t="shared" si="1"/>
        <v>0</v>
      </c>
      <c r="J7" s="70">
        <f t="shared" si="1"/>
        <v>0</v>
      </c>
      <c r="K7" s="70">
        <f t="shared" si="1"/>
        <v>0</v>
      </c>
      <c r="L7" s="70">
        <f t="shared" si="1"/>
        <v>0</v>
      </c>
      <c r="M7" s="70">
        <f>M8</f>
        <v>0</v>
      </c>
      <c r="N7" s="70">
        <f t="shared" si="1"/>
        <v>0</v>
      </c>
      <c r="O7" s="70">
        <f t="shared" si="1"/>
        <v>0</v>
      </c>
      <c r="P7" s="70">
        <f>P8</f>
        <v>0</v>
      </c>
      <c r="Q7" s="70">
        <f>Q8</f>
        <v>0</v>
      </c>
      <c r="R7" s="70">
        <f>R8</f>
        <v>0</v>
      </c>
      <c r="S7" s="70">
        <f t="shared" si="1"/>
        <v>0</v>
      </c>
      <c r="T7" s="70">
        <f t="shared" si="1"/>
        <v>0</v>
      </c>
      <c r="U7" s="70">
        <f>U8</f>
        <v>0</v>
      </c>
      <c r="V7" s="70">
        <f t="shared" si="1"/>
        <v>500</v>
      </c>
      <c r="W7" s="67">
        <f t="shared" si="0"/>
        <v>520</v>
      </c>
    </row>
    <row r="8" spans="1:26" ht="27.75" customHeight="1">
      <c r="A8" s="29" t="s">
        <v>32</v>
      </c>
      <c r="B8" s="13" t="s">
        <v>33</v>
      </c>
      <c r="C8" s="49">
        <f t="shared" ref="C8" si="2">SUM(C9:C10)</f>
        <v>20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V8" si="3">SUM(G9:G10)</f>
        <v>0</v>
      </c>
      <c r="H8" s="49">
        <f t="shared" si="3"/>
        <v>0</v>
      </c>
      <c r="I8" s="49">
        <f t="shared" si="3"/>
        <v>0</v>
      </c>
      <c r="J8" s="49">
        <f t="shared" si="3"/>
        <v>0</v>
      </c>
      <c r="K8" s="49">
        <f t="shared" si="3"/>
        <v>0</v>
      </c>
      <c r="L8" s="49">
        <f t="shared" si="3"/>
        <v>0</v>
      </c>
      <c r="M8" s="49">
        <f t="shared" si="3"/>
        <v>0</v>
      </c>
      <c r="N8" s="49">
        <f t="shared" si="3"/>
        <v>0</v>
      </c>
      <c r="O8" s="49">
        <f t="shared" si="3"/>
        <v>0</v>
      </c>
      <c r="P8" s="49">
        <f>SUM(P9:P10)</f>
        <v>0</v>
      </c>
      <c r="Q8" s="49">
        <f>SUM(Q9:Q10)</f>
        <v>0</v>
      </c>
      <c r="R8" s="49">
        <f>SUM(R9:R10)</f>
        <v>0</v>
      </c>
      <c r="S8" s="49">
        <f t="shared" si="3"/>
        <v>0</v>
      </c>
      <c r="T8" s="49">
        <f>SUM(T9:T10)</f>
        <v>0</v>
      </c>
      <c r="U8" s="49">
        <f t="shared" ref="U8" si="4">SUM(U9:U10)</f>
        <v>0</v>
      </c>
      <c r="V8" s="49">
        <f t="shared" si="3"/>
        <v>500</v>
      </c>
      <c r="W8" s="50">
        <f t="shared" si="0"/>
        <v>520</v>
      </c>
    </row>
    <row r="9" spans="1:26" ht="29.25" customHeight="1">
      <c r="A9" s="35" t="s">
        <v>143</v>
      </c>
      <c r="B9" s="63" t="s">
        <v>142</v>
      </c>
      <c r="C9" s="51">
        <v>20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 t="shared" si="0"/>
        <v>20</v>
      </c>
    </row>
    <row r="10" spans="1:26" ht="29.25" customHeight="1">
      <c r="A10" s="35" t="s">
        <v>16</v>
      </c>
      <c r="B10" s="63" t="s">
        <v>51</v>
      </c>
      <c r="C10" s="51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>
        <v>500</v>
      </c>
      <c r="W10" s="52">
        <f t="shared" si="0"/>
        <v>500</v>
      </c>
    </row>
    <row r="11" spans="1:26" s="10" customFormat="1" ht="14.25">
      <c r="A11" s="64"/>
      <c r="B11" s="65" t="s">
        <v>34</v>
      </c>
      <c r="C11" s="66">
        <f t="shared" ref="C11:V11" si="5">C12+C18+C25+C27+C31</f>
        <v>21</v>
      </c>
      <c r="D11" s="66">
        <f t="shared" si="5"/>
        <v>142</v>
      </c>
      <c r="E11" s="66">
        <f t="shared" si="5"/>
        <v>21</v>
      </c>
      <c r="F11" s="66">
        <f t="shared" si="5"/>
        <v>300</v>
      </c>
      <c r="G11" s="66">
        <f t="shared" si="5"/>
        <v>8006</v>
      </c>
      <c r="H11" s="66">
        <f t="shared" si="5"/>
        <v>3705</v>
      </c>
      <c r="I11" s="66">
        <f t="shared" si="5"/>
        <v>2</v>
      </c>
      <c r="J11" s="66">
        <f t="shared" si="5"/>
        <v>3620</v>
      </c>
      <c r="K11" s="66">
        <f t="shared" si="5"/>
        <v>137</v>
      </c>
      <c r="L11" s="66">
        <f t="shared" si="5"/>
        <v>5640</v>
      </c>
      <c r="M11" s="66">
        <f t="shared" si="5"/>
        <v>368</v>
      </c>
      <c r="N11" s="66">
        <f t="shared" si="5"/>
        <v>5236</v>
      </c>
      <c r="O11" s="66">
        <f t="shared" si="5"/>
        <v>10037</v>
      </c>
      <c r="P11" s="66">
        <f>P12+P18+P25+P27+P31</f>
        <v>158</v>
      </c>
      <c r="Q11" s="66">
        <f>Q12+Q18+Q25+Q27+Q31</f>
        <v>127</v>
      </c>
      <c r="R11" s="66">
        <f>R12+R18+R25+R27+R31</f>
        <v>700</v>
      </c>
      <c r="S11" s="66">
        <f t="shared" si="5"/>
        <v>165</v>
      </c>
      <c r="T11" s="66">
        <f t="shared" si="5"/>
        <v>1880</v>
      </c>
      <c r="U11" s="66">
        <f t="shared" si="5"/>
        <v>500</v>
      </c>
      <c r="V11" s="66">
        <f t="shared" si="5"/>
        <v>500</v>
      </c>
      <c r="W11" s="67">
        <f t="shared" si="0"/>
        <v>41265</v>
      </c>
    </row>
    <row r="12" spans="1:26" s="10" customFormat="1" ht="14.25">
      <c r="A12" s="31">
        <v>2200</v>
      </c>
      <c r="B12" s="11" t="s">
        <v>35</v>
      </c>
      <c r="C12" s="53">
        <f t="shared" ref="C12" si="6">SUM(C13:C17)</f>
        <v>21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V12" si="7">SUM(G13:G17)</f>
        <v>0</v>
      </c>
      <c r="H12" s="53">
        <f t="shared" si="7"/>
        <v>3705</v>
      </c>
      <c r="I12" s="53">
        <f t="shared" si="7"/>
        <v>0</v>
      </c>
      <c r="J12" s="53">
        <f t="shared" si="7"/>
        <v>2300</v>
      </c>
      <c r="K12" s="53">
        <f t="shared" si="7"/>
        <v>0</v>
      </c>
      <c r="L12" s="53">
        <f t="shared" si="7"/>
        <v>5100</v>
      </c>
      <c r="M12" s="53">
        <f t="shared" si="7"/>
        <v>368</v>
      </c>
      <c r="N12" s="53">
        <f t="shared" si="7"/>
        <v>946</v>
      </c>
      <c r="O12" s="53">
        <f t="shared" si="7"/>
        <v>0</v>
      </c>
      <c r="P12" s="53">
        <f>SUM(P13:P17)</f>
        <v>0</v>
      </c>
      <c r="Q12" s="53">
        <f>SUM(Q13:Q17)</f>
        <v>127</v>
      </c>
      <c r="R12" s="53">
        <f>SUM(R13:R17)</f>
        <v>700</v>
      </c>
      <c r="S12" s="53">
        <f t="shared" si="7"/>
        <v>0</v>
      </c>
      <c r="T12" s="53">
        <f>SUM(T13:T17)</f>
        <v>0</v>
      </c>
      <c r="U12" s="53">
        <f t="shared" ref="U12" si="8">SUM(U13:U17)</f>
        <v>0</v>
      </c>
      <c r="V12" s="53">
        <f t="shared" si="7"/>
        <v>500</v>
      </c>
      <c r="W12" s="50">
        <f t="shared" si="0"/>
        <v>13767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 t="shared" si="0"/>
        <v>0</v>
      </c>
    </row>
    <row r="14" spans="1:26" ht="15">
      <c r="A14" s="32">
        <v>2236</v>
      </c>
      <c r="B14" s="15" t="s">
        <v>37</v>
      </c>
      <c r="C14" s="51">
        <v>21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si="0"/>
        <v>21</v>
      </c>
    </row>
    <row r="15" spans="1:26" ht="15">
      <c r="A15" s="32">
        <v>2244</v>
      </c>
      <c r="B15" s="16" t="s">
        <v>138</v>
      </c>
      <c r="C15" s="51"/>
      <c r="D15" s="51"/>
      <c r="E15" s="51"/>
      <c r="F15" s="51"/>
      <c r="G15" s="51"/>
      <c r="H15" s="51"/>
      <c r="I15" s="51"/>
      <c r="J15" s="51"/>
      <c r="K15" s="51"/>
      <c r="L15" s="51">
        <v>4500</v>
      </c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2">
        <f>SUM(C15:V15)</f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0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3705</v>
      </c>
      <c r="I17" s="51"/>
      <c r="J17" s="51">
        <v>2300</v>
      </c>
      <c r="K17" s="51"/>
      <c r="L17" s="51">
        <v>600</v>
      </c>
      <c r="M17" s="51">
        <v>368</v>
      </c>
      <c r="N17" s="51">
        <v>946</v>
      </c>
      <c r="O17" s="51"/>
      <c r="P17" s="51"/>
      <c r="Q17" s="51">
        <v>127</v>
      </c>
      <c r="R17" s="51">
        <v>700</v>
      </c>
      <c r="S17" s="51"/>
      <c r="T17" s="51"/>
      <c r="U17" s="51"/>
      <c r="V17" s="51">
        <v>500</v>
      </c>
      <c r="W17" s="52">
        <f t="shared" si="0"/>
        <v>9246</v>
      </c>
    </row>
    <row r="18" spans="1:23" s="10" customFormat="1" ht="28.5">
      <c r="A18" s="71">
        <v>2300</v>
      </c>
      <c r="B18" s="72" t="s">
        <v>40</v>
      </c>
      <c r="C18" s="66">
        <f t="shared" ref="C18:I18" si="9">SUM(C19:C24)</f>
        <v>0</v>
      </c>
      <c r="D18" s="66">
        <f t="shared" si="9"/>
        <v>142</v>
      </c>
      <c r="E18" s="66">
        <f t="shared" si="9"/>
        <v>21</v>
      </c>
      <c r="F18" s="66">
        <f t="shared" si="9"/>
        <v>0</v>
      </c>
      <c r="G18" s="66">
        <f t="shared" si="9"/>
        <v>8006</v>
      </c>
      <c r="H18" s="66">
        <f t="shared" si="9"/>
        <v>0</v>
      </c>
      <c r="I18" s="66">
        <f t="shared" si="9"/>
        <v>2</v>
      </c>
      <c r="J18" s="66">
        <f>SUM(J19:J24)</f>
        <v>200</v>
      </c>
      <c r="K18" s="66">
        <f t="shared" ref="K18:V18" si="10">SUM(K19:K24)</f>
        <v>0</v>
      </c>
      <c r="L18" s="66">
        <f t="shared" si="10"/>
        <v>540</v>
      </c>
      <c r="M18" s="66">
        <f t="shared" si="10"/>
        <v>0</v>
      </c>
      <c r="N18" s="66">
        <f t="shared" si="10"/>
        <v>1290</v>
      </c>
      <c r="O18" s="66">
        <f t="shared" si="10"/>
        <v>4187</v>
      </c>
      <c r="P18" s="66">
        <f>SUM(P19:P24)</f>
        <v>158</v>
      </c>
      <c r="Q18" s="66">
        <f>SUM(Q19:Q24)</f>
        <v>0</v>
      </c>
      <c r="R18" s="66">
        <f>SUM(R19:R24)</f>
        <v>0</v>
      </c>
      <c r="S18" s="66">
        <f t="shared" si="10"/>
        <v>140</v>
      </c>
      <c r="T18" s="66">
        <f t="shared" si="10"/>
        <v>0</v>
      </c>
      <c r="U18" s="66">
        <f t="shared" si="10"/>
        <v>500</v>
      </c>
      <c r="V18" s="66">
        <f t="shared" si="10"/>
        <v>0</v>
      </c>
      <c r="W18" s="67">
        <f t="shared" si="0"/>
        <v>15186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/>
      <c r="I20" s="51"/>
      <c r="J20" s="51"/>
      <c r="K20" s="51"/>
      <c r="L20" s="51">
        <v>540</v>
      </c>
      <c r="M20" s="51"/>
      <c r="N20" s="51">
        <v>280</v>
      </c>
      <c r="O20" s="51">
        <v>3225</v>
      </c>
      <c r="P20" s="51">
        <v>158</v>
      </c>
      <c r="Q20" s="51"/>
      <c r="R20" s="51"/>
      <c r="S20" s="51"/>
      <c r="T20" s="51"/>
      <c r="U20" s="51">
        <v>500</v>
      </c>
      <c r="V20" s="51"/>
      <c r="W20" s="52">
        <f>SUM(C20:V20)</f>
        <v>4703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>
        <v>200</v>
      </c>
      <c r="K21" s="51"/>
      <c r="L21" s="51"/>
      <c r="M21" s="51"/>
      <c r="N21" s="51">
        <v>400</v>
      </c>
      <c r="O21" s="51">
        <v>962</v>
      </c>
      <c r="P21" s="51"/>
      <c r="Q21" s="51"/>
      <c r="R21" s="51"/>
      <c r="S21" s="51">
        <v>140</v>
      </c>
      <c r="T21" s="51"/>
      <c r="U21" s="51"/>
      <c r="V21" s="51"/>
      <c r="W21" s="52">
        <f t="shared" ref="W21:W24" si="11">SUM(C21:V21)</f>
        <v>1865</v>
      </c>
    </row>
    <row r="22" spans="1:23" ht="15" customHeight="1">
      <c r="A22" s="32">
        <v>2361</v>
      </c>
      <c r="B22" s="15" t="s">
        <v>139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>
        <v>300</v>
      </c>
      <c r="O22" s="51"/>
      <c r="P22" s="51"/>
      <c r="Q22" s="51"/>
      <c r="R22" s="51"/>
      <c r="S22" s="51"/>
      <c r="T22" s="51"/>
      <c r="U22" s="51"/>
      <c r="V22" s="51"/>
      <c r="W22" s="52">
        <f t="shared" si="11"/>
        <v>300</v>
      </c>
    </row>
    <row r="23" spans="1:23" ht="15" customHeight="1">
      <c r="A23" s="32">
        <v>2363</v>
      </c>
      <c r="B23" s="15" t="s">
        <v>42</v>
      </c>
      <c r="C23" s="51"/>
      <c r="D23" s="51"/>
      <c r="E23" s="51"/>
      <c r="F23" s="51"/>
      <c r="G23" s="51">
        <v>8006</v>
      </c>
      <c r="H23" s="51"/>
      <c r="I23" s="51">
        <v>2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2">
        <f t="shared" si="11"/>
        <v>8008</v>
      </c>
    </row>
    <row r="24" spans="1:23" ht="15" customHeight="1">
      <c r="A24" s="32">
        <v>2370</v>
      </c>
      <c r="B24" s="15" t="s">
        <v>118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>
        <v>310</v>
      </c>
      <c r="O24" s="51"/>
      <c r="P24" s="51"/>
      <c r="Q24" s="51"/>
      <c r="R24" s="51"/>
      <c r="S24" s="51"/>
      <c r="T24" s="51"/>
      <c r="U24" s="51"/>
      <c r="V24" s="51"/>
      <c r="W24" s="52">
        <f t="shared" si="11"/>
        <v>310</v>
      </c>
    </row>
    <row r="25" spans="1:23" ht="17.25" customHeight="1">
      <c r="A25" s="71">
        <v>3200</v>
      </c>
      <c r="B25" s="72" t="s">
        <v>60</v>
      </c>
      <c r="C25" s="66">
        <f t="shared" ref="C25:K25" si="12">SUM(C26)</f>
        <v>0</v>
      </c>
      <c r="D25" s="66">
        <f t="shared" si="12"/>
        <v>0</v>
      </c>
      <c r="E25" s="66">
        <f t="shared" si="12"/>
        <v>0</v>
      </c>
      <c r="F25" s="66">
        <f t="shared" si="12"/>
        <v>0</v>
      </c>
      <c r="G25" s="66">
        <f t="shared" si="12"/>
        <v>0</v>
      </c>
      <c r="H25" s="66">
        <f t="shared" si="12"/>
        <v>0</v>
      </c>
      <c r="I25" s="66">
        <f t="shared" si="12"/>
        <v>0</v>
      </c>
      <c r="J25" s="66">
        <f t="shared" si="12"/>
        <v>0</v>
      </c>
      <c r="K25" s="66">
        <f t="shared" si="12"/>
        <v>0</v>
      </c>
      <c r="L25" s="66">
        <f t="shared" ref="L25:V25" si="13">SUM(L26)</f>
        <v>0</v>
      </c>
      <c r="M25" s="66">
        <f>SUM(M26)</f>
        <v>0</v>
      </c>
      <c r="N25" s="66">
        <f t="shared" si="13"/>
        <v>0</v>
      </c>
      <c r="O25" s="66">
        <f t="shared" si="13"/>
        <v>0</v>
      </c>
      <c r="P25" s="66">
        <f>SUM(P26)</f>
        <v>0</v>
      </c>
      <c r="Q25" s="66">
        <f>SUM(Q26)</f>
        <v>0</v>
      </c>
      <c r="R25" s="66">
        <f>SUM(R26)</f>
        <v>0</v>
      </c>
      <c r="S25" s="66">
        <f t="shared" si="13"/>
        <v>0</v>
      </c>
      <c r="T25" s="66">
        <f t="shared" si="13"/>
        <v>0</v>
      </c>
      <c r="U25" s="66">
        <f>SUM(U26)</f>
        <v>0</v>
      </c>
      <c r="V25" s="66">
        <f t="shared" si="13"/>
        <v>0</v>
      </c>
      <c r="W25" s="67">
        <f t="shared" ref="W25:W33" si="14">SUM(C25:V25)</f>
        <v>0</v>
      </c>
    </row>
    <row r="26" spans="1:23" ht="29.25" customHeight="1">
      <c r="A26" s="32">
        <v>3263</v>
      </c>
      <c r="B26" s="15" t="s">
        <v>61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2">
        <f t="shared" si="14"/>
        <v>0</v>
      </c>
    </row>
    <row r="27" spans="1:23" s="10" customFormat="1" ht="28.5">
      <c r="A27" s="71">
        <v>5000</v>
      </c>
      <c r="B27" s="72" t="s">
        <v>26</v>
      </c>
      <c r="C27" s="66">
        <f t="shared" ref="C27:V27" si="15">SUM(C28:C30)</f>
        <v>0</v>
      </c>
      <c r="D27" s="66">
        <f t="shared" si="15"/>
        <v>0</v>
      </c>
      <c r="E27" s="66">
        <f t="shared" si="15"/>
        <v>0</v>
      </c>
      <c r="F27" s="66">
        <f t="shared" si="15"/>
        <v>300</v>
      </c>
      <c r="G27" s="66">
        <f t="shared" si="15"/>
        <v>0</v>
      </c>
      <c r="H27" s="66">
        <f t="shared" si="15"/>
        <v>0</v>
      </c>
      <c r="I27" s="66">
        <f t="shared" si="15"/>
        <v>0</v>
      </c>
      <c r="J27" s="66">
        <f t="shared" si="15"/>
        <v>0</v>
      </c>
      <c r="K27" s="66">
        <f t="shared" si="15"/>
        <v>0</v>
      </c>
      <c r="L27" s="66">
        <f t="shared" si="15"/>
        <v>0</v>
      </c>
      <c r="M27" s="66">
        <f t="shared" si="15"/>
        <v>0</v>
      </c>
      <c r="N27" s="66">
        <f t="shared" si="15"/>
        <v>3000</v>
      </c>
      <c r="O27" s="66">
        <f t="shared" si="15"/>
        <v>5850</v>
      </c>
      <c r="P27" s="66">
        <f>SUM(P28:P30)</f>
        <v>0</v>
      </c>
      <c r="Q27" s="66">
        <f>SUM(Q28:Q30)</f>
        <v>0</v>
      </c>
      <c r="R27" s="66">
        <f>SUM(R28:R30)</f>
        <v>0</v>
      </c>
      <c r="S27" s="66">
        <f t="shared" si="15"/>
        <v>0</v>
      </c>
      <c r="T27" s="66">
        <f t="shared" si="15"/>
        <v>1880</v>
      </c>
      <c r="U27" s="66">
        <f t="shared" si="15"/>
        <v>0</v>
      </c>
      <c r="V27" s="66">
        <f t="shared" si="15"/>
        <v>0</v>
      </c>
      <c r="W27" s="67">
        <f t="shared" si="14"/>
        <v>11030</v>
      </c>
    </row>
    <row r="28" spans="1:23" ht="15">
      <c r="A28" s="32">
        <v>5232</v>
      </c>
      <c r="B28" s="15" t="s">
        <v>43</v>
      </c>
      <c r="C28" s="51">
        <v>0</v>
      </c>
      <c r="D28" s="51">
        <v>0</v>
      </c>
      <c r="E28" s="51">
        <v>0</v>
      </c>
      <c r="F28" s="51">
        <v>300</v>
      </c>
      <c r="G28" s="51"/>
      <c r="H28" s="51"/>
      <c r="I28" s="51"/>
      <c r="J28" s="51"/>
      <c r="K28" s="51"/>
      <c r="L28" s="51"/>
      <c r="M28" s="51"/>
      <c r="N28" s="51">
        <v>2670</v>
      </c>
      <c r="O28" s="51">
        <v>5850</v>
      </c>
      <c r="P28" s="51">
        <v>0</v>
      </c>
      <c r="Q28" s="51">
        <v>0</v>
      </c>
      <c r="R28" s="51"/>
      <c r="S28" s="51">
        <v>0</v>
      </c>
      <c r="T28" s="51">
        <v>0</v>
      </c>
      <c r="U28" s="51">
        <v>0</v>
      </c>
      <c r="V28" s="51">
        <v>0</v>
      </c>
      <c r="W28" s="52">
        <f t="shared" si="14"/>
        <v>8820</v>
      </c>
    </row>
    <row r="29" spans="1:23" ht="30">
      <c r="A29" s="32">
        <v>5262</v>
      </c>
      <c r="B29" s="18" t="s">
        <v>119</v>
      </c>
      <c r="C29" s="51">
        <v>0</v>
      </c>
      <c r="D29" s="51">
        <v>0</v>
      </c>
      <c r="E29" s="51">
        <v>0</v>
      </c>
      <c r="F29" s="51"/>
      <c r="G29" s="51"/>
      <c r="H29" s="51"/>
      <c r="I29" s="51"/>
      <c r="J29" s="51"/>
      <c r="K29" s="51"/>
      <c r="L29" s="51"/>
      <c r="M29" s="51"/>
      <c r="N29" s="51">
        <v>330</v>
      </c>
      <c r="O29" s="51"/>
      <c r="P29" s="51">
        <v>0</v>
      </c>
      <c r="Q29" s="51">
        <v>0</v>
      </c>
      <c r="R29" s="51"/>
      <c r="S29" s="51">
        <v>0</v>
      </c>
      <c r="T29" s="51">
        <v>0</v>
      </c>
      <c r="U29" s="51">
        <v>0</v>
      </c>
      <c r="V29" s="51">
        <v>0</v>
      </c>
      <c r="W29" s="52">
        <f t="shared" si="14"/>
        <v>330</v>
      </c>
    </row>
    <row r="30" spans="1:23" ht="15">
      <c r="A30" s="32">
        <v>5238</v>
      </c>
      <c r="B30" s="18" t="s">
        <v>44</v>
      </c>
      <c r="C30" s="51">
        <v>0</v>
      </c>
      <c r="D30" s="51">
        <v>0</v>
      </c>
      <c r="E30" s="51">
        <v>0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>
        <v>0</v>
      </c>
      <c r="Q30" s="51">
        <v>0</v>
      </c>
      <c r="R30" s="51"/>
      <c r="S30" s="51">
        <v>0</v>
      </c>
      <c r="T30" s="51">
        <v>1880</v>
      </c>
      <c r="U30" s="51">
        <v>0</v>
      </c>
      <c r="V30" s="51">
        <v>0</v>
      </c>
      <c r="W30" s="52">
        <f t="shared" si="14"/>
        <v>1880</v>
      </c>
    </row>
    <row r="31" spans="1:23" ht="57">
      <c r="A31" s="71">
        <v>6400</v>
      </c>
      <c r="B31" s="72" t="s">
        <v>114</v>
      </c>
      <c r="C31" s="66">
        <f>SUM(C32)</f>
        <v>0</v>
      </c>
      <c r="D31" s="66">
        <f t="shared" ref="D31:V31" si="16">SUM(D32)</f>
        <v>0</v>
      </c>
      <c r="E31" s="66">
        <f t="shared" si="16"/>
        <v>0</v>
      </c>
      <c r="F31" s="66">
        <f t="shared" si="16"/>
        <v>0</v>
      </c>
      <c r="G31" s="66">
        <f t="shared" si="16"/>
        <v>0</v>
      </c>
      <c r="H31" s="66">
        <f t="shared" si="16"/>
        <v>0</v>
      </c>
      <c r="I31" s="66">
        <f t="shared" si="16"/>
        <v>0</v>
      </c>
      <c r="J31" s="66">
        <f t="shared" si="16"/>
        <v>1120</v>
      </c>
      <c r="K31" s="66">
        <f t="shared" si="16"/>
        <v>137</v>
      </c>
      <c r="L31" s="66">
        <f t="shared" si="16"/>
        <v>0</v>
      </c>
      <c r="M31" s="66">
        <f t="shared" si="16"/>
        <v>0</v>
      </c>
      <c r="N31" s="66">
        <f t="shared" si="16"/>
        <v>0</v>
      </c>
      <c r="O31" s="66">
        <f t="shared" si="16"/>
        <v>0</v>
      </c>
      <c r="P31" s="66">
        <f>SUM(P32)</f>
        <v>0</v>
      </c>
      <c r="Q31" s="66">
        <f>SUM(Q32)</f>
        <v>0</v>
      </c>
      <c r="R31" s="66">
        <f>SUM(R32)</f>
        <v>0</v>
      </c>
      <c r="S31" s="66">
        <f t="shared" si="16"/>
        <v>25</v>
      </c>
      <c r="T31" s="66">
        <f t="shared" si="16"/>
        <v>0</v>
      </c>
      <c r="U31" s="66">
        <f t="shared" si="16"/>
        <v>0</v>
      </c>
      <c r="V31" s="66">
        <f t="shared" si="16"/>
        <v>0</v>
      </c>
      <c r="W31" s="67">
        <f t="shared" si="14"/>
        <v>1282</v>
      </c>
    </row>
    <row r="32" spans="1:23" ht="30">
      <c r="A32" s="32">
        <v>6421</v>
      </c>
      <c r="B32" s="18" t="s">
        <v>115</v>
      </c>
      <c r="C32" s="51"/>
      <c r="D32" s="51"/>
      <c r="E32" s="51"/>
      <c r="F32" s="51"/>
      <c r="G32" s="51"/>
      <c r="H32" s="51"/>
      <c r="I32" s="51"/>
      <c r="J32" s="51">
        <v>1120</v>
      </c>
      <c r="K32" s="51">
        <v>137</v>
      </c>
      <c r="L32" s="51"/>
      <c r="M32" s="51"/>
      <c r="N32" s="51"/>
      <c r="O32" s="51"/>
      <c r="P32" s="51"/>
      <c r="Q32" s="51"/>
      <c r="R32" s="51"/>
      <c r="S32" s="51">
        <v>25</v>
      </c>
      <c r="T32" s="51"/>
      <c r="U32" s="51"/>
      <c r="V32" s="51"/>
      <c r="W32" s="52">
        <f t="shared" si="14"/>
        <v>1282</v>
      </c>
    </row>
    <row r="33" spans="1:23" s="10" customFormat="1" ht="29.25" customHeight="1">
      <c r="A33" s="151" t="s">
        <v>45</v>
      </c>
      <c r="B33" s="151"/>
      <c r="C33" s="53">
        <f t="shared" ref="C33:V33" si="17">C6+C7-C11</f>
        <v>-0.46000000000000085</v>
      </c>
      <c r="D33" s="53">
        <f t="shared" si="17"/>
        <v>0.28999999999999204</v>
      </c>
      <c r="E33" s="53">
        <f t="shared" si="17"/>
        <v>0.19000000000000128</v>
      </c>
      <c r="F33" s="53">
        <f t="shared" si="17"/>
        <v>0</v>
      </c>
      <c r="G33" s="53">
        <f t="shared" si="17"/>
        <v>-0.1000000000003638</v>
      </c>
      <c r="H33" s="53">
        <f t="shared" si="17"/>
        <v>-0.38000000000010914</v>
      </c>
      <c r="I33" s="53">
        <f t="shared" si="17"/>
        <v>-9.000000000000008E-2</v>
      </c>
      <c r="J33" s="53">
        <f t="shared" si="17"/>
        <v>1234.8400000000001</v>
      </c>
      <c r="K33" s="53">
        <f t="shared" si="17"/>
        <v>-0.13999999999998636</v>
      </c>
      <c r="L33" s="53">
        <f t="shared" si="17"/>
        <v>3638.2299999999996</v>
      </c>
      <c r="M33" s="53">
        <f t="shared" si="17"/>
        <v>5.0000000000011369E-2</v>
      </c>
      <c r="N33" s="53">
        <f t="shared" si="17"/>
        <v>6599.84</v>
      </c>
      <c r="O33" s="53">
        <f t="shared" si="17"/>
        <v>474.56999999999971</v>
      </c>
      <c r="P33" s="53">
        <f>P6+P7-P11</f>
        <v>0.28999999999999204</v>
      </c>
      <c r="Q33" s="53">
        <f>Q6+Q7-Q11</f>
        <v>-7.9999999999998295E-2</v>
      </c>
      <c r="R33" s="53">
        <f>R6+R7-R11</f>
        <v>0</v>
      </c>
      <c r="S33" s="53">
        <f t="shared" si="17"/>
        <v>0.22999999999998977</v>
      </c>
      <c r="T33" s="53">
        <f t="shared" si="17"/>
        <v>0</v>
      </c>
      <c r="U33" s="53">
        <f t="shared" si="17"/>
        <v>0</v>
      </c>
      <c r="V33" s="53">
        <f t="shared" si="17"/>
        <v>0</v>
      </c>
      <c r="W33" s="50">
        <f t="shared" si="14"/>
        <v>11947.28</v>
      </c>
    </row>
    <row r="34" spans="1:23" ht="15">
      <c r="A34" s="19"/>
      <c r="B34" s="19"/>
      <c r="C34" s="19"/>
      <c r="G34" s="19"/>
      <c r="H34" s="19"/>
      <c r="I34" s="19"/>
      <c r="J34" s="19"/>
      <c r="K34" s="19"/>
      <c r="M34" s="19"/>
      <c r="R34" s="19"/>
      <c r="U34" s="19"/>
    </row>
    <row r="35" spans="1:23" ht="15">
      <c r="A35" s="19"/>
      <c r="B35" s="20"/>
      <c r="C35" s="19"/>
      <c r="G35" s="19"/>
      <c r="H35" s="19"/>
      <c r="I35" s="19"/>
      <c r="J35" s="19"/>
      <c r="K35" s="19"/>
      <c r="M35" s="19"/>
      <c r="R35" s="19"/>
      <c r="U35" s="19"/>
    </row>
    <row r="36" spans="1:23" ht="15">
      <c r="A36" s="19"/>
      <c r="B36" s="20"/>
      <c r="C36" s="19"/>
      <c r="G36" s="19"/>
      <c r="H36" s="19"/>
      <c r="I36" s="19"/>
      <c r="J36" s="19"/>
      <c r="K36" s="19"/>
      <c r="M36" s="19"/>
      <c r="R36" s="19"/>
      <c r="U36" s="19"/>
    </row>
    <row r="37" spans="1:23" ht="15">
      <c r="A37" s="19"/>
      <c r="B37" s="19"/>
      <c r="C37" s="19"/>
      <c r="G37" s="19"/>
      <c r="H37" s="19"/>
      <c r="I37" s="19"/>
      <c r="J37" s="19"/>
      <c r="K37" s="19"/>
      <c r="M37" s="19"/>
      <c r="R37" s="19"/>
      <c r="U37" s="19"/>
    </row>
  </sheetData>
  <mergeCells count="3">
    <mergeCell ref="A3:B3"/>
    <mergeCell ref="A6:B6"/>
    <mergeCell ref="A33:B33"/>
  </mergeCells>
  <pageMargins left="0.11811023622047245" right="0.11811023622047245" top="0.35433070866141736" bottom="0.35433070866141736" header="0.31496062992125984" footer="0.31496062992125984"/>
  <pageSetup scale="77" orientation="landscape" blackAndWhite="1" r:id="rId1"/>
  <headerFooter>
    <oddFooter>&amp;R&amp;"-,Italic"&amp;8&amp;P</oddFooter>
  </headerFooter>
  <colBreaks count="1" manualBreakCount="1">
    <brk id="10" max="3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zoomScaleNormal="100" workbookViewId="0">
      <selection activeCell="I32" sqref="I32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67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65</v>
      </c>
      <c r="C5" s="2"/>
      <c r="D5" s="2"/>
    </row>
    <row r="7" spans="2:4" ht="25.5" customHeight="1">
      <c r="B7" s="142"/>
      <c r="C7" s="143"/>
      <c r="D7" s="42" t="s">
        <v>0</v>
      </c>
    </row>
    <row r="8" spans="2:4" ht="15.75">
      <c r="B8" s="138" t="s">
        <v>5</v>
      </c>
      <c r="C8" s="139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4"/>
      <c r="C12" s="145"/>
      <c r="D12" s="45"/>
    </row>
    <row r="13" spans="2:4" ht="15.75">
      <c r="B13" s="138" t="s">
        <v>17</v>
      </c>
      <c r="C13" s="139"/>
      <c r="D13" s="43">
        <f>SUM(D14:D19)</f>
        <v>46031</v>
      </c>
    </row>
    <row r="14" spans="2:4" ht="14.25" customHeight="1">
      <c r="B14" s="5" t="s">
        <v>1</v>
      </c>
      <c r="C14" s="38" t="s">
        <v>9</v>
      </c>
      <c r="D14" s="44">
        <v>12</v>
      </c>
    </row>
    <row r="15" spans="2:4" ht="14.25" customHeight="1">
      <c r="B15" s="5" t="s">
        <v>53</v>
      </c>
      <c r="C15" s="38" t="s">
        <v>54</v>
      </c>
      <c r="D15" s="44">
        <v>531</v>
      </c>
    </row>
    <row r="16" spans="2:4" ht="22.5" customHeight="1">
      <c r="B16" s="5" t="s">
        <v>13</v>
      </c>
      <c r="C16" s="38" t="s">
        <v>14</v>
      </c>
      <c r="D16" s="44">
        <v>463</v>
      </c>
    </row>
    <row r="17" spans="2:4" ht="14.25" customHeight="1">
      <c r="B17" s="5" t="s">
        <v>12</v>
      </c>
      <c r="C17" s="38" t="s">
        <v>6</v>
      </c>
      <c r="D17" s="44">
        <v>0</v>
      </c>
    </row>
    <row r="18" spans="2:4" ht="14.25" customHeight="1">
      <c r="B18" s="5" t="s">
        <v>11</v>
      </c>
      <c r="C18" s="38" t="s">
        <v>2</v>
      </c>
      <c r="D18" s="44">
        <v>1076</v>
      </c>
    </row>
    <row r="19" spans="2:4" ht="14.25" customHeight="1">
      <c r="B19" s="5" t="s">
        <v>3</v>
      </c>
      <c r="C19" s="38" t="s">
        <v>4</v>
      </c>
      <c r="D19" s="44">
        <v>43949</v>
      </c>
    </row>
    <row r="20" spans="2:4" ht="15.75">
      <c r="B20" s="138" t="s">
        <v>18</v>
      </c>
      <c r="C20" s="139"/>
      <c r="D20" s="43">
        <f>SUM(D21:D26)</f>
        <v>46031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22612</v>
      </c>
    </row>
    <row r="23" spans="2:4" ht="14.25" customHeight="1">
      <c r="B23" s="5" t="s">
        <v>23</v>
      </c>
      <c r="C23" s="38" t="s">
        <v>24</v>
      </c>
      <c r="D23" s="44">
        <v>0</v>
      </c>
    </row>
    <row r="24" spans="2:4" ht="14.25" customHeight="1">
      <c r="B24" s="5" t="s">
        <v>25</v>
      </c>
      <c r="C24" s="38" t="s">
        <v>26</v>
      </c>
      <c r="D24" s="44">
        <v>20495</v>
      </c>
    </row>
    <row r="25" spans="2:4" ht="14.25" customHeight="1">
      <c r="B25" s="5" t="s">
        <v>121</v>
      </c>
      <c r="C25" s="38" t="s">
        <v>122</v>
      </c>
      <c r="D25" s="44">
        <v>2924</v>
      </c>
    </row>
    <row r="26" spans="2:4" ht="21.75">
      <c r="B26" s="5" t="s">
        <v>27</v>
      </c>
      <c r="C26" s="38" t="s">
        <v>28</v>
      </c>
      <c r="D26" s="44">
        <v>0</v>
      </c>
    </row>
    <row r="27" spans="2:4" ht="26.25" customHeight="1">
      <c r="B27" s="146" t="s">
        <v>10</v>
      </c>
      <c r="C27" s="147"/>
      <c r="D27" s="45">
        <f>D8-D13</f>
        <v>-46031</v>
      </c>
    </row>
    <row r="28" spans="2:4" ht="12.75" customHeight="1">
      <c r="B28" s="138" t="s">
        <v>8</v>
      </c>
      <c r="C28" s="139"/>
      <c r="D28" s="45">
        <f>D29-D30</f>
        <v>46031</v>
      </c>
    </row>
    <row r="29" spans="2:4">
      <c r="B29" s="140" t="s">
        <v>46</v>
      </c>
      <c r="C29" s="141"/>
      <c r="D29" s="44">
        <v>55472</v>
      </c>
    </row>
    <row r="30" spans="2:4">
      <c r="B30" s="140" t="s">
        <v>47</v>
      </c>
      <c r="C30" s="141"/>
      <c r="D30" s="44">
        <v>9441</v>
      </c>
    </row>
    <row r="31" spans="2:4">
      <c r="C31" s="3"/>
      <c r="D31" s="3"/>
    </row>
    <row r="32" spans="2:4">
      <c r="C32" s="4"/>
      <c r="D32" s="4"/>
    </row>
  </sheetData>
  <mergeCells count="9">
    <mergeCell ref="B28:C28"/>
    <mergeCell ref="B29:C29"/>
    <mergeCell ref="B30:C30"/>
    <mergeCell ref="B7:C7"/>
    <mergeCell ref="B8:C8"/>
    <mergeCell ref="B12:C12"/>
    <mergeCell ref="B13:C13"/>
    <mergeCell ref="B20:C20"/>
    <mergeCell ref="B27:C27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Normal="100" workbookViewId="0">
      <pane xSplit="2" ySplit="11" topLeftCell="C12" activePane="bottomRight" state="frozen"/>
      <selection activeCell="I32" sqref="I32"/>
      <selection pane="topRight" activeCell="I32" sqref="I32"/>
      <selection pane="bottomLeft" activeCell="I32" sqref="I32"/>
      <selection pane="bottomRight" activeCell="J22" sqref="J22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2" width="14" style="9" customWidth="1"/>
    <col min="13" max="13" width="10.42578125" style="9" customWidth="1"/>
    <col min="14" max="14" width="10.7109375" style="9" customWidth="1"/>
    <col min="15" max="16" width="10.42578125" style="9" customWidth="1"/>
    <col min="17" max="18" width="10.28515625" style="9" customWidth="1"/>
    <col min="19" max="19" width="10.85546875" style="9" customWidth="1"/>
    <col min="20" max="20" width="10.42578125" style="9" customWidth="1"/>
    <col min="21" max="21" width="14" style="9" customWidth="1"/>
    <col min="22" max="22" width="10.42578125" style="9" hidden="1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66</v>
      </c>
      <c r="Z2" s="46"/>
    </row>
    <row r="3" spans="1:26" ht="53.25" customHeight="1">
      <c r="A3" s="152"/>
      <c r="B3" s="152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112</v>
      </c>
      <c r="H3" s="39" t="s">
        <v>77</v>
      </c>
      <c r="I3" s="39" t="s">
        <v>79</v>
      </c>
      <c r="J3" s="39" t="s">
        <v>80</v>
      </c>
      <c r="K3" s="39" t="s">
        <v>83</v>
      </c>
      <c r="L3" s="39" t="s">
        <v>84</v>
      </c>
      <c r="M3" s="40" t="s">
        <v>87</v>
      </c>
      <c r="N3" s="39" t="s">
        <v>90</v>
      </c>
      <c r="O3" s="40" t="s">
        <v>92</v>
      </c>
      <c r="P3" s="40" t="s">
        <v>95</v>
      </c>
      <c r="Q3" s="40" t="s">
        <v>98</v>
      </c>
      <c r="R3" s="40" t="s">
        <v>101</v>
      </c>
      <c r="S3" s="40" t="s">
        <v>103</v>
      </c>
      <c r="T3" s="40" t="s">
        <v>107</v>
      </c>
      <c r="U3" s="39" t="s">
        <v>108</v>
      </c>
      <c r="V3" s="40"/>
      <c r="W3" s="21" t="s">
        <v>0</v>
      </c>
    </row>
    <row r="4" spans="1:26" ht="13.5" customHeight="1">
      <c r="A4" s="24"/>
      <c r="B4" s="27" t="s">
        <v>68</v>
      </c>
      <c r="C4" s="57" t="s">
        <v>69</v>
      </c>
      <c r="D4" s="26" t="s">
        <v>72</v>
      </c>
      <c r="E4" s="26" t="s">
        <v>73</v>
      </c>
      <c r="F4" s="26" t="s">
        <v>74</v>
      </c>
      <c r="G4" s="57" t="s">
        <v>75</v>
      </c>
      <c r="H4" s="57" t="s">
        <v>76</v>
      </c>
      <c r="I4" s="57" t="s">
        <v>78</v>
      </c>
      <c r="J4" s="57" t="s">
        <v>81</v>
      </c>
      <c r="K4" s="57" t="s">
        <v>82</v>
      </c>
      <c r="L4" s="57" t="s">
        <v>85</v>
      </c>
      <c r="M4" s="26" t="s">
        <v>88</v>
      </c>
      <c r="N4" s="57" t="s">
        <v>91</v>
      </c>
      <c r="O4" s="26" t="s">
        <v>93</v>
      </c>
      <c r="P4" s="26" t="s">
        <v>96</v>
      </c>
      <c r="Q4" s="26" t="s">
        <v>99</v>
      </c>
      <c r="R4" s="26" t="s">
        <v>102</v>
      </c>
      <c r="S4" s="26" t="s">
        <v>104</v>
      </c>
      <c r="T4" s="26" t="s">
        <v>106</v>
      </c>
      <c r="U4" s="57" t="s">
        <v>109</v>
      </c>
      <c r="V4" s="26"/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0" t="s">
        <v>111</v>
      </c>
      <c r="H5" s="61" t="s">
        <v>110</v>
      </c>
      <c r="I5" s="61" t="s">
        <v>110</v>
      </c>
      <c r="J5" s="61" t="s">
        <v>110</v>
      </c>
      <c r="K5" s="61" t="s">
        <v>113</v>
      </c>
      <c r="L5" s="60" t="s">
        <v>86</v>
      </c>
      <c r="M5" s="61" t="s">
        <v>89</v>
      </c>
      <c r="N5" s="62" t="s">
        <v>59</v>
      </c>
      <c r="O5" s="61" t="s">
        <v>94</v>
      </c>
      <c r="P5" s="61" t="s">
        <v>97</v>
      </c>
      <c r="Q5" s="60" t="s">
        <v>100</v>
      </c>
      <c r="R5" s="62" t="s">
        <v>59</v>
      </c>
      <c r="S5" s="60" t="s">
        <v>105</v>
      </c>
      <c r="T5" s="62" t="s">
        <v>59</v>
      </c>
      <c r="U5" s="60" t="s">
        <v>86</v>
      </c>
      <c r="V5" s="41"/>
      <c r="W5" s="23"/>
    </row>
    <row r="6" spans="1:26" s="10" customFormat="1" ht="27" customHeight="1" thickTop="1">
      <c r="A6" s="149" t="s">
        <v>31</v>
      </c>
      <c r="B6" s="150"/>
      <c r="C6" s="47">
        <v>11.96</v>
      </c>
      <c r="D6" s="47">
        <v>142.29</v>
      </c>
      <c r="E6" s="47">
        <v>21.19</v>
      </c>
      <c r="F6" s="47">
        <v>300</v>
      </c>
      <c r="G6" s="47">
        <v>529.91999999999996</v>
      </c>
      <c r="H6" s="47">
        <v>8005.9</v>
      </c>
      <c r="I6" s="47">
        <v>3704.62</v>
      </c>
      <c r="J6" s="47">
        <v>1.91</v>
      </c>
      <c r="K6" s="47">
        <v>3920.18</v>
      </c>
      <c r="L6" s="47">
        <v>234.77</v>
      </c>
      <c r="M6" s="47">
        <v>6211.03</v>
      </c>
      <c r="N6" s="47">
        <v>368.05</v>
      </c>
      <c r="O6" s="47">
        <v>14492.43</v>
      </c>
      <c r="P6" s="47">
        <v>17054.169999999998</v>
      </c>
      <c r="Q6" s="47">
        <v>98.67</v>
      </c>
      <c r="R6" s="47">
        <v>116.08</v>
      </c>
      <c r="S6" s="47">
        <v>142.29</v>
      </c>
      <c r="T6" s="47">
        <v>47</v>
      </c>
      <c r="U6" s="47">
        <v>70</v>
      </c>
      <c r="V6" s="47">
        <v>0</v>
      </c>
      <c r="W6" s="48">
        <f>SUM(C6:V10)</f>
        <v>55472.46</v>
      </c>
    </row>
    <row r="7" spans="1:26" ht="14.25" hidden="1">
      <c r="A7" s="11"/>
      <c r="B7" s="12" t="s">
        <v>5</v>
      </c>
      <c r="C7" s="49">
        <f t="shared" ref="C7:L7" si="0">C8</f>
        <v>0</v>
      </c>
      <c r="D7" s="49">
        <f t="shared" si="0"/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0</v>
      </c>
      <c r="L7" s="49">
        <f t="shared" si="0"/>
        <v>0</v>
      </c>
      <c r="M7" s="49">
        <f t="shared" ref="M7:V7" si="1">M8</f>
        <v>0</v>
      </c>
      <c r="N7" s="49">
        <f>N8</f>
        <v>0</v>
      </c>
      <c r="O7" s="49">
        <f t="shared" si="1"/>
        <v>0</v>
      </c>
      <c r="P7" s="49">
        <f t="shared" si="1"/>
        <v>0</v>
      </c>
      <c r="Q7" s="49">
        <f t="shared" si="1"/>
        <v>0</v>
      </c>
      <c r="R7" s="49">
        <f t="shared" si="1"/>
        <v>0</v>
      </c>
      <c r="S7" s="49">
        <f t="shared" si="1"/>
        <v>0</v>
      </c>
      <c r="T7" s="49">
        <f t="shared" si="1"/>
        <v>0</v>
      </c>
      <c r="U7" s="49">
        <f>U8</f>
        <v>0</v>
      </c>
      <c r="V7" s="49">
        <f t="shared" si="1"/>
        <v>0</v>
      </c>
      <c r="W7" s="50">
        <f>SUM(N7:V7)</f>
        <v>0</v>
      </c>
    </row>
    <row r="8" spans="1:26" ht="27.75" hidden="1" customHeight="1">
      <c r="A8" s="29" t="s">
        <v>32</v>
      </c>
      <c r="B8" s="13" t="s">
        <v>33</v>
      </c>
      <c r="C8" s="49">
        <f t="shared" ref="C8" si="2">SUM(C9:C10)</f>
        <v>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H8" si="3">SUM(G9:G10)</f>
        <v>0</v>
      </c>
      <c r="H8" s="49">
        <f t="shared" si="3"/>
        <v>0</v>
      </c>
      <c r="I8" s="49">
        <f t="shared" ref="I8:J8" si="4">SUM(I9:I10)</f>
        <v>0</v>
      </c>
      <c r="J8" s="49">
        <f t="shared" si="4"/>
        <v>0</v>
      </c>
      <c r="K8" s="49">
        <f t="shared" ref="K8:M8" si="5">SUM(K9:K10)</f>
        <v>0</v>
      </c>
      <c r="L8" s="49">
        <f t="shared" si="5"/>
        <v>0</v>
      </c>
      <c r="M8" s="49">
        <f t="shared" si="5"/>
        <v>0</v>
      </c>
      <c r="N8" s="49">
        <f t="shared" ref="N8:V8" si="6">SUM(N9:N10)</f>
        <v>0</v>
      </c>
      <c r="O8" s="49">
        <f t="shared" si="6"/>
        <v>0</v>
      </c>
      <c r="P8" s="49">
        <f t="shared" si="6"/>
        <v>0</v>
      </c>
      <c r="Q8" s="49">
        <f t="shared" si="6"/>
        <v>0</v>
      </c>
      <c r="R8" s="49">
        <f t="shared" si="6"/>
        <v>0</v>
      </c>
      <c r="S8" s="49">
        <f>SUM(S9:S10)</f>
        <v>0</v>
      </c>
      <c r="T8" s="49">
        <f>SUM(T9:T10)</f>
        <v>0</v>
      </c>
      <c r="U8" s="49">
        <f t="shared" ref="U8" si="7">SUM(U9:U10)</f>
        <v>0</v>
      </c>
      <c r="V8" s="49">
        <f t="shared" si="6"/>
        <v>0</v>
      </c>
      <c r="W8" s="50">
        <f>SUM(N8:V8)</f>
        <v>0</v>
      </c>
    </row>
    <row r="9" spans="1:26" ht="29.25" hidden="1" customHeight="1">
      <c r="A9" s="35" t="s">
        <v>15</v>
      </c>
      <c r="B9" s="36" t="s">
        <v>50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>SUM(N9:V9)</f>
        <v>0</v>
      </c>
    </row>
    <row r="10" spans="1:26" ht="29.25" hidden="1" customHeight="1">
      <c r="A10" s="35" t="s">
        <v>16</v>
      </c>
      <c r="B10" s="36" t="s">
        <v>51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>
        <f>SUM(N10:V10)</f>
        <v>0</v>
      </c>
    </row>
    <row r="11" spans="1:26" s="10" customFormat="1" ht="14.25">
      <c r="A11" s="30"/>
      <c r="B11" s="14" t="s">
        <v>34</v>
      </c>
      <c r="C11" s="53">
        <f t="shared" ref="C11:V11" si="8">C12+C18+C24+C26+C30</f>
        <v>12</v>
      </c>
      <c r="D11" s="53">
        <f t="shared" si="8"/>
        <v>142</v>
      </c>
      <c r="E11" s="53">
        <f t="shared" si="8"/>
        <v>21</v>
      </c>
      <c r="F11" s="53">
        <f t="shared" si="8"/>
        <v>300</v>
      </c>
      <c r="G11" s="53">
        <f t="shared" si="8"/>
        <v>530</v>
      </c>
      <c r="H11" s="53">
        <f t="shared" si="8"/>
        <v>8006</v>
      </c>
      <c r="I11" s="53">
        <f t="shared" si="8"/>
        <v>3705</v>
      </c>
      <c r="J11" s="53">
        <f t="shared" si="8"/>
        <v>2</v>
      </c>
      <c r="K11" s="53">
        <f t="shared" si="8"/>
        <v>2690</v>
      </c>
      <c r="L11" s="53">
        <f t="shared" si="8"/>
        <v>235</v>
      </c>
      <c r="M11" s="53">
        <f t="shared" si="8"/>
        <v>5040</v>
      </c>
      <c r="N11" s="53">
        <f t="shared" si="8"/>
        <v>368</v>
      </c>
      <c r="O11" s="53">
        <f t="shared" si="8"/>
        <v>7452</v>
      </c>
      <c r="P11" s="53">
        <f t="shared" si="8"/>
        <v>17054</v>
      </c>
      <c r="Q11" s="53">
        <f t="shared" si="8"/>
        <v>99</v>
      </c>
      <c r="R11" s="53">
        <f t="shared" si="8"/>
        <v>116</v>
      </c>
      <c r="S11" s="53">
        <f t="shared" si="8"/>
        <v>142</v>
      </c>
      <c r="T11" s="53">
        <f t="shared" si="8"/>
        <v>47</v>
      </c>
      <c r="U11" s="53">
        <f t="shared" si="8"/>
        <v>70</v>
      </c>
      <c r="V11" s="53">
        <f t="shared" si="8"/>
        <v>0</v>
      </c>
      <c r="W11" s="50">
        <f>SUM(C11:V11)</f>
        <v>46031</v>
      </c>
    </row>
    <row r="12" spans="1:26" s="10" customFormat="1" ht="14.25">
      <c r="A12" s="31">
        <v>2200</v>
      </c>
      <c r="B12" s="11" t="s">
        <v>35</v>
      </c>
      <c r="C12" s="53">
        <f t="shared" ref="C12" si="9">SUM(C13:C17)</f>
        <v>12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H12" si="10">SUM(G13:G17)</f>
        <v>0</v>
      </c>
      <c r="H12" s="53">
        <f t="shared" si="10"/>
        <v>4000</v>
      </c>
      <c r="I12" s="53">
        <f t="shared" ref="I12:J12" si="11">SUM(I13:I17)</f>
        <v>3705</v>
      </c>
      <c r="J12" s="53">
        <f t="shared" si="11"/>
        <v>0</v>
      </c>
      <c r="K12" s="53">
        <f t="shared" ref="K12:M12" si="12">SUM(K13:K17)</f>
        <v>1170</v>
      </c>
      <c r="L12" s="53">
        <f t="shared" si="12"/>
        <v>0</v>
      </c>
      <c r="M12" s="53">
        <f t="shared" si="12"/>
        <v>4500</v>
      </c>
      <c r="N12" s="53">
        <f t="shared" ref="N12:V12" si="13">SUM(N13:N17)</f>
        <v>368</v>
      </c>
      <c r="O12" s="53">
        <f t="shared" si="13"/>
        <v>2087</v>
      </c>
      <c r="P12" s="53">
        <f t="shared" si="13"/>
        <v>0</v>
      </c>
      <c r="Q12" s="53">
        <f t="shared" si="13"/>
        <v>0</v>
      </c>
      <c r="R12" s="53">
        <f t="shared" si="13"/>
        <v>0</v>
      </c>
      <c r="S12" s="53">
        <f>SUM(S13:S17)</f>
        <v>0</v>
      </c>
      <c r="T12" s="53">
        <f>SUM(T13:T17)</f>
        <v>47</v>
      </c>
      <c r="U12" s="53">
        <f t="shared" ref="U12" si="14">SUM(U13:U17)</f>
        <v>0</v>
      </c>
      <c r="V12" s="53">
        <f t="shared" si="13"/>
        <v>0</v>
      </c>
      <c r="W12" s="50">
        <f>SUM(C12:V12)</f>
        <v>15889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>SUM(C13:V13)</f>
        <v>0</v>
      </c>
    </row>
    <row r="14" spans="1:26" ht="15">
      <c r="A14" s="32">
        <v>2236</v>
      </c>
      <c r="B14" s="15" t="s">
        <v>37</v>
      </c>
      <c r="C14" s="51">
        <v>12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ref="W14:W17" si="15">SUM(C14:V14)</f>
        <v>12</v>
      </c>
    </row>
    <row r="15" spans="1:26" ht="15">
      <c r="A15" s="32">
        <v>2244</v>
      </c>
      <c r="B15" s="16" t="s">
        <v>120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>
        <v>4500</v>
      </c>
      <c r="N15" s="51"/>
      <c r="O15" s="51"/>
      <c r="P15" s="51"/>
      <c r="Q15" s="51"/>
      <c r="R15" s="51"/>
      <c r="S15" s="51"/>
      <c r="T15" s="51"/>
      <c r="U15" s="51"/>
      <c r="V15" s="51"/>
      <c r="W15" s="52">
        <f t="shared" si="15"/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15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4000</v>
      </c>
      <c r="I17" s="51">
        <v>3705</v>
      </c>
      <c r="J17" s="51"/>
      <c r="K17" s="51">
        <v>1170</v>
      </c>
      <c r="L17" s="51"/>
      <c r="M17" s="51"/>
      <c r="N17" s="51">
        <v>368</v>
      </c>
      <c r="O17" s="51">
        <v>2087</v>
      </c>
      <c r="P17" s="51"/>
      <c r="Q17" s="51"/>
      <c r="R17" s="51"/>
      <c r="S17" s="51"/>
      <c r="T17" s="51">
        <v>47</v>
      </c>
      <c r="U17" s="51"/>
      <c r="V17" s="51"/>
      <c r="W17" s="52">
        <f t="shared" si="15"/>
        <v>11377</v>
      </c>
    </row>
    <row r="18" spans="1:23" s="10" customFormat="1" ht="28.5">
      <c r="A18" s="31">
        <v>2300</v>
      </c>
      <c r="B18" s="17" t="s">
        <v>40</v>
      </c>
      <c r="C18" s="53">
        <f t="shared" ref="C18:J18" si="16">SUM(C19:C23)</f>
        <v>0</v>
      </c>
      <c r="D18" s="53">
        <f t="shared" si="16"/>
        <v>142</v>
      </c>
      <c r="E18" s="53">
        <f t="shared" si="16"/>
        <v>21</v>
      </c>
      <c r="F18" s="53">
        <f t="shared" si="16"/>
        <v>0</v>
      </c>
      <c r="G18" s="53">
        <f t="shared" si="16"/>
        <v>0</v>
      </c>
      <c r="H18" s="53">
        <f t="shared" si="16"/>
        <v>4006</v>
      </c>
      <c r="I18" s="53">
        <f t="shared" si="16"/>
        <v>0</v>
      </c>
      <c r="J18" s="53">
        <f t="shared" si="16"/>
        <v>2</v>
      </c>
      <c r="K18" s="53">
        <f>SUM(K19:K23)</f>
        <v>200</v>
      </c>
      <c r="L18" s="53">
        <f t="shared" ref="L18:V18" si="17">SUM(L19:L23)</f>
        <v>0</v>
      </c>
      <c r="M18" s="53">
        <f t="shared" si="17"/>
        <v>0</v>
      </c>
      <c r="N18" s="53">
        <f t="shared" si="17"/>
        <v>0</v>
      </c>
      <c r="O18" s="53">
        <f t="shared" si="17"/>
        <v>890</v>
      </c>
      <c r="P18" s="53">
        <f t="shared" si="17"/>
        <v>1204</v>
      </c>
      <c r="Q18" s="53">
        <f t="shared" si="17"/>
        <v>0</v>
      </c>
      <c r="R18" s="53">
        <f t="shared" si="17"/>
        <v>116</v>
      </c>
      <c r="S18" s="53">
        <f t="shared" si="17"/>
        <v>142</v>
      </c>
      <c r="T18" s="53">
        <f t="shared" si="17"/>
        <v>0</v>
      </c>
      <c r="U18" s="53">
        <f t="shared" si="17"/>
        <v>0</v>
      </c>
      <c r="V18" s="53">
        <f t="shared" si="17"/>
        <v>0</v>
      </c>
      <c r="W18" s="50">
        <f>SUM(C18:V18)</f>
        <v>6723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>
        <v>4006</v>
      </c>
      <c r="I20" s="51"/>
      <c r="J20" s="51"/>
      <c r="K20" s="51"/>
      <c r="L20" s="51"/>
      <c r="M20" s="51"/>
      <c r="N20" s="51"/>
      <c r="O20" s="51">
        <v>180</v>
      </c>
      <c r="P20" s="51">
        <v>500</v>
      </c>
      <c r="Q20" s="51"/>
      <c r="R20" s="51">
        <v>116</v>
      </c>
      <c r="S20" s="51">
        <v>142</v>
      </c>
      <c r="T20" s="51"/>
      <c r="U20" s="51"/>
      <c r="V20" s="51"/>
      <c r="W20" s="52">
        <f>SUM(C20:V21)</f>
        <v>6211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/>
      <c r="K21" s="51">
        <v>200</v>
      </c>
      <c r="L21" s="51"/>
      <c r="M21" s="51"/>
      <c r="N21" s="51"/>
      <c r="O21" s="51">
        <v>200</v>
      </c>
      <c r="P21" s="51">
        <v>704</v>
      </c>
      <c r="Q21" s="51"/>
      <c r="R21" s="51"/>
      <c r="S21" s="51"/>
      <c r="T21" s="51"/>
      <c r="U21" s="51"/>
      <c r="V21" s="51"/>
      <c r="W21" s="52">
        <f t="shared" ref="W21:W22" si="18">SUM(C21:V22)</f>
        <v>1269</v>
      </c>
    </row>
    <row r="22" spans="1:23" ht="15" customHeight="1">
      <c r="A22" s="32">
        <v>2363</v>
      </c>
      <c r="B22" s="15" t="s">
        <v>42</v>
      </c>
      <c r="C22" s="51"/>
      <c r="D22" s="51"/>
      <c r="E22" s="51"/>
      <c r="F22" s="51"/>
      <c r="G22" s="51"/>
      <c r="H22" s="51"/>
      <c r="I22" s="51"/>
      <c r="J22" s="51">
        <v>2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2">
        <f t="shared" si="18"/>
        <v>512</v>
      </c>
    </row>
    <row r="23" spans="1:23" ht="15" customHeight="1">
      <c r="A23" s="32">
        <v>2370</v>
      </c>
      <c r="B23" s="15" t="s">
        <v>118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v>510</v>
      </c>
      <c r="P23" s="51"/>
      <c r="Q23" s="51"/>
      <c r="R23" s="51"/>
      <c r="S23" s="51"/>
      <c r="T23" s="51"/>
      <c r="U23" s="51"/>
      <c r="V23" s="51"/>
      <c r="W23" s="52">
        <f>SUM(N23:V23)</f>
        <v>510</v>
      </c>
    </row>
    <row r="24" spans="1:23" ht="17.25" customHeight="1">
      <c r="A24" s="31">
        <v>3200</v>
      </c>
      <c r="B24" s="17" t="s">
        <v>60</v>
      </c>
      <c r="C24" s="53">
        <f t="shared" ref="C24:L24" si="19">SUM(C25)</f>
        <v>0</v>
      </c>
      <c r="D24" s="53">
        <f t="shared" si="19"/>
        <v>0</v>
      </c>
      <c r="E24" s="53">
        <f t="shared" si="19"/>
        <v>0</v>
      </c>
      <c r="F24" s="53">
        <f t="shared" si="19"/>
        <v>0</v>
      </c>
      <c r="G24" s="53">
        <f t="shared" si="19"/>
        <v>0</v>
      </c>
      <c r="H24" s="53">
        <f t="shared" si="19"/>
        <v>0</v>
      </c>
      <c r="I24" s="53">
        <f t="shared" si="19"/>
        <v>0</v>
      </c>
      <c r="J24" s="53">
        <f t="shared" si="19"/>
        <v>0</v>
      </c>
      <c r="K24" s="53">
        <f t="shared" si="19"/>
        <v>0</v>
      </c>
      <c r="L24" s="53">
        <f t="shared" si="19"/>
        <v>0</v>
      </c>
      <c r="M24" s="53">
        <f t="shared" ref="M24:V24" si="20">SUM(M25)</f>
        <v>0</v>
      </c>
      <c r="N24" s="53">
        <f>SUM(N25)</f>
        <v>0</v>
      </c>
      <c r="O24" s="53">
        <f t="shared" si="20"/>
        <v>0</v>
      </c>
      <c r="P24" s="53">
        <f t="shared" si="20"/>
        <v>0</v>
      </c>
      <c r="Q24" s="53">
        <f t="shared" si="20"/>
        <v>0</v>
      </c>
      <c r="R24" s="53">
        <f t="shared" si="20"/>
        <v>0</v>
      </c>
      <c r="S24" s="53">
        <f t="shared" si="20"/>
        <v>0</v>
      </c>
      <c r="T24" s="53">
        <f t="shared" si="20"/>
        <v>0</v>
      </c>
      <c r="U24" s="53">
        <f>SUM(U25)</f>
        <v>0</v>
      </c>
      <c r="V24" s="53">
        <f t="shared" si="20"/>
        <v>0</v>
      </c>
      <c r="W24" s="50">
        <f t="shared" ref="W24:W29" si="21">SUM(C24:V24)</f>
        <v>0</v>
      </c>
    </row>
    <row r="25" spans="1:23" ht="29.25" customHeight="1">
      <c r="A25" s="32">
        <v>3263</v>
      </c>
      <c r="B25" s="15" t="s">
        <v>61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2">
        <f t="shared" si="21"/>
        <v>0</v>
      </c>
    </row>
    <row r="26" spans="1:23" s="10" customFormat="1" ht="28.5">
      <c r="A26" s="31">
        <v>5000</v>
      </c>
      <c r="B26" s="17" t="s">
        <v>26</v>
      </c>
      <c r="C26" s="53">
        <f t="shared" ref="C26:V26" si="22">SUM(C27:C29)</f>
        <v>0</v>
      </c>
      <c r="D26" s="53">
        <f t="shared" si="22"/>
        <v>0</v>
      </c>
      <c r="E26" s="53">
        <f t="shared" si="22"/>
        <v>0</v>
      </c>
      <c r="F26" s="53">
        <f t="shared" si="22"/>
        <v>300</v>
      </c>
      <c r="G26" s="53">
        <f t="shared" si="22"/>
        <v>530</v>
      </c>
      <c r="H26" s="53">
        <f t="shared" si="22"/>
        <v>0</v>
      </c>
      <c r="I26" s="53">
        <f t="shared" si="22"/>
        <v>0</v>
      </c>
      <c r="J26" s="53">
        <f t="shared" si="22"/>
        <v>0</v>
      </c>
      <c r="K26" s="53">
        <f t="shared" si="22"/>
        <v>0</v>
      </c>
      <c r="L26" s="53">
        <f t="shared" si="22"/>
        <v>0</v>
      </c>
      <c r="M26" s="53">
        <f t="shared" si="22"/>
        <v>540</v>
      </c>
      <c r="N26" s="53">
        <f t="shared" si="22"/>
        <v>0</v>
      </c>
      <c r="O26" s="53">
        <f t="shared" si="22"/>
        <v>4475</v>
      </c>
      <c r="P26" s="53">
        <f t="shared" si="22"/>
        <v>14650</v>
      </c>
      <c r="Q26" s="53">
        <f t="shared" si="22"/>
        <v>0</v>
      </c>
      <c r="R26" s="53">
        <f t="shared" si="22"/>
        <v>0</v>
      </c>
      <c r="S26" s="53">
        <f t="shared" si="22"/>
        <v>0</v>
      </c>
      <c r="T26" s="53">
        <f t="shared" si="22"/>
        <v>0</v>
      </c>
      <c r="U26" s="53">
        <f t="shared" si="22"/>
        <v>0</v>
      </c>
      <c r="V26" s="53">
        <f t="shared" si="22"/>
        <v>0</v>
      </c>
      <c r="W26" s="50">
        <f t="shared" si="21"/>
        <v>20495</v>
      </c>
    </row>
    <row r="27" spans="1:23" ht="15">
      <c r="A27" s="32">
        <v>5232</v>
      </c>
      <c r="B27" s="15" t="s">
        <v>43</v>
      </c>
      <c r="C27" s="51">
        <v>0</v>
      </c>
      <c r="D27" s="51">
        <v>0</v>
      </c>
      <c r="E27" s="51">
        <v>0</v>
      </c>
      <c r="F27" s="51">
        <v>300</v>
      </c>
      <c r="G27" s="51">
        <v>530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51">
        <v>540</v>
      </c>
      <c r="N27" s="51">
        <v>0</v>
      </c>
      <c r="O27" s="51">
        <v>4300</v>
      </c>
      <c r="P27" s="51">
        <v>14650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52">
        <f t="shared" si="21"/>
        <v>20320</v>
      </c>
    </row>
    <row r="28" spans="1:23" ht="30">
      <c r="A28" s="32">
        <v>5262</v>
      </c>
      <c r="B28" s="18" t="s">
        <v>119</v>
      </c>
      <c r="C28" s="51">
        <v>0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  <c r="L28" s="51">
        <v>0</v>
      </c>
      <c r="M28" s="51">
        <v>0</v>
      </c>
      <c r="N28" s="51">
        <v>0</v>
      </c>
      <c r="O28" s="51">
        <v>175</v>
      </c>
      <c r="P28" s="51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52">
        <f t="shared" si="21"/>
        <v>175</v>
      </c>
    </row>
    <row r="29" spans="1:23" ht="15">
      <c r="A29" s="32">
        <v>5238</v>
      </c>
      <c r="B29" s="18" t="s">
        <v>44</v>
      </c>
      <c r="C29" s="51">
        <v>0</v>
      </c>
      <c r="D29" s="51">
        <v>0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52">
        <f t="shared" si="21"/>
        <v>0</v>
      </c>
    </row>
    <row r="30" spans="1:23" ht="57">
      <c r="A30" s="31">
        <v>6400</v>
      </c>
      <c r="B30" s="17" t="s">
        <v>114</v>
      </c>
      <c r="C30" s="53">
        <f>SUM(C31)</f>
        <v>0</v>
      </c>
      <c r="D30" s="53">
        <f t="shared" ref="D30:V30" si="23">SUM(D31)</f>
        <v>0</v>
      </c>
      <c r="E30" s="53">
        <f t="shared" si="23"/>
        <v>0</v>
      </c>
      <c r="F30" s="53">
        <f t="shared" si="23"/>
        <v>0</v>
      </c>
      <c r="G30" s="53">
        <f t="shared" si="23"/>
        <v>0</v>
      </c>
      <c r="H30" s="53">
        <f t="shared" si="23"/>
        <v>0</v>
      </c>
      <c r="I30" s="53">
        <f t="shared" si="23"/>
        <v>0</v>
      </c>
      <c r="J30" s="53">
        <f t="shared" si="23"/>
        <v>0</v>
      </c>
      <c r="K30" s="53">
        <f t="shared" si="23"/>
        <v>1320</v>
      </c>
      <c r="L30" s="53">
        <f t="shared" si="23"/>
        <v>235</v>
      </c>
      <c r="M30" s="53">
        <f t="shared" si="23"/>
        <v>0</v>
      </c>
      <c r="N30" s="53">
        <f t="shared" si="23"/>
        <v>0</v>
      </c>
      <c r="O30" s="53">
        <f t="shared" si="23"/>
        <v>0</v>
      </c>
      <c r="P30" s="53">
        <f t="shared" si="23"/>
        <v>1200</v>
      </c>
      <c r="Q30" s="53">
        <f t="shared" si="23"/>
        <v>99</v>
      </c>
      <c r="R30" s="53">
        <f t="shared" si="23"/>
        <v>0</v>
      </c>
      <c r="S30" s="53">
        <f t="shared" si="23"/>
        <v>0</v>
      </c>
      <c r="T30" s="53">
        <f t="shared" si="23"/>
        <v>0</v>
      </c>
      <c r="U30" s="53">
        <f t="shared" si="23"/>
        <v>70</v>
      </c>
      <c r="V30" s="53">
        <f t="shared" si="23"/>
        <v>0</v>
      </c>
      <c r="W30" s="50">
        <f t="shared" ref="W30:W31" si="24">SUM(C30:V30)</f>
        <v>2924</v>
      </c>
    </row>
    <row r="31" spans="1:23" ht="30">
      <c r="A31" s="32">
        <v>6421</v>
      </c>
      <c r="B31" s="18" t="s">
        <v>115</v>
      </c>
      <c r="C31" s="51"/>
      <c r="D31" s="51"/>
      <c r="E31" s="51"/>
      <c r="F31" s="51"/>
      <c r="G31" s="51"/>
      <c r="H31" s="51"/>
      <c r="I31" s="51"/>
      <c r="J31" s="51"/>
      <c r="K31" s="51">
        <v>1320</v>
      </c>
      <c r="L31" s="51">
        <v>235</v>
      </c>
      <c r="M31" s="51"/>
      <c r="N31" s="51"/>
      <c r="O31" s="51"/>
      <c r="P31" s="51">
        <v>1200</v>
      </c>
      <c r="Q31" s="51">
        <v>99</v>
      </c>
      <c r="R31" s="51"/>
      <c r="S31" s="51"/>
      <c r="T31" s="51"/>
      <c r="U31" s="51">
        <v>70</v>
      </c>
      <c r="V31" s="51"/>
      <c r="W31" s="52">
        <f t="shared" si="24"/>
        <v>2924</v>
      </c>
    </row>
    <row r="32" spans="1:23" s="10" customFormat="1" ht="29.25" customHeight="1">
      <c r="A32" s="151" t="s">
        <v>45</v>
      </c>
      <c r="B32" s="151"/>
      <c r="C32" s="53">
        <f t="shared" ref="C32:V32" si="25">C6+C7-C11</f>
        <v>-3.9999999999999147E-2</v>
      </c>
      <c r="D32" s="53">
        <f t="shared" si="25"/>
        <v>0.28999999999999204</v>
      </c>
      <c r="E32" s="53">
        <f t="shared" si="25"/>
        <v>0.19000000000000128</v>
      </c>
      <c r="F32" s="53">
        <f t="shared" si="25"/>
        <v>0</v>
      </c>
      <c r="G32" s="53">
        <f t="shared" si="25"/>
        <v>-8.0000000000040927E-2</v>
      </c>
      <c r="H32" s="53">
        <f t="shared" si="25"/>
        <v>-0.1000000000003638</v>
      </c>
      <c r="I32" s="53">
        <f t="shared" si="25"/>
        <v>-0.38000000000010914</v>
      </c>
      <c r="J32" s="53">
        <f t="shared" si="25"/>
        <v>-9.000000000000008E-2</v>
      </c>
      <c r="K32" s="53">
        <f t="shared" si="25"/>
        <v>1230.1799999999998</v>
      </c>
      <c r="L32" s="53">
        <f t="shared" si="25"/>
        <v>-0.22999999999998977</v>
      </c>
      <c r="M32" s="53">
        <f t="shared" si="25"/>
        <v>1171.0299999999997</v>
      </c>
      <c r="N32" s="53">
        <f t="shared" si="25"/>
        <v>5.0000000000011369E-2</v>
      </c>
      <c r="O32" s="53">
        <f t="shared" si="25"/>
        <v>7040.43</v>
      </c>
      <c r="P32" s="53">
        <f t="shared" si="25"/>
        <v>0.16999999999825377</v>
      </c>
      <c r="Q32" s="53">
        <f t="shared" si="25"/>
        <v>-0.32999999999999829</v>
      </c>
      <c r="R32" s="53">
        <f t="shared" si="25"/>
        <v>7.9999999999998295E-2</v>
      </c>
      <c r="S32" s="53">
        <f t="shared" si="25"/>
        <v>0.28999999999999204</v>
      </c>
      <c r="T32" s="53">
        <f t="shared" si="25"/>
        <v>0</v>
      </c>
      <c r="U32" s="53">
        <f t="shared" si="25"/>
        <v>0</v>
      </c>
      <c r="V32" s="53">
        <f t="shared" si="25"/>
        <v>0</v>
      </c>
      <c r="W32" s="50">
        <f>SUM(C32:V32)</f>
        <v>9441.4599999999991</v>
      </c>
    </row>
    <row r="33" spans="1:21" ht="15">
      <c r="A33" s="19"/>
      <c r="B33" s="19"/>
      <c r="C33" s="19"/>
      <c r="G33" s="19"/>
      <c r="H33" s="19"/>
      <c r="I33" s="19"/>
      <c r="J33" s="19"/>
      <c r="K33" s="19"/>
      <c r="L33" s="19"/>
      <c r="N33" s="19"/>
      <c r="U33" s="19"/>
    </row>
    <row r="34" spans="1:21" ht="15">
      <c r="A34" s="19"/>
      <c r="B34" s="20"/>
      <c r="C34" s="19"/>
      <c r="G34" s="19"/>
      <c r="H34" s="19"/>
      <c r="I34" s="19"/>
      <c r="J34" s="19"/>
      <c r="K34" s="19"/>
      <c r="L34" s="19"/>
      <c r="N34" s="19"/>
      <c r="U34" s="19"/>
    </row>
    <row r="35" spans="1:21" ht="15">
      <c r="A35" s="19"/>
      <c r="B35" s="20"/>
      <c r="C35" s="19"/>
      <c r="G35" s="19"/>
      <c r="H35" s="19"/>
      <c r="I35" s="19"/>
      <c r="J35" s="19"/>
      <c r="K35" s="19"/>
      <c r="L35" s="19"/>
      <c r="N35" s="19"/>
      <c r="U35" s="19"/>
    </row>
    <row r="36" spans="1:21" ht="15">
      <c r="A36" s="19"/>
      <c r="B36" s="19"/>
      <c r="C36" s="19"/>
      <c r="G36" s="19"/>
      <c r="H36" s="19"/>
      <c r="I36" s="19"/>
      <c r="J36" s="19"/>
      <c r="K36" s="19"/>
      <c r="L36" s="19"/>
      <c r="N36" s="19"/>
      <c r="U36" s="19"/>
    </row>
  </sheetData>
  <mergeCells count="3">
    <mergeCell ref="A3:B3"/>
    <mergeCell ref="A6:B6"/>
    <mergeCell ref="A32:B32"/>
  </mergeCells>
  <pageMargins left="0.11811023622047245" right="0.11811023622047245" top="0.35433070866141736" bottom="0.35433070866141736" header="0.31496062992125984" footer="0.31496062992125984"/>
  <pageSetup scale="88" orientation="landscape" r:id="rId1"/>
  <colBreaks count="1" manualBreakCount="1">
    <brk id="11" max="3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zoomScaleNormal="100" workbookViewId="0">
      <selection activeCell="F33" sqref="F33"/>
    </sheetView>
  </sheetViews>
  <sheetFormatPr defaultRowHeight="12.75"/>
  <cols>
    <col min="1" max="1" width="9.140625" style="1"/>
    <col min="2" max="2" width="11.85546875" style="1" customWidth="1"/>
    <col min="3" max="3" width="51" style="1" customWidth="1"/>
    <col min="4" max="4" width="13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55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57</v>
      </c>
      <c r="C5" s="2"/>
      <c r="D5" s="2"/>
    </row>
    <row r="7" spans="2:4" ht="25.5" customHeight="1">
      <c r="B7" s="142"/>
      <c r="C7" s="143"/>
      <c r="D7" s="42" t="s">
        <v>0</v>
      </c>
    </row>
    <row r="8" spans="2:4" ht="15.75">
      <c r="B8" s="138" t="s">
        <v>5</v>
      </c>
      <c r="C8" s="139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4"/>
      <c r="C12" s="145"/>
      <c r="D12" s="45"/>
    </row>
    <row r="13" spans="2:4" ht="15.75">
      <c r="B13" s="138" t="s">
        <v>17</v>
      </c>
      <c r="C13" s="139"/>
      <c r="D13" s="43">
        <f>SUM(D14:D19)</f>
        <v>40410</v>
      </c>
    </row>
    <row r="14" spans="2:4" ht="14.25" customHeight="1">
      <c r="B14" s="5" t="s">
        <v>1</v>
      </c>
      <c r="C14" s="38" t="s">
        <v>9</v>
      </c>
      <c r="D14" s="44">
        <v>0</v>
      </c>
    </row>
    <row r="15" spans="2:4" ht="14.25" customHeight="1">
      <c r="B15" s="5" t="s">
        <v>53</v>
      </c>
      <c r="C15" s="38" t="s">
        <v>54</v>
      </c>
      <c r="D15" s="44">
        <v>338</v>
      </c>
    </row>
    <row r="16" spans="2:4" ht="22.5" customHeight="1">
      <c r="B16" s="5" t="s">
        <v>13</v>
      </c>
      <c r="C16" s="38" t="s">
        <v>14</v>
      </c>
      <c r="D16" s="44">
        <v>0</v>
      </c>
    </row>
    <row r="17" spans="2:4" ht="14.25" customHeight="1">
      <c r="B17" s="5" t="s">
        <v>12</v>
      </c>
      <c r="C17" s="38" t="s">
        <v>6</v>
      </c>
      <c r="D17" s="44">
        <f>2000+581</f>
        <v>2581</v>
      </c>
    </row>
    <row r="18" spans="2:4" ht="14.25" customHeight="1">
      <c r="B18" s="5" t="s">
        <v>11</v>
      </c>
      <c r="C18" s="38" t="s">
        <v>2</v>
      </c>
      <c r="D18" s="44">
        <v>139</v>
      </c>
    </row>
    <row r="19" spans="2:4" ht="14.25" customHeight="1">
      <c r="B19" s="5" t="s">
        <v>3</v>
      </c>
      <c r="C19" s="38" t="s">
        <v>4</v>
      </c>
      <c r="D19" s="44">
        <f>36+37316</f>
        <v>37352</v>
      </c>
    </row>
    <row r="20" spans="2:4" ht="15.75">
      <c r="B20" s="138" t="s">
        <v>18</v>
      </c>
      <c r="C20" s="139"/>
      <c r="D20" s="43">
        <f>SUM(D21:D25)</f>
        <v>40410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38410</v>
      </c>
    </row>
    <row r="23" spans="2:4" ht="14.25" customHeight="1">
      <c r="B23" s="5" t="s">
        <v>23</v>
      </c>
      <c r="C23" s="38" t="s">
        <v>24</v>
      </c>
      <c r="D23" s="44">
        <v>2000</v>
      </c>
    </row>
    <row r="24" spans="2:4" ht="14.25" customHeight="1">
      <c r="B24" s="5" t="s">
        <v>25</v>
      </c>
      <c r="C24" s="38" t="s">
        <v>26</v>
      </c>
      <c r="D24" s="44">
        <v>0</v>
      </c>
    </row>
    <row r="25" spans="2:4" ht="21.75">
      <c r="B25" s="5" t="s">
        <v>27</v>
      </c>
      <c r="C25" s="38" t="s">
        <v>28</v>
      </c>
      <c r="D25" s="44">
        <v>0</v>
      </c>
    </row>
    <row r="26" spans="2:4" ht="26.25" customHeight="1">
      <c r="B26" s="146" t="s">
        <v>10</v>
      </c>
      <c r="C26" s="147"/>
      <c r="D26" s="45">
        <f>D8-D13</f>
        <v>-40410</v>
      </c>
    </row>
    <row r="27" spans="2:4" ht="12.75" customHeight="1">
      <c r="B27" s="138" t="s">
        <v>8</v>
      </c>
      <c r="C27" s="139"/>
      <c r="D27" s="45">
        <f>D28-D29</f>
        <v>40410</v>
      </c>
    </row>
    <row r="28" spans="2:4">
      <c r="B28" s="140" t="s">
        <v>46</v>
      </c>
      <c r="C28" s="141"/>
      <c r="D28" s="44">
        <v>40873</v>
      </c>
    </row>
    <row r="29" spans="2:4">
      <c r="B29" s="140" t="s">
        <v>47</v>
      </c>
      <c r="C29" s="141"/>
      <c r="D29" s="44">
        <v>463</v>
      </c>
    </row>
    <row r="30" spans="2:4">
      <c r="C30" s="3"/>
      <c r="D30" s="3"/>
    </row>
    <row r="31" spans="2:4">
      <c r="C31" s="4"/>
      <c r="D31" s="4"/>
    </row>
  </sheetData>
  <mergeCells count="9">
    <mergeCell ref="B28:C28"/>
    <mergeCell ref="B29:C29"/>
    <mergeCell ref="B27:C27"/>
    <mergeCell ref="B7:C7"/>
    <mergeCell ref="B8:C8"/>
    <mergeCell ref="B12:C12"/>
    <mergeCell ref="B13:C13"/>
    <mergeCell ref="B20:C20"/>
    <mergeCell ref="B26:C26"/>
  </mergeCells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2_pielikums_2023</vt:lpstr>
      <vt:lpstr>8_pielikums_2018</vt:lpstr>
      <vt:lpstr>ZB_kopsavilkums_2023</vt:lpstr>
      <vt:lpstr>ZB_kopsavilkums_2018</vt:lpstr>
      <vt:lpstr>8_pielikums_2017</vt:lpstr>
      <vt:lpstr>ZB_kopsavilkums_2017</vt:lpstr>
      <vt:lpstr>8_pielikums_2016</vt:lpstr>
      <vt:lpstr>Sheet1</vt:lpstr>
      <vt:lpstr>ZB_kopsavilkums_2017!Print_Titles</vt:lpstr>
      <vt:lpstr>ZB_kopsavilkums_2018!Print_Titles</vt:lpstr>
      <vt:lpstr>ZB_kopsavilkums_2023!Print_Titles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2023-04-12T13:20:20Z</cp:lastPrinted>
  <dcterms:created xsi:type="dcterms:W3CDTF">2010-12-22T09:44:11Z</dcterms:created>
  <dcterms:modified xsi:type="dcterms:W3CDTF">2023-05-09T06:36:15Z</dcterms:modified>
</cp:coreProperties>
</file>