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5440" windowHeight="15390"/>
  </bookViews>
  <sheets>
    <sheet name="saraksts" sheetId="2" r:id="rId1"/>
  </sheets>
  <definedNames>
    <definedName name="_xlnm.Print_Area" localSheetId="0">saraksts!$A$1:$K$71</definedName>
    <definedName name="_xlnm.Print_Titles" localSheetId="0">saraksts!$9:$10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40" i="2" l="1"/>
  <c r="H40" i="2"/>
  <c r="G40" i="2"/>
  <c r="F40" i="2"/>
  <c r="J38" i="2"/>
  <c r="H38" i="2"/>
  <c r="G38" i="2"/>
  <c r="F38" i="2"/>
  <c r="J37" i="2"/>
  <c r="H37" i="2"/>
  <c r="G37" i="2"/>
  <c r="F37" i="2"/>
  <c r="H29" i="2"/>
  <c r="G29" i="2"/>
  <c r="F29" i="2"/>
  <c r="J28" i="2"/>
  <c r="H28" i="2"/>
  <c r="G28" i="2"/>
  <c r="F28" i="2"/>
  <c r="J27" i="2"/>
  <c r="J26" i="2"/>
  <c r="H27" i="2"/>
  <c r="G27" i="2"/>
  <c r="F27" i="2"/>
  <c r="H26" i="2"/>
  <c r="G26" i="2"/>
  <c r="F26" i="2"/>
  <c r="J21" i="2"/>
  <c r="H21" i="2"/>
  <c r="G21" i="2"/>
  <c r="F21" i="2"/>
  <c r="J20" i="2"/>
  <c r="H20" i="2"/>
  <c r="G20" i="2"/>
  <c r="F20" i="2"/>
  <c r="J19" i="2"/>
  <c r="H19" i="2"/>
  <c r="G19" i="2"/>
  <c r="F19" i="2"/>
  <c r="H17" i="2"/>
  <c r="F17" i="2"/>
  <c r="F16" i="2"/>
  <c r="H15" i="2"/>
  <c r="G15" i="2"/>
  <c r="F50" i="2"/>
  <c r="H58" i="2"/>
  <c r="G58" i="2"/>
  <c r="F58" i="2"/>
  <c r="F57" i="2"/>
  <c r="J49" i="2" l="1"/>
  <c r="J48" i="2"/>
  <c r="J47" i="2"/>
  <c r="J46" i="2"/>
  <c r="H50" i="2" l="1"/>
  <c r="G50" i="2"/>
</calcChain>
</file>

<file path=xl/sharedStrings.xml><?xml version="1.0" encoding="utf-8"?>
<sst xmlns="http://schemas.openxmlformats.org/spreadsheetml/2006/main" count="228" uniqueCount="172">
  <si>
    <t>Nr.
p.k.</t>
  </si>
  <si>
    <t xml:space="preserve">Budžeta programmas (apakšprogrammas)
kods un nosaukums 
</t>
  </si>
  <si>
    <t>(amats)</t>
  </si>
  <si>
    <r>
      <t>(datums</t>
    </r>
    <r>
      <rPr>
        <vertAlign val="superscript"/>
        <sz val="9"/>
        <rFont val="Times New Roman"/>
        <family val="1"/>
        <charset val="186"/>
      </rPr>
      <t>2</t>
    </r>
    <r>
      <rPr>
        <sz val="9"/>
        <rFont val="Times New Roman"/>
        <family val="1"/>
        <charset val="186"/>
      </rPr>
      <t>)</t>
    </r>
  </si>
  <si>
    <t>Prioritāra pasākuma nosaukums</t>
  </si>
  <si>
    <t>Prioritāra pasākuma kods</t>
  </si>
  <si>
    <t>(tālrunis, elektroniskā pasta adrese)</t>
  </si>
  <si>
    <r>
      <t xml:space="preserve">Papildus nepieciešamais valsts budžeta finansējums, </t>
    </r>
    <r>
      <rPr>
        <b/>
        <i/>
        <sz val="9"/>
        <rFont val="Times New Roman"/>
        <family val="1"/>
        <charset val="186"/>
      </rPr>
      <t>euro</t>
    </r>
    <r>
      <rPr>
        <b/>
        <sz val="9"/>
        <rFont val="Times New Roman"/>
        <family val="1"/>
        <charset val="186"/>
      </rPr>
      <t xml:space="preserve"> </t>
    </r>
  </si>
  <si>
    <r>
      <t>Pasākuma pabeigšanas gads
 (</t>
    </r>
    <r>
      <rPr>
        <b/>
        <i/>
        <sz val="9"/>
        <rFont val="Times New Roman"/>
        <family val="1"/>
        <charset val="186"/>
      </rPr>
      <t>ja tas ir terminēts</t>
    </r>
    <r>
      <rPr>
        <b/>
        <sz val="9"/>
        <rFont val="Times New Roman"/>
        <family val="1"/>
        <charset val="186"/>
      </rPr>
      <t>)</t>
    </r>
  </si>
  <si>
    <r>
      <t>turpmākā laikposmā līdz pasākuma pabeigšanai 
(</t>
    </r>
    <r>
      <rPr>
        <b/>
        <i/>
        <sz val="9"/>
        <rFont val="Times New Roman"/>
        <family val="1"/>
        <charset val="186"/>
      </rPr>
      <t>ja tas ir terminēts</t>
    </r>
    <r>
      <rPr>
        <b/>
        <sz val="9"/>
        <rFont val="Times New Roman"/>
        <family val="1"/>
        <charset val="186"/>
      </rPr>
      <t>)</t>
    </r>
  </si>
  <si>
    <r>
      <t>turpmāk katru gadu 
(</t>
    </r>
    <r>
      <rPr>
        <b/>
        <i/>
        <sz val="9"/>
        <rFont val="Times New Roman"/>
        <family val="1"/>
        <charset val="186"/>
      </rPr>
      <t>ja pasākums nav terminēts</t>
    </r>
    <r>
      <rPr>
        <b/>
        <sz val="9"/>
        <rFont val="Times New Roman"/>
        <family val="1"/>
        <charset val="186"/>
      </rPr>
      <t>)</t>
    </r>
  </si>
  <si>
    <t>(ministrija vai cita centrālā valsts iestāde)</t>
  </si>
  <si>
    <t xml:space="preserve"> Prioritāro pasākumu (tai skaitā starpnozaru) saraksts nozīmīguma secībā</t>
  </si>
  <si>
    <r>
      <t>(vārds, uzvārds)                           (paraksts</t>
    </r>
    <r>
      <rPr>
        <vertAlign val="superscript"/>
        <sz val="9"/>
        <rFont val="Times New Roman"/>
        <family val="1"/>
        <charset val="186"/>
      </rPr>
      <t>2</t>
    </r>
    <r>
      <rPr>
        <sz val="9"/>
        <rFont val="Times New Roman"/>
        <family val="1"/>
        <charset val="186"/>
      </rPr>
      <t>)</t>
    </r>
  </si>
  <si>
    <t>I. Prioritārie pasākumi (izņemot starpnozaru prioritāros pasākumus)</t>
  </si>
  <si>
    <r>
      <t xml:space="preserve">Piezīmes. 
</t>
    </r>
    <r>
      <rPr>
        <i/>
        <vertAlign val="superscript"/>
        <sz val="8"/>
        <rFont val="Times New Roman"/>
        <family val="1"/>
        <charset val="186"/>
      </rPr>
      <t xml:space="preserve">1 </t>
    </r>
    <r>
      <rPr>
        <i/>
        <sz val="8"/>
        <rFont val="Times New Roman"/>
        <family val="1"/>
        <charset val="186"/>
      </rPr>
      <t xml:space="preserve">Rindas "Tai skaitā sadalījumā pa budžeta programmām/apakšprogrammām" aizpilda tad, ja finansējums konkrētam prioritāram pasākumam tiek paredzēts vairākās budžeta programmās/apakšprogrammās.
</t>
    </r>
    <r>
      <rPr>
        <i/>
        <vertAlign val="superscript"/>
        <sz val="8"/>
        <rFont val="Times New Roman"/>
        <family val="1"/>
        <charset val="186"/>
      </rPr>
      <t xml:space="preserve">2 </t>
    </r>
    <r>
      <rPr>
        <i/>
        <sz val="8"/>
        <rFont val="Times New Roman"/>
        <family val="1"/>
        <charset val="186"/>
      </rPr>
      <t xml:space="preserve">Dokumenta rekvizītus "paraksts" un "datums" neaizpilda, ja elektroniskais dokuments ir sagatavots atbilstoši normatīvajiem aktiem par elektronisko dokumentu noformēšanu. </t>
    </r>
  </si>
  <si>
    <t>2023. gadam</t>
  </si>
  <si>
    <t>2024. gadam</t>
  </si>
  <si>
    <t>2025. gadam</t>
  </si>
  <si>
    <t>Valsts reģionālo autoceļu pārbūve un atjaunošana</t>
  </si>
  <si>
    <t>Valsts vietējo autoceļu pārbūve un atjaunošana</t>
  </si>
  <si>
    <t>Satiksmes ministrija</t>
  </si>
  <si>
    <t>Dotācija zaudējumu segšanai sabiedriskā transporta pakalpojumu sniedzējiem</t>
  </si>
  <si>
    <t>Pasažieru tiesību iekšzemes dzelzceļa pasažieru pārvadājumos uzraudzība</t>
  </si>
  <si>
    <t>2023</t>
  </si>
  <si>
    <t>2025</t>
  </si>
  <si>
    <t>2021.gada universālā pasta pakalpojuma saistību izpildes radīto tīro izmaksu  kompensācija</t>
  </si>
  <si>
    <t>Atbalsta pasākumi Interneta protokola 6.versijas ieviešanai valsts pārvaldē</t>
  </si>
  <si>
    <t>Platjoslas kompetences centra darbības nodrošināšana</t>
  </si>
  <si>
    <t>Jaunā budžeta programma</t>
  </si>
  <si>
    <t>Satiksmes ministrijas nodarbināto atlīdzības konkurētspējas paaugstināšana</t>
  </si>
  <si>
    <t>Valsts budžeta apakšprogramma 23.06.00 "Valsts autoceļu uzturēšana un atjaunošana"</t>
  </si>
  <si>
    <t>Valsts budžeta apakšprogramma 31.06.00 "Dotācija zaudējumu segšanai sabiedriskā transporta pakalpojumu sniedzējiem"</t>
  </si>
  <si>
    <t>Valsts budžeta apakšprogramma 31.05.00. "Dotācija Autotransporta direkcijai sabiedriskā transporta pakalpojumu organizēšanai"</t>
  </si>
  <si>
    <t>Valsts budžeta apakšprogramma 31.08.00 "Transferts plānošanas reģioniem sabiedriskā transporta pakalpojumu funkciju nodrošināšanai"</t>
  </si>
  <si>
    <t>Valsts budžeta programma 44.00.00 "Līdzekļi aviācijas drošības, glābšanas un civilmilitārās sadarbības nodrošināšanai"</t>
  </si>
  <si>
    <t xml:space="preserve">Valsts budžeta programma  97.00.00 "Nozaru vadība un politikas plānošana" </t>
  </si>
  <si>
    <t>Valsts budžeta programma  02.00.00 Kompensācijas par abonētās preses piegādi un saistību izpildi</t>
  </si>
  <si>
    <t>Rail Baltica projekta ieviešana</t>
  </si>
  <si>
    <t>2026</t>
  </si>
  <si>
    <t>Pētījums par multimodālo kravas termināļu attīstību un Rīcības plāna izstrāde multimodālo kravas termināļu attīstībai</t>
  </si>
  <si>
    <t>Finansējums dzelzceļa publiskajai infrastruktūrai</t>
  </si>
  <si>
    <t>Valsts budžeta apakšprogramma 31.04.00 Finansējums dzelzceļa publiskajai infrastruktūrai</t>
  </si>
  <si>
    <t>Dzelzceļa radiokomunikācijas FRMCS sistēmu ieviešana (A klase)</t>
  </si>
  <si>
    <t>Vēsturiski piesārņotas vietas Nr. 01934/671 Vagonu parka teritorijā sanācija un vides atveseļošana</t>
  </si>
  <si>
    <t>Finansējums vilcienu remontu centra izbūvei</t>
  </si>
  <si>
    <t>Karina marinska</t>
  </si>
  <si>
    <t>67028354, karina.marinska@sam.gov.lv</t>
  </si>
  <si>
    <t>Sagatavoja: SM Attīstības un finanšu plānošanas departamenta vecākā referente</t>
  </si>
  <si>
    <t>Jūrnieku sertifikātas pakalpojumu digitalizēšana</t>
  </si>
  <si>
    <t>Optiskā tīkla infrastruktūras pieejamības nodrošināšana</t>
  </si>
  <si>
    <t>Satiksmes ministrijas atašeju atlīdzības konkurētspējas paaugstināšana</t>
  </si>
  <si>
    <t>Aviācijas drošības infrastruktūras uzlabošana lidosta "Rīga" lidlaukam</t>
  </si>
  <si>
    <t>Piekļuves kontroles sistēmas modernizācija lidosta "Rīga" lidlaukam</t>
  </si>
  <si>
    <t>Ugunsdzēsības infrastruktūras modernizācija lidosta "Rīga" lidlaukam</t>
  </si>
  <si>
    <t>Pārvietojams Tīkla vadības centrs LVRTC darbības nepārtrauktības nodrošināšanai</t>
  </si>
  <si>
    <t>Apraides risinājumu stiprināšana.</t>
  </si>
  <si>
    <t>Datu Centrs ārpus Rīgas areāla ģeogrāfiskās lokācijas</t>
  </si>
  <si>
    <t>Pasākumi iedzīvotāju pārvietošanās paradumu maiņai</t>
  </si>
  <si>
    <t>VAS “Latvijas dzelzceļš” finanšu līdzsvara nodrošināšana</t>
  </si>
  <si>
    <t>Valsts budžeta apakšprogramma 31.09.00 Dotācija jauno vilcienu iegādei un remonta centra izbūvei</t>
  </si>
  <si>
    <t>Finansējums plānošanas reģioniem sabiedriskā transporta pakalpojumu funkciju nodrošināšanai</t>
  </si>
  <si>
    <t>Latvijas hidrogrāfisko mērījumu flotes un infrastruktūras atjaunošana, t.sk. hidrogrāfijas kuģa iegāde, lai ilgtermiņā nodrošinātu aktuālu un precīzu informāciju drošai kuģošanai Latvijas atbildības zonā.</t>
  </si>
  <si>
    <t>Mikromobilitātes infrastruktūras izbūve</t>
  </si>
  <si>
    <t>Valsts budžeta apakšprogramma 31.05.00 "Dotācija Autotransporta direkcijai sabiedriskā transporta pakalpojumu organizēšanai"</t>
  </si>
  <si>
    <t>Finansējums Valsts SIA "Autotransporta direkcija" sabiedriskā transporta pakalpojumu organizēšanas nodrošināšanai</t>
  </si>
  <si>
    <t>Starptautiskās kravu loģistikas un ostu informācijas sistēmas uzturēšana un attīstība</t>
  </si>
  <si>
    <t>Valsts budžeta programma  05.00.00 "Starptautiskās kravu loģistikas un ostu informācijas sistēmas uzturēšana"</t>
  </si>
  <si>
    <t>Finansēkjums Elektrotransportlīdzekļu (ETL) uzlādes infrastruktūras uzturēšanai</t>
  </si>
  <si>
    <t>Valsts budžeta programma 06.00.00 "Elektrotransportlīdzekļu (ETL) uzlādes infrastruktūras uzturēšana"</t>
  </si>
  <si>
    <t>1</t>
  </si>
  <si>
    <t>2</t>
  </si>
  <si>
    <t>3</t>
  </si>
  <si>
    <t>6</t>
  </si>
  <si>
    <t>4</t>
  </si>
  <si>
    <t>5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</si>
  <si>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</si>
  <si>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</si>
  <si>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</si>
  <si>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</si>
  <si>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</si>
  <si>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</si>
  <si>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</si>
  <si>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</si>
  <si>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</si>
  <si>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</si>
  <si>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</si>
  <si>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</si>
  <si>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</si>
  <si>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</si>
  <si>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</si>
  <si>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</si>
  <si>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</si>
  <si>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</si>
  <si>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</si>
  <si>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</si>
  <si>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</si>
  <si>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</si>
  <si>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</si>
  <si>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</si>
  <si>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</si>
  <si>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</si>
  <si>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</si>
  <si>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</si>
  <si>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Aviodrošības tehniskā aprīkojuma modernizēšana  lidostā "Liepāja"</t>
  </si>
  <si>
    <t>Lidlauka perimetra ceļa ierīkošana  lidostā "Liepāja".</t>
  </si>
  <si>
    <t>Jauna lidlauka perimetra žoga modernizēšana un izbūve aviodrošības pasākumu paaugstināšanai  lidostā "Liepāja"</t>
  </si>
  <si>
    <t>17_01_P</t>
  </si>
  <si>
    <t>17_02_P</t>
  </si>
  <si>
    <t>17_03_P</t>
  </si>
  <si>
    <t>17_04_P</t>
  </si>
  <si>
    <t>17_05_P</t>
  </si>
  <si>
    <t>17_06_P</t>
  </si>
  <si>
    <t>17_07_P</t>
  </si>
  <si>
    <t>17_08_P</t>
  </si>
  <si>
    <t>17_09_P</t>
  </si>
  <si>
    <t>17_10_P</t>
  </si>
  <si>
    <t>17_11_P</t>
  </si>
  <si>
    <t>17_12_P</t>
  </si>
  <si>
    <t>17_13_P</t>
  </si>
  <si>
    <t>17_14_P</t>
  </si>
  <si>
    <t>17_15_P</t>
  </si>
  <si>
    <t>17_16_P</t>
  </si>
  <si>
    <t>17_17_P</t>
  </si>
  <si>
    <t>17_18_P</t>
  </si>
  <si>
    <t>17_19_P</t>
  </si>
  <si>
    <t>17_20_P</t>
  </si>
  <si>
    <t>17_21_P</t>
  </si>
  <si>
    <t>17_22_P</t>
  </si>
  <si>
    <t>17_23_P</t>
  </si>
  <si>
    <t>17_24_P</t>
  </si>
  <si>
    <t>17_25_P</t>
  </si>
  <si>
    <t>17_26_P</t>
  </si>
  <si>
    <t>17_27_P</t>
  </si>
  <si>
    <t>17_28_P</t>
  </si>
  <si>
    <t>17_29_P</t>
  </si>
  <si>
    <t>17_30_P</t>
  </si>
  <si>
    <t>17_31_P</t>
  </si>
  <si>
    <t>17_32_P</t>
  </si>
  <si>
    <t>17_33_P</t>
  </si>
  <si>
    <t>17_34_P</t>
  </si>
  <si>
    <t>35</t>
  </si>
  <si>
    <t>17_35_P</t>
  </si>
  <si>
    <t>36</t>
  </si>
  <si>
    <t>37</t>
  </si>
  <si>
    <t>38</t>
  </si>
  <si>
    <t>39</t>
  </si>
  <si>
    <t>17_36_P</t>
  </si>
  <si>
    <t>17_37_P</t>
  </si>
  <si>
    <t>17_38_P</t>
  </si>
  <si>
    <t>17_39_P</t>
  </si>
  <si>
    <t>II Starpnozaru prioritārie pasākumi</t>
  </si>
  <si>
    <t>Budžeta resora numurs</t>
  </si>
  <si>
    <t>1.</t>
  </si>
  <si>
    <t>17_01_H</t>
  </si>
  <si>
    <t>02.00.00 "Kompensācijas par abonētās preses piegādi un saistību izpildi"</t>
  </si>
  <si>
    <t>x</t>
  </si>
  <si>
    <t>Abonēto preses izdevumu piegādes tarifa apmaksa</t>
  </si>
  <si>
    <r>
      <t xml:space="preserve">Papildus nepieciešamais valsts budžeta finansējums, </t>
    </r>
    <r>
      <rPr>
        <i/>
        <sz val="9"/>
        <rFont val="Times New Roman"/>
        <family val="1"/>
        <charset val="186"/>
      </rPr>
      <t>euro</t>
    </r>
    <r>
      <rPr>
        <sz val="9"/>
        <rFont val="Times New Roman"/>
        <family val="1"/>
        <charset val="186"/>
      </rPr>
      <t xml:space="preserve"> </t>
    </r>
  </si>
  <si>
    <r>
      <t>Pasākuma pabeigšanas gads
 (</t>
    </r>
    <r>
      <rPr>
        <i/>
        <sz val="9"/>
        <rFont val="Times New Roman"/>
        <family val="1"/>
        <charset val="186"/>
      </rPr>
      <t>ja tas ir terminēts</t>
    </r>
    <r>
      <rPr>
        <sz val="9"/>
        <rFont val="Times New Roman"/>
        <family val="1"/>
        <charset val="186"/>
      </rPr>
      <t>)</t>
    </r>
  </si>
  <si>
    <r>
      <t>turpmākā laikposmā līdz pasākuma pabeigšanai 
(</t>
    </r>
    <r>
      <rPr>
        <i/>
        <sz val="9"/>
        <rFont val="Times New Roman"/>
        <family val="1"/>
        <charset val="186"/>
      </rPr>
      <t>ja tas ir terminēts</t>
    </r>
    <r>
      <rPr>
        <sz val="9"/>
        <rFont val="Times New Roman"/>
        <family val="1"/>
        <charset val="186"/>
      </rPr>
      <t>)</t>
    </r>
  </si>
  <si>
    <r>
      <t>turpmāk katru gadu 
(</t>
    </r>
    <r>
      <rPr>
        <i/>
        <sz val="9"/>
        <rFont val="Times New Roman"/>
        <family val="1"/>
        <charset val="186"/>
      </rPr>
      <t>ja pasākums nav terminēts</t>
    </r>
    <r>
      <rPr>
        <sz val="9"/>
        <rFont val="Times New Roman"/>
        <family val="1"/>
        <charset val="186"/>
      </rPr>
      <t>)</t>
    </r>
  </si>
  <si>
    <r>
      <t xml:space="preserve">Kopā, </t>
    </r>
    <r>
      <rPr>
        <i/>
        <sz val="9"/>
        <rFont val="Times New Roman"/>
        <family val="1"/>
        <charset val="186"/>
      </rPr>
      <t>euro</t>
    </r>
  </si>
  <si>
    <t>Mūkusalas ielas krastmalas nostiprināšana, t.sk. saistītās infrastruktūras būvniecība</t>
  </si>
  <si>
    <t>10.08.2022</t>
  </si>
  <si>
    <t>Gaisa tilta pārbūve</t>
  </si>
  <si>
    <t>Gustava Zemgala pārvada pārbūve</t>
  </si>
  <si>
    <t>Vanšu tilta pārbūve</t>
  </si>
  <si>
    <t>Jorģa Zemitāna tilta pārbūve</t>
  </si>
  <si>
    <t>Valsts aizdevums</t>
  </si>
  <si>
    <t>17_02_H</t>
  </si>
  <si>
    <t>Abonēto preses izdevumu piegādes pakalpojumu tarifu pieauguma apmaksa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</si>
</sst>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5"/>
      <name val="Times New Roman"/>
      <family val="1"/>
      <charset val="186"/>
    </font>
    <font>
      <sz val="10"/>
      <name val="Times New Roman"/>
      <family val="1"/>
      <charset val="186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z val="11"/>
      <name val="Times New Roman"/>
      <family val="1"/>
      <charset val="186"/>
    </font>
    <font>
      <vertAlign val="superscript"/>
      <sz val="9"/>
      <name val="Times New Roman"/>
      <family val="1"/>
      <charset val="186"/>
    </font>
    <font>
      <i/>
      <sz val="9"/>
      <name val="Times New Roman"/>
      <family val="1"/>
      <charset val="186"/>
    </font>
    <font>
      <b/>
      <sz val="9"/>
      <name val="Times New Roman"/>
      <family val="1"/>
      <charset val="186"/>
    </font>
    <font>
      <b/>
      <i/>
      <sz val="9"/>
      <name val="Times New Roman"/>
      <family val="1"/>
      <charset val="186"/>
    </font>
    <font>
      <i/>
      <sz val="8"/>
      <name val="Times New Roman"/>
      <family val="1"/>
      <charset val="186"/>
    </font>
    <font>
      <i/>
      <vertAlign val="superscript"/>
      <sz val="8"/>
      <name val="Times New Roman"/>
      <family val="1"/>
      <charset val="186"/>
    </font>
    <font>
      <sz val="12"/>
      <color rgb="FFFF0000"/>
      <name val="Times New Roman"/>
      <family val="1"/>
      <charset val="186"/>
    </font>
    <font>
      <sz val="9"/>
      <color theme="1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i/>
      <sz val="10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b/>
      <sz val="9"/>
      <color rgb="FFFF0000"/>
      <name val="Times New Roman"/>
      <family val="1"/>
      <charset val="186"/>
    </font>
    <font>
      <sz val="9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 applyBorder="0"/>
  </cellStyleXfs>
  <cellXfs count="85">
    <xf numFmtId="0" fontId="0" fillId="0" borderId="0" xfId="0"/>
    <xf numFmtId="0" fontId="2" fillId="0" borderId="0" xfId="1" applyFont="1" applyAlignment="1">
      <alignment horizontal="center"/>
    </xf>
    <xf numFmtId="0" fontId="3" fillId="0" borderId="0" xfId="1" applyFont="1"/>
    <xf numFmtId="0" fontId="3" fillId="0" borderId="0" xfId="2" applyFont="1" applyBorder="1" applyAlignment="1">
      <alignment horizontal="right" vertical="top" wrapText="1"/>
    </xf>
    <xf numFmtId="0" fontId="5" fillId="0" borderId="0" xfId="1" applyFont="1" applyAlignment="1">
      <alignment horizontal="center" vertical="top" wrapText="1"/>
    </xf>
    <xf numFmtId="0" fontId="8" fillId="0" borderId="0" xfId="1" applyFont="1"/>
    <xf numFmtId="0" fontId="8" fillId="0" borderId="0" xfId="1" applyFont="1" applyAlignment="1">
      <alignment wrapText="1"/>
    </xf>
    <xf numFmtId="0" fontId="7" fillId="0" borderId="0" xfId="1" applyFont="1" applyAlignment="1">
      <alignment wrapText="1"/>
    </xf>
    <xf numFmtId="0" fontId="3" fillId="0" borderId="0" xfId="1" applyFont="1" applyAlignment="1">
      <alignment wrapText="1"/>
    </xf>
    <xf numFmtId="0" fontId="10" fillId="0" borderId="0" xfId="1" applyFont="1" applyAlignment="1">
      <alignment horizontal="center" vertical="center" wrapText="1"/>
    </xf>
    <xf numFmtId="49" fontId="7" fillId="0" borderId="1" xfId="2" applyNumberFormat="1" applyFont="1" applyBorder="1" applyAlignment="1">
      <alignment horizontal="justify" vertical="top" wrapText="1"/>
    </xf>
    <xf numFmtId="49" fontId="7" fillId="0" borderId="1" xfId="1" applyNumberFormat="1" applyFont="1" applyBorder="1" applyAlignment="1">
      <alignment horizontal="justify" vertical="top" wrapText="1"/>
    </xf>
    <xf numFmtId="49" fontId="10" fillId="0" borderId="1" xfId="2" applyNumberFormat="1" applyFont="1" applyBorder="1" applyAlignment="1">
      <alignment horizontal="justify" vertical="top" wrapText="1"/>
    </xf>
    <xf numFmtId="0" fontId="10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top"/>
    </xf>
    <xf numFmtId="0" fontId="2" fillId="0" borderId="0" xfId="1" applyFont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49" fontId="7" fillId="0" borderId="2" xfId="1" applyNumberFormat="1" applyFont="1" applyBorder="1" applyAlignment="1">
      <alignment horizontal="center" vertical="center" wrapText="1"/>
    </xf>
    <xf numFmtId="49" fontId="7" fillId="0" borderId="1" xfId="1" applyNumberFormat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1" fillId="0" borderId="0" xfId="1" applyAlignment="1">
      <alignment horizontal="center" vertical="center"/>
    </xf>
    <xf numFmtId="0" fontId="11" fillId="0" borderId="1" xfId="1" applyFont="1" applyBorder="1" applyAlignment="1">
      <alignment horizontal="center" vertical="center" wrapText="1"/>
    </xf>
    <xf numFmtId="49" fontId="7" fillId="0" borderId="3" xfId="1" applyNumberFormat="1" applyFont="1" applyBorder="1" applyAlignment="1">
      <alignment vertical="top" wrapText="1"/>
    </xf>
    <xf numFmtId="0" fontId="20" fillId="0" borderId="0" xfId="1" applyFont="1"/>
    <xf numFmtId="0" fontId="11" fillId="0" borderId="2" xfId="1" applyFont="1" applyBorder="1" applyAlignment="1">
      <alignment horizontal="center" vertical="center" wrapText="1"/>
    </xf>
    <xf numFmtId="49" fontId="10" fillId="0" borderId="0" xfId="2" applyNumberFormat="1" applyFont="1" applyBorder="1" applyAlignment="1">
      <alignment horizontal="justify" vertical="top" wrapText="1"/>
    </xf>
    <xf numFmtId="49" fontId="7" fillId="0" borderId="0" xfId="1" applyNumberFormat="1" applyFont="1" applyAlignment="1">
      <alignment horizontal="center" vertical="center" wrapText="1"/>
    </xf>
    <xf numFmtId="49" fontId="7" fillId="0" borderId="0" xfId="1" applyNumberFormat="1" applyFont="1" applyAlignment="1">
      <alignment horizontal="justify" vertical="top" wrapText="1"/>
    </xf>
    <xf numFmtId="49" fontId="7" fillId="0" borderId="0" xfId="1" applyNumberFormat="1" applyFont="1" applyAlignment="1">
      <alignment horizontal="center" vertical="top"/>
    </xf>
    <xf numFmtId="49" fontId="11" fillId="0" borderId="0" xfId="2" applyNumberFormat="1" applyFont="1" applyBorder="1" applyAlignment="1">
      <alignment horizontal="right" vertical="top" wrapText="1"/>
    </xf>
    <xf numFmtId="49" fontId="21" fillId="0" borderId="0" xfId="2" applyNumberFormat="1" applyFont="1" applyBorder="1" applyAlignment="1">
      <alignment horizontal="right" vertical="top" wrapText="1"/>
    </xf>
    <xf numFmtId="0" fontId="7" fillId="0" borderId="0" xfId="1" applyFont="1" applyAlignment="1">
      <alignment horizontal="center" vertical="center" wrapText="1"/>
    </xf>
    <xf numFmtId="49" fontId="22" fillId="0" borderId="1" xfId="0" applyNumberFormat="1" applyFont="1" applyBorder="1" applyAlignment="1">
      <alignment horizontal="justify" vertical="top" wrapText="1"/>
    </xf>
    <xf numFmtId="0" fontId="7" fillId="0" borderId="1" xfId="1" applyFont="1" applyBorder="1" applyAlignment="1">
      <alignment horizontal="center" vertical="center" wrapText="1"/>
    </xf>
    <xf numFmtId="3" fontId="7" fillId="0" borderId="1" xfId="1" applyNumberFormat="1" applyFont="1" applyBorder="1" applyAlignment="1">
      <alignment horizontal="center" vertical="center" wrapText="1"/>
    </xf>
    <xf numFmtId="3" fontId="3" fillId="0" borderId="1" xfId="1" applyNumberFormat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3" fontId="19" fillId="0" borderId="0" xfId="0" applyNumberFormat="1" applyFont="1" applyAlignment="1">
      <alignment horizontal="center" vertical="center"/>
    </xf>
    <xf numFmtId="3" fontId="3" fillId="0" borderId="0" xfId="1" applyNumberFormat="1" applyFont="1" applyAlignment="1">
      <alignment horizontal="center" vertical="center" wrapText="1"/>
    </xf>
    <xf numFmtId="3" fontId="11" fillId="0" borderId="0" xfId="1" applyNumberFormat="1" applyFont="1" applyAlignment="1">
      <alignment horizontal="center" vertical="center" wrapText="1"/>
    </xf>
    <xf numFmtId="3" fontId="7" fillId="0" borderId="1" xfId="1" applyNumberFormat="1" applyFont="1" applyBorder="1" applyAlignment="1">
      <alignment horizontal="center" vertical="top" wrapText="1"/>
    </xf>
    <xf numFmtId="49" fontId="7" fillId="2" borderId="1" xfId="1" applyNumberFormat="1" applyFont="1" applyFill="1" applyBorder="1" applyAlignment="1">
      <alignment horizontal="justify" vertical="top" wrapText="1"/>
    </xf>
    <xf numFmtId="3" fontId="7" fillId="2" borderId="1" xfId="1" applyNumberFormat="1" applyFont="1" applyFill="1" applyBorder="1" applyAlignment="1">
      <alignment horizontal="center" vertical="center" wrapText="1"/>
    </xf>
    <xf numFmtId="0" fontId="13" fillId="0" borderId="0" xfId="1" applyFont="1" applyAlignment="1">
      <alignment horizontal="justify" wrapText="1"/>
    </xf>
    <xf numFmtId="0" fontId="7" fillId="0" borderId="6" xfId="1" applyFont="1" applyBorder="1" applyAlignment="1">
      <alignment horizontal="center" wrapText="1"/>
    </xf>
    <xf numFmtId="0" fontId="7" fillId="0" borderId="6" xfId="1" applyFont="1" applyBorder="1" applyAlignment="1">
      <alignment horizontal="center"/>
    </xf>
    <xf numFmtId="0" fontId="1" fillId="0" borderId="6" xfId="1" applyBorder="1" applyAlignment="1">
      <alignment horizontal="center"/>
    </xf>
    <xf numFmtId="49" fontId="3" fillId="0" borderId="9" xfId="1" applyNumberFormat="1" applyFont="1" applyBorder="1" applyAlignment="1">
      <alignment horizontal="left" vertical="center" wrapText="1"/>
    </xf>
    <xf numFmtId="49" fontId="3" fillId="0" borderId="0" xfId="1" applyNumberFormat="1" applyFont="1" applyAlignment="1">
      <alignment horizontal="center" vertical="center" wrapText="1"/>
    </xf>
    <xf numFmtId="49" fontId="1" fillId="0" borderId="0" xfId="1" applyNumberFormat="1" applyAlignment="1">
      <alignment horizontal="center" vertical="center" wrapText="1"/>
    </xf>
    <xf numFmtId="0" fontId="1" fillId="0" borderId="6" xfId="1" applyBorder="1" applyAlignment="1">
      <alignment horizontal="center" wrapText="1"/>
    </xf>
    <xf numFmtId="49" fontId="7" fillId="0" borderId="3" xfId="1" applyNumberFormat="1" applyFont="1" applyBorder="1" applyAlignment="1">
      <alignment horizontal="justify" vertical="top" wrapText="1"/>
    </xf>
    <xf numFmtId="49" fontId="16" fillId="0" borderId="4" xfId="0" applyNumberFormat="1" applyFont="1" applyBorder="1" applyAlignment="1">
      <alignment horizontal="justify" vertical="top" wrapText="1"/>
    </xf>
    <xf numFmtId="0" fontId="11" fillId="0" borderId="11" xfId="1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3" fillId="0" borderId="9" xfId="1" applyFont="1" applyBorder="1" applyAlignment="1">
      <alignment wrapText="1"/>
    </xf>
    <xf numFmtId="0" fontId="5" fillId="0" borderId="0" xfId="1" applyFont="1" applyAlignment="1">
      <alignment horizontal="center" vertical="center"/>
    </xf>
    <xf numFmtId="0" fontId="1" fillId="0" borderId="0" xfId="1" applyAlignment="1">
      <alignment horizontal="center" vertical="center"/>
    </xf>
    <xf numFmtId="0" fontId="11" fillId="0" borderId="11" xfId="2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7" fillId="0" borderId="12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7" fillId="0" borderId="8" xfId="1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49" fontId="7" fillId="0" borderId="1" xfId="1" applyNumberFormat="1" applyFont="1" applyBorder="1" applyAlignment="1">
      <alignment horizontal="center" vertical="top"/>
    </xf>
    <xf numFmtId="0" fontId="7" fillId="0" borderId="11" xfId="1" applyFont="1" applyBorder="1" applyAlignment="1">
      <alignment horizontal="center" vertical="center" wrapText="1"/>
    </xf>
    <xf numFmtId="49" fontId="7" fillId="0" borderId="1" xfId="2" applyNumberFormat="1" applyFont="1" applyBorder="1" applyAlignment="1">
      <alignment horizontal="right" vertical="top" wrapText="1"/>
    </xf>
    <xf numFmtId="49" fontId="11" fillId="0" borderId="0" xfId="2" applyNumberFormat="1" applyFont="1" applyBorder="1" applyAlignment="1">
      <alignment horizontal="center" vertical="top" wrapText="1"/>
    </xf>
    <xf numFmtId="0" fontId="16" fillId="0" borderId="0" xfId="0" applyFont="1" applyAlignment="1">
      <alignment horizontal="center" wrapText="1"/>
    </xf>
    <xf numFmtId="0" fontId="7" fillId="0" borderId="11" xfId="2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</cellXfs>
  <cellStyles count="3">
    <cellStyle name="Normal" xfId="0" builtinId="0"/>
    <cellStyle name="Normal 2" xfId="1"/>
    <cellStyle name="Normal_Sheet1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L71"/>
  <sheetViews>
    <sheetView tabSelected="1" zoomScaleNormal="100" zoomScalePageLayoutView="90" workbookViewId="0">
      <selection activeCell="M50" sqref="M50"/>
    </sheetView>
  </sheetViews>
  <sheetFormatPr defaultColWidth="8.7109375" defaultRowHeight="12.75" x14ac:dyDescent="0.2"/>
  <cols>
    <col min="1" max="1" width="3.85546875" style="2" customWidth="1"/>
    <col min="2" max="2" width="8.7109375" style="2" customWidth="1"/>
    <col min="3" max="3" width="26.5703125" style="2" customWidth="1"/>
    <col min="4" max="4" width="3.42578125" style="2" customWidth="1"/>
    <col min="5" max="5" width="29.42578125" style="2" customWidth="1"/>
    <col min="6" max="6" width="12.7109375" style="21" customWidth="1"/>
    <col min="7" max="7" width="11.7109375" style="21" customWidth="1"/>
    <col min="8" max="8" width="13.140625" style="21" customWidth="1"/>
    <col min="9" max="9" width="12.42578125" style="21" customWidth="1"/>
    <col min="10" max="10" width="10.5703125" style="21" customWidth="1"/>
    <col min="11" max="11" width="9.42578125" style="21" customWidth="1"/>
    <col min="12" max="16384" width="8.7109375" style="2"/>
  </cols>
  <sheetData>
    <row r="1" spans="1:12" ht="15.75" x14ac:dyDescent="0.2">
      <c r="A1" s="1"/>
      <c r="B1" s="1"/>
      <c r="C1" s="1"/>
      <c r="D1" s="1"/>
      <c r="E1" s="1"/>
      <c r="F1" s="15"/>
      <c r="G1" s="15"/>
      <c r="H1" s="15"/>
      <c r="I1" s="15"/>
      <c r="J1" s="15"/>
      <c r="K1" s="16"/>
    </row>
    <row r="2" spans="1:12" ht="15.75" x14ac:dyDescent="0.2">
      <c r="C2" s="61" t="s">
        <v>12</v>
      </c>
      <c r="D2" s="62"/>
      <c r="E2" s="62"/>
      <c r="F2" s="62"/>
      <c r="G2" s="62"/>
      <c r="H2" s="62"/>
      <c r="I2" s="62"/>
      <c r="J2" s="22"/>
      <c r="K2" s="39"/>
    </row>
    <row r="3" spans="1:12" ht="15.75" x14ac:dyDescent="0.2">
      <c r="C3" s="22"/>
      <c r="D3" s="23"/>
      <c r="E3" s="23"/>
      <c r="F3" s="23"/>
      <c r="G3" s="23"/>
      <c r="H3" s="23"/>
      <c r="I3" s="23"/>
      <c r="J3" s="22"/>
      <c r="K3" s="39"/>
    </row>
    <row r="4" spans="1:12" ht="15.75" x14ac:dyDescent="0.2">
      <c r="C4" s="68" t="s">
        <v>21</v>
      </c>
      <c r="D4" s="69"/>
      <c r="E4" s="69"/>
      <c r="F4" s="69"/>
      <c r="G4" s="69"/>
      <c r="H4" s="69"/>
      <c r="I4" s="23"/>
      <c r="J4" s="22"/>
      <c r="K4" s="39"/>
    </row>
    <row r="5" spans="1:12" ht="15.75" customHeight="1" x14ac:dyDescent="0.2">
      <c r="C5" s="70" t="s">
        <v>11</v>
      </c>
      <c r="D5" s="70"/>
      <c r="E5" s="70"/>
      <c r="F5" s="70"/>
      <c r="G5" s="70"/>
      <c r="H5" s="70"/>
      <c r="I5" s="23"/>
      <c r="J5" s="22"/>
      <c r="K5" s="39"/>
    </row>
    <row r="6" spans="1:12" ht="15.75" customHeight="1" x14ac:dyDescent="0.2">
      <c r="C6" s="13"/>
      <c r="D6" s="9"/>
      <c r="E6" s="9"/>
      <c r="F6" s="9"/>
      <c r="G6" s="9"/>
      <c r="H6" s="9"/>
      <c r="I6" s="23"/>
      <c r="J6" s="22"/>
      <c r="K6" s="39"/>
    </row>
    <row r="7" spans="1:12" ht="15.75" customHeight="1" x14ac:dyDescent="0.2">
      <c r="C7" s="71" t="s">
        <v>14</v>
      </c>
      <c r="D7" s="72"/>
      <c r="E7" s="72"/>
      <c r="F7" s="72"/>
      <c r="G7" s="72"/>
      <c r="H7" s="72"/>
      <c r="I7" s="23"/>
      <c r="J7" s="22"/>
      <c r="K7" s="39"/>
    </row>
    <row r="8" spans="1:12" ht="14.25" customHeight="1" x14ac:dyDescent="0.2">
      <c r="A8" s="3"/>
      <c r="B8" s="3"/>
      <c r="C8" s="14"/>
      <c r="D8" s="4"/>
      <c r="E8" s="4"/>
      <c r="F8" s="17"/>
      <c r="G8" s="17"/>
      <c r="H8" s="17"/>
      <c r="I8" s="17"/>
      <c r="J8" s="40"/>
      <c r="K8" s="40"/>
    </row>
    <row r="9" spans="1:12" ht="12.75" customHeight="1" x14ac:dyDescent="0.2">
      <c r="A9" s="63" t="s">
        <v>0</v>
      </c>
      <c r="B9" s="58" t="s">
        <v>5</v>
      </c>
      <c r="C9" s="73" t="s">
        <v>4</v>
      </c>
      <c r="D9" s="74"/>
      <c r="E9" s="58" t="s">
        <v>1</v>
      </c>
      <c r="F9" s="65" t="s">
        <v>7</v>
      </c>
      <c r="G9" s="66"/>
      <c r="H9" s="66"/>
      <c r="I9" s="66"/>
      <c r="J9" s="67"/>
      <c r="K9" s="58" t="s">
        <v>8</v>
      </c>
    </row>
    <row r="10" spans="1:12" ht="91.9" customHeight="1" x14ac:dyDescent="0.2">
      <c r="A10" s="64"/>
      <c r="B10" s="64"/>
      <c r="C10" s="75"/>
      <c r="D10" s="76"/>
      <c r="E10" s="59"/>
      <c r="F10" s="24" t="s">
        <v>16</v>
      </c>
      <c r="G10" s="24" t="s">
        <v>17</v>
      </c>
      <c r="H10" s="24" t="s">
        <v>18</v>
      </c>
      <c r="I10" s="24" t="s">
        <v>9</v>
      </c>
      <c r="J10" s="27" t="s">
        <v>10</v>
      </c>
      <c r="K10" s="59"/>
    </row>
    <row r="11" spans="1:12" ht="36.75" customHeight="1" x14ac:dyDescent="0.2">
      <c r="A11" s="10" t="s">
        <v>70</v>
      </c>
      <c r="B11" s="11" t="s">
        <v>107</v>
      </c>
      <c r="C11" s="56" t="s">
        <v>41</v>
      </c>
      <c r="D11" s="57"/>
      <c r="E11" s="25" t="s">
        <v>42</v>
      </c>
      <c r="F11" s="38">
        <v>18382753</v>
      </c>
      <c r="G11" s="38">
        <v>19278035</v>
      </c>
      <c r="H11" s="38">
        <v>23322876.890753523</v>
      </c>
      <c r="I11" s="38"/>
      <c r="J11" s="38">
        <v>39462524.888568588</v>
      </c>
      <c r="K11" s="38"/>
    </row>
    <row r="12" spans="1:12" ht="35.25" customHeight="1" x14ac:dyDescent="0.2">
      <c r="A12" s="10" t="s">
        <v>71</v>
      </c>
      <c r="B12" s="11" t="s">
        <v>108</v>
      </c>
      <c r="C12" s="56" t="s">
        <v>19</v>
      </c>
      <c r="D12" s="57"/>
      <c r="E12" s="11" t="s">
        <v>31</v>
      </c>
      <c r="F12" s="41">
        <v>57800000</v>
      </c>
      <c r="G12" s="41">
        <v>60600000</v>
      </c>
      <c r="H12" s="41">
        <v>60600000</v>
      </c>
      <c r="I12" s="41">
        <v>128300000</v>
      </c>
      <c r="J12" s="38"/>
      <c r="K12" s="18">
        <v>2027</v>
      </c>
    </row>
    <row r="13" spans="1:12" ht="48" x14ac:dyDescent="0.2">
      <c r="A13" s="10" t="s">
        <v>72</v>
      </c>
      <c r="B13" s="11" t="s">
        <v>109</v>
      </c>
      <c r="C13" s="56" t="s">
        <v>22</v>
      </c>
      <c r="D13" s="57"/>
      <c r="E13" s="11" t="s">
        <v>32</v>
      </c>
      <c r="F13" s="38">
        <v>37175078</v>
      </c>
      <c r="G13" s="38">
        <v>13112986</v>
      </c>
      <c r="H13" s="38">
        <v>13112986</v>
      </c>
      <c r="I13" s="38"/>
      <c r="J13" s="38">
        <v>13112986</v>
      </c>
      <c r="K13" s="19"/>
      <c r="L13" s="26"/>
    </row>
    <row r="14" spans="1:12" ht="35.25" customHeight="1" x14ac:dyDescent="0.2">
      <c r="A14" s="10" t="s">
        <v>74</v>
      </c>
      <c r="B14" s="11" t="s">
        <v>110</v>
      </c>
      <c r="C14" s="56" t="s">
        <v>63</v>
      </c>
      <c r="D14" s="57"/>
      <c r="E14" s="11" t="s">
        <v>31</v>
      </c>
      <c r="F14" s="38">
        <v>1200000</v>
      </c>
      <c r="G14" s="38">
        <v>1800000</v>
      </c>
      <c r="H14" s="38">
        <v>2000000</v>
      </c>
      <c r="I14" s="38"/>
      <c r="J14" s="38">
        <v>2000000</v>
      </c>
      <c r="K14" s="18"/>
    </row>
    <row r="15" spans="1:12" ht="24.6" customHeight="1" x14ac:dyDescent="0.2">
      <c r="A15" s="10" t="s">
        <v>75</v>
      </c>
      <c r="B15" s="11" t="s">
        <v>111</v>
      </c>
      <c r="C15" s="56" t="s">
        <v>38</v>
      </c>
      <c r="D15" s="57"/>
      <c r="E15" s="11" t="s">
        <v>29</v>
      </c>
      <c r="F15" s="38">
        <v>3900000</v>
      </c>
      <c r="G15" s="38">
        <f>4405500-600000</f>
        <v>3805500</v>
      </c>
      <c r="H15" s="38">
        <f>4807506-1000000</f>
        <v>3807506</v>
      </c>
      <c r="I15" s="38">
        <v>8086733</v>
      </c>
      <c r="J15" s="38"/>
      <c r="K15" s="19" t="s">
        <v>39</v>
      </c>
      <c r="L15" s="26"/>
    </row>
    <row r="16" spans="1:12" ht="59.25" hidden="1" customHeight="1" x14ac:dyDescent="0.2">
      <c r="A16" s="10" t="s">
        <v>73</v>
      </c>
      <c r="B16" s="11" t="s">
        <v>112</v>
      </c>
      <c r="C16" s="56" t="s">
        <v>26</v>
      </c>
      <c r="D16" s="57"/>
      <c r="E16" s="11" t="s">
        <v>37</v>
      </c>
      <c r="F16" s="42">
        <f>1243824-1243824</f>
        <v>0</v>
      </c>
      <c r="G16" s="38"/>
      <c r="H16" s="38"/>
      <c r="I16" s="38"/>
      <c r="J16" s="38"/>
      <c r="K16" s="19" t="s">
        <v>24</v>
      </c>
      <c r="L16" s="26"/>
    </row>
    <row r="17" spans="1:12" ht="59.25" customHeight="1" x14ac:dyDescent="0.2">
      <c r="A17" s="10" t="s">
        <v>76</v>
      </c>
      <c r="B17" s="11" t="s">
        <v>113</v>
      </c>
      <c r="C17" s="56" t="s">
        <v>52</v>
      </c>
      <c r="D17" s="57"/>
      <c r="E17" s="11" t="s">
        <v>35</v>
      </c>
      <c r="F17" s="38">
        <f>640000-440000</f>
        <v>200000</v>
      </c>
      <c r="G17" s="38"/>
      <c r="H17" s="38">
        <f>7140000-600000</f>
        <v>6540000</v>
      </c>
      <c r="I17" s="38"/>
      <c r="J17" s="38"/>
      <c r="K17" s="19" t="s">
        <v>25</v>
      </c>
      <c r="L17" s="26"/>
    </row>
    <row r="18" spans="1:12" ht="47.25" customHeight="1" x14ac:dyDescent="0.2">
      <c r="A18" s="10" t="s">
        <v>77</v>
      </c>
      <c r="B18" s="11" t="s">
        <v>114</v>
      </c>
      <c r="C18" s="56" t="s">
        <v>104</v>
      </c>
      <c r="D18" s="57"/>
      <c r="E18" s="11" t="s">
        <v>35</v>
      </c>
      <c r="F18" s="38">
        <v>400000</v>
      </c>
      <c r="G18" s="38"/>
      <c r="H18" s="38"/>
      <c r="I18" s="38"/>
      <c r="J18" s="38"/>
      <c r="K18" s="19" t="s">
        <v>24</v>
      </c>
    </row>
    <row r="19" spans="1:12" ht="60" hidden="1" x14ac:dyDescent="0.2">
      <c r="A19" s="10" t="s">
        <v>78</v>
      </c>
      <c r="B19" s="11" t="s">
        <v>115</v>
      </c>
      <c r="C19" s="56" t="s">
        <v>65</v>
      </c>
      <c r="D19" s="57"/>
      <c r="E19" s="11" t="s">
        <v>64</v>
      </c>
      <c r="F19" s="38">
        <f>45069-45069</f>
        <v>0</v>
      </c>
      <c r="G19" s="38">
        <f>67479-67479</f>
        <v>0</v>
      </c>
      <c r="H19" s="38">
        <f>106425-106425</f>
        <v>0</v>
      </c>
      <c r="I19" s="38"/>
      <c r="J19" s="38">
        <f>106425-106425</f>
        <v>0</v>
      </c>
      <c r="K19" s="19"/>
    </row>
    <row r="20" spans="1:12" ht="62.25" hidden="1" customHeight="1" x14ac:dyDescent="0.2">
      <c r="A20" s="10" t="s">
        <v>79</v>
      </c>
      <c r="B20" s="11" t="s">
        <v>116</v>
      </c>
      <c r="C20" s="56" t="s">
        <v>61</v>
      </c>
      <c r="D20" s="57"/>
      <c r="E20" s="11" t="s">
        <v>34</v>
      </c>
      <c r="F20" s="38">
        <f>38600-38600</f>
        <v>0</v>
      </c>
      <c r="G20" s="38">
        <f>38600-38600</f>
        <v>0</v>
      </c>
      <c r="H20" s="38">
        <f>38600-38600</f>
        <v>0</v>
      </c>
      <c r="I20" s="38"/>
      <c r="J20" s="38">
        <f>38600-38600</f>
        <v>0</v>
      </c>
      <c r="K20" s="20"/>
    </row>
    <row r="21" spans="1:12" ht="59.25" hidden="1" customHeight="1" x14ac:dyDescent="0.2">
      <c r="A21" s="10" t="s">
        <v>80</v>
      </c>
      <c r="B21" s="11" t="s">
        <v>117</v>
      </c>
      <c r="C21" s="56" t="s">
        <v>66</v>
      </c>
      <c r="D21" s="57"/>
      <c r="E21" s="11" t="s">
        <v>67</v>
      </c>
      <c r="F21" s="38">
        <f>22200-22200</f>
        <v>0</v>
      </c>
      <c r="G21" s="38">
        <f>22200-22200</f>
        <v>0</v>
      </c>
      <c r="H21" s="38">
        <f>22200-22200</f>
        <v>0</v>
      </c>
      <c r="I21" s="38"/>
      <c r="J21" s="38">
        <f>22200-22200</f>
        <v>0</v>
      </c>
      <c r="K21" s="19"/>
    </row>
    <row r="22" spans="1:12" ht="59.25" customHeight="1" x14ac:dyDescent="0.2">
      <c r="A22" s="10" t="s">
        <v>81</v>
      </c>
      <c r="B22" s="11" t="s">
        <v>118</v>
      </c>
      <c r="C22" s="56" t="s">
        <v>53</v>
      </c>
      <c r="D22" s="57"/>
      <c r="E22" s="11" t="s">
        <v>35</v>
      </c>
      <c r="F22" s="38">
        <v>500000</v>
      </c>
      <c r="G22" s="38"/>
      <c r="H22" s="38">
        <v>1410000</v>
      </c>
      <c r="I22" s="38"/>
      <c r="J22" s="38"/>
      <c r="K22" s="19" t="s">
        <v>25</v>
      </c>
    </row>
    <row r="23" spans="1:12" ht="35.25" customHeight="1" x14ac:dyDescent="0.2">
      <c r="A23" s="10" t="s">
        <v>82</v>
      </c>
      <c r="B23" s="11" t="s">
        <v>119</v>
      </c>
      <c r="C23" s="56" t="s">
        <v>54</v>
      </c>
      <c r="D23" s="57"/>
      <c r="E23" s="11" t="s">
        <v>35</v>
      </c>
      <c r="F23" s="38">
        <v>800000</v>
      </c>
      <c r="G23" s="38"/>
      <c r="H23" s="38"/>
      <c r="I23" s="38"/>
      <c r="J23" s="38"/>
      <c r="K23" s="19" t="s">
        <v>24</v>
      </c>
    </row>
    <row r="24" spans="1:12" ht="34.5" customHeight="1" x14ac:dyDescent="0.2">
      <c r="A24" s="10" t="s">
        <v>83</v>
      </c>
      <c r="B24" s="11" t="s">
        <v>120</v>
      </c>
      <c r="C24" s="56" t="s">
        <v>105</v>
      </c>
      <c r="D24" s="57"/>
      <c r="E24" s="11" t="s">
        <v>35</v>
      </c>
      <c r="F24" s="38">
        <v>1850000</v>
      </c>
      <c r="G24" s="38"/>
      <c r="H24" s="38"/>
      <c r="I24" s="38"/>
      <c r="J24" s="38"/>
      <c r="K24" s="19" t="s">
        <v>24</v>
      </c>
    </row>
    <row r="25" spans="1:12" ht="48" x14ac:dyDescent="0.2">
      <c r="A25" s="10" t="s">
        <v>84</v>
      </c>
      <c r="B25" s="11" t="s">
        <v>121</v>
      </c>
      <c r="C25" s="56" t="s">
        <v>106</v>
      </c>
      <c r="D25" s="57"/>
      <c r="E25" s="11" t="s">
        <v>35</v>
      </c>
      <c r="F25" s="38">
        <v>280000</v>
      </c>
      <c r="G25" s="38"/>
      <c r="H25" s="38"/>
      <c r="I25" s="38"/>
      <c r="J25" s="38"/>
      <c r="K25" s="19" t="s">
        <v>24</v>
      </c>
    </row>
    <row r="26" spans="1:12" ht="50.25" customHeight="1" x14ac:dyDescent="0.2">
      <c r="A26" s="10" t="s">
        <v>85</v>
      </c>
      <c r="B26" s="11" t="s">
        <v>122</v>
      </c>
      <c r="C26" s="56" t="s">
        <v>30</v>
      </c>
      <c r="D26" s="57"/>
      <c r="E26" s="11" t="s">
        <v>36</v>
      </c>
      <c r="F26" s="38">
        <f>524134-428000</f>
        <v>96134</v>
      </c>
      <c r="G26" s="38">
        <f>750861-485000</f>
        <v>265861</v>
      </c>
      <c r="H26" s="38">
        <f>1084941-495000</f>
        <v>589941</v>
      </c>
      <c r="I26" s="38"/>
      <c r="J26" s="38">
        <f>1084941-495000</f>
        <v>589941</v>
      </c>
      <c r="K26" s="19"/>
      <c r="L26" s="26"/>
    </row>
    <row r="27" spans="1:12" ht="75.75" customHeight="1" x14ac:dyDescent="0.2">
      <c r="A27" s="10" t="s">
        <v>86</v>
      </c>
      <c r="B27" s="11" t="s">
        <v>123</v>
      </c>
      <c r="C27" s="56" t="s">
        <v>51</v>
      </c>
      <c r="D27" s="57"/>
      <c r="E27" s="11" t="s">
        <v>36</v>
      </c>
      <c r="F27" s="38">
        <f>160000-97000</f>
        <v>63000</v>
      </c>
      <c r="G27" s="38">
        <f>160000-97000</f>
        <v>63000</v>
      </c>
      <c r="H27" s="38">
        <f>160000-97000</f>
        <v>63000</v>
      </c>
      <c r="I27" s="38"/>
      <c r="J27" s="38">
        <f>160000-97000</f>
        <v>63000</v>
      </c>
      <c r="K27" s="19"/>
    </row>
    <row r="28" spans="1:12" ht="48.75" hidden="1" customHeight="1" x14ac:dyDescent="0.2">
      <c r="A28" s="10" t="s">
        <v>87</v>
      </c>
      <c r="B28" s="11" t="s">
        <v>124</v>
      </c>
      <c r="C28" s="56" t="s">
        <v>58</v>
      </c>
      <c r="D28" s="57"/>
      <c r="E28" s="11" t="s">
        <v>36</v>
      </c>
      <c r="F28" s="38">
        <f>20000-20000</f>
        <v>0</v>
      </c>
      <c r="G28" s="38">
        <f t="shared" ref="G28:H28" si="0">20000-20000</f>
        <v>0</v>
      </c>
      <c r="H28" s="38">
        <f t="shared" si="0"/>
        <v>0</v>
      </c>
      <c r="I28" s="38"/>
      <c r="J28" s="38">
        <f>20000-20000</f>
        <v>0</v>
      </c>
      <c r="K28" s="19"/>
    </row>
    <row r="29" spans="1:12" ht="51.75" hidden="1" customHeight="1" x14ac:dyDescent="0.2">
      <c r="A29" s="10" t="s">
        <v>88</v>
      </c>
      <c r="B29" s="11" t="s">
        <v>125</v>
      </c>
      <c r="C29" s="56" t="s">
        <v>40</v>
      </c>
      <c r="D29" s="57"/>
      <c r="E29" s="11" t="s">
        <v>36</v>
      </c>
      <c r="F29" s="38">
        <f>25000-25000</f>
        <v>0</v>
      </c>
      <c r="G29" s="38">
        <f>50000-50000</f>
        <v>0</v>
      </c>
      <c r="H29" s="38">
        <f>50000-50000</f>
        <v>0</v>
      </c>
      <c r="I29" s="38"/>
      <c r="J29" s="38"/>
      <c r="K29" s="19" t="s">
        <v>25</v>
      </c>
    </row>
    <row r="30" spans="1:12" ht="87.75" customHeight="1" x14ac:dyDescent="0.2">
      <c r="A30" s="12" t="s">
        <v>89</v>
      </c>
      <c r="B30" s="11" t="s">
        <v>126</v>
      </c>
      <c r="C30" s="56" t="s">
        <v>62</v>
      </c>
      <c r="D30" s="57"/>
      <c r="E30" s="11" t="s">
        <v>29</v>
      </c>
      <c r="F30" s="38">
        <v>5000000</v>
      </c>
      <c r="G30" s="38"/>
      <c r="H30" s="38"/>
      <c r="I30" s="38"/>
      <c r="J30" s="38"/>
      <c r="K30" s="19" t="s">
        <v>25</v>
      </c>
    </row>
    <row r="31" spans="1:12" ht="44.1" customHeight="1" x14ac:dyDescent="0.2">
      <c r="A31" s="12" t="s">
        <v>90</v>
      </c>
      <c r="B31" s="11" t="s">
        <v>127</v>
      </c>
      <c r="C31" s="56" t="s">
        <v>49</v>
      </c>
      <c r="D31" s="57"/>
      <c r="E31" s="11" t="s">
        <v>36</v>
      </c>
      <c r="F31" s="38"/>
      <c r="G31" s="38"/>
      <c r="H31" s="38">
        <v>700000</v>
      </c>
      <c r="I31" s="38"/>
      <c r="J31" s="38"/>
      <c r="K31" s="19" t="s">
        <v>25</v>
      </c>
    </row>
    <row r="32" spans="1:12" ht="57" customHeight="1" x14ac:dyDescent="0.2">
      <c r="A32" s="10" t="s">
        <v>91</v>
      </c>
      <c r="B32" s="11" t="s">
        <v>128</v>
      </c>
      <c r="C32" s="56" t="s">
        <v>45</v>
      </c>
      <c r="D32" s="57"/>
      <c r="E32" s="25" t="s">
        <v>60</v>
      </c>
      <c r="F32" s="41"/>
      <c r="G32" s="41">
        <v>11400000</v>
      </c>
      <c r="H32" s="41"/>
      <c r="I32" s="41"/>
      <c r="J32" s="38"/>
      <c r="K32" s="18">
        <v>2025</v>
      </c>
    </row>
    <row r="33" spans="1:12" ht="37.5" customHeight="1" x14ac:dyDescent="0.2">
      <c r="A33" s="10" t="s">
        <v>92</v>
      </c>
      <c r="B33" s="11" t="s">
        <v>129</v>
      </c>
      <c r="C33" s="56" t="s">
        <v>44</v>
      </c>
      <c r="D33" s="57"/>
      <c r="E33" s="25" t="s">
        <v>42</v>
      </c>
      <c r="F33" s="41">
        <v>700000</v>
      </c>
      <c r="G33" s="41">
        <v>700000</v>
      </c>
      <c r="H33" s="41">
        <v>700000</v>
      </c>
      <c r="I33" s="41"/>
      <c r="J33" s="38">
        <v>50000</v>
      </c>
      <c r="K33" s="18"/>
    </row>
    <row r="34" spans="1:12" ht="44.1" customHeight="1" x14ac:dyDescent="0.2">
      <c r="A34" s="10" t="s">
        <v>93</v>
      </c>
      <c r="B34" s="11" t="s">
        <v>130</v>
      </c>
      <c r="C34" s="56" t="s">
        <v>59</v>
      </c>
      <c r="D34" s="57"/>
      <c r="E34" s="25" t="s">
        <v>42</v>
      </c>
      <c r="F34" s="41">
        <v>22181255</v>
      </c>
      <c r="G34" s="41">
        <v>14683713.194991484</v>
      </c>
      <c r="H34" s="41">
        <v>8160176.7773259627</v>
      </c>
      <c r="I34" s="41"/>
      <c r="J34" s="38"/>
      <c r="K34" s="18">
        <v>2025</v>
      </c>
      <c r="L34" s="26"/>
    </row>
    <row r="35" spans="1:12" ht="44.45" customHeight="1" x14ac:dyDescent="0.2">
      <c r="A35" s="10" t="s">
        <v>94</v>
      </c>
      <c r="B35" s="11" t="s">
        <v>131</v>
      </c>
      <c r="C35" s="56" t="s">
        <v>43</v>
      </c>
      <c r="D35" s="57"/>
      <c r="E35" s="25" t="s">
        <v>42</v>
      </c>
      <c r="F35" s="41">
        <v>300000</v>
      </c>
      <c r="G35" s="41">
        <v>10000000</v>
      </c>
      <c r="H35" s="41">
        <v>10000000</v>
      </c>
      <c r="I35" s="41">
        <v>51717000</v>
      </c>
      <c r="J35" s="38"/>
      <c r="K35" s="18">
        <v>2031</v>
      </c>
    </row>
    <row r="36" spans="1:12" ht="31.5" customHeight="1" x14ac:dyDescent="0.2">
      <c r="A36" s="10" t="s">
        <v>95</v>
      </c>
      <c r="B36" s="11" t="s">
        <v>132</v>
      </c>
      <c r="C36" s="56" t="s">
        <v>20</v>
      </c>
      <c r="D36" s="57"/>
      <c r="E36" s="11" t="s">
        <v>31</v>
      </c>
      <c r="F36" s="38">
        <v>35000000</v>
      </c>
      <c r="G36" s="38">
        <v>35000000</v>
      </c>
      <c r="H36" s="38">
        <v>35000000</v>
      </c>
      <c r="I36" s="38">
        <v>93000000</v>
      </c>
      <c r="J36" s="38"/>
      <c r="K36" s="18">
        <v>2027</v>
      </c>
    </row>
    <row r="37" spans="1:12" ht="29.25" hidden="1" customHeight="1" x14ac:dyDescent="0.2">
      <c r="A37" s="10" t="s">
        <v>96</v>
      </c>
      <c r="B37" s="11" t="s">
        <v>133</v>
      </c>
      <c r="C37" s="56" t="s">
        <v>68</v>
      </c>
      <c r="D37" s="57"/>
      <c r="E37" s="11" t="s">
        <v>69</v>
      </c>
      <c r="F37" s="38">
        <f>37022-37022</f>
        <v>0</v>
      </c>
      <c r="G37" s="38">
        <f>42611-42611</f>
        <v>0</v>
      </c>
      <c r="H37" s="38">
        <f>44883-44883</f>
        <v>0</v>
      </c>
      <c r="I37" s="38"/>
      <c r="J37" s="38">
        <f>44883-44883</f>
        <v>0</v>
      </c>
      <c r="K37" s="18"/>
    </row>
    <row r="38" spans="1:12" ht="57" hidden="1" customHeight="1" x14ac:dyDescent="0.2">
      <c r="A38" s="10" t="s">
        <v>97</v>
      </c>
      <c r="B38" s="11" t="s">
        <v>134</v>
      </c>
      <c r="C38" s="56" t="s">
        <v>23</v>
      </c>
      <c r="D38" s="57"/>
      <c r="E38" s="11" t="s">
        <v>33</v>
      </c>
      <c r="F38" s="38">
        <f>37011-37011</f>
        <v>0</v>
      </c>
      <c r="G38" s="38">
        <f>34551-34551</f>
        <v>0</v>
      </c>
      <c r="H38" s="38">
        <f>34551-34551</f>
        <v>0</v>
      </c>
      <c r="I38" s="38"/>
      <c r="J38" s="38">
        <f>34551-34551</f>
        <v>0</v>
      </c>
      <c r="K38" s="19"/>
    </row>
    <row r="39" spans="1:12" ht="27.75" customHeight="1" x14ac:dyDescent="0.2">
      <c r="A39" s="10" t="s">
        <v>98</v>
      </c>
      <c r="B39" s="11" t="s">
        <v>135</v>
      </c>
      <c r="C39" s="56" t="s">
        <v>50</v>
      </c>
      <c r="D39" s="57"/>
      <c r="E39" s="11" t="s">
        <v>29</v>
      </c>
      <c r="F39" s="38">
        <v>520000</v>
      </c>
      <c r="G39" s="38">
        <v>520000</v>
      </c>
      <c r="H39" s="38">
        <v>520000</v>
      </c>
      <c r="I39" s="38"/>
      <c r="J39" s="38">
        <v>520000</v>
      </c>
      <c r="K39" s="19"/>
    </row>
    <row r="40" spans="1:12" ht="37.5" hidden="1" customHeight="1" x14ac:dyDescent="0.2">
      <c r="A40" s="10" t="s">
        <v>99</v>
      </c>
      <c r="B40" s="11" t="s">
        <v>136</v>
      </c>
      <c r="C40" s="56" t="s">
        <v>27</v>
      </c>
      <c r="D40" s="57"/>
      <c r="E40" s="11" t="s">
        <v>29</v>
      </c>
      <c r="F40" s="38">
        <f>36400-36400</f>
        <v>0</v>
      </c>
      <c r="G40" s="38">
        <f t="shared" ref="G40:H40" si="1">36400-36400</f>
        <v>0</v>
      </c>
      <c r="H40" s="38">
        <f t="shared" si="1"/>
        <v>0</v>
      </c>
      <c r="I40" s="38"/>
      <c r="J40" s="38">
        <f>36400-36400</f>
        <v>0</v>
      </c>
      <c r="K40" s="19"/>
    </row>
    <row r="41" spans="1:12" ht="41.25" customHeight="1" x14ac:dyDescent="0.2">
      <c r="A41" s="10" t="s">
        <v>100</v>
      </c>
      <c r="B41" s="11" t="s">
        <v>137</v>
      </c>
      <c r="C41" s="56" t="s">
        <v>28</v>
      </c>
      <c r="D41" s="57"/>
      <c r="E41" s="11" t="s">
        <v>29</v>
      </c>
      <c r="F41" s="38">
        <v>100000</v>
      </c>
      <c r="G41" s="38">
        <v>100000</v>
      </c>
      <c r="H41" s="38">
        <v>100000</v>
      </c>
      <c r="I41" s="38"/>
      <c r="J41" s="38">
        <v>100000</v>
      </c>
      <c r="K41" s="19"/>
    </row>
    <row r="42" spans="1:12" ht="35.450000000000003" hidden="1" customHeight="1" x14ac:dyDescent="0.2">
      <c r="A42" s="10" t="s">
        <v>101</v>
      </c>
      <c r="B42" s="11" t="s">
        <v>138</v>
      </c>
      <c r="C42" s="56" t="s">
        <v>55</v>
      </c>
      <c r="D42" s="57"/>
      <c r="E42" s="11" t="s">
        <v>29</v>
      </c>
      <c r="F42" s="38">
        <v>0</v>
      </c>
      <c r="G42" s="38">
        <v>0</v>
      </c>
      <c r="H42" s="38">
        <v>0</v>
      </c>
      <c r="I42" s="38"/>
      <c r="J42" s="38">
        <v>0</v>
      </c>
      <c r="K42" s="19"/>
    </row>
    <row r="43" spans="1:12" ht="27.95" hidden="1" customHeight="1" x14ac:dyDescent="0.2">
      <c r="A43" s="10" t="s">
        <v>102</v>
      </c>
      <c r="B43" s="11" t="s">
        <v>139</v>
      </c>
      <c r="C43" s="56" t="s">
        <v>56</v>
      </c>
      <c r="D43" s="57"/>
      <c r="E43" s="11" t="s">
        <v>29</v>
      </c>
      <c r="F43" s="38">
        <v>0</v>
      </c>
      <c r="G43" s="38">
        <v>0</v>
      </c>
      <c r="H43" s="38">
        <v>0</v>
      </c>
      <c r="I43" s="38"/>
      <c r="J43" s="38">
        <v>0</v>
      </c>
      <c r="K43" s="19"/>
    </row>
    <row r="44" spans="1:12" ht="27.95" customHeight="1" x14ac:dyDescent="0.2">
      <c r="A44" s="10" t="s">
        <v>103</v>
      </c>
      <c r="B44" s="11" t="s">
        <v>140</v>
      </c>
      <c r="C44" s="56" t="s">
        <v>57</v>
      </c>
      <c r="D44" s="57"/>
      <c r="E44" s="11" t="s">
        <v>29</v>
      </c>
      <c r="F44" s="38"/>
      <c r="G44" s="38">
        <v>4000000</v>
      </c>
      <c r="H44" s="38">
        <v>4000000</v>
      </c>
      <c r="I44" s="38"/>
      <c r="J44" s="38"/>
      <c r="K44" s="19" t="s">
        <v>25</v>
      </c>
    </row>
    <row r="45" spans="1:12" ht="26.25" customHeight="1" x14ac:dyDescent="0.2">
      <c r="A45" s="10" t="s">
        <v>141</v>
      </c>
      <c r="B45" s="11" t="s">
        <v>142</v>
      </c>
      <c r="C45" s="56" t="s">
        <v>163</v>
      </c>
      <c r="D45" s="57"/>
      <c r="E45" s="11" t="s">
        <v>169</v>
      </c>
      <c r="F45" s="38">
        <v>9287200</v>
      </c>
      <c r="G45" s="38">
        <v>12331100</v>
      </c>
      <c r="H45" s="38">
        <v>1238700</v>
      </c>
      <c r="I45" s="38"/>
      <c r="J45" s="38"/>
      <c r="K45" s="19" t="s">
        <v>25</v>
      </c>
    </row>
    <row r="46" spans="1:12" x14ac:dyDescent="0.2">
      <c r="A46" s="10" t="s">
        <v>143</v>
      </c>
      <c r="B46" s="11" t="s">
        <v>147</v>
      </c>
      <c r="C46" s="56" t="s">
        <v>165</v>
      </c>
      <c r="D46" s="57"/>
      <c r="E46" s="11" t="s">
        <v>169</v>
      </c>
      <c r="F46" s="38">
        <v>200000</v>
      </c>
      <c r="G46" s="38">
        <v>5000600</v>
      </c>
      <c r="H46" s="38">
        <v>5577400</v>
      </c>
      <c r="I46" s="38">
        <v>4200500</v>
      </c>
      <c r="J46" s="38">
        <f>SUM(J65:J66)</f>
        <v>0</v>
      </c>
      <c r="K46" s="19" t="s">
        <v>39</v>
      </c>
    </row>
    <row r="47" spans="1:12" x14ac:dyDescent="0.2">
      <c r="A47" s="10" t="s">
        <v>144</v>
      </c>
      <c r="B47" s="11" t="s">
        <v>148</v>
      </c>
      <c r="C47" s="56" t="s">
        <v>166</v>
      </c>
      <c r="D47" s="57"/>
      <c r="E47" s="11" t="s">
        <v>169</v>
      </c>
      <c r="F47" s="38"/>
      <c r="G47" s="38">
        <v>9690800</v>
      </c>
      <c r="H47" s="38">
        <v>12867300</v>
      </c>
      <c r="I47" s="38">
        <v>9690800</v>
      </c>
      <c r="J47" s="38">
        <f>SUM(J68:J69)</f>
        <v>0</v>
      </c>
      <c r="K47" s="19" t="s">
        <v>39</v>
      </c>
    </row>
    <row r="48" spans="1:12" x14ac:dyDescent="0.2">
      <c r="A48" s="10" t="s">
        <v>145</v>
      </c>
      <c r="B48" s="11" t="s">
        <v>149</v>
      </c>
      <c r="C48" s="56" t="s">
        <v>167</v>
      </c>
      <c r="D48" s="57"/>
      <c r="E48" s="11" t="s">
        <v>169</v>
      </c>
      <c r="F48" s="38">
        <v>200000</v>
      </c>
      <c r="G48" s="38">
        <v>10279900</v>
      </c>
      <c r="H48" s="38">
        <v>12581200</v>
      </c>
      <c r="I48" s="38">
        <v>9475400</v>
      </c>
      <c r="J48" s="38">
        <f>SUM(J71:J72)</f>
        <v>0</v>
      </c>
      <c r="K48" s="19" t="s">
        <v>39</v>
      </c>
    </row>
    <row r="49" spans="1:11" x14ac:dyDescent="0.2">
      <c r="A49" s="10" t="s">
        <v>146</v>
      </c>
      <c r="B49" s="11" t="s">
        <v>150</v>
      </c>
      <c r="C49" s="56" t="s">
        <v>168</v>
      </c>
      <c r="D49" s="57"/>
      <c r="E49" s="11" t="s">
        <v>169</v>
      </c>
      <c r="F49" s="38"/>
      <c r="G49" s="38">
        <v>10960500</v>
      </c>
      <c r="H49" s="38">
        <v>14553300</v>
      </c>
      <c r="I49" s="38">
        <v>10960500</v>
      </c>
      <c r="J49" s="38">
        <f t="shared" ref="J49" si="2">SUM(J74:J75)</f>
        <v>0</v>
      </c>
      <c r="K49" s="19" t="s">
        <v>39</v>
      </c>
    </row>
    <row r="50" spans="1:11" x14ac:dyDescent="0.2">
      <c r="A50" s="12"/>
      <c r="B50" s="11"/>
      <c r="C50" s="77"/>
      <c r="D50" s="77"/>
      <c r="E50" s="11"/>
      <c r="F50" s="38">
        <f>F11+F12+F13+F17+F18+F21+F22+F23+F24+F25+F26+F27+F28+F29+F30+F31+F32+F33+F34+F35+F36+F37+F38+F39+F40+F41+F42+F43+F44+F15+F20+F19+F16+F14+F45+F46+F47+F48+F49</f>
        <v>196135420</v>
      </c>
      <c r="G50" s="38">
        <f>G11+G12+G13+G17+G18+G21+G22+G23+G24+G25+G26+G27+G28+G29+G30+G31+G32+G33+G34+G35+G36+G37+G38+G39+G40+G41+G42+G43+G44+G15+G20+G19+G16+G14+G45+G46+G47+G48+G49</f>
        <v>223591995.19499147</v>
      </c>
      <c r="H50" s="38">
        <f>H11+H12+H13+H17+H18+H21+H22+H23+H24+H25+H26+H27+H28+H29+H30+H31+H32+H33+H34+H35+H36+H37+H38+H39+H40+H41+H42+H43+H44+H15+H20+H19+H16+H14+H45+H46+H47+H48+H49</f>
        <v>217444386.6680795</v>
      </c>
      <c r="I50" s="38" t="s">
        <v>156</v>
      </c>
      <c r="J50" s="38" t="s">
        <v>156</v>
      </c>
      <c r="K50" s="38" t="s">
        <v>156</v>
      </c>
    </row>
    <row r="51" spans="1:11" ht="15.95" customHeight="1" x14ac:dyDescent="0.2">
      <c r="A51" s="28"/>
      <c r="B51" s="30"/>
      <c r="C51" s="31"/>
      <c r="D51" s="31"/>
      <c r="E51" s="30"/>
      <c r="F51" s="43"/>
      <c r="G51" s="43"/>
      <c r="H51" s="43"/>
      <c r="I51" s="43"/>
      <c r="J51" s="43"/>
      <c r="K51" s="29"/>
    </row>
    <row r="52" spans="1:11" ht="15.95" customHeight="1" x14ac:dyDescent="0.2">
      <c r="A52" s="32"/>
      <c r="B52" s="33"/>
      <c r="C52" s="80" t="s">
        <v>151</v>
      </c>
      <c r="D52" s="81"/>
      <c r="E52" s="81"/>
      <c r="F52" s="81"/>
      <c r="G52" s="81"/>
      <c r="H52" s="81"/>
      <c r="I52" s="34"/>
      <c r="J52" s="34"/>
      <c r="K52" s="34"/>
    </row>
    <row r="53" spans="1:11" ht="15.95" customHeight="1" x14ac:dyDescent="0.2">
      <c r="A53" s="32"/>
      <c r="B53" s="33"/>
      <c r="C53" s="32"/>
      <c r="D53" s="32"/>
      <c r="E53" s="32"/>
      <c r="F53" s="44"/>
      <c r="G53" s="44"/>
      <c r="H53" s="44"/>
      <c r="I53" s="34"/>
      <c r="J53" s="34"/>
      <c r="K53" s="34"/>
    </row>
    <row r="54" spans="1:11" ht="30" customHeight="1" x14ac:dyDescent="0.2">
      <c r="A54" s="82" t="s">
        <v>0</v>
      </c>
      <c r="B54" s="78" t="s">
        <v>5</v>
      </c>
      <c r="C54" s="78" t="s">
        <v>4</v>
      </c>
      <c r="D54" s="83" t="s">
        <v>152</v>
      </c>
      <c r="E54" s="78" t="s">
        <v>1</v>
      </c>
      <c r="F54" s="84" t="s">
        <v>158</v>
      </c>
      <c r="G54" s="66"/>
      <c r="H54" s="66"/>
      <c r="I54" s="66"/>
      <c r="J54" s="67"/>
      <c r="K54" s="78" t="s">
        <v>159</v>
      </c>
    </row>
    <row r="55" spans="1:11" ht="30.95" customHeight="1" x14ac:dyDescent="0.2">
      <c r="A55" s="64"/>
      <c r="B55" s="64"/>
      <c r="C55" s="64"/>
      <c r="D55" s="83"/>
      <c r="E55" s="64"/>
      <c r="F55" s="36" t="s">
        <v>16</v>
      </c>
      <c r="G55" s="36" t="s">
        <v>17</v>
      </c>
      <c r="H55" s="36" t="s">
        <v>18</v>
      </c>
      <c r="I55" s="36" t="s">
        <v>160</v>
      </c>
      <c r="J55" s="18" t="s">
        <v>161</v>
      </c>
      <c r="K55" s="64"/>
    </row>
    <row r="56" spans="1:11" ht="38.450000000000003" customHeight="1" x14ac:dyDescent="0.2">
      <c r="A56" s="10" t="s">
        <v>153</v>
      </c>
      <c r="B56" s="11" t="s">
        <v>154</v>
      </c>
      <c r="C56" s="11" t="s">
        <v>157</v>
      </c>
      <c r="D56" s="35" t="s">
        <v>86</v>
      </c>
      <c r="E56" s="11" t="s">
        <v>155</v>
      </c>
      <c r="F56" s="37">
        <v>2103235</v>
      </c>
      <c r="G56" s="37">
        <v>2103235</v>
      </c>
      <c r="H56" s="37">
        <v>2103235</v>
      </c>
      <c r="I56" s="45"/>
      <c r="J56" s="37">
        <v>2103235</v>
      </c>
      <c r="K56" s="19"/>
    </row>
    <row r="57" spans="1:11" ht="27" customHeight="1" x14ac:dyDescent="0.2">
      <c r="A57" s="10" t="s">
        <v>153</v>
      </c>
      <c r="B57" s="11" t="s">
        <v>170</v>
      </c>
      <c r="C57" s="46" t="s">
        <v>171</v>
      </c>
      <c r="D57" s="35" t="s">
        <v>86</v>
      </c>
      <c r="E57" s="11" t="s">
        <v>155</v>
      </c>
      <c r="F57" s="47">
        <f>194047</f>
        <v>194047</v>
      </c>
      <c r="G57" s="37"/>
      <c r="H57" s="37"/>
      <c r="I57" s="45"/>
      <c r="J57" s="37"/>
      <c r="K57" s="19" t="s">
        <v>24</v>
      </c>
    </row>
    <row r="58" spans="1:11" ht="15.95" customHeight="1" x14ac:dyDescent="0.2">
      <c r="A58" s="79" t="s">
        <v>162</v>
      </c>
      <c r="B58" s="79"/>
      <c r="C58" s="79"/>
      <c r="D58" s="79"/>
      <c r="E58" s="79"/>
      <c r="F58" s="37">
        <f>F56+F57</f>
        <v>2297282</v>
      </c>
      <c r="G58" s="37">
        <f t="shared" ref="G58:H58" si="3">G56+G57</f>
        <v>2103235</v>
      </c>
      <c r="H58" s="37">
        <f t="shared" si="3"/>
        <v>2103235</v>
      </c>
      <c r="I58" s="36" t="s">
        <v>156</v>
      </c>
      <c r="J58" s="36" t="s">
        <v>156</v>
      </c>
      <c r="K58" s="36" t="s">
        <v>156</v>
      </c>
    </row>
    <row r="59" spans="1:11" x14ac:dyDescent="0.2">
      <c r="A59" s="28"/>
      <c r="B59" s="30"/>
      <c r="C59" s="31"/>
      <c r="D59" s="31"/>
      <c r="E59" s="30"/>
      <c r="F59" s="43"/>
      <c r="G59" s="43"/>
      <c r="H59" s="43"/>
      <c r="I59" s="43"/>
      <c r="J59" s="43"/>
      <c r="K59" s="29"/>
    </row>
    <row r="60" spans="1:11" x14ac:dyDescent="0.2">
      <c r="A60" s="28"/>
      <c r="B60" s="30"/>
      <c r="C60" s="31"/>
      <c r="D60" s="31"/>
      <c r="E60" s="30"/>
      <c r="F60" s="43"/>
      <c r="G60" s="43"/>
      <c r="H60" s="43"/>
      <c r="I60" s="43"/>
      <c r="J60" s="43"/>
      <c r="K60" s="29"/>
    </row>
    <row r="61" spans="1:11" x14ac:dyDescent="0.2">
      <c r="A61" s="28"/>
      <c r="B61" s="30"/>
      <c r="C61" s="31"/>
      <c r="D61" s="31"/>
      <c r="E61" s="30"/>
      <c r="F61" s="43"/>
      <c r="G61" s="43"/>
      <c r="H61" s="43"/>
      <c r="I61" s="43"/>
      <c r="J61" s="43"/>
      <c r="K61" s="29"/>
    </row>
    <row r="62" spans="1:11" x14ac:dyDescent="0.2">
      <c r="A62" s="28"/>
      <c r="B62" s="30"/>
      <c r="C62" s="31"/>
      <c r="D62" s="31"/>
      <c r="E62" s="30"/>
      <c r="F62" s="43"/>
      <c r="G62" s="43"/>
      <c r="H62" s="43"/>
      <c r="I62" s="43"/>
      <c r="J62" s="43"/>
      <c r="K62" s="29"/>
    </row>
    <row r="63" spans="1:11" ht="15" x14ac:dyDescent="0.25">
      <c r="A63" s="5"/>
      <c r="B63" s="60" t="s">
        <v>48</v>
      </c>
      <c r="C63" s="60"/>
      <c r="D63" s="60"/>
      <c r="E63" s="60"/>
      <c r="F63" s="60"/>
      <c r="G63" s="60"/>
    </row>
    <row r="64" spans="1:11" ht="15" x14ac:dyDescent="0.25">
      <c r="A64" s="6"/>
      <c r="B64" s="49" t="s">
        <v>2</v>
      </c>
      <c r="C64" s="49"/>
      <c r="D64" s="50"/>
      <c r="E64" s="50"/>
      <c r="F64" s="51"/>
      <c r="G64" s="51"/>
    </row>
    <row r="65" spans="1:11" x14ac:dyDescent="0.2">
      <c r="A65" s="7"/>
      <c r="B65" s="52" t="s">
        <v>46</v>
      </c>
      <c r="C65" s="52"/>
      <c r="D65" s="52"/>
      <c r="E65" s="52"/>
      <c r="F65" s="52"/>
      <c r="G65" s="52"/>
    </row>
    <row r="66" spans="1:11" x14ac:dyDescent="0.2">
      <c r="A66" s="7"/>
      <c r="B66" s="49" t="s">
        <v>13</v>
      </c>
      <c r="C66" s="49"/>
      <c r="D66" s="50"/>
      <c r="E66" s="50"/>
      <c r="F66" s="51"/>
      <c r="G66" s="51"/>
    </row>
    <row r="67" spans="1:11" ht="15" x14ac:dyDescent="0.25">
      <c r="A67" s="6"/>
      <c r="B67" s="53" t="s">
        <v>164</v>
      </c>
      <c r="C67" s="54"/>
      <c r="D67" s="8"/>
    </row>
    <row r="68" spans="1:11" ht="15" x14ac:dyDescent="0.25">
      <c r="A68" s="6"/>
      <c r="B68" s="49" t="s">
        <v>3</v>
      </c>
      <c r="C68" s="55"/>
      <c r="D68" s="8"/>
    </row>
    <row r="69" spans="1:11" ht="15" x14ac:dyDescent="0.25">
      <c r="A69" s="6"/>
      <c r="B69" s="53" t="s">
        <v>47</v>
      </c>
      <c r="C69" s="54"/>
      <c r="D69" s="8"/>
    </row>
    <row r="70" spans="1:11" ht="15" x14ac:dyDescent="0.25">
      <c r="A70" s="6"/>
      <c r="B70" s="49" t="s">
        <v>6</v>
      </c>
      <c r="C70" s="55"/>
      <c r="D70" s="8"/>
    </row>
    <row r="71" spans="1:11" x14ac:dyDescent="0.2">
      <c r="A71" s="48" t="s">
        <v>15</v>
      </c>
      <c r="B71" s="48"/>
      <c r="C71" s="48"/>
      <c r="D71" s="48"/>
      <c r="E71" s="48"/>
      <c r="F71" s="48"/>
      <c r="G71" s="48"/>
      <c r="H71" s="48"/>
      <c r="I71" s="48"/>
      <c r="J71" s="48"/>
      <c r="K71" s="48"/>
    </row>
  </sheetData>
  <mergeCells count="68">
    <mergeCell ref="K54:K55"/>
    <mergeCell ref="A58:E58"/>
    <mergeCell ref="C52:H52"/>
    <mergeCell ref="A54:A55"/>
    <mergeCell ref="B54:B55"/>
    <mergeCell ref="C54:C55"/>
    <mergeCell ref="D54:D55"/>
    <mergeCell ref="E54:E55"/>
    <mergeCell ref="F54:J54"/>
    <mergeCell ref="C26:D26"/>
    <mergeCell ref="C50:D50"/>
    <mergeCell ref="C41:D41"/>
    <mergeCell ref="C42:D42"/>
    <mergeCell ref="C43:D43"/>
    <mergeCell ref="C39:D39"/>
    <mergeCell ref="C40:D40"/>
    <mergeCell ref="C27:D27"/>
    <mergeCell ref="C31:D31"/>
    <mergeCell ref="C47:D47"/>
    <mergeCell ref="C48:D48"/>
    <mergeCell ref="C49:D49"/>
    <mergeCell ref="C45:D45"/>
    <mergeCell ref="C46:D46"/>
    <mergeCell ref="C24:D24"/>
    <mergeCell ref="C25:D25"/>
    <mergeCell ref="C20:D20"/>
    <mergeCell ref="C2:I2"/>
    <mergeCell ref="A9:A10"/>
    <mergeCell ref="B9:B10"/>
    <mergeCell ref="E9:E10"/>
    <mergeCell ref="F9:J9"/>
    <mergeCell ref="C4:H4"/>
    <mergeCell ref="C5:H5"/>
    <mergeCell ref="C7:H7"/>
    <mergeCell ref="C9:D10"/>
    <mergeCell ref="C12:D12"/>
    <mergeCell ref="C13:D13"/>
    <mergeCell ref="C28:D28"/>
    <mergeCell ref="K9:K10"/>
    <mergeCell ref="B70:C70"/>
    <mergeCell ref="B63:G63"/>
    <mergeCell ref="C35:D35"/>
    <mergeCell ref="C11:D11"/>
    <mergeCell ref="C36:D36"/>
    <mergeCell ref="C38:D38"/>
    <mergeCell ref="C34:D34"/>
    <mergeCell ref="C37:D37"/>
    <mergeCell ref="C44:D44"/>
    <mergeCell ref="C29:D29"/>
    <mergeCell ref="C32:D32"/>
    <mergeCell ref="C33:D33"/>
    <mergeCell ref="C30:D30"/>
    <mergeCell ref="C23:D23"/>
    <mergeCell ref="C14:D14"/>
    <mergeCell ref="C16:D16"/>
    <mergeCell ref="C22:D22"/>
    <mergeCell ref="C15:D15"/>
    <mergeCell ref="C19:D19"/>
    <mergeCell ref="C17:D17"/>
    <mergeCell ref="C18:D18"/>
    <mergeCell ref="C21:D21"/>
    <mergeCell ref="A71:K71"/>
    <mergeCell ref="B64:G64"/>
    <mergeCell ref="B65:G65"/>
    <mergeCell ref="B66:G66"/>
    <mergeCell ref="B67:C67"/>
    <mergeCell ref="B68:C68"/>
    <mergeCell ref="B69:C69"/>
  </mergeCells>
  <dataValidations count="1">
    <dataValidation type="whole" errorStyle="information" allowBlank="1" showInputMessage="1" showErrorMessage="1" error="Jāievada skaitlis" sqref="F12:I12 F32:I35">
      <formula1>-1000000000000</formula1>
      <formula2>1000000000000</formula2>
    </dataValidation>
  </dataValidations>
  <pageMargins left="0.39370078740157483" right="0.39370078740157483" top="0.27559055118110237" bottom="0.39370078740157483" header="0" footer="0"/>
  <pageSetup paperSize="9" fitToHeight="0" orientation="landscape" r:id="rId1"/>
  <headerFooter differentFirst="1">
    <oddFooter>&amp;C&amp;P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saraksts</vt:lpstr>
      <vt:lpstr>saraksts!Print_Area</vt:lpstr>
      <vt:lpstr>saraksts!Print_Titles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Karina Marinska</dc:creator>
  <cp:lastModifiedBy>Māra Keiša</cp:lastModifiedBy>
  <cp:lastPrinted>2022-08-10T05:32:33Z</cp:lastPrinted>
  <dcterms:created xsi:type="dcterms:W3CDTF">2017-01-18T11:58:06Z</dcterms:created>
  <dcterms:modified xsi:type="dcterms:W3CDTF">2022-12-20T09:50:57Z</dcterms:modified>
</cp:coreProperties>
</file>