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3040" windowHeight="9375" tabRatio="627"/>
  </bookViews>
  <sheets>
    <sheet name="2.1.1.1.c_Kopā_VB_PB" sheetId="5" r:id="rId1"/>
    <sheet name="pegagogu DS_interešu" sheetId="8" r:id="rId2"/>
    <sheet name="pegagogu DS_atbalsts spec." sheetId="9" r:id="rId3"/>
    <sheet name="mācību līdzekļi" sheetId="2" r:id="rId4"/>
    <sheet name="LVA" sheetId="4" r:id="rId5"/>
  </sheets>
  <calcPr calcId="152511" fullPrecision="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0" i="5" l="1"/>
  <c r="J12" i="5" s="1"/>
  <c r="J9" i="5"/>
  <c r="J11" i="5"/>
  <c r="J5" i="5"/>
  <c r="J4" i="5"/>
  <c r="J13" i="5" l="1"/>
  <c r="E12" i="5"/>
  <c r="G10" i="5"/>
  <c r="H10" i="5"/>
  <c r="I10" i="5"/>
  <c r="F10" i="5"/>
  <c r="G9" i="5"/>
  <c r="H9" i="5"/>
  <c r="I9" i="5"/>
  <c r="F9" i="5"/>
  <c r="H4" i="5"/>
  <c r="I4" i="5"/>
  <c r="G12" i="5"/>
  <c r="H5" i="5"/>
  <c r="H12" i="5" s="1"/>
  <c r="I5" i="5"/>
  <c r="I12" i="5" s="1"/>
  <c r="F12" i="5"/>
  <c r="R14" i="2" l="1"/>
  <c r="I8" i="5" l="1"/>
  <c r="I11" i="5" s="1"/>
  <c r="I13" i="5" s="1"/>
  <c r="F8" i="5"/>
  <c r="G8" i="5"/>
  <c r="H8" i="5"/>
  <c r="E11" i="5"/>
  <c r="E13" i="5" s="1"/>
  <c r="G7" i="5"/>
  <c r="H7" i="5"/>
  <c r="F7" i="5"/>
  <c r="G6" i="5"/>
  <c r="H6" i="5"/>
  <c r="F6" i="5"/>
  <c r="F11" i="5" s="1"/>
  <c r="F13" i="5" s="1"/>
  <c r="E14" i="4"/>
  <c r="F14" i="4"/>
  <c r="G14" i="4"/>
  <c r="H14" i="4"/>
  <c r="D14" i="4"/>
  <c r="H11" i="5" l="1"/>
  <c r="H13" i="5" s="1"/>
  <c r="G11" i="5"/>
  <c r="G13" i="5" s="1"/>
  <c r="Q14" i="2"/>
  <c r="P14" i="2"/>
  <c r="O14" i="2"/>
  <c r="N14" i="2"/>
  <c r="P13" i="2"/>
  <c r="O12" i="2"/>
  <c r="Q5" i="2"/>
  <c r="O5" i="2"/>
  <c r="N11" i="2" s="1"/>
  <c r="M5" i="2"/>
  <c r="S5" i="2"/>
  <c r="C6" i="2" l="1"/>
  <c r="C5" i="2"/>
  <c r="H7" i="2"/>
  <c r="F7" i="2"/>
  <c r="E5" i="2"/>
  <c r="B6" i="2"/>
  <c r="B7" i="2" s="1"/>
  <c r="I6" i="2" l="1"/>
  <c r="I7" i="2" s="1"/>
  <c r="F13" i="2" s="1"/>
  <c r="E6" i="2"/>
  <c r="G6" i="2"/>
  <c r="G7" i="2" s="1"/>
  <c r="E12" i="2" s="1"/>
  <c r="C7" i="2"/>
  <c r="E7" i="2"/>
  <c r="D11" i="2" s="1"/>
  <c r="I13" i="4" l="1"/>
  <c r="I12" i="4"/>
  <c r="I11" i="4"/>
  <c r="I10" i="4"/>
  <c r="I9" i="4"/>
  <c r="I8" i="4"/>
  <c r="I7" i="4"/>
  <c r="I6" i="4"/>
  <c r="I5" i="4"/>
  <c r="I14" i="4" l="1"/>
  <c r="H13" i="9"/>
  <c r="C25" i="9" l="1"/>
  <c r="D25" i="9"/>
  <c r="E25" i="9"/>
  <c r="B25" i="9"/>
  <c r="E26" i="9"/>
  <c r="D26" i="9"/>
  <c r="C26" i="9"/>
  <c r="B26" i="9"/>
  <c r="E22" i="9"/>
  <c r="D22" i="9"/>
  <c r="D21" i="9"/>
  <c r="C21" i="9"/>
  <c r="C20" i="9"/>
  <c r="B20" i="9"/>
  <c r="D15" i="9"/>
  <c r="D14" i="9"/>
  <c r="D13" i="9"/>
  <c r="D11" i="9"/>
  <c r="D10" i="9"/>
  <c r="D9" i="9"/>
  <c r="D6" i="9"/>
  <c r="D7" i="9"/>
  <c r="D5" i="9"/>
  <c r="X14" i="9"/>
  <c r="X15" i="9"/>
  <c r="X13" i="9"/>
  <c r="W14" i="9"/>
  <c r="W15" i="9"/>
  <c r="W13" i="9"/>
  <c r="V13" i="9"/>
  <c r="V15" i="9"/>
  <c r="V14" i="9"/>
  <c r="V12" i="9"/>
  <c r="V16" i="9" s="1"/>
  <c r="U12" i="9"/>
  <c r="S13" i="9"/>
  <c r="R13" i="9"/>
  <c r="Q13" i="9"/>
  <c r="P14" i="9"/>
  <c r="P15" i="9"/>
  <c r="P13" i="9"/>
  <c r="O14" i="9"/>
  <c r="O15" i="9"/>
  <c r="O13" i="9"/>
  <c r="N15" i="9"/>
  <c r="N14" i="9"/>
  <c r="N13" i="9"/>
  <c r="M12" i="9"/>
  <c r="F11" i="9"/>
  <c r="F10" i="9"/>
  <c r="F9" i="9"/>
  <c r="G9" i="9" s="1"/>
  <c r="E8" i="9"/>
  <c r="E15" i="9"/>
  <c r="E14" i="9"/>
  <c r="E13" i="9"/>
  <c r="F7" i="9"/>
  <c r="G7" i="9" s="1"/>
  <c r="F6" i="9"/>
  <c r="G6" i="9" s="1"/>
  <c r="F5" i="9"/>
  <c r="G5" i="9" s="1"/>
  <c r="H5" i="9" s="1"/>
  <c r="E4" i="9"/>
  <c r="Y13" i="8"/>
  <c r="Y12" i="8"/>
  <c r="Y11" i="8"/>
  <c r="Y10" i="8"/>
  <c r="O13" i="8"/>
  <c r="O12" i="8"/>
  <c r="O11" i="8"/>
  <c r="O10" i="8"/>
  <c r="E13" i="8"/>
  <c r="E12" i="8"/>
  <c r="E11" i="8"/>
  <c r="E10" i="8"/>
  <c r="Y15" i="9" l="1"/>
  <c r="Z15" i="9" s="1"/>
  <c r="AA15" i="9" s="1"/>
  <c r="AB15" i="9" s="1"/>
  <c r="X12" i="9"/>
  <c r="X16" i="9" s="1"/>
  <c r="W12" i="9"/>
  <c r="W16" i="9" s="1"/>
  <c r="Y13" i="9"/>
  <c r="Z13" i="9" s="1"/>
  <c r="U16" i="9"/>
  <c r="N12" i="9"/>
  <c r="I5" i="9"/>
  <c r="J5" i="9" s="1"/>
  <c r="D4" i="9"/>
  <c r="D8" i="9"/>
  <c r="N16" i="9"/>
  <c r="M16" i="9"/>
  <c r="G10" i="9"/>
  <c r="H10" i="9" s="1"/>
  <c r="H6" i="9"/>
  <c r="G11" i="9"/>
  <c r="H11" i="9" s="1"/>
  <c r="H7" i="9"/>
  <c r="G8" i="9"/>
  <c r="F8" i="9"/>
  <c r="H9" i="9"/>
  <c r="G4" i="9"/>
  <c r="F13" i="9"/>
  <c r="F4" i="9"/>
  <c r="F14" i="9"/>
  <c r="E12" i="9"/>
  <c r="F15" i="9"/>
  <c r="D13" i="8"/>
  <c r="D12" i="8"/>
  <c r="D11" i="8"/>
  <c r="D10" i="8"/>
  <c r="D6" i="8"/>
  <c r="D7" i="8"/>
  <c r="D8" i="8"/>
  <c r="D5" i="8"/>
  <c r="Z13" i="8"/>
  <c r="AA13" i="8" s="1"/>
  <c r="AB13" i="8" s="1"/>
  <c r="Z12" i="8"/>
  <c r="AA12" i="8" s="1"/>
  <c r="AB12" i="8" s="1"/>
  <c r="Z11" i="8"/>
  <c r="AA11" i="8" s="1"/>
  <c r="AB11" i="8" s="1"/>
  <c r="Z10" i="8"/>
  <c r="AA10" i="8" s="1"/>
  <c r="AB10" i="8" s="1"/>
  <c r="Y9" i="8"/>
  <c r="Y14" i="8" s="1"/>
  <c r="P13" i="8"/>
  <c r="Q13" i="8" s="1"/>
  <c r="R13" i="8" s="1"/>
  <c r="P12" i="8"/>
  <c r="P11" i="8"/>
  <c r="Q11" i="8" s="1"/>
  <c r="R11" i="8" s="1"/>
  <c r="P10" i="8"/>
  <c r="Q10" i="8" s="1"/>
  <c r="R10" i="8" s="1"/>
  <c r="O9" i="8"/>
  <c r="F5" i="8"/>
  <c r="G5" i="8" s="1"/>
  <c r="H5" i="8" s="1"/>
  <c r="J5" i="8" s="1"/>
  <c r="G13" i="2"/>
  <c r="F12" i="2"/>
  <c r="G12" i="2" s="1"/>
  <c r="F13" i="8"/>
  <c r="G13" i="8" s="1"/>
  <c r="H13" i="8" s="1"/>
  <c r="J13" i="8" s="1"/>
  <c r="F11" i="8"/>
  <c r="G11" i="8" s="1"/>
  <c r="H11" i="8" s="1"/>
  <c r="J11" i="8" s="1"/>
  <c r="F10" i="8"/>
  <c r="G10" i="8" s="1"/>
  <c r="H10" i="8" s="1"/>
  <c r="J10" i="8" s="1"/>
  <c r="F12" i="8"/>
  <c r="G12" i="8" s="1"/>
  <c r="H12" i="8" s="1"/>
  <c r="J12" i="8" s="1"/>
  <c r="F6" i="8"/>
  <c r="G6" i="8" s="1"/>
  <c r="H6" i="8" s="1"/>
  <c r="J6" i="8" s="1"/>
  <c r="F7" i="8"/>
  <c r="G7" i="8" s="1"/>
  <c r="H7" i="8" s="1"/>
  <c r="J7" i="8" s="1"/>
  <c r="F8" i="8"/>
  <c r="G8" i="8" s="1"/>
  <c r="H8" i="8" s="1"/>
  <c r="J8" i="8" s="1"/>
  <c r="AA13" i="9" l="1"/>
  <c r="Y14" i="9"/>
  <c r="Y12" i="9" s="1"/>
  <c r="Y16" i="9" s="1"/>
  <c r="K5" i="9"/>
  <c r="L5" i="9" s="1"/>
  <c r="I10" i="9"/>
  <c r="J10" i="9" s="1"/>
  <c r="I6" i="9"/>
  <c r="J6" i="9" s="1"/>
  <c r="I7" i="9"/>
  <c r="J7" i="9" s="1"/>
  <c r="I9" i="9"/>
  <c r="J9" i="9"/>
  <c r="I11" i="9"/>
  <c r="J11" i="9" s="1"/>
  <c r="E16" i="9"/>
  <c r="G14" i="9"/>
  <c r="H14" i="9" s="1"/>
  <c r="G13" i="9"/>
  <c r="G15" i="9"/>
  <c r="H15" i="9" s="1"/>
  <c r="H8" i="9"/>
  <c r="D12" i="9"/>
  <c r="D16" i="9" s="1"/>
  <c r="F12" i="9"/>
  <c r="F16" i="9" s="1"/>
  <c r="H4" i="9"/>
  <c r="AD13" i="8"/>
  <c r="AE13" i="8" s="1"/>
  <c r="P9" i="8"/>
  <c r="P14" i="8" s="1"/>
  <c r="Q12" i="8"/>
  <c r="R12" i="8" s="1"/>
  <c r="AD11" i="8"/>
  <c r="AD12" i="8"/>
  <c r="AE12" i="8" s="1"/>
  <c r="AF12" i="8" s="1"/>
  <c r="AG12" i="8" s="1"/>
  <c r="AH12" i="8" s="1"/>
  <c r="AA9" i="8"/>
  <c r="AA14" i="8" s="1"/>
  <c r="Z9" i="8"/>
  <c r="Z14" i="8" s="1"/>
  <c r="K5" i="8"/>
  <c r="L5" i="8" s="1"/>
  <c r="O14" i="8"/>
  <c r="T12" i="8"/>
  <c r="K12" i="8"/>
  <c r="L12" i="8" s="1"/>
  <c r="M12" i="8" s="1"/>
  <c r="N12" i="8" s="1"/>
  <c r="K6" i="8"/>
  <c r="L6" i="8" s="1"/>
  <c r="K8" i="8"/>
  <c r="L8" i="8" s="1"/>
  <c r="H4" i="8"/>
  <c r="F4" i="8"/>
  <c r="F9" i="8"/>
  <c r="E9" i="8"/>
  <c r="E4" i="8"/>
  <c r="Z14" i="9" l="1"/>
  <c r="AA14" i="9" s="1"/>
  <c r="AB14" i="9" s="1"/>
  <c r="AB13" i="9"/>
  <c r="K9" i="9"/>
  <c r="L9" i="9" s="1"/>
  <c r="K6" i="9"/>
  <c r="L6" i="9" s="1"/>
  <c r="K10" i="9"/>
  <c r="L10" i="9" s="1"/>
  <c r="I15" i="9"/>
  <c r="J15" i="9" s="1"/>
  <c r="I14" i="9"/>
  <c r="J14" i="9" s="1"/>
  <c r="K11" i="9"/>
  <c r="L11" i="9" s="1"/>
  <c r="I13" i="9"/>
  <c r="J13" i="9" s="1"/>
  <c r="K7" i="9"/>
  <c r="L7" i="9" s="1"/>
  <c r="J8" i="9"/>
  <c r="I8" i="9"/>
  <c r="I4" i="9"/>
  <c r="G12" i="9"/>
  <c r="G16" i="9" s="1"/>
  <c r="AF13" i="8"/>
  <c r="AG13" i="8" s="1"/>
  <c r="AH13" i="8" s="1"/>
  <c r="AE11" i="8"/>
  <c r="AF11" i="8" s="1"/>
  <c r="AG11" i="8" s="1"/>
  <c r="AH11" i="8" s="1"/>
  <c r="AD10" i="8"/>
  <c r="AB9" i="8"/>
  <c r="AB14" i="8" s="1"/>
  <c r="M8" i="8"/>
  <c r="N8" i="8" s="1"/>
  <c r="M6" i="8"/>
  <c r="N6" i="8" s="1"/>
  <c r="U12" i="8"/>
  <c r="V12" i="8" s="1"/>
  <c r="W12" i="8" s="1"/>
  <c r="X12" i="8" s="1"/>
  <c r="K13" i="8"/>
  <c r="L13" i="8" s="1"/>
  <c r="K11" i="8"/>
  <c r="L11" i="8" s="1"/>
  <c r="M5" i="8"/>
  <c r="K7" i="8"/>
  <c r="L7" i="8" s="1"/>
  <c r="G9" i="8"/>
  <c r="J4" i="8"/>
  <c r="F14" i="8"/>
  <c r="E14" i="8"/>
  <c r="Z12" i="9" l="1"/>
  <c r="Z16" i="9" s="1"/>
  <c r="AA12" i="9"/>
  <c r="AA16" i="9" s="1"/>
  <c r="AB12" i="9"/>
  <c r="AB16" i="9" s="1"/>
  <c r="K14" i="9"/>
  <c r="L14" i="9" s="1"/>
  <c r="K15" i="9"/>
  <c r="L15" i="9" s="1"/>
  <c r="K13" i="9"/>
  <c r="L13" i="9" s="1"/>
  <c r="K8" i="9"/>
  <c r="L8" i="9"/>
  <c r="J4" i="9"/>
  <c r="H12" i="9"/>
  <c r="H16" i="9" s="1"/>
  <c r="AD9" i="8"/>
  <c r="AD14" i="8" s="1"/>
  <c r="AE10" i="8"/>
  <c r="AE9" i="8" s="1"/>
  <c r="AE14" i="8" s="1"/>
  <c r="M13" i="8"/>
  <c r="N13" i="8" s="1"/>
  <c r="M11" i="8"/>
  <c r="N11" i="8" s="1"/>
  <c r="M7" i="8"/>
  <c r="N7" i="8" s="1"/>
  <c r="N5" i="8"/>
  <c r="N4" i="8" s="1"/>
  <c r="H9" i="8"/>
  <c r="H14" i="8" s="1"/>
  <c r="O12" i="9" l="1"/>
  <c r="O16" i="9" s="1"/>
  <c r="Q14" i="9"/>
  <c r="R14" i="9" s="1"/>
  <c r="S14" i="9" s="1"/>
  <c r="T14" i="9" s="1"/>
  <c r="I12" i="9"/>
  <c r="I16" i="9" s="1"/>
  <c r="K4" i="9"/>
  <c r="L4" i="9"/>
  <c r="M4" i="8"/>
  <c r="AF10" i="8"/>
  <c r="D4" i="8"/>
  <c r="T13" i="8"/>
  <c r="U13" i="8" s="1"/>
  <c r="V13" i="8" s="1"/>
  <c r="W13" i="8" s="1"/>
  <c r="X13" i="8" s="1"/>
  <c r="T11" i="8"/>
  <c r="U11" i="8" s="1"/>
  <c r="V11" i="8" s="1"/>
  <c r="W11" i="8" s="1"/>
  <c r="X11" i="8" s="1"/>
  <c r="J9" i="8"/>
  <c r="J14" i="8" s="1"/>
  <c r="K10" i="8"/>
  <c r="L10" i="8" s="1"/>
  <c r="L4" i="8"/>
  <c r="K4" i="8"/>
  <c r="D7" i="2"/>
  <c r="P12" i="9" l="1"/>
  <c r="P16" i="9" s="1"/>
  <c r="Q15" i="9"/>
  <c r="R15" i="9"/>
  <c r="S15" i="9" s="1"/>
  <c r="T15" i="9" s="1"/>
  <c r="AG10" i="8"/>
  <c r="AF9" i="8"/>
  <c r="AF14" i="8" s="1"/>
  <c r="M10" i="8"/>
  <c r="N10" i="8" s="1"/>
  <c r="N9" i="8" s="1"/>
  <c r="N14" i="8" s="1"/>
  <c r="C18" i="8" s="1"/>
  <c r="D18" i="8" s="1"/>
  <c r="E18" i="8" s="1"/>
  <c r="Q12" i="9" l="1"/>
  <c r="Q16" i="9" s="1"/>
  <c r="R12" i="9"/>
  <c r="R16" i="9" s="1"/>
  <c r="E21" i="9"/>
  <c r="J12" i="9"/>
  <c r="J16" i="9" s="1"/>
  <c r="AH10" i="8"/>
  <c r="AH9" i="8" s="1"/>
  <c r="AH14" i="8" s="1"/>
  <c r="E20" i="8" s="1"/>
  <c r="AG9" i="8"/>
  <c r="AG14" i="8" s="1"/>
  <c r="D20" i="8" s="1"/>
  <c r="M9" i="8"/>
  <c r="M14" i="8" s="1"/>
  <c r="B18" i="8" s="1"/>
  <c r="B21" i="8" s="1"/>
  <c r="D9" i="8"/>
  <c r="D14" i="8" s="1"/>
  <c r="Q9" i="8"/>
  <c r="Q14" i="8" s="1"/>
  <c r="L9" i="8"/>
  <c r="L14" i="8" s="1"/>
  <c r="K9" i="8"/>
  <c r="K14" i="8" s="1"/>
  <c r="T13" i="9" l="1"/>
  <c r="T12" i="9" s="1"/>
  <c r="T16" i="9" s="1"/>
  <c r="S12" i="9"/>
  <c r="K12" i="9"/>
  <c r="L12" i="9"/>
  <c r="B23" i="8"/>
  <c r="B24" i="8" s="1"/>
  <c r="R9" i="8"/>
  <c r="R14" i="8" s="1"/>
  <c r="T10" i="8"/>
  <c r="G4" i="8"/>
  <c r="G14" i="8" s="1"/>
  <c r="E11" i="2"/>
  <c r="F11" i="2" s="1"/>
  <c r="G11" i="2" s="1"/>
  <c r="S16" i="9" l="1"/>
  <c r="L16" i="9"/>
  <c r="K16" i="9"/>
  <c r="B23" i="9" s="1"/>
  <c r="T9" i="8"/>
  <c r="T14" i="8" s="1"/>
  <c r="U10" i="8"/>
  <c r="U9" i="8" s="1"/>
  <c r="U14" i="8" s="1"/>
  <c r="C23" i="9" l="1"/>
  <c r="D20" i="9"/>
  <c r="D23" i="9" s="1"/>
  <c r="V10" i="8"/>
  <c r="D14" i="2"/>
  <c r="E14" i="2"/>
  <c r="E20" i="9" l="1"/>
  <c r="E23" i="9" s="1"/>
  <c r="W10" i="8"/>
  <c r="V9" i="8"/>
  <c r="V14" i="8" s="1"/>
  <c r="G14" i="2"/>
  <c r="F14" i="2"/>
  <c r="X10" i="8" l="1"/>
  <c r="X9" i="8" s="1"/>
  <c r="X14" i="8" s="1"/>
  <c r="D19" i="8" s="1"/>
  <c r="E19" i="8" s="1"/>
  <c r="E21" i="8" s="1"/>
  <c r="W9" i="8"/>
  <c r="W14" i="8" s="1"/>
  <c r="C19" i="8" s="1"/>
  <c r="C21" i="8" s="1"/>
  <c r="C23" i="8" l="1"/>
  <c r="C24" i="8" s="1"/>
  <c r="E23" i="8"/>
  <c r="E24" i="8" s="1"/>
  <c r="D21" i="8"/>
  <c r="D23" i="8" l="1"/>
  <c r="D24" i="8" s="1"/>
</calcChain>
</file>

<file path=xl/sharedStrings.xml><?xml version="1.0" encoding="utf-8"?>
<sst xmlns="http://schemas.openxmlformats.org/spreadsheetml/2006/main" count="268" uniqueCount="140">
  <si>
    <t>Kopā</t>
  </si>
  <si>
    <t>Pavisam kopā atlīdzībai
mēnesī</t>
  </si>
  <si>
    <t>parastā programma</t>
  </si>
  <si>
    <t>Algas
fonds</t>
  </si>
  <si>
    <t>Spec.programma (kodi 53, 54, 55, 57)</t>
  </si>
  <si>
    <t>Spec.programma (kodi 51, 52, 56, 58)</t>
  </si>
  <si>
    <t>Spec.programma (kods 59)</t>
  </si>
  <si>
    <t>Spec.programma (kodi 53, 54, 55, 56, 57)</t>
  </si>
  <si>
    <t>Spec.programma (kodi 51, 52, 58)</t>
  </si>
  <si>
    <t>Vienam izglīt.
gadā</t>
  </si>
  <si>
    <t>Skola (1. - 9. kl.)</t>
  </si>
  <si>
    <t>Pirmsskola (1,5-6 gadi)</t>
  </si>
  <si>
    <t>Skola (1. - 6. kl.)</t>
  </si>
  <si>
    <t>LVA īstenoto atbalsta pasākumu kopums izglītības iestādēm un pedagogiem pārejas uz mācībām valsts valodā nodrošināšanai</t>
  </si>
  <si>
    <t>N.p.k.</t>
  </si>
  <si>
    <t>Pasākums</t>
  </si>
  <si>
    <t>Darbības rezultāts un tā mērāmie rādītāji (2022-2026)</t>
  </si>
  <si>
    <t>2022 
(4 mēn.)</t>
  </si>
  <si>
    <t>Izpildes gala termiņš</t>
  </si>
  <si>
    <t>4.1.</t>
  </si>
  <si>
    <t>Profesionālās pilnveides kursi  (8h) latviskas vides veidošanā un integrētas latviešu valodas apguvē pirmsskolā, īpaši 5 – 6 gadīgo bērnu skolotājiem.</t>
  </si>
  <si>
    <t>4.2.</t>
  </si>
  <si>
    <t>Vienoti profesionālās pilnveides kursi (12h) 5-6 gadīgo bērnu pirmsskolas pedagogiem un 1. klases pedagogiem, lai nodrošinātu bērnu sekmīgu iekļaušanos skolā.</t>
  </si>
  <si>
    <t>4.3.</t>
  </si>
  <si>
    <t>Tiek sniegts atbalsts pirmsskolas pedagogiem latviskās vides nostiprināšanā un latviešu valodas prasmes pilnveidē profesionālajām vajadzībām. Izglītoti vismaz 500 pedagogi.</t>
  </si>
  <si>
    <t>4.4.</t>
  </si>
  <si>
    <t>Profesionālās pilnveides kursi (12h) par latviešu valodas apguvi konkrētā klasē (piemēram, latviešu valodas apguve 1. klasē) lingvistiski neviendabīgā vidē.</t>
  </si>
  <si>
    <t xml:space="preserve">Ir paaugstināta pedagogu profesionālā kompetence.
Atbilstoši IZM ieviešanas plānam izglītoti 300 pedagogu.
</t>
  </si>
  <si>
    <t xml:space="preserve">2023. – 2026. gads
(atlīdzība 14 400 EUR; nodrošinājums 5600 EUR).
</t>
  </si>
  <si>
    <t>4.5.</t>
  </si>
  <si>
    <t xml:space="preserve">Profesionālās pilnveides kursi dažādu  mācību priekšmetu apguvē atbilstoši IZM latviešu valodas ieviešanas plānam.Izveidots latviešu valodas modulis (12h), ko integrē mācību priekšmetu pedagogu tālākizglītības programmās (sadarbībā ar VISC).  Mazākumtautību skolu pedagogi apmeklē mācību priekšmetu metodikas kursus kopā ar latviešu mācībvalodu skolu pedagogiem. </t>
  </si>
  <si>
    <t xml:space="preserve">Ir paaugstināta pedagogu profesionālā kompetence latviešu valodas lietojumā. 
Izglītoti 300 mācību priekšmetu pedagogi.
</t>
  </si>
  <si>
    <t xml:space="preserve">2023. – 2026. gads 
(atlīdzība 14 400 EUR; nodrošinājums 5600 EUR).
</t>
  </si>
  <si>
    <t>4.6.</t>
  </si>
  <si>
    <t>Ir paaugstināta pedagogu profesionālā kompetence un nodrošināta pedagogu sadarbība.
Pieredzi popularizējuši 20 bērnudārzi.
Pieredzi popularizējuši katru gadu 80 pedagogu atbilstoši IZM plānam.
Notikušas 24 meistarklases, izglītoti 480 pedagogi.</t>
  </si>
  <si>
    <t>2023. – 2026. gads
(atlīdzība 65 280 EUR; 
telpu noma un tehniskais nodrošinājums 14 000 EUR).</t>
  </si>
  <si>
    <t>4.7.</t>
  </si>
  <si>
    <t>Metodikas skola “Pupa Latvijas pedagogiem” par konkrētiem pedagoģijas un metodikas 
jautājumiem.</t>
  </si>
  <si>
    <t>Ir paaugstināta pedagogu profesionālā kompetence.
Notikuši 3 grupām 5 trīs stundu semināri  vienā mācību gadā, izglītoti 240 pedagogi.</t>
  </si>
  <si>
    <t>2023. – 2026. gads
(4000 EUR gadā: atlīdzība 3000 EUR; nodrošinājums 1000 EUR).</t>
  </si>
  <si>
    <t>4.8.</t>
  </si>
  <si>
    <t>Konsultācijas – mācīšanās kopienas skolotājiem kā atbalsts darbam neviendabīgā valodas vidē. Tiešsaistē.</t>
  </si>
  <si>
    <t>Profesionālo kompetenci pilnveidojuši vismaz 576 pedagogi.
2023. gads. – 24 pasākumi.
2024. gads. – 24 pasākumi.
2025. gads. – 24 pasākumi.
2026. gads. – 24 pasākumi.
1 pasākumā konsultēti vismaz  6 pedagogi.</t>
  </si>
  <si>
    <t xml:space="preserve">2023. – 2026. gads
</t>
  </si>
  <si>
    <t xml:space="preserve">4.9. </t>
  </si>
  <si>
    <t>2023. – 2026. gads</t>
  </si>
  <si>
    <t>Kopā:</t>
  </si>
  <si>
    <t>no 01.09.2023.</t>
  </si>
  <si>
    <t>no tiem:</t>
  </si>
  <si>
    <t>Nepieciešamais finansējums</t>
  </si>
  <si>
    <t>Piezīmes</t>
  </si>
  <si>
    <t>2023.gads</t>
  </si>
  <si>
    <t>2024.gads</t>
  </si>
  <si>
    <t>LVA īstenotie atbalsta pasākumi</t>
  </si>
  <si>
    <t>Pašvaldību budžeta finansējums</t>
  </si>
  <si>
    <t>KOPĀ pasākuma izmaksas</t>
  </si>
  <si>
    <t>no 01.09.2024.</t>
  </si>
  <si>
    <t>Izglītojamo skaits
Pirmsskola
+
Skola
(1., 4., 7. kl.)</t>
  </si>
  <si>
    <t>Izglītojamo skaits
Skola
(2., 5., 8. kl.)</t>
  </si>
  <si>
    <t>no 01.09.2025.</t>
  </si>
  <si>
    <t>Izglītojamo skaits
Skola
(3., 6., 9. kl.)</t>
  </si>
  <si>
    <t>Finansējums pedagogu darba samaksai un valsts sociālās apdrošināšanas obligātajām iemaksām</t>
  </si>
  <si>
    <t>KOPĀ</t>
  </si>
  <si>
    <t>2025.gads</t>
  </si>
  <si>
    <t>Turpmāk ik gadu</t>
  </si>
  <si>
    <r>
      <t xml:space="preserve">50%
</t>
    </r>
    <r>
      <rPr>
        <b/>
        <sz val="11"/>
        <color theme="1"/>
        <rFont val="Calibri Light"/>
        <family val="2"/>
        <charset val="186"/>
        <scheme val="major"/>
      </rPr>
      <t>valsts budžets</t>
    </r>
  </si>
  <si>
    <r>
      <t xml:space="preserve">50%
</t>
    </r>
    <r>
      <rPr>
        <b/>
        <sz val="11"/>
        <color theme="1"/>
        <rFont val="Calibri Light"/>
        <family val="2"/>
        <charset val="186"/>
        <scheme val="major"/>
      </rPr>
      <t>pašvaldību budžets</t>
    </r>
  </si>
  <si>
    <t>Finansējums Mācību līdzekļu iegādei - interešu izglītībai</t>
  </si>
  <si>
    <t>Mācību līdzekļu iegādei</t>
  </si>
  <si>
    <t>X</t>
  </si>
  <si>
    <t>Algas
fonds kopā ar piemaksu par spec. progr.</t>
  </si>
  <si>
    <t>VSAOI
23,59%</t>
  </si>
  <si>
    <t>Skola (1.-9.kl.)</t>
  </si>
  <si>
    <r>
      <t xml:space="preserve">Pavisam kopā atlīdzībai
</t>
    </r>
    <r>
      <rPr>
        <b/>
        <sz val="10"/>
        <color theme="1"/>
        <rFont val="Calibri Light"/>
        <family val="2"/>
        <charset val="186"/>
        <scheme val="major"/>
      </rPr>
      <t>2024. gada
12 mēnešiem</t>
    </r>
  </si>
  <si>
    <r>
      <t xml:space="preserve">Pavisam kopā atlīdzībai
</t>
    </r>
    <r>
      <rPr>
        <b/>
        <sz val="10"/>
        <color theme="1"/>
        <rFont val="Calibri Light"/>
        <family val="2"/>
        <charset val="186"/>
        <scheme val="major"/>
      </rPr>
      <t>2023. gada
4 mēnešiem</t>
    </r>
  </si>
  <si>
    <r>
      <t xml:space="preserve">Pavisam kopā atlīdzībai
</t>
    </r>
    <r>
      <rPr>
        <b/>
        <sz val="10"/>
        <color theme="1"/>
        <rFont val="Calibri Light"/>
        <family val="2"/>
        <charset val="186"/>
        <scheme val="major"/>
      </rPr>
      <t>2024. gada
4 mēnešiem</t>
    </r>
  </si>
  <si>
    <r>
      <t xml:space="preserve">Pavisam kopā atlīdzībai
</t>
    </r>
    <r>
      <rPr>
        <b/>
        <sz val="10"/>
        <color theme="1"/>
        <rFont val="Calibri Light"/>
        <family val="2"/>
        <charset val="186"/>
        <scheme val="major"/>
      </rPr>
      <t>2025. gada
12 mēnešiem</t>
    </r>
  </si>
  <si>
    <r>
      <t xml:space="preserve">Pavisam kopā atlīdzībai
</t>
    </r>
    <r>
      <rPr>
        <b/>
        <sz val="10"/>
        <color theme="1"/>
        <rFont val="Calibri Light"/>
        <family val="2"/>
        <charset val="186"/>
        <scheme val="major"/>
      </rPr>
      <t>2025. gada
4 mēnešiem</t>
    </r>
  </si>
  <si>
    <r>
      <t xml:space="preserve">Pavisam kopā atlīdzībai
</t>
    </r>
    <r>
      <rPr>
        <b/>
        <sz val="10"/>
        <color theme="1"/>
        <rFont val="Calibri Light"/>
        <family val="2"/>
        <charset val="186"/>
        <scheme val="major"/>
      </rPr>
      <t>2026. gada
12 mēnešiem</t>
    </r>
  </si>
  <si>
    <t>Koef. par spec. progr.</t>
  </si>
  <si>
    <r>
      <t xml:space="preserve">Finansējums
</t>
    </r>
    <r>
      <rPr>
        <b/>
        <sz val="10"/>
        <color theme="1"/>
        <rFont val="Calibri Light"/>
        <family val="2"/>
        <charset val="186"/>
        <scheme val="major"/>
      </rPr>
      <t>2023. gadam</t>
    </r>
  </si>
  <si>
    <r>
      <t xml:space="preserve">Finansējums
</t>
    </r>
    <r>
      <rPr>
        <b/>
        <sz val="10"/>
        <color theme="1"/>
        <rFont val="Calibri Light"/>
        <family val="2"/>
        <charset val="186"/>
        <scheme val="major"/>
      </rPr>
      <t>2024. gadam</t>
    </r>
  </si>
  <si>
    <r>
      <t xml:space="preserve">Finansējums
</t>
    </r>
    <r>
      <rPr>
        <b/>
        <sz val="10"/>
        <color theme="1"/>
        <rFont val="Calibri Light"/>
        <family val="2"/>
        <charset val="186"/>
        <scheme val="major"/>
      </rPr>
      <t>2025. gadam</t>
    </r>
  </si>
  <si>
    <t>Izglītojamo skaits
kopā</t>
  </si>
  <si>
    <t>Pedagogu darba slodze nedēļā
(h)</t>
  </si>
  <si>
    <t>Pedagogu darba samaksa par likmi
(EUR)</t>
  </si>
  <si>
    <t>Pedagogu
(skolotāju) likmes
par pilnu darba slodzi
(1/10)</t>
  </si>
  <si>
    <t>2023.</t>
  </si>
  <si>
    <t>2024.</t>
  </si>
  <si>
    <t>2025.</t>
  </si>
  <si>
    <t>Pirmsskola (1,5-4 gadi)</t>
  </si>
  <si>
    <t>Pirmsskola 5-6 gadi)</t>
  </si>
  <si>
    <t>Aprēķini - pedagogu darba samaksai - interešu izglītba - 3 h nedēļā</t>
  </si>
  <si>
    <r>
      <rPr>
        <b/>
        <u/>
        <sz val="11"/>
        <color theme="1"/>
        <rFont val="Calibri Light"/>
        <family val="2"/>
        <charset val="186"/>
        <scheme val="major"/>
      </rPr>
      <t>valsts budžets</t>
    </r>
    <r>
      <rPr>
        <b/>
        <sz val="11"/>
        <color theme="1"/>
        <rFont val="Calibri Light"/>
        <family val="2"/>
        <charset val="186"/>
        <scheme val="major"/>
      </rPr>
      <t xml:space="preserve">
</t>
    </r>
    <r>
      <rPr>
        <sz val="11"/>
        <color theme="1"/>
        <rFont val="Calibri Light"/>
        <family val="2"/>
        <charset val="186"/>
        <scheme val="major"/>
      </rPr>
      <t>pirmsskola no 5 gadu vecuma + skola</t>
    </r>
  </si>
  <si>
    <r>
      <rPr>
        <b/>
        <u/>
        <sz val="11"/>
        <color theme="1"/>
        <rFont val="Calibri Light"/>
        <family val="2"/>
        <charset val="186"/>
        <scheme val="major"/>
      </rPr>
      <t>pašvaldību budžets</t>
    </r>
    <r>
      <rPr>
        <b/>
        <sz val="11"/>
        <color theme="1"/>
        <rFont val="Calibri Light"/>
        <family val="2"/>
        <charset val="186"/>
        <scheme val="major"/>
      </rPr>
      <t xml:space="preserve">
</t>
    </r>
    <r>
      <rPr>
        <sz val="11"/>
        <color theme="1"/>
        <rFont val="Calibri Light"/>
        <family val="2"/>
        <charset val="186"/>
        <scheme val="major"/>
      </rPr>
      <t>pirmsskola no 1,5 gadu vecuma līdz 4 g. vecumam</t>
    </r>
  </si>
  <si>
    <r>
      <t xml:space="preserve">Pedagogu
(skolotāju) likmes
par </t>
    </r>
    <r>
      <rPr>
        <b/>
        <sz val="10"/>
        <color theme="1"/>
        <rFont val="Calibri Light"/>
        <family val="2"/>
        <charset val="186"/>
        <scheme val="major"/>
      </rPr>
      <t>6</t>
    </r>
    <r>
      <rPr>
        <sz val="10"/>
        <color theme="1"/>
        <rFont val="Calibri Light"/>
        <family val="2"/>
        <charset val="186"/>
        <scheme val="major"/>
      </rPr>
      <t xml:space="preserve"> h nedēļā</t>
    </r>
  </si>
  <si>
    <r>
      <t xml:space="preserve">Pedagogu
(skolotāju) likmes
par </t>
    </r>
    <r>
      <rPr>
        <b/>
        <sz val="10"/>
        <color theme="1"/>
        <rFont val="Calibri Light"/>
        <family val="2"/>
        <charset val="186"/>
        <scheme val="major"/>
      </rPr>
      <t>3</t>
    </r>
    <r>
      <rPr>
        <sz val="10"/>
        <color theme="1"/>
        <rFont val="Calibri Light"/>
        <family val="2"/>
        <charset val="186"/>
        <scheme val="major"/>
      </rPr>
      <t xml:space="preserve"> h nedēļā</t>
    </r>
  </si>
  <si>
    <r>
      <t xml:space="preserve">Aprēķini - pedagogu darba samaksai - speciālā izglītba - 6 h nedēļā </t>
    </r>
    <r>
      <rPr>
        <i/>
        <sz val="11"/>
        <color theme="1"/>
        <rFont val="Calibri Light"/>
        <family val="2"/>
        <charset val="186"/>
        <scheme val="major"/>
      </rPr>
      <t>(papildus mācību plānam, bez piemaksām par spec.progr., jo piemaksa jau ir iekļauta pamatalgā)</t>
    </r>
  </si>
  <si>
    <t>2023.-2026. gads
(atlīdzība 46 000 EUR;
nodrošinājums 15 000 EUR; programma 2000 EUR)</t>
  </si>
  <si>
    <t xml:space="preserve">2023. – 2026. gads
(atlīdzība 9360 EUR;
nodrošinājums 2640 EUR, programma 1000EUR) </t>
  </si>
  <si>
    <t xml:space="preserve">Metodikas un latviešu valodas prasmes pilnveides kursi pirmsskolas pedagogiem "Rotaļnodarbības latviski" (60h). </t>
  </si>
  <si>
    <t>Atbalsta pasākumi iekļaujošās izglītības kontekstā latviešu valodas apguvei skolēniem, kuriem latviešu valoda nav dzimtā valoda, resp., mazākumtautību skolēniem un jauniebraucējiem (elektroniskie brīvpieejas materiāli un to ieviešana).</t>
  </si>
  <si>
    <t>Sagatavotas 3 vienības un īstenoti vismaz 6 ieviešanas pasākumi katru gadu.</t>
  </si>
  <si>
    <r>
      <t xml:space="preserve">Mācību līdzekļi - skolām (1. - 6. klasei)
</t>
    </r>
    <r>
      <rPr>
        <i/>
        <sz val="11"/>
        <color theme="1"/>
        <rFont val="Calibri Light"/>
        <family val="2"/>
        <charset val="186"/>
        <scheme val="major"/>
      </rPr>
      <t>(vienreizēja intervence – trīs gados tiek nomainīti visi attiecīgie mācību līdzekļi 1.-6.klašu posmā (katru gadu divām klasēm))</t>
    </r>
  </si>
  <si>
    <r>
      <t xml:space="preserve">Mācību līdzekļu iegādei - interešu izglītībai -&gt; pirmsskola, skola (1.-9.klasei)
</t>
    </r>
    <r>
      <rPr>
        <i/>
        <sz val="11"/>
        <color theme="1"/>
        <rFont val="Calibri Light"/>
        <family val="2"/>
        <charset val="186"/>
        <scheme val="major"/>
      </rPr>
      <t>(pastāvīga, neterminēta intervence)</t>
    </r>
  </si>
  <si>
    <t>Skola
(1., 4.kl.)</t>
  </si>
  <si>
    <t>Skola
(2., 5.kl.)</t>
  </si>
  <si>
    <t>Skola
(3., 6.kl.)</t>
  </si>
  <si>
    <t>Finansējums Mācību līdzekļu iegādei - skolām</t>
  </si>
  <si>
    <t>Atbalsta veids</t>
  </si>
  <si>
    <t>Nr.</t>
  </si>
  <si>
    <t>1.</t>
  </si>
  <si>
    <t>Valsts budžeta mērķdotācija pašvaldībām mazākumtautību valodas un kultūrvēstures interešu izglītības programmas īstenošanas izmaksu (pedagogu darba samaksa, valsts sociālās apdrošināšanas obligātās iemaksas, mācību līdzekļu iegāde) segšanai, kur mācību līdzekļu izmaksas 100% sedz valsts un pedagogu darba samaksu un VSAOI 50% sedz valsts un 50% pašvaldības.</t>
  </si>
  <si>
    <t>Budžeta programma/apakšprogramma</t>
  </si>
  <si>
    <t>Budžeta resors</t>
  </si>
  <si>
    <t>62. resors "Mērķdotācijas pašvaldībām"</t>
  </si>
  <si>
    <t>05.00.00. "Mērķdotācijas pašvaldībām – pašvaldību izglītības iestāžu pedagogu darba samaksai un valsts sociālās apdrošināšanas obligātajām iemaksām"</t>
  </si>
  <si>
    <t>2.</t>
  </si>
  <si>
    <t>Mācību līdzekļu nodrošinājums latviešu valodā (1.-6.klases posmā, pārejot no mazākumtautību valodas mācību līdzekļiem uz mācību līdzekļiem latviešu valodā)</t>
  </si>
  <si>
    <t>15. resors "Izglītības un zinātnes ministrija"</t>
  </si>
  <si>
    <t>01.14.00. "Mācību līdzekļu iegāde"</t>
  </si>
  <si>
    <t>3.</t>
  </si>
  <si>
    <t>Pedagogu profesionālās kompetences pilnveides pasākumi</t>
  </si>
  <si>
    <t>04.00.00. "Valsts valodas politika un pārvalde"</t>
  </si>
  <si>
    <t>4.</t>
  </si>
  <si>
    <t xml:space="preserve">Atbalsts mazākumtautību izglītojamiem, kuri apgūst speciālās izglītības programmu </t>
  </si>
  <si>
    <t>2022.gads
4 mēneši
(sept. - dec.)</t>
  </si>
  <si>
    <t>Valsts budžeta finansējums</t>
  </si>
  <si>
    <t xml:space="preserve">(i) Interešu izglītība - Pedagogu darba samaksai un valsts sociālās apdrošināšanas obligātajām iemaksām (50% no kopējām izmaksām)
(ii) Atbalsts mazākumtautību izglītojamiem no 1,5 - 4 gadu vacumam, kuri apgūst speciālās izglītības programmu </t>
  </si>
  <si>
    <t xml:space="preserve">Ir paaugstināta pedagogu profesionālā kompetence.
Izglītoti 1500 pedagogi. 75 kursi.
</t>
  </si>
  <si>
    <t>Ir paaugstināta pedagogu profesionālā kompetence.
Izglītoti 240 pedagogu (12 kursi).</t>
  </si>
  <si>
    <t xml:space="preserve">Sadarbības pasākumi: “Ielūdz 5 – 6 gadus veci bērni” (pieredzes apmaiņa pirmsskolā (12h). 
Meistarklases (24h) pedagogu labākās pieredzes popularizēšanai un apkopošanai pamatskolā. 
</t>
  </si>
  <si>
    <t>2022. – 2023. gads 
(atlīdzība 44 000 EUR, programma 1276 EUR, nodrošinājums 2500EUR).</t>
  </si>
  <si>
    <t>Pašvaldību budžets</t>
  </si>
  <si>
    <r>
      <rPr>
        <u/>
        <sz val="9"/>
        <color rgb="FF000000"/>
        <rFont val="Times New Roman"/>
        <family val="1"/>
        <charset val="186"/>
      </rPr>
      <t>Interešu izglītība - Pedagogu darba samaksai un valsts sociālās apdrošināšanas obligātajām iemaksām</t>
    </r>
    <r>
      <rPr>
        <sz val="9"/>
        <color rgb="FF000000"/>
        <rFont val="Times New Roman"/>
        <family val="1"/>
        <charset val="186"/>
      </rPr>
      <t xml:space="preserve"> (50% valsts; 50% pašvaldība)
Pirmsskola - 1,5 līdz 6 gadu vecumam (līdz pamatizglītības ieguves uzsākšanai);
Skola 1. -9. klase</t>
    </r>
  </si>
  <si>
    <r>
      <rPr>
        <u/>
        <sz val="9"/>
        <color rgb="FF000000"/>
        <rFont val="Times New Roman"/>
        <family val="1"/>
        <charset val="186"/>
      </rPr>
      <t xml:space="preserve">Interešu izglītība - Mācību līdzekļu iegāde
</t>
    </r>
    <r>
      <rPr>
        <sz val="9"/>
        <color rgb="FF000000"/>
        <rFont val="Times New Roman"/>
        <family val="1"/>
        <charset val="186"/>
      </rPr>
      <t xml:space="preserve">
Pirmsskola - 1,5 līdz 6 gadu vecumam (līdz pamatizglītības ieguves uzsākšanai);
Skola 1. -9. klase</t>
    </r>
  </si>
  <si>
    <r>
      <rPr>
        <u/>
        <sz val="9"/>
        <color rgb="FF000000"/>
        <rFont val="Times New Roman"/>
        <family val="1"/>
        <charset val="186"/>
      </rPr>
      <t>Mācību līdzekļu iegāde</t>
    </r>
    <r>
      <rPr>
        <sz val="9"/>
        <color rgb="FF000000"/>
        <rFont val="Times New Roman"/>
        <family val="1"/>
        <charset val="186"/>
      </rPr>
      <t xml:space="preserve"> - Mācību procesa nodrošināšanai skolās (1.-6.klase)</t>
    </r>
  </si>
  <si>
    <r>
      <rPr>
        <u/>
        <sz val="9"/>
        <color rgb="FF000000"/>
        <rFont val="Times New Roman"/>
        <family val="1"/>
        <charset val="186"/>
      </rPr>
      <t>Pedagogu darba samaksai un valsts sociālās apdrošināšanas obligātajām iemaksām</t>
    </r>
    <r>
      <rPr>
        <sz val="9"/>
        <color rgb="FF000000"/>
        <rFont val="Times New Roman"/>
        <family val="1"/>
        <charset val="186"/>
      </rPr>
      <t xml:space="preserve">
Pirmsskola - 1,5 līdz līdz pamatizglītības ieguves uzsākšanai (no valsts budžeta 5-6gadus vieciem bērniem, no pašvaldvalsts budžeta 1,5 - 4 gadu vaciem bērniem);
Skolām - 1. - 9. klasei</t>
    </r>
  </si>
  <si>
    <t>2026.gads</t>
  </si>
  <si>
    <t>8. pielikums: 2.1.1.1.c - Atbalsta pasākumi pārejas uz mācībām latviešu valodā īstenošanai (atbalsts pirmsskolas izglītības iestādēm, pedagogiem, izglītojamiem ar speciālām vajadzībām u.c.).</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</si>
</sst>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0\ &quot;€&quot;"/>
    <numFmt numFmtId="165" formatCode="#,##0.000"/>
    <numFmt numFmtId="166" formatCode="#,##0.00\ &quot;€&quot;"/>
    <numFmt numFmtId="167" formatCode="#,##0.0"/>
    <numFmt numFmtId="168" formatCode="0.000"/>
  </numFmts>
  <fonts count="25" x14ac:knownFonts="1">
    <font>
      <sz val="11"/>
      <color theme="1"/>
      <name val="Calibri"/>
      <family val="2"/>
      <charset val="186"/>
      <scheme val="minor"/>
    </font>
    <font>
      <sz val="11"/>
      <color theme="1"/>
      <name val="Calibri Light"/>
      <family val="2"/>
      <charset val="186"/>
      <scheme val="major"/>
    </font>
    <font>
      <b/>
      <sz val="11"/>
      <color theme="1"/>
      <name val="Calibri Light"/>
      <family val="2"/>
      <charset val="186"/>
      <scheme val="major"/>
    </font>
    <font>
      <sz val="10"/>
      <color theme="1"/>
      <name val="Calibri Light"/>
      <family val="2"/>
      <charset val="186"/>
      <scheme val="major"/>
    </font>
    <font>
      <b/>
      <sz val="10"/>
      <color theme="1"/>
      <name val="Calibri Light"/>
      <family val="2"/>
      <charset val="186"/>
      <scheme val="major"/>
    </font>
    <font>
      <sz val="11"/>
      <color theme="1"/>
      <name val="Calibri"/>
      <family val="2"/>
      <scheme val="minor"/>
    </font>
    <font>
      <b/>
      <sz val="11"/>
      <color theme="1"/>
      <name val="Times New Roman"/>
      <family val="1"/>
    </font>
    <font>
      <sz val="11"/>
      <color theme="1"/>
      <name val="Times New Roman"/>
      <family val="1"/>
    </font>
    <font>
      <i/>
      <sz val="11"/>
      <color theme="1"/>
      <name val="Times New Roman"/>
      <family val="1"/>
    </font>
    <font>
      <i/>
      <sz val="12"/>
      <color theme="1"/>
      <name val="Times New Roman"/>
      <family val="1"/>
    </font>
    <font>
      <b/>
      <sz val="10"/>
      <color rgb="FF000000"/>
      <name val="Times New Roman"/>
      <family val="1"/>
      <charset val="186"/>
    </font>
    <font>
      <sz val="9"/>
      <color rgb="FF000000"/>
      <name val="Times New Roman"/>
      <family val="1"/>
      <charset val="186"/>
    </font>
    <font>
      <b/>
      <sz val="9"/>
      <color rgb="FF000000"/>
      <name val="Times New Roman"/>
      <family val="1"/>
      <charset val="186"/>
    </font>
    <font>
      <sz val="9"/>
      <color rgb="FF000000"/>
      <name val="Calibri Light"/>
      <family val="2"/>
      <charset val="186"/>
      <scheme val="major"/>
    </font>
    <font>
      <sz val="10"/>
      <color rgb="FF000000"/>
      <name val="Calibri Light"/>
      <family val="2"/>
      <charset val="186"/>
      <scheme val="major"/>
    </font>
    <font>
      <b/>
      <sz val="10"/>
      <color rgb="FF000000"/>
      <name val="Calibri Light"/>
      <family val="2"/>
      <charset val="186"/>
      <scheme val="major"/>
    </font>
    <font>
      <b/>
      <sz val="12"/>
      <color theme="1"/>
      <name val="Calibri"/>
      <family val="2"/>
      <charset val="186"/>
      <scheme val="minor"/>
    </font>
    <font>
      <sz val="11"/>
      <color rgb="FF000000"/>
      <name val="Calibri Light"/>
      <family val="2"/>
      <charset val="186"/>
      <scheme val="major"/>
    </font>
    <font>
      <b/>
      <sz val="11"/>
      <color rgb="FF000000"/>
      <name val="Calibri Light"/>
      <family val="2"/>
      <charset val="186"/>
      <scheme val="major"/>
    </font>
    <font>
      <i/>
      <sz val="11"/>
      <color theme="1"/>
      <name val="Calibri Light"/>
      <family val="2"/>
      <charset val="186"/>
      <scheme val="major"/>
    </font>
    <font>
      <b/>
      <u/>
      <sz val="11"/>
      <color theme="1"/>
      <name val="Calibri Light"/>
      <family val="2"/>
      <charset val="186"/>
      <scheme val="major"/>
    </font>
    <font>
      <sz val="11"/>
      <name val="Times New Roman"/>
      <family val="1"/>
    </font>
    <font>
      <sz val="12"/>
      <name val="Times New Roman"/>
      <family val="1"/>
    </font>
    <font>
      <b/>
      <sz val="11"/>
      <name val="Times New Roman"/>
      <family val="1"/>
    </font>
    <font>
      <u/>
      <sz val="9"/>
      <color rgb="FF000000"/>
      <name val="Times New Roman"/>
      <family val="1"/>
      <charset val="186"/>
    </font>
  </fonts>
  <fills count="11">
    <fill>
      <patternFill patternType="none"/>
    </fill>
    <fill>
      <patternFill patternType="gray125"/>
    </fill>
    <fill>
      <patternFill patternType="solid">
        <fgColor theme="7" tint="0.79998168889431442"/>
        <bgColor indexed="64"/>
      </patternFill>
    </fill>
    <fill>
      <patternFill patternType="solid">
        <fgColor rgb="FFFFC000"/>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7" tint="0.39997558519241921"/>
        <bgColor indexed="64"/>
      </patternFill>
    </fill>
    <fill>
      <patternFill patternType="solid">
        <fgColor theme="6" tint="0.59999389629810485"/>
        <bgColor indexed="64"/>
      </patternFill>
    </fill>
    <fill>
      <patternFill patternType="solid">
        <fgColor theme="9" tint="0.39997558519241921"/>
        <bgColor indexed="64"/>
      </patternFill>
    </fill>
    <fill>
      <patternFill patternType="solid">
        <fgColor rgb="FFE6F1DF"/>
        <bgColor indexed="64"/>
      </patternFill>
    </fill>
  </fills>
  <borders count="70">
    <border>
      <left/>
      <right/>
      <top/>
      <bottom/>
      <diagonal/>
    </border>
    <border>
      <left style="hair">
        <color auto="1"/>
      </left>
      <right style="hair">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style="medium">
        <color indexed="64"/>
      </left>
      <right style="hair">
        <color auto="1"/>
      </right>
      <top style="hair">
        <color auto="1"/>
      </top>
      <bottom style="hair">
        <color auto="1"/>
      </bottom>
      <diagonal/>
    </border>
    <border>
      <left style="hair">
        <color auto="1"/>
      </left>
      <right style="medium">
        <color indexed="64"/>
      </right>
      <top style="hair">
        <color auto="1"/>
      </top>
      <bottom style="hair">
        <color auto="1"/>
      </bottom>
      <diagonal/>
    </border>
    <border>
      <left style="medium">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auto="1"/>
      </left>
      <right style="hair">
        <color auto="1"/>
      </right>
      <top/>
      <bottom style="hair">
        <color auto="1"/>
      </bottom>
      <diagonal/>
    </border>
    <border>
      <left/>
      <right style="hair">
        <color auto="1"/>
      </right>
      <top/>
      <bottom style="hair">
        <color auto="1"/>
      </bottom>
      <diagonal/>
    </border>
    <border>
      <left style="medium">
        <color indexed="64"/>
      </left>
      <right style="hair">
        <color auto="1"/>
      </right>
      <top/>
      <bottom style="hair">
        <color auto="1"/>
      </bottom>
      <diagonal/>
    </border>
    <border>
      <left style="thin">
        <color indexed="64"/>
      </left>
      <right style="thin">
        <color indexed="64"/>
      </right>
      <top style="thin">
        <color indexed="64"/>
      </top>
      <bottom/>
      <diagonal/>
    </border>
    <border>
      <left/>
      <right/>
      <top/>
      <bottom style="thin">
        <color indexed="64"/>
      </bottom>
      <diagonal/>
    </border>
    <border>
      <left style="hair">
        <color auto="1"/>
      </left>
      <right style="medium">
        <color indexed="64"/>
      </right>
      <top/>
      <bottom style="hair">
        <color auto="1"/>
      </bottom>
      <diagonal/>
    </border>
    <border>
      <left style="thin">
        <color indexed="64"/>
      </left>
      <right style="thin">
        <color indexed="64"/>
      </right>
      <top style="double">
        <color indexed="64"/>
      </top>
      <bottom style="double">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hair">
        <color auto="1"/>
      </right>
      <top style="hair">
        <color auto="1"/>
      </top>
      <bottom style="hair">
        <color auto="1"/>
      </bottom>
      <diagonal/>
    </border>
    <border>
      <left/>
      <right/>
      <top style="medium">
        <color indexed="64"/>
      </top>
      <bottom/>
      <diagonal/>
    </border>
    <border>
      <left style="medium">
        <color indexed="64"/>
      </left>
      <right/>
      <top style="medium">
        <color indexed="64"/>
      </top>
      <bottom/>
      <diagonal/>
    </border>
    <border>
      <left/>
      <right style="hair">
        <color auto="1"/>
      </right>
      <top style="hair">
        <color auto="1"/>
      </top>
      <bottom style="double">
        <color indexed="64"/>
      </bottom>
      <diagonal/>
    </border>
    <border>
      <left style="hair">
        <color auto="1"/>
      </left>
      <right style="hair">
        <color auto="1"/>
      </right>
      <top style="hair">
        <color auto="1"/>
      </top>
      <bottom style="double">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hair">
        <color auto="1"/>
      </right>
      <top style="hair">
        <color auto="1"/>
      </top>
      <bottom style="double">
        <color indexed="64"/>
      </bottom>
      <diagonal/>
    </border>
    <border>
      <left style="hair">
        <color auto="1"/>
      </left>
      <right style="medium">
        <color indexed="64"/>
      </right>
      <top style="hair">
        <color auto="1"/>
      </top>
      <bottom style="double">
        <color indexed="64"/>
      </bottom>
      <diagonal/>
    </border>
    <border>
      <left style="thin">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style="hair">
        <color auto="1"/>
      </bottom>
      <diagonal/>
    </border>
    <border>
      <left style="thin">
        <color indexed="64"/>
      </left>
      <right style="medium">
        <color indexed="64"/>
      </right>
      <top/>
      <bottom style="hair">
        <color auto="1"/>
      </bottom>
      <diagonal/>
    </border>
    <border>
      <left style="medium">
        <color indexed="64"/>
      </left>
      <right style="thin">
        <color indexed="64"/>
      </right>
      <top style="hair">
        <color auto="1"/>
      </top>
      <bottom style="hair">
        <color auto="1"/>
      </bottom>
      <diagonal/>
    </border>
    <border>
      <left style="thin">
        <color indexed="64"/>
      </left>
      <right style="medium">
        <color indexed="64"/>
      </right>
      <top style="hair">
        <color auto="1"/>
      </top>
      <bottom style="hair">
        <color auto="1"/>
      </bottom>
      <diagonal/>
    </border>
    <border>
      <left style="medium">
        <color indexed="64"/>
      </left>
      <right style="thin">
        <color indexed="64"/>
      </right>
      <top style="hair">
        <color auto="1"/>
      </top>
      <bottom style="double">
        <color indexed="64"/>
      </bottom>
      <diagonal/>
    </border>
    <border>
      <left/>
      <right style="thin">
        <color indexed="64"/>
      </right>
      <top style="double">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bottom style="hair">
        <color auto="1"/>
      </bottom>
      <diagonal/>
    </border>
    <border>
      <left style="medium">
        <color indexed="64"/>
      </left>
      <right style="medium">
        <color indexed="64"/>
      </right>
      <top style="hair">
        <color auto="1"/>
      </top>
      <bottom style="hair">
        <color auto="1"/>
      </bottom>
      <diagonal/>
    </border>
    <border>
      <left style="medium">
        <color indexed="64"/>
      </left>
      <right style="medium">
        <color indexed="64"/>
      </right>
      <top style="hair">
        <color auto="1"/>
      </top>
      <bottom style="double">
        <color indexed="64"/>
      </bottom>
      <diagonal/>
    </border>
    <border>
      <left style="medium">
        <color indexed="64"/>
      </left>
      <right style="medium">
        <color indexed="64"/>
      </right>
      <top style="double">
        <color indexed="64"/>
      </top>
      <bottom style="medium">
        <color indexed="64"/>
      </bottom>
      <diagonal/>
    </border>
    <border>
      <left/>
      <right style="thin">
        <color indexed="64"/>
      </right>
      <top style="double">
        <color indexed="64"/>
      </top>
      <bottom style="double">
        <color indexed="64"/>
      </bottom>
      <diagonal/>
    </border>
    <border>
      <left style="medium">
        <color indexed="64"/>
      </left>
      <right/>
      <top style="double">
        <color indexed="64"/>
      </top>
      <bottom style="double">
        <color indexed="64"/>
      </bottom>
      <diagonal/>
    </border>
    <border>
      <left style="medium">
        <color indexed="64"/>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thin">
        <color indexed="64"/>
      </top>
      <bottom style="thin">
        <color indexed="64"/>
      </bottom>
      <diagonal/>
    </border>
    <border>
      <left/>
      <right/>
      <top style="thin">
        <color indexed="64"/>
      </top>
      <bottom style="double">
        <color indexed="64"/>
      </bottom>
      <diagonal/>
    </border>
    <border>
      <left/>
      <right/>
      <top style="double">
        <color indexed="64"/>
      </top>
      <bottom style="double">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s>
  <cellStyleXfs count="2">
    <xf numFmtId="0" fontId="0" fillId="0" borderId="0"/>
    <xf numFmtId="0" fontId="5" fillId="0" borderId="0"/>
  </cellStyleXfs>
  <cellXfs count="199">
    <xf numFmtId="0" fontId="0" fillId="0" borderId="0" xfId="0"/>
    <xf numFmtId="0" fontId="1" fillId="0" borderId="0" xfId="0" applyFont="1"/>
    <xf numFmtId="164" fontId="1" fillId="0" borderId="0" xfId="0" applyNumberFormat="1" applyFont="1"/>
    <xf numFmtId="167" fontId="3" fillId="0" borderId="1" xfId="0" applyNumberFormat="1" applyFont="1" applyBorder="1" applyAlignment="1">
      <alignment horizontal="center"/>
    </xf>
    <xf numFmtId="0" fontId="3" fillId="0" borderId="0" xfId="0" applyFont="1"/>
    <xf numFmtId="0" fontId="3" fillId="0" borderId="0" xfId="0" applyFont="1" applyBorder="1"/>
    <xf numFmtId="3" fontId="4" fillId="0" borderId="1" xfId="0" applyNumberFormat="1" applyFont="1" applyBorder="1" applyAlignment="1">
      <alignment horizontal="center"/>
    </xf>
    <xf numFmtId="0" fontId="4" fillId="0" borderId="0" xfId="0" applyFont="1"/>
    <xf numFmtId="0" fontId="1" fillId="0" borderId="0" xfId="0" applyFont="1" applyBorder="1"/>
    <xf numFmtId="0" fontId="6" fillId="0" borderId="0" xfId="0" applyFont="1" applyAlignment="1">
      <alignment horizontal="left" vertical="top"/>
    </xf>
    <xf numFmtId="0" fontId="7" fillId="0" borderId="0" xfId="0" applyFont="1" applyAlignment="1">
      <alignment horizontal="left" vertical="top"/>
    </xf>
    <xf numFmtId="0" fontId="7" fillId="0" borderId="0" xfId="0" applyFont="1" applyAlignment="1">
      <alignment horizontal="center" vertical="top"/>
    </xf>
    <xf numFmtId="0" fontId="6" fillId="0" borderId="0" xfId="0" applyFont="1" applyAlignment="1">
      <alignment horizontal="center" vertical="top"/>
    </xf>
    <xf numFmtId="0" fontId="7" fillId="0" borderId="0" xfId="0" applyFont="1"/>
    <xf numFmtId="0" fontId="8" fillId="0" borderId="2" xfId="0" applyFont="1" applyBorder="1" applyAlignment="1">
      <alignment horizontal="left" vertical="top" wrapText="1"/>
    </xf>
    <xf numFmtId="0" fontId="9" fillId="0" borderId="2" xfId="0" applyFont="1" applyBorder="1" applyAlignment="1">
      <alignment horizontal="left" vertical="top" wrapText="1"/>
    </xf>
    <xf numFmtId="0" fontId="8" fillId="0" borderId="2" xfId="0" applyFont="1" applyBorder="1" applyAlignment="1">
      <alignment horizontal="center" vertical="top" wrapText="1"/>
    </xf>
    <xf numFmtId="3" fontId="7" fillId="0" borderId="0" xfId="0" applyNumberFormat="1" applyFont="1" applyAlignment="1">
      <alignment horizontal="center" vertical="top"/>
    </xf>
    <xf numFmtId="0" fontId="11" fillId="0" borderId="0" xfId="0" applyFont="1"/>
    <xf numFmtId="0" fontId="11" fillId="0" borderId="2" xfId="0" applyFont="1" applyBorder="1" applyAlignment="1">
      <alignment horizontal="center" vertical="center" wrapText="1"/>
    </xf>
    <xf numFmtId="0" fontId="2" fillId="0" borderId="0" xfId="0" applyFont="1"/>
    <xf numFmtId="0" fontId="13" fillId="0" borderId="2" xfId="0" applyFont="1" applyBorder="1" applyAlignment="1">
      <alignment horizontal="center" vertical="center" wrapText="1"/>
    </xf>
    <xf numFmtId="3" fontId="14" fillId="0" borderId="2" xfId="0" applyNumberFormat="1" applyFont="1" applyBorder="1" applyAlignment="1">
      <alignment horizontal="center" wrapText="1"/>
    </xf>
    <xf numFmtId="0" fontId="1" fillId="0" borderId="0" xfId="0" applyFont="1" applyAlignment="1"/>
    <xf numFmtId="0" fontId="1" fillId="6" borderId="2" xfId="0" applyFont="1" applyFill="1" applyBorder="1" applyAlignment="1">
      <alignment wrapText="1"/>
    </xf>
    <xf numFmtId="167" fontId="1" fillId="0" borderId="0" xfId="0" applyNumberFormat="1" applyFont="1"/>
    <xf numFmtId="0" fontId="3" fillId="0" borderId="2" xfId="0" applyFont="1" applyBorder="1" applyAlignment="1">
      <alignment horizontal="center" vertical="center" wrapText="1"/>
    </xf>
    <xf numFmtId="3" fontId="14" fillId="0" borderId="12" xfId="0" applyNumberFormat="1" applyFont="1" applyBorder="1" applyAlignment="1">
      <alignment horizontal="center" wrapText="1"/>
    </xf>
    <xf numFmtId="0" fontId="1" fillId="7" borderId="2" xfId="0" applyFont="1" applyFill="1" applyBorder="1" applyAlignment="1">
      <alignment wrapText="1"/>
    </xf>
    <xf numFmtId="3" fontId="2" fillId="7" borderId="2" xfId="0" applyNumberFormat="1" applyFont="1" applyFill="1" applyBorder="1"/>
    <xf numFmtId="3" fontId="15" fillId="7" borderId="15" xfId="0" applyNumberFormat="1" applyFont="1" applyFill="1" applyBorder="1" applyAlignment="1">
      <alignment horizontal="center" wrapText="1"/>
    </xf>
    <xf numFmtId="0" fontId="0" fillId="0" borderId="5" xfId="0" applyBorder="1"/>
    <xf numFmtId="0" fontId="0" fillId="0" borderId="0" xfId="0" applyBorder="1"/>
    <xf numFmtId="0" fontId="2" fillId="0" borderId="0" xfId="0" applyFont="1" applyBorder="1"/>
    <xf numFmtId="3" fontId="3" fillId="0" borderId="0" xfId="0" applyNumberFormat="1" applyFont="1" applyBorder="1"/>
    <xf numFmtId="0" fontId="16" fillId="0" borderId="0" xfId="0" applyFont="1" applyAlignment="1">
      <alignment vertical="center"/>
    </xf>
    <xf numFmtId="165" fontId="4" fillId="0" borderId="1" xfId="0" applyNumberFormat="1" applyFont="1" applyFill="1" applyBorder="1" applyAlignment="1">
      <alignment horizontal="center"/>
    </xf>
    <xf numFmtId="3" fontId="4" fillId="0" borderId="9" xfId="0" applyNumberFormat="1" applyFont="1" applyBorder="1" applyAlignment="1">
      <alignment horizontal="center"/>
    </xf>
    <xf numFmtId="165" fontId="4" fillId="0" borderId="9" xfId="0" applyNumberFormat="1" applyFont="1" applyFill="1" applyBorder="1" applyAlignment="1">
      <alignment horizontal="center"/>
    </xf>
    <xf numFmtId="0" fontId="1" fillId="0" borderId="2" xfId="0" applyFont="1" applyBorder="1" applyAlignment="1"/>
    <xf numFmtId="0" fontId="1" fillId="0" borderId="2" xfId="0" applyFont="1" applyBorder="1" applyAlignment="1">
      <alignment horizontal="center"/>
    </xf>
    <xf numFmtId="3" fontId="3" fillId="0" borderId="1" xfId="0" applyNumberFormat="1" applyFont="1" applyBorder="1" applyAlignment="1">
      <alignment horizontal="right"/>
    </xf>
    <xf numFmtId="167" fontId="3" fillId="0" borderId="1" xfId="0" applyNumberFormat="1" applyFont="1" applyBorder="1" applyAlignment="1">
      <alignment horizontal="right"/>
    </xf>
    <xf numFmtId="165" fontId="3" fillId="0" borderId="1" xfId="0" applyNumberFormat="1" applyFont="1" applyBorder="1" applyAlignment="1">
      <alignment horizontal="right"/>
    </xf>
    <xf numFmtId="3" fontId="1" fillId="0" borderId="0" xfId="0" applyNumberFormat="1" applyFont="1"/>
    <xf numFmtId="3" fontId="4" fillId="0" borderId="10" xfId="0" applyNumberFormat="1" applyFont="1" applyBorder="1" applyAlignment="1">
      <alignment horizontal="center"/>
    </xf>
    <xf numFmtId="3" fontId="3" fillId="0" borderId="22" xfId="0" applyNumberFormat="1" applyFont="1" applyBorder="1" applyAlignment="1">
      <alignment horizontal="right"/>
    </xf>
    <xf numFmtId="3" fontId="4" fillId="0" borderId="22" xfId="0" applyNumberFormat="1" applyFont="1" applyBorder="1" applyAlignment="1">
      <alignment horizontal="center"/>
    </xf>
    <xf numFmtId="3" fontId="3" fillId="0" borderId="25" xfId="0" applyNumberFormat="1" applyFont="1" applyBorder="1" applyAlignment="1">
      <alignment horizontal="right"/>
    </xf>
    <xf numFmtId="167" fontId="3" fillId="0" borderId="26" xfId="0" applyNumberFormat="1" applyFont="1" applyBorder="1" applyAlignment="1">
      <alignment horizontal="right"/>
    </xf>
    <xf numFmtId="3" fontId="3" fillId="0" borderId="26" xfId="0" applyNumberFormat="1" applyFont="1" applyBorder="1" applyAlignment="1">
      <alignment horizontal="right"/>
    </xf>
    <xf numFmtId="0" fontId="3" fillId="2" borderId="2" xfId="0" applyFont="1" applyFill="1" applyBorder="1" applyAlignment="1">
      <alignment horizontal="center" vertical="center" wrapText="1"/>
    </xf>
    <xf numFmtId="3" fontId="17" fillId="0" borderId="2" xfId="0" applyNumberFormat="1" applyFont="1" applyBorder="1" applyAlignment="1">
      <alignment horizontal="center" wrapText="1"/>
    </xf>
    <xf numFmtId="3" fontId="17" fillId="0" borderId="12" xfId="0" applyNumberFormat="1" applyFont="1" applyBorder="1" applyAlignment="1">
      <alignment horizontal="center" wrapText="1"/>
    </xf>
    <xf numFmtId="3" fontId="18" fillId="0" borderId="15" xfId="0" applyNumberFormat="1" applyFont="1" applyBorder="1" applyAlignment="1">
      <alignment horizontal="center" wrapText="1"/>
    </xf>
    <xf numFmtId="0" fontId="1" fillId="0" borderId="12" xfId="0" applyFont="1" applyBorder="1" applyAlignment="1">
      <alignment horizontal="center"/>
    </xf>
    <xf numFmtId="0" fontId="18" fillId="0" borderId="2" xfId="0" applyFont="1" applyBorder="1" applyAlignment="1">
      <alignment horizontal="center" vertical="center" wrapText="1"/>
    </xf>
    <xf numFmtId="0" fontId="2" fillId="0" borderId="0" xfId="0" applyFont="1" applyBorder="1" applyAlignment="1">
      <alignment vertical="center" wrapText="1"/>
    </xf>
    <xf numFmtId="3" fontId="1" fillId="0" borderId="0" xfId="0" applyNumberFormat="1" applyFont="1" applyAlignment="1"/>
    <xf numFmtId="167" fontId="3" fillId="0" borderId="26" xfId="0" applyNumberFormat="1" applyFont="1" applyBorder="1" applyAlignment="1">
      <alignment horizontal="center"/>
    </xf>
    <xf numFmtId="0" fontId="2" fillId="0" borderId="15" xfId="0" applyFont="1" applyBorder="1" applyAlignment="1">
      <alignment horizontal="center"/>
    </xf>
    <xf numFmtId="3" fontId="2" fillId="6" borderId="2" xfId="0" applyNumberFormat="1" applyFont="1" applyFill="1" applyBorder="1" applyAlignment="1">
      <alignment wrapText="1"/>
    </xf>
    <xf numFmtId="3" fontId="1" fillId="0" borderId="0" xfId="0" applyNumberFormat="1" applyFont="1" applyBorder="1" applyAlignment="1"/>
    <xf numFmtId="0" fontId="3" fillId="0" borderId="17" xfId="0" applyFont="1" applyBorder="1" applyAlignment="1">
      <alignment horizontal="center" vertical="center" wrapText="1"/>
    </xf>
    <xf numFmtId="0" fontId="3" fillId="7" borderId="18" xfId="0" applyFont="1" applyFill="1" applyBorder="1" applyAlignment="1">
      <alignment horizontal="center" vertical="center" wrapText="1"/>
    </xf>
    <xf numFmtId="3" fontId="4" fillId="0" borderId="11" xfId="0" applyNumberFormat="1" applyFont="1" applyBorder="1" applyAlignment="1">
      <alignment horizontal="center"/>
    </xf>
    <xf numFmtId="3" fontId="4" fillId="0" borderId="14" xfId="0" applyNumberFormat="1" applyFont="1" applyBorder="1" applyAlignment="1">
      <alignment horizontal="center"/>
    </xf>
    <xf numFmtId="3" fontId="3" fillId="0" borderId="3" xfId="0" applyNumberFormat="1" applyFont="1" applyBorder="1" applyAlignment="1">
      <alignment horizontal="right"/>
    </xf>
    <xf numFmtId="3" fontId="3" fillId="0" borderId="4" xfId="0" applyNumberFormat="1" applyFont="1" applyBorder="1" applyAlignment="1">
      <alignment horizontal="right"/>
    </xf>
    <xf numFmtId="3" fontId="4" fillId="0" borderId="3" xfId="0" applyNumberFormat="1" applyFont="1" applyBorder="1" applyAlignment="1">
      <alignment horizontal="center"/>
    </xf>
    <xf numFmtId="3" fontId="4" fillId="0" borderId="4" xfId="0" applyNumberFormat="1" applyFont="1" applyBorder="1" applyAlignment="1">
      <alignment horizontal="center"/>
    </xf>
    <xf numFmtId="3" fontId="3" fillId="0" borderId="31" xfId="0" applyNumberFormat="1" applyFont="1" applyBorder="1" applyAlignment="1">
      <alignment horizontal="right"/>
    </xf>
    <xf numFmtId="3" fontId="3" fillId="0" borderId="32" xfId="0" applyNumberFormat="1" applyFont="1" applyBorder="1" applyAlignment="1">
      <alignment horizontal="right"/>
    </xf>
    <xf numFmtId="3" fontId="4" fillId="0" borderId="20" xfId="0" applyNumberFormat="1" applyFont="1" applyBorder="1" applyAlignment="1">
      <alignment horizontal="center"/>
    </xf>
    <xf numFmtId="165" fontId="4" fillId="0" borderId="21" xfId="0" applyNumberFormat="1" applyFont="1" applyBorder="1" applyAlignment="1">
      <alignment horizontal="center"/>
    </xf>
    <xf numFmtId="3" fontId="4" fillId="0" borderId="21" xfId="0" applyNumberFormat="1" applyFont="1" applyBorder="1" applyAlignment="1">
      <alignment horizontal="center"/>
    </xf>
    <xf numFmtId="3" fontId="4" fillId="2" borderId="21" xfId="0" applyNumberFormat="1" applyFont="1" applyFill="1" applyBorder="1" applyAlignment="1">
      <alignment horizontal="center"/>
    </xf>
    <xf numFmtId="3" fontId="4" fillId="7" borderId="33" xfId="0" applyNumberFormat="1" applyFont="1" applyFill="1" applyBorder="1" applyAlignment="1">
      <alignment horizontal="center"/>
    </xf>
    <xf numFmtId="164" fontId="4" fillId="0" borderId="37" xfId="0" applyNumberFormat="1" applyFont="1" applyBorder="1" applyAlignment="1">
      <alignment horizontal="center"/>
    </xf>
    <xf numFmtId="3" fontId="4" fillId="4" borderId="38" xfId="0" applyNumberFormat="1" applyFont="1" applyFill="1" applyBorder="1" applyAlignment="1">
      <alignment horizontal="center"/>
    </xf>
    <xf numFmtId="3" fontId="3" fillId="0" borderId="39" xfId="0" applyNumberFormat="1" applyFont="1" applyBorder="1" applyAlignment="1">
      <alignment horizontal="right"/>
    </xf>
    <xf numFmtId="3" fontId="3" fillId="4" borderId="40" xfId="0" applyNumberFormat="1" applyFont="1" applyFill="1" applyBorder="1" applyAlignment="1">
      <alignment horizontal="right"/>
    </xf>
    <xf numFmtId="167" fontId="4" fillId="0" borderId="39" xfId="0" applyNumberFormat="1" applyFont="1" applyBorder="1" applyAlignment="1">
      <alignment horizontal="center"/>
    </xf>
    <xf numFmtId="3" fontId="4" fillId="4" borderId="40" xfId="0" applyNumberFormat="1" applyFont="1" applyFill="1" applyBorder="1" applyAlignment="1">
      <alignment horizontal="center"/>
    </xf>
    <xf numFmtId="3" fontId="3" fillId="0" borderId="41" xfId="0" applyNumberFormat="1" applyFont="1" applyBorder="1" applyAlignment="1">
      <alignment horizontal="right"/>
    </xf>
    <xf numFmtId="3" fontId="4" fillId="0" borderId="42" xfId="0" applyNumberFormat="1" applyFont="1" applyBorder="1" applyAlignment="1">
      <alignment horizontal="center"/>
    </xf>
    <xf numFmtId="3" fontId="4" fillId="4" borderId="33" xfId="0" applyNumberFormat="1" applyFont="1" applyFill="1" applyBorder="1" applyAlignment="1">
      <alignment horizontal="center"/>
    </xf>
    <xf numFmtId="0" fontId="4" fillId="0" borderId="45" xfId="0" applyFont="1" applyBorder="1"/>
    <xf numFmtId="0" fontId="3" fillId="0" borderId="46" xfId="0" applyFont="1" applyBorder="1" applyAlignment="1">
      <alignment horizontal="right"/>
    </xf>
    <xf numFmtId="0" fontId="4" fillId="0" borderId="46" xfId="0" applyFont="1" applyBorder="1"/>
    <xf numFmtId="0" fontId="3" fillId="0" borderId="47" xfId="0" applyFont="1" applyBorder="1" applyAlignment="1">
      <alignment horizontal="right"/>
    </xf>
    <xf numFmtId="0" fontId="4" fillId="0" borderId="48" xfId="0" applyFont="1" applyBorder="1" applyAlignment="1">
      <alignment horizontal="center"/>
    </xf>
    <xf numFmtId="0" fontId="2" fillId="4" borderId="24" xfId="0" applyFont="1" applyFill="1" applyBorder="1" applyAlignment="1">
      <alignment vertical="center"/>
    </xf>
    <xf numFmtId="0" fontId="2" fillId="4" borderId="23" xfId="0" applyFont="1" applyFill="1" applyBorder="1" applyAlignment="1">
      <alignment vertical="center"/>
    </xf>
    <xf numFmtId="0" fontId="1" fillId="0" borderId="0" xfId="0" applyFont="1" applyAlignment="1">
      <alignment vertical="center"/>
    </xf>
    <xf numFmtId="0" fontId="2" fillId="7" borderId="2" xfId="0" applyFont="1" applyFill="1" applyBorder="1" applyAlignment="1">
      <alignment wrapText="1"/>
    </xf>
    <xf numFmtId="0" fontId="2" fillId="6" borderId="2" xfId="0" applyFont="1" applyFill="1" applyBorder="1" applyAlignment="1">
      <alignment wrapText="1"/>
    </xf>
    <xf numFmtId="3" fontId="4" fillId="7" borderId="21" xfId="0" applyNumberFormat="1" applyFont="1" applyFill="1" applyBorder="1" applyAlignment="1">
      <alignment horizontal="center"/>
    </xf>
    <xf numFmtId="168" fontId="1" fillId="0" borderId="0" xfId="0" applyNumberFormat="1" applyFont="1"/>
    <xf numFmtId="3" fontId="2" fillId="0" borderId="0" xfId="0" applyNumberFormat="1" applyFont="1"/>
    <xf numFmtId="0" fontId="11" fillId="0" borderId="2" xfId="0" applyFont="1" applyBorder="1" applyAlignment="1">
      <alignment horizontal="center" vertical="center" wrapText="1"/>
    </xf>
    <xf numFmtId="3" fontId="0" fillId="0" borderId="0" xfId="0" applyNumberFormat="1"/>
    <xf numFmtId="0" fontId="3" fillId="5" borderId="18" xfId="0" applyFont="1" applyFill="1" applyBorder="1" applyAlignment="1">
      <alignment horizontal="center" vertical="center" wrapText="1"/>
    </xf>
    <xf numFmtId="3" fontId="3" fillId="0" borderId="17" xfId="0" applyNumberFormat="1" applyFont="1" applyBorder="1"/>
    <xf numFmtId="3" fontId="3" fillId="0" borderId="18" xfId="0" applyNumberFormat="1" applyFont="1" applyFill="1" applyBorder="1"/>
    <xf numFmtId="3" fontId="3" fillId="0" borderId="19" xfId="0" applyNumberFormat="1" applyFont="1" applyBorder="1"/>
    <xf numFmtId="3" fontId="15" fillId="0" borderId="20" xfId="0" applyNumberFormat="1" applyFont="1" applyBorder="1" applyAlignment="1">
      <alignment horizontal="center" wrapText="1"/>
    </xf>
    <xf numFmtId="3" fontId="15" fillId="5" borderId="33" xfId="0" applyNumberFormat="1" applyFont="1" applyFill="1" applyBorder="1" applyAlignment="1">
      <alignment horizontal="center" wrapText="1"/>
    </xf>
    <xf numFmtId="3" fontId="3" fillId="0" borderId="57" xfId="0" applyNumberFormat="1" applyFont="1" applyFill="1" applyBorder="1"/>
    <xf numFmtId="164" fontId="3" fillId="0" borderId="17" xfId="0" applyNumberFormat="1" applyFont="1" applyBorder="1" applyAlignment="1">
      <alignment horizontal="center"/>
    </xf>
    <xf numFmtId="3" fontId="4" fillId="8" borderId="18" xfId="0" applyNumberFormat="1" applyFont="1" applyFill="1" applyBorder="1" applyAlignment="1">
      <alignment vertical="center" wrapText="1"/>
    </xf>
    <xf numFmtId="164" fontId="3" fillId="0" borderId="19" xfId="0" applyNumberFormat="1" applyFont="1" applyBorder="1" applyAlignment="1">
      <alignment horizontal="center"/>
    </xf>
    <xf numFmtId="164" fontId="15" fillId="0" borderId="20" xfId="0" applyNumberFormat="1" applyFont="1" applyBorder="1" applyAlignment="1">
      <alignment horizontal="center" wrapText="1"/>
    </xf>
    <xf numFmtId="3" fontId="4" fillId="8" borderId="61" xfId="0" applyNumberFormat="1" applyFont="1" applyFill="1" applyBorder="1" applyAlignment="1">
      <alignment horizontal="right"/>
    </xf>
    <xf numFmtId="0" fontId="3" fillId="0" borderId="63" xfId="0" applyFont="1" applyBorder="1"/>
    <xf numFmtId="0" fontId="3" fillId="0" borderId="64" xfId="0" applyFont="1" applyBorder="1"/>
    <xf numFmtId="0" fontId="4" fillId="0" borderId="48" xfId="0" applyFont="1" applyBorder="1" applyAlignment="1">
      <alignment horizontal="right"/>
    </xf>
    <xf numFmtId="0" fontId="3" fillId="0" borderId="65" xfId="0" applyFont="1" applyBorder="1"/>
    <xf numFmtId="166" fontId="3" fillId="0" borderId="66" xfId="0" applyNumberFormat="1" applyFont="1" applyBorder="1" applyAlignment="1">
      <alignment horizontal="center"/>
    </xf>
    <xf numFmtId="3" fontId="4" fillId="8" borderId="67" xfId="0" applyNumberFormat="1" applyFont="1" applyFill="1" applyBorder="1" applyAlignment="1">
      <alignment vertical="center" wrapText="1"/>
    </xf>
    <xf numFmtId="3" fontId="3" fillId="0" borderId="66" xfId="0" applyNumberFormat="1" applyFont="1" applyBorder="1"/>
    <xf numFmtId="0" fontId="11" fillId="0" borderId="2" xfId="0" applyFont="1" applyBorder="1" applyAlignment="1">
      <alignment vertical="center" wrapText="1"/>
    </xf>
    <xf numFmtId="3" fontId="11" fillId="0" borderId="2" xfId="0" applyNumberFormat="1" applyFont="1" applyBorder="1" applyAlignment="1">
      <alignment horizontal="center" vertical="center" wrapText="1"/>
    </xf>
    <xf numFmtId="0" fontId="12" fillId="0" borderId="0" xfId="0" applyFont="1" applyAlignment="1">
      <alignment vertical="center"/>
    </xf>
    <xf numFmtId="0" fontId="11" fillId="0" borderId="0" xfId="0" applyFont="1" applyAlignment="1">
      <alignment vertical="center"/>
    </xf>
    <xf numFmtId="0" fontId="0" fillId="0" borderId="0" xfId="0" applyAlignment="1">
      <alignment vertical="center"/>
    </xf>
    <xf numFmtId="0" fontId="11" fillId="0" borderId="2" xfId="0" applyFont="1" applyBorder="1" applyAlignment="1">
      <alignment vertical="center"/>
    </xf>
    <xf numFmtId="3" fontId="12" fillId="3" borderId="2" xfId="0" applyNumberFormat="1" applyFont="1" applyFill="1" applyBorder="1" applyAlignment="1">
      <alignment horizontal="center" vertical="center" wrapText="1"/>
    </xf>
    <xf numFmtId="3" fontId="3" fillId="5" borderId="67" xfId="0" applyNumberFormat="1" applyFont="1" applyFill="1" applyBorder="1"/>
    <xf numFmtId="0" fontId="21" fillId="0" borderId="2" xfId="0" applyFont="1" applyFill="1" applyBorder="1" applyAlignment="1">
      <alignment horizontal="left" vertical="top"/>
    </xf>
    <xf numFmtId="0" fontId="21" fillId="0" borderId="2" xfId="0" applyFont="1" applyFill="1" applyBorder="1" applyAlignment="1">
      <alignment horizontal="left" vertical="top" wrapText="1"/>
    </xf>
    <xf numFmtId="0" fontId="22" fillId="0" borderId="2" xfId="0" applyFont="1" applyFill="1" applyBorder="1" applyAlignment="1">
      <alignment horizontal="left" vertical="top" wrapText="1"/>
    </xf>
    <xf numFmtId="0" fontId="21" fillId="0" borderId="0" xfId="0" applyFont="1" applyFill="1"/>
    <xf numFmtId="3" fontId="6" fillId="5" borderId="2" xfId="0" applyNumberFormat="1" applyFont="1" applyFill="1" applyBorder="1" applyAlignment="1">
      <alignment horizontal="center" vertical="center"/>
    </xf>
    <xf numFmtId="0" fontId="7" fillId="5" borderId="2" xfId="0" applyFont="1" applyFill="1" applyBorder="1" applyAlignment="1">
      <alignment horizontal="left" vertical="center"/>
    </xf>
    <xf numFmtId="0" fontId="7" fillId="0" borderId="0" xfId="0" applyFont="1" applyAlignment="1">
      <alignment vertical="center"/>
    </xf>
    <xf numFmtId="3" fontId="4" fillId="0" borderId="0" xfId="0" applyNumberFormat="1" applyFont="1"/>
    <xf numFmtId="0" fontId="2" fillId="4" borderId="58" xfId="0" applyFont="1" applyFill="1" applyBorder="1" applyAlignment="1">
      <alignment vertical="center"/>
    </xf>
    <xf numFmtId="3" fontId="21" fillId="0" borderId="2" xfId="0" applyNumberFormat="1" applyFont="1" applyFill="1" applyBorder="1" applyAlignment="1">
      <alignment horizontal="center" vertical="top" wrapText="1"/>
    </xf>
    <xf numFmtId="3" fontId="23" fillId="0" borderId="2" xfId="0" applyNumberFormat="1" applyFont="1" applyFill="1" applyBorder="1" applyAlignment="1">
      <alignment horizontal="center" vertical="top" wrapText="1"/>
    </xf>
    <xf numFmtId="0" fontId="11" fillId="0" borderId="12" xfId="0" applyFont="1" applyBorder="1" applyAlignment="1">
      <alignment vertical="center" wrapText="1"/>
    </xf>
    <xf numFmtId="3" fontId="12" fillId="9" borderId="2" xfId="0" applyNumberFormat="1" applyFont="1" applyFill="1" applyBorder="1" applyAlignment="1">
      <alignment horizontal="center" vertical="center" wrapText="1"/>
    </xf>
    <xf numFmtId="3" fontId="12" fillId="5" borderId="2" xfId="0" applyNumberFormat="1" applyFont="1" applyFill="1" applyBorder="1" applyAlignment="1">
      <alignment horizontal="center" vertical="center" wrapText="1"/>
    </xf>
    <xf numFmtId="3" fontId="11" fillId="0" borderId="2" xfId="0" applyNumberFormat="1" applyFont="1" applyFill="1" applyBorder="1" applyAlignment="1">
      <alignment horizontal="center" vertical="center" wrapText="1"/>
    </xf>
    <xf numFmtId="3" fontId="11" fillId="10" borderId="2" xfId="0" applyNumberFormat="1" applyFont="1" applyFill="1" applyBorder="1" applyAlignment="1">
      <alignment horizontal="center" vertical="center" wrapText="1"/>
    </xf>
    <xf numFmtId="0" fontId="11"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2" xfId="0" applyFont="1" applyBorder="1" applyAlignment="1">
      <alignment horizontal="left" vertical="center" wrapText="1"/>
    </xf>
    <xf numFmtId="0" fontId="11" fillId="10" borderId="2" xfId="0" applyFont="1" applyFill="1" applyBorder="1" applyAlignment="1">
      <alignment horizontal="center" vertical="center" wrapText="1"/>
    </xf>
    <xf numFmtId="0" fontId="12" fillId="3" borderId="2" xfId="0" applyFont="1" applyFill="1" applyBorder="1" applyAlignment="1">
      <alignment horizontal="right" vertical="center" wrapText="1"/>
    </xf>
    <xf numFmtId="0" fontId="11" fillId="0" borderId="12" xfId="0" applyFont="1" applyBorder="1" applyAlignment="1">
      <alignment horizontal="left" vertical="center" wrapText="1"/>
    </xf>
    <xf numFmtId="0" fontId="11" fillId="0" borderId="69" xfId="0" applyFont="1" applyBorder="1" applyAlignment="1">
      <alignment horizontal="left" vertical="center" wrapText="1"/>
    </xf>
    <xf numFmtId="0" fontId="12" fillId="9" borderId="2" xfId="0" applyFont="1" applyFill="1" applyBorder="1" applyAlignment="1">
      <alignment horizontal="right" vertical="center" wrapText="1"/>
    </xf>
    <xf numFmtId="0" fontId="12" fillId="5" borderId="2" xfId="0" applyFont="1" applyFill="1" applyBorder="1" applyAlignment="1">
      <alignment horizontal="right" vertical="center" wrapText="1"/>
    </xf>
    <xf numFmtId="0" fontId="11" fillId="0" borderId="12" xfId="0" applyFont="1" applyBorder="1" applyAlignment="1">
      <alignment horizontal="center" vertical="center" wrapText="1"/>
    </xf>
    <xf numFmtId="0" fontId="11" fillId="0" borderId="69" xfId="0" applyFont="1" applyBorder="1" applyAlignment="1">
      <alignment horizontal="center" vertical="center" wrapText="1"/>
    </xf>
    <xf numFmtId="0" fontId="12" fillId="0" borderId="2" xfId="0" applyFont="1" applyBorder="1" applyAlignment="1">
      <alignment horizontal="center" vertical="center" wrapText="1"/>
    </xf>
    <xf numFmtId="0" fontId="11" fillId="0" borderId="2" xfId="0" applyFont="1" applyBorder="1" applyAlignment="1">
      <alignment horizontal="center" vertical="center"/>
    </xf>
    <xf numFmtId="0" fontId="10" fillId="0" borderId="13" xfId="0" applyFont="1" applyBorder="1" applyAlignment="1">
      <alignment horizontal="center" wrapText="1"/>
    </xf>
    <xf numFmtId="0" fontId="10" fillId="0" borderId="13" xfId="0" applyFont="1" applyBorder="1" applyAlignment="1">
      <alignment horizontal="center"/>
    </xf>
    <xf numFmtId="0" fontId="2" fillId="0" borderId="13" xfId="0" applyFont="1" applyBorder="1" applyAlignment="1">
      <alignment horizontal="center" vertical="center" wrapText="1"/>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3" fillId="0" borderId="34"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27" xfId="0" applyFont="1" applyBorder="1" applyAlignment="1">
      <alignment horizontal="center" vertical="center" wrapText="1"/>
    </xf>
    <xf numFmtId="0" fontId="4" fillId="4" borderId="30" xfId="0" applyFont="1" applyFill="1" applyBorder="1" applyAlignment="1">
      <alignment horizontal="center" vertical="center" wrapText="1"/>
    </xf>
    <xf numFmtId="0" fontId="4" fillId="4" borderId="18" xfId="0" applyFont="1" applyFill="1" applyBorder="1" applyAlignment="1">
      <alignment horizontal="center" vertical="center" wrapText="1"/>
    </xf>
    <xf numFmtId="0" fontId="1" fillId="0" borderId="43" xfId="0" applyFont="1" applyBorder="1" applyAlignment="1">
      <alignment horizontal="center"/>
    </xf>
    <xf numFmtId="0" fontId="1" fillId="0" borderId="44" xfId="0" applyFont="1" applyBorder="1" applyAlignment="1">
      <alignment horizontal="center"/>
    </xf>
    <xf numFmtId="0" fontId="3" fillId="0" borderId="6" xfId="0" applyFont="1" applyBorder="1" applyAlignment="1">
      <alignment horizontal="center"/>
    </xf>
    <xf numFmtId="0" fontId="3" fillId="0" borderId="7" xfId="0" applyFont="1" applyBorder="1" applyAlignment="1">
      <alignment horizontal="center"/>
    </xf>
    <xf numFmtId="0" fontId="3" fillId="0" borderId="8" xfId="0" applyFont="1" applyBorder="1" applyAlignment="1">
      <alignment horizontal="center"/>
    </xf>
    <xf numFmtId="0" fontId="16" fillId="0" borderId="0" xfId="0" applyFont="1" applyAlignment="1">
      <alignment horizontal="center" vertical="center"/>
    </xf>
    <xf numFmtId="0" fontId="4" fillId="7" borderId="50" xfId="0" applyFont="1" applyFill="1" applyBorder="1" applyAlignment="1">
      <alignment horizontal="center"/>
    </xf>
    <xf numFmtId="0" fontId="4" fillId="7" borderId="55" xfId="0" applyFont="1" applyFill="1" applyBorder="1" applyAlignment="1">
      <alignment horizontal="center"/>
    </xf>
    <xf numFmtId="0" fontId="4" fillId="7" borderId="49" xfId="0" applyFont="1" applyFill="1" applyBorder="1" applyAlignment="1">
      <alignment horizontal="center"/>
    </xf>
    <xf numFmtId="0" fontId="3" fillId="0" borderId="68" xfId="0" applyFont="1" applyBorder="1" applyAlignment="1">
      <alignment horizontal="center"/>
    </xf>
    <xf numFmtId="0" fontId="3" fillId="0" borderId="54" xfId="0" applyFont="1" applyBorder="1" applyAlignment="1">
      <alignment horizontal="center"/>
    </xf>
    <xf numFmtId="0" fontId="3" fillId="0" borderId="52" xfId="0" applyFont="1" applyBorder="1" applyAlignment="1">
      <alignment horizontal="center"/>
    </xf>
    <xf numFmtId="0" fontId="2" fillId="4" borderId="2" xfId="0" applyFont="1" applyFill="1" applyBorder="1" applyAlignment="1">
      <alignment horizontal="center" vertical="center" wrapText="1"/>
    </xf>
    <xf numFmtId="0" fontId="1" fillId="0" borderId="2" xfId="0" applyFont="1" applyBorder="1" applyAlignment="1">
      <alignment horizontal="center"/>
    </xf>
    <xf numFmtId="0" fontId="2" fillId="4" borderId="24" xfId="0" applyFont="1" applyFill="1" applyBorder="1" applyAlignment="1">
      <alignment horizontal="left" vertical="center" wrapText="1"/>
    </xf>
    <xf numFmtId="0" fontId="2" fillId="4" borderId="23" xfId="0" applyFont="1" applyFill="1" applyBorder="1" applyAlignment="1">
      <alignment horizontal="left" vertical="center"/>
    </xf>
    <xf numFmtId="0" fontId="2" fillId="4" borderId="58" xfId="0" applyFont="1" applyFill="1" applyBorder="1" applyAlignment="1">
      <alignment horizontal="left" vertical="center"/>
    </xf>
    <xf numFmtId="0" fontId="2" fillId="0" borderId="16" xfId="0" applyFont="1" applyBorder="1" applyAlignment="1">
      <alignment horizontal="center"/>
    </xf>
    <xf numFmtId="0" fontId="2" fillId="0" borderId="56" xfId="0" applyFont="1" applyBorder="1" applyAlignment="1">
      <alignment horizontal="center"/>
    </xf>
    <xf numFmtId="0" fontId="3" fillId="0" borderId="51" xfId="0" applyFont="1" applyBorder="1" applyAlignment="1">
      <alignment horizontal="center"/>
    </xf>
    <xf numFmtId="0" fontId="3" fillId="0" borderId="53" xfId="0" applyFont="1" applyBorder="1" applyAlignment="1">
      <alignment horizontal="center"/>
    </xf>
    <xf numFmtId="0" fontId="1" fillId="0" borderId="53"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4" fillId="4" borderId="59" xfId="0" applyFont="1" applyFill="1" applyBorder="1" applyAlignment="1">
      <alignment horizontal="center" vertical="center" wrapText="1"/>
    </xf>
    <xf numFmtId="0" fontId="4" fillId="4" borderId="60" xfId="0" applyFont="1" applyFill="1" applyBorder="1" applyAlignment="1">
      <alignment horizontal="center" vertical="center" wrapText="1"/>
    </xf>
    <xf numFmtId="0" fontId="2" fillId="0" borderId="62" xfId="0" applyFont="1" applyFill="1" applyBorder="1" applyAlignment="1">
      <alignment horizontal="center"/>
    </xf>
    <xf numFmtId="0" fontId="2" fillId="0" borderId="63" xfId="0" applyFont="1" applyFill="1" applyBorder="1" applyAlignment="1">
      <alignment horizontal="center"/>
    </xf>
    <xf numFmtId="0" fontId="6" fillId="5" borderId="2" xfId="0" applyFont="1" applyFill="1" applyBorder="1" applyAlignment="1">
      <alignment horizontal="right" vertical="center"/>
    </xf>
  </cellXfs>
  <cellStyles count="2">
    <cellStyle name="Normal" xfId="0" builtinId="0"/>
    <cellStyle name="Normal 2" xfId="1"/>
  </cellStyles>
  <dxfs count="0"/>
  <tableStyles count="0" defaultTableStyle="TableStyleMedium2" defaultPivotStyle="PivotStyleLight16"/>
  <colors>
    <mruColors>
      <color rgb="FFE6F1D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P18"/>
  <sheetViews>
    <sheetView tabSelected="1" zoomScaleNormal="100" workbookViewId="0">
      <selection activeCell="B4" sqref="B4:B6"/>
    </sheetView>
  </sheetViews>
  <sheetFormatPr defaultRowHeight="15" x14ac:dyDescent="0.25"/>
  <cols>
    <col min="2" max="2" width="37.140625" customWidth="1"/>
    <col min="3" max="4" width="27.140625" customWidth="1"/>
    <col min="5" max="10" width="11.42578125" customWidth="1"/>
    <col min="11" max="11" width="76.28515625" customWidth="1"/>
  </cols>
  <sheetData>
    <row r="1" spans="1:16" x14ac:dyDescent="0.25">
      <c r="B1" s="158" t="s">
        <v>139</v>
      </c>
      <c r="C1" s="159"/>
      <c r="D1" s="159"/>
      <c r="E1" s="159"/>
      <c r="F1" s="159"/>
      <c r="G1" s="159"/>
      <c r="H1" s="159"/>
      <c r="I1" s="159"/>
      <c r="J1" s="159"/>
      <c r="K1" s="159"/>
      <c r="L1" s="18"/>
      <c r="M1" s="18"/>
      <c r="N1" s="18"/>
      <c r="O1" s="18"/>
      <c r="P1" s="18"/>
    </row>
    <row r="2" spans="1:16" ht="14.45" customHeight="1" x14ac:dyDescent="0.25">
      <c r="A2" s="146" t="s">
        <v>110</v>
      </c>
      <c r="B2" s="146" t="s">
        <v>109</v>
      </c>
      <c r="C2" s="146" t="s">
        <v>114</v>
      </c>
      <c r="D2" s="146" t="s">
        <v>113</v>
      </c>
      <c r="E2" s="156" t="s">
        <v>49</v>
      </c>
      <c r="F2" s="156"/>
      <c r="G2" s="156"/>
      <c r="H2" s="156"/>
      <c r="I2" s="156"/>
      <c r="J2" s="156"/>
      <c r="K2" s="157" t="s">
        <v>50</v>
      </c>
      <c r="L2" s="18"/>
      <c r="M2" s="18"/>
      <c r="N2" s="18"/>
      <c r="O2" s="18"/>
      <c r="P2" s="18"/>
    </row>
    <row r="3" spans="1:16" ht="36" x14ac:dyDescent="0.25">
      <c r="A3" s="146"/>
      <c r="B3" s="146"/>
      <c r="C3" s="146"/>
      <c r="D3" s="146"/>
      <c r="E3" s="19" t="s">
        <v>126</v>
      </c>
      <c r="F3" s="19" t="s">
        <v>51</v>
      </c>
      <c r="G3" s="19" t="s">
        <v>52</v>
      </c>
      <c r="H3" s="19" t="s">
        <v>63</v>
      </c>
      <c r="I3" s="145" t="s">
        <v>138</v>
      </c>
      <c r="J3" s="145" t="s">
        <v>64</v>
      </c>
      <c r="K3" s="157"/>
      <c r="L3" s="18"/>
      <c r="M3" s="18"/>
      <c r="N3" s="18"/>
      <c r="O3" s="18"/>
      <c r="P3" s="18"/>
    </row>
    <row r="4" spans="1:16" s="125" customFormat="1" ht="54.6" customHeight="1" x14ac:dyDescent="0.25">
      <c r="A4" s="146" t="s">
        <v>111</v>
      </c>
      <c r="B4" s="147" t="s">
        <v>112</v>
      </c>
      <c r="C4" s="140" t="s">
        <v>115</v>
      </c>
      <c r="D4" s="140" t="s">
        <v>116</v>
      </c>
      <c r="E4" s="122"/>
      <c r="F4" s="122"/>
      <c r="G4" s="122"/>
      <c r="H4" s="122">
        <f>+'pegagogu DS_interešu'!D23</f>
        <v>3226180</v>
      </c>
      <c r="I4" s="143">
        <f>+'pegagogu DS_interešu'!E23</f>
        <v>3927708</v>
      </c>
      <c r="J4" s="143">
        <f>+I4</f>
        <v>3927708</v>
      </c>
      <c r="K4" s="150" t="s">
        <v>134</v>
      </c>
      <c r="L4" s="123"/>
      <c r="M4" s="123"/>
      <c r="N4" s="123"/>
      <c r="O4" s="123"/>
      <c r="P4" s="124"/>
    </row>
    <row r="5" spans="1:16" s="125" customFormat="1" x14ac:dyDescent="0.25">
      <c r="A5" s="146"/>
      <c r="B5" s="147"/>
      <c r="C5" s="148" t="s">
        <v>133</v>
      </c>
      <c r="D5" s="148"/>
      <c r="E5" s="144"/>
      <c r="F5" s="144"/>
      <c r="G5" s="144"/>
      <c r="H5" s="144">
        <f>+'pegagogu DS_interešu'!D24</f>
        <v>3226180</v>
      </c>
      <c r="I5" s="144">
        <f>+'pegagogu DS_interešu'!E24</f>
        <v>3927708</v>
      </c>
      <c r="J5" s="144">
        <f>+I5</f>
        <v>3927708</v>
      </c>
      <c r="K5" s="151"/>
      <c r="L5" s="123"/>
      <c r="M5" s="123"/>
      <c r="N5" s="123"/>
      <c r="O5" s="123"/>
      <c r="P5" s="124"/>
    </row>
    <row r="6" spans="1:16" s="125" customFormat="1" ht="48" x14ac:dyDescent="0.25">
      <c r="A6" s="146"/>
      <c r="B6" s="147"/>
      <c r="C6" s="121" t="s">
        <v>119</v>
      </c>
      <c r="D6" s="121" t="s">
        <v>120</v>
      </c>
      <c r="E6" s="122"/>
      <c r="F6" s="122">
        <f>+'mācību līdzekļi'!D14</f>
        <v>92415</v>
      </c>
      <c r="G6" s="122">
        <f>+'mācību līdzekļi'!E14</f>
        <v>138171</v>
      </c>
      <c r="H6" s="122">
        <f>+'mācību līdzekļi'!F14</f>
        <v>183927</v>
      </c>
      <c r="I6" s="143"/>
      <c r="J6" s="143"/>
      <c r="K6" s="121" t="s">
        <v>135</v>
      </c>
      <c r="L6" s="123"/>
      <c r="M6" s="123"/>
      <c r="N6" s="123"/>
      <c r="O6" s="123"/>
      <c r="P6" s="124"/>
    </row>
    <row r="7" spans="1:16" s="125" customFormat="1" ht="44.45" customHeight="1" x14ac:dyDescent="0.25">
      <c r="A7" s="100" t="s">
        <v>117</v>
      </c>
      <c r="B7" s="121" t="s">
        <v>118</v>
      </c>
      <c r="C7" s="121" t="s">
        <v>119</v>
      </c>
      <c r="D7" s="121" t="s">
        <v>120</v>
      </c>
      <c r="E7" s="122"/>
      <c r="F7" s="122">
        <f>+'mācību līdzekļi'!N14</f>
        <v>161194</v>
      </c>
      <c r="G7" s="122">
        <f>+'mācību līdzekļi'!O14</f>
        <v>161347</v>
      </c>
      <c r="H7" s="122">
        <f>+'mācību līdzekļi'!P14</f>
        <v>172550</v>
      </c>
      <c r="I7" s="143"/>
      <c r="J7" s="143"/>
      <c r="K7" s="126" t="s">
        <v>136</v>
      </c>
      <c r="L7" s="123"/>
      <c r="M7" s="123"/>
      <c r="N7" s="123"/>
      <c r="O7" s="123"/>
      <c r="P7" s="124"/>
    </row>
    <row r="8" spans="1:16" s="125" customFormat="1" ht="31.9" customHeight="1" x14ac:dyDescent="0.25">
      <c r="A8" s="100" t="s">
        <v>121</v>
      </c>
      <c r="B8" s="121" t="s">
        <v>122</v>
      </c>
      <c r="C8" s="121" t="s">
        <v>119</v>
      </c>
      <c r="D8" s="121" t="s">
        <v>123</v>
      </c>
      <c r="E8" s="122"/>
      <c r="F8" s="122">
        <f>+LVA!E14</f>
        <v>120940</v>
      </c>
      <c r="G8" s="122">
        <f>+LVA!F14</f>
        <v>85420</v>
      </c>
      <c r="H8" s="122">
        <f>+LVA!G14</f>
        <v>81420</v>
      </c>
      <c r="I8" s="143">
        <f>+LVA!H14</f>
        <v>75420</v>
      </c>
      <c r="J8" s="143"/>
      <c r="K8" s="126" t="s">
        <v>53</v>
      </c>
      <c r="L8" s="123"/>
      <c r="M8" s="123"/>
      <c r="N8" s="123"/>
      <c r="O8" s="123"/>
      <c r="P8" s="124"/>
    </row>
    <row r="9" spans="1:16" s="125" customFormat="1" ht="60" customHeight="1" x14ac:dyDescent="0.25">
      <c r="A9" s="154" t="s">
        <v>124</v>
      </c>
      <c r="B9" s="150" t="s">
        <v>125</v>
      </c>
      <c r="C9" s="121" t="s">
        <v>115</v>
      </c>
      <c r="D9" s="121" t="s">
        <v>116</v>
      </c>
      <c r="E9" s="122"/>
      <c r="F9" s="122">
        <f>+'pegagogu DS_atbalsts spec.'!B25</f>
        <v>138092</v>
      </c>
      <c r="G9" s="122">
        <f>+'pegagogu DS_atbalsts spec.'!C25</f>
        <v>484572</v>
      </c>
      <c r="H9" s="122">
        <f>+'pegagogu DS_atbalsts spec.'!D25</f>
        <v>704892</v>
      </c>
      <c r="I9" s="122">
        <f>+'pegagogu DS_atbalsts spec.'!E25</f>
        <v>864348</v>
      </c>
      <c r="J9" s="122">
        <f>+I9</f>
        <v>864348</v>
      </c>
      <c r="K9" s="150" t="s">
        <v>137</v>
      </c>
      <c r="L9" s="123"/>
      <c r="M9" s="123"/>
      <c r="N9" s="123"/>
      <c r="O9" s="123"/>
      <c r="P9" s="124"/>
    </row>
    <row r="10" spans="1:16" s="125" customFormat="1" x14ac:dyDescent="0.25">
      <c r="A10" s="155"/>
      <c r="B10" s="151"/>
      <c r="C10" s="148" t="s">
        <v>133</v>
      </c>
      <c r="D10" s="148"/>
      <c r="E10" s="144"/>
      <c r="F10" s="144">
        <f>+'pegagogu DS_atbalsts spec.'!B26</f>
        <v>25772</v>
      </c>
      <c r="G10" s="144">
        <f>+'pegagogu DS_atbalsts spec.'!C26</f>
        <v>77316</v>
      </c>
      <c r="H10" s="144">
        <f>+'pegagogu DS_atbalsts spec.'!D26</f>
        <v>77316</v>
      </c>
      <c r="I10" s="144">
        <f>+'pegagogu DS_atbalsts spec.'!E26</f>
        <v>77316</v>
      </c>
      <c r="J10" s="144">
        <f>+I10</f>
        <v>77316</v>
      </c>
      <c r="K10" s="151"/>
      <c r="L10" s="123"/>
      <c r="M10" s="123"/>
      <c r="N10" s="123"/>
      <c r="O10" s="123"/>
      <c r="P10" s="124"/>
    </row>
    <row r="11" spans="1:16" s="125" customFormat="1" ht="24.6" customHeight="1" x14ac:dyDescent="0.25">
      <c r="A11" s="153" t="s">
        <v>127</v>
      </c>
      <c r="B11" s="153"/>
      <c r="C11" s="153"/>
      <c r="D11" s="153"/>
      <c r="E11" s="142">
        <f>+E4+E6+E7+E8+E9</f>
        <v>0</v>
      </c>
      <c r="F11" s="142">
        <f t="shared" ref="F11:I11" si="0">+F4+F6+F7+F8+F9</f>
        <v>512641</v>
      </c>
      <c r="G11" s="142">
        <f t="shared" si="0"/>
        <v>869510</v>
      </c>
      <c r="H11" s="142">
        <f t="shared" si="0"/>
        <v>4368969</v>
      </c>
      <c r="I11" s="142">
        <f t="shared" si="0"/>
        <v>4867476</v>
      </c>
      <c r="J11" s="142">
        <f t="shared" ref="J11" si="1">+J4+J6+J7+J8+J9</f>
        <v>4792056</v>
      </c>
      <c r="K11" s="126"/>
      <c r="L11" s="124"/>
      <c r="M11" s="124"/>
      <c r="N11" s="124"/>
      <c r="O11" s="124"/>
      <c r="P11" s="124"/>
    </row>
    <row r="12" spans="1:16" s="125" customFormat="1" ht="48" x14ac:dyDescent="0.25">
      <c r="A12" s="152" t="s">
        <v>54</v>
      </c>
      <c r="B12" s="152"/>
      <c r="C12" s="152"/>
      <c r="D12" s="152"/>
      <c r="E12" s="141">
        <f>+E5+E10</f>
        <v>0</v>
      </c>
      <c r="F12" s="141">
        <f t="shared" ref="F12:I12" si="2">+F5+F10</f>
        <v>25772</v>
      </c>
      <c r="G12" s="141">
        <f t="shared" si="2"/>
        <v>77316</v>
      </c>
      <c r="H12" s="141">
        <f t="shared" si="2"/>
        <v>3303496</v>
      </c>
      <c r="I12" s="141">
        <f t="shared" si="2"/>
        <v>4005024</v>
      </c>
      <c r="J12" s="141">
        <f t="shared" ref="J12" si="3">+J5+J10</f>
        <v>4005024</v>
      </c>
      <c r="K12" s="121" t="s">
        <v>128</v>
      </c>
      <c r="L12" s="124"/>
      <c r="M12" s="124"/>
      <c r="N12" s="124"/>
      <c r="O12" s="124"/>
      <c r="P12" s="124"/>
    </row>
    <row r="13" spans="1:16" s="125" customFormat="1" ht="18.600000000000001" customHeight="1" x14ac:dyDescent="0.25">
      <c r="A13" s="149" t="s">
        <v>55</v>
      </c>
      <c r="B13" s="149"/>
      <c r="C13" s="149"/>
      <c r="D13" s="149"/>
      <c r="E13" s="127">
        <f>+E11+E12</f>
        <v>0</v>
      </c>
      <c r="F13" s="127">
        <f t="shared" ref="F13:I13" si="4">+F11+F12</f>
        <v>538413</v>
      </c>
      <c r="G13" s="127">
        <f t="shared" si="4"/>
        <v>946826</v>
      </c>
      <c r="H13" s="127">
        <f t="shared" si="4"/>
        <v>7672465</v>
      </c>
      <c r="I13" s="127">
        <f t="shared" si="4"/>
        <v>8872500</v>
      </c>
      <c r="J13" s="127">
        <f t="shared" ref="J13" si="5">+J11+J12</f>
        <v>8797080</v>
      </c>
    </row>
    <row r="14" spans="1:16" ht="14.45" x14ac:dyDescent="0.3">
      <c r="E14" s="101"/>
      <c r="F14" s="101"/>
      <c r="G14" s="101"/>
      <c r="H14" s="101"/>
      <c r="I14" s="101"/>
      <c r="J14" s="101"/>
    </row>
    <row r="15" spans="1:16" x14ac:dyDescent="0.25">
      <c r="F15" s="101"/>
      <c r="G15" s="101"/>
      <c r="H15" s="101"/>
      <c r="I15" s="101"/>
      <c r="J15" s="101"/>
    </row>
    <row r="16" spans="1:16" x14ac:dyDescent="0.25">
      <c r="F16" s="101"/>
      <c r="G16" s="101"/>
      <c r="H16" s="101"/>
      <c r="I16" s="101"/>
      <c r="J16" s="101"/>
    </row>
    <row r="17" spans="5:10" x14ac:dyDescent="0.25">
      <c r="E17" s="101"/>
      <c r="F17" s="101"/>
      <c r="G17" s="101"/>
      <c r="H17" s="101"/>
      <c r="I17" s="101"/>
      <c r="J17" s="101"/>
    </row>
    <row r="18" spans="5:10" x14ac:dyDescent="0.25">
      <c r="E18" s="101"/>
      <c r="F18" s="101"/>
      <c r="G18" s="101"/>
      <c r="H18" s="101"/>
      <c r="I18" s="101"/>
      <c r="J18" s="101"/>
    </row>
  </sheetData>
  <mergeCells count="18">
    <mergeCell ref="E2:J2"/>
    <mergeCell ref="K2:K3"/>
    <mergeCell ref="B2:B3"/>
    <mergeCell ref="B1:K1"/>
    <mergeCell ref="A13:D13"/>
    <mergeCell ref="K4:K5"/>
    <mergeCell ref="K9:K10"/>
    <mergeCell ref="A12:D12"/>
    <mergeCell ref="A11:D11"/>
    <mergeCell ref="A9:A10"/>
    <mergeCell ref="B9:B10"/>
    <mergeCell ref="C10:D10"/>
    <mergeCell ref="A2:A3"/>
    <mergeCell ref="A4:A6"/>
    <mergeCell ref="B4:B6"/>
    <mergeCell ref="D2:D3"/>
    <mergeCell ref="C2:C3"/>
    <mergeCell ref="C5:D5"/>
  </mergeCells>
  <printOptions horizontalCentered="1"/>
  <pageMargins left="0.23622047244094491" right="0.23622047244094491" top="0.74803149606299213" bottom="0.74803149606299213" header="0.31496062992125984" footer="0.31496062992125984"/>
  <pageSetup paperSize="9" scale="5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30"/>
  <sheetViews>
    <sheetView showGridLines="0" zoomScale="90" zoomScaleNormal="90" workbookViewId="0">
      <selection activeCell="G21" sqref="G21"/>
    </sheetView>
  </sheetViews>
  <sheetFormatPr defaultColWidth="9.140625" defaultRowHeight="15" x14ac:dyDescent="0.25"/>
  <cols>
    <col min="1" max="1" width="36.7109375" style="1" bestFit="1" customWidth="1"/>
    <col min="2" max="2" width="11" style="1" bestFit="1" customWidth="1"/>
    <col min="3" max="3" width="12" style="1" bestFit="1" customWidth="1"/>
    <col min="4" max="4" width="11" style="1" bestFit="1" customWidth="1"/>
    <col min="5" max="5" width="15.42578125" style="1" customWidth="1"/>
    <col min="6" max="6" width="13.7109375" style="1" bestFit="1" customWidth="1"/>
    <col min="7" max="7" width="11.28515625" style="1" bestFit="1" customWidth="1"/>
    <col min="8" max="8" width="8.28515625" style="1" bestFit="1" customWidth="1"/>
    <col min="9" max="9" width="7.85546875" style="1" customWidth="1"/>
    <col min="10" max="10" width="11.5703125" style="1" bestFit="1" customWidth="1"/>
    <col min="11" max="11" width="7.140625" style="1" bestFit="1" customWidth="1"/>
    <col min="12" max="12" width="8.28515625" style="1" bestFit="1" customWidth="1"/>
    <col min="13" max="13" width="11.140625" style="1" customWidth="1"/>
    <col min="14" max="14" width="12.42578125" style="1" bestFit="1" customWidth="1"/>
    <col min="15" max="15" width="10.42578125" style="1" bestFit="1" customWidth="1"/>
    <col min="16" max="16" width="13.7109375" style="1" bestFit="1" customWidth="1"/>
    <col min="17" max="17" width="9.28515625" style="1" bestFit="1" customWidth="1"/>
    <col min="18" max="18" width="8.28515625" style="1" bestFit="1" customWidth="1"/>
    <col min="19" max="19" width="7.85546875" style="1" customWidth="1"/>
    <col min="20" max="20" width="11.5703125" style="1" bestFit="1" customWidth="1"/>
    <col min="21" max="21" width="7.140625" style="1" bestFit="1" customWidth="1"/>
    <col min="22" max="22" width="8.28515625" style="1" bestFit="1" customWidth="1"/>
    <col min="23" max="23" width="11.140625" style="1" customWidth="1"/>
    <col min="24" max="24" width="12.42578125" style="1" bestFit="1" customWidth="1"/>
    <col min="25" max="25" width="10.42578125" style="1" bestFit="1" customWidth="1"/>
    <col min="26" max="26" width="13.7109375" style="1" bestFit="1" customWidth="1"/>
    <col min="27" max="27" width="9.28515625" style="1" bestFit="1" customWidth="1"/>
    <col min="28" max="28" width="8.28515625" style="1" bestFit="1" customWidth="1"/>
    <col min="29" max="29" width="7.85546875" style="1" customWidth="1"/>
    <col min="30" max="30" width="11.5703125" style="1" bestFit="1" customWidth="1"/>
    <col min="31" max="31" width="7.140625" style="1" bestFit="1" customWidth="1"/>
    <col min="32" max="32" width="8.28515625" style="1" bestFit="1" customWidth="1"/>
    <col min="33" max="33" width="11.140625" style="1" customWidth="1"/>
    <col min="34" max="34" width="12.42578125" style="1" bestFit="1" customWidth="1"/>
    <col min="35" max="16384" width="9.140625" style="1"/>
  </cols>
  <sheetData>
    <row r="1" spans="1:34" s="94" customFormat="1" ht="25.9" customHeight="1" thickBot="1" x14ac:dyDescent="0.3">
      <c r="A1" s="92" t="s">
        <v>92</v>
      </c>
      <c r="B1" s="93"/>
      <c r="C1" s="93"/>
      <c r="D1" s="93"/>
      <c r="E1" s="93"/>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row>
    <row r="2" spans="1:34" ht="22.15" customHeight="1" x14ac:dyDescent="0.25">
      <c r="A2" s="170"/>
      <c r="B2" s="164" t="s">
        <v>84</v>
      </c>
      <c r="C2" s="166" t="s">
        <v>85</v>
      </c>
      <c r="D2" s="168" t="s">
        <v>83</v>
      </c>
      <c r="E2" s="161" t="s">
        <v>47</v>
      </c>
      <c r="F2" s="162"/>
      <c r="G2" s="162"/>
      <c r="H2" s="162"/>
      <c r="I2" s="162"/>
      <c r="J2" s="162"/>
      <c r="K2" s="162"/>
      <c r="L2" s="162"/>
      <c r="M2" s="162"/>
      <c r="N2" s="163"/>
      <c r="O2" s="161" t="s">
        <v>56</v>
      </c>
      <c r="P2" s="162"/>
      <c r="Q2" s="162"/>
      <c r="R2" s="162"/>
      <c r="S2" s="162"/>
      <c r="T2" s="162"/>
      <c r="U2" s="162"/>
      <c r="V2" s="162"/>
      <c r="W2" s="162"/>
      <c r="X2" s="163"/>
      <c r="Y2" s="161" t="s">
        <v>59</v>
      </c>
      <c r="Z2" s="162"/>
      <c r="AA2" s="162"/>
      <c r="AB2" s="162"/>
      <c r="AC2" s="162"/>
      <c r="AD2" s="162"/>
      <c r="AE2" s="162"/>
      <c r="AF2" s="162"/>
      <c r="AG2" s="162"/>
      <c r="AH2" s="163"/>
    </row>
    <row r="3" spans="1:34" s="4" customFormat="1" ht="76.5" x14ac:dyDescent="0.2">
      <c r="A3" s="171"/>
      <c r="B3" s="165"/>
      <c r="C3" s="167"/>
      <c r="D3" s="169"/>
      <c r="E3" s="63" t="s">
        <v>57</v>
      </c>
      <c r="F3" s="26" t="s">
        <v>86</v>
      </c>
      <c r="G3" s="26" t="s">
        <v>96</v>
      </c>
      <c r="H3" s="26" t="s">
        <v>3</v>
      </c>
      <c r="I3" s="26" t="s">
        <v>79</v>
      </c>
      <c r="J3" s="26" t="s">
        <v>70</v>
      </c>
      <c r="K3" s="26" t="s">
        <v>71</v>
      </c>
      <c r="L3" s="26" t="s">
        <v>1</v>
      </c>
      <c r="M3" s="51" t="s">
        <v>74</v>
      </c>
      <c r="N3" s="64" t="s">
        <v>73</v>
      </c>
      <c r="O3" s="63" t="s">
        <v>58</v>
      </c>
      <c r="P3" s="26" t="s">
        <v>86</v>
      </c>
      <c r="Q3" s="26" t="s">
        <v>96</v>
      </c>
      <c r="R3" s="26" t="s">
        <v>3</v>
      </c>
      <c r="S3" s="26" t="s">
        <v>79</v>
      </c>
      <c r="T3" s="26" t="s">
        <v>70</v>
      </c>
      <c r="U3" s="26" t="s">
        <v>71</v>
      </c>
      <c r="V3" s="26" t="s">
        <v>1</v>
      </c>
      <c r="W3" s="51" t="s">
        <v>75</v>
      </c>
      <c r="X3" s="64" t="s">
        <v>76</v>
      </c>
      <c r="Y3" s="63" t="s">
        <v>60</v>
      </c>
      <c r="Z3" s="26" t="s">
        <v>86</v>
      </c>
      <c r="AA3" s="26" t="s">
        <v>96</v>
      </c>
      <c r="AB3" s="26" t="s">
        <v>3</v>
      </c>
      <c r="AC3" s="26" t="s">
        <v>79</v>
      </c>
      <c r="AD3" s="26" t="s">
        <v>70</v>
      </c>
      <c r="AE3" s="26" t="s">
        <v>71</v>
      </c>
      <c r="AF3" s="26" t="s">
        <v>1</v>
      </c>
      <c r="AG3" s="51" t="s">
        <v>77</v>
      </c>
      <c r="AH3" s="64" t="s">
        <v>78</v>
      </c>
    </row>
    <row r="4" spans="1:34" s="7" customFormat="1" ht="13.9" x14ac:dyDescent="0.3">
      <c r="A4" s="87" t="s">
        <v>11</v>
      </c>
      <c r="B4" s="78" t="s">
        <v>69</v>
      </c>
      <c r="C4" s="45">
        <v>942</v>
      </c>
      <c r="D4" s="79">
        <f>SUM(D5:D8)</f>
        <v>15553</v>
      </c>
      <c r="E4" s="65">
        <f>SUM(E5:E8)</f>
        <v>15553</v>
      </c>
      <c r="F4" s="38">
        <f>SUM(F5:F8)</f>
        <v>1555.3</v>
      </c>
      <c r="G4" s="38">
        <f>SUM(G5:G8)</f>
        <v>116.649</v>
      </c>
      <c r="H4" s="37">
        <f>SUM(H5:H8)</f>
        <v>109883</v>
      </c>
      <c r="I4" s="37" t="s">
        <v>69</v>
      </c>
      <c r="J4" s="37">
        <f>SUM(J5:J8)</f>
        <v>112056</v>
      </c>
      <c r="K4" s="37">
        <f>SUM(K5:K8)</f>
        <v>26434</v>
      </c>
      <c r="L4" s="37">
        <f>SUM(L5:L8)</f>
        <v>138490</v>
      </c>
      <c r="M4" s="37">
        <f>SUM(M5:M8)</f>
        <v>553960</v>
      </c>
      <c r="N4" s="66">
        <f>SUM(N5:N8)</f>
        <v>1661880</v>
      </c>
      <c r="O4" s="65"/>
      <c r="P4" s="38"/>
      <c r="Q4" s="38"/>
      <c r="R4" s="37"/>
      <c r="S4" s="37"/>
      <c r="T4" s="37"/>
      <c r="U4" s="37"/>
      <c r="V4" s="37"/>
      <c r="W4" s="37"/>
      <c r="X4" s="66"/>
      <c r="Y4" s="65"/>
      <c r="Z4" s="38"/>
      <c r="AA4" s="38"/>
      <c r="AB4" s="37"/>
      <c r="AC4" s="37"/>
      <c r="AD4" s="37"/>
      <c r="AE4" s="37"/>
      <c r="AF4" s="37"/>
      <c r="AG4" s="37"/>
      <c r="AH4" s="66"/>
    </row>
    <row r="5" spans="1:34" s="4" customFormat="1" ht="12.75" x14ac:dyDescent="0.2">
      <c r="A5" s="88" t="s">
        <v>2</v>
      </c>
      <c r="B5" s="80">
        <v>40</v>
      </c>
      <c r="C5" s="46">
        <v>942</v>
      </c>
      <c r="D5" s="81">
        <f>+E5+O5+Y5</f>
        <v>14267</v>
      </c>
      <c r="E5" s="67">
        <v>14267</v>
      </c>
      <c r="F5" s="42">
        <f>+E5/10</f>
        <v>1426.7</v>
      </c>
      <c r="G5" s="43">
        <f>+F5*3/B5</f>
        <v>107.003</v>
      </c>
      <c r="H5" s="41">
        <f>+G5*C5</f>
        <v>100797</v>
      </c>
      <c r="I5" s="3">
        <v>1</v>
      </c>
      <c r="J5" s="41">
        <f>+H5*I5</f>
        <v>100797</v>
      </c>
      <c r="K5" s="41">
        <f>+J5*23.59%</f>
        <v>23778</v>
      </c>
      <c r="L5" s="41">
        <f>+J5+K5</f>
        <v>124575</v>
      </c>
      <c r="M5" s="41">
        <f>+L5*4</f>
        <v>498300</v>
      </c>
      <c r="N5" s="68">
        <f>+M5*3</f>
        <v>1494900</v>
      </c>
      <c r="O5" s="67"/>
      <c r="P5" s="42"/>
      <c r="Q5" s="43"/>
      <c r="R5" s="41"/>
      <c r="S5" s="3"/>
      <c r="T5" s="41"/>
      <c r="U5" s="41"/>
      <c r="V5" s="41"/>
      <c r="W5" s="41"/>
      <c r="X5" s="68"/>
      <c r="Y5" s="67"/>
      <c r="Z5" s="42"/>
      <c r="AA5" s="43"/>
      <c r="AB5" s="41"/>
      <c r="AC5" s="3"/>
      <c r="AD5" s="41"/>
      <c r="AE5" s="41"/>
      <c r="AF5" s="41"/>
      <c r="AG5" s="41"/>
      <c r="AH5" s="68"/>
    </row>
    <row r="6" spans="1:34" s="4" customFormat="1" ht="13.9" x14ac:dyDescent="0.3">
      <c r="A6" s="88" t="s">
        <v>4</v>
      </c>
      <c r="B6" s="80">
        <v>40</v>
      </c>
      <c r="C6" s="46">
        <v>942</v>
      </c>
      <c r="D6" s="81">
        <f t="shared" ref="D6:D8" si="0">+E6+O6+Y6</f>
        <v>841</v>
      </c>
      <c r="E6" s="67">
        <v>841</v>
      </c>
      <c r="F6" s="42">
        <f t="shared" ref="F6:F8" si="1">+E6/10</f>
        <v>84.1</v>
      </c>
      <c r="G6" s="43">
        <f t="shared" ref="G6:G8" si="2">+F6*3/B6</f>
        <v>6.3079999999999998</v>
      </c>
      <c r="H6" s="41">
        <f t="shared" ref="H6:H8" si="3">+G6*C6</f>
        <v>5942</v>
      </c>
      <c r="I6" s="3">
        <v>1.2</v>
      </c>
      <c r="J6" s="41">
        <f t="shared" ref="J6:J8" si="4">+H6*I6</f>
        <v>7130</v>
      </c>
      <c r="K6" s="41">
        <f t="shared" ref="K6:K8" si="5">+J6*23.59%</f>
        <v>1682</v>
      </c>
      <c r="L6" s="41">
        <f t="shared" ref="L6:L8" si="6">+J6+K6</f>
        <v>8812</v>
      </c>
      <c r="M6" s="41">
        <f t="shared" ref="M6:M8" si="7">+L6*4</f>
        <v>35248</v>
      </c>
      <c r="N6" s="68">
        <f t="shared" ref="N6:N8" si="8">+M6*3</f>
        <v>105744</v>
      </c>
      <c r="O6" s="67"/>
      <c r="P6" s="42"/>
      <c r="Q6" s="43"/>
      <c r="R6" s="41"/>
      <c r="S6" s="3"/>
      <c r="T6" s="41"/>
      <c r="U6" s="41"/>
      <c r="V6" s="41"/>
      <c r="W6" s="41"/>
      <c r="X6" s="68"/>
      <c r="Y6" s="67"/>
      <c r="Z6" s="42"/>
      <c r="AA6" s="43"/>
      <c r="AB6" s="41"/>
      <c r="AC6" s="3"/>
      <c r="AD6" s="41"/>
      <c r="AE6" s="41"/>
      <c r="AF6" s="41"/>
      <c r="AG6" s="41"/>
      <c r="AH6" s="68"/>
    </row>
    <row r="7" spans="1:34" s="4" customFormat="1" ht="13.9" x14ac:dyDescent="0.3">
      <c r="A7" s="88" t="s">
        <v>5</v>
      </c>
      <c r="B7" s="80">
        <v>40</v>
      </c>
      <c r="C7" s="46">
        <v>942</v>
      </c>
      <c r="D7" s="81">
        <f t="shared" si="0"/>
        <v>416</v>
      </c>
      <c r="E7" s="67">
        <v>416</v>
      </c>
      <c r="F7" s="42">
        <f t="shared" si="1"/>
        <v>41.6</v>
      </c>
      <c r="G7" s="43">
        <f t="shared" si="2"/>
        <v>3.12</v>
      </c>
      <c r="H7" s="41">
        <f t="shared" si="3"/>
        <v>2939</v>
      </c>
      <c r="I7" s="3">
        <v>1.3</v>
      </c>
      <c r="J7" s="41">
        <f t="shared" si="4"/>
        <v>3821</v>
      </c>
      <c r="K7" s="41">
        <f t="shared" si="5"/>
        <v>901</v>
      </c>
      <c r="L7" s="41">
        <f t="shared" si="6"/>
        <v>4722</v>
      </c>
      <c r="M7" s="41">
        <f t="shared" si="7"/>
        <v>18888</v>
      </c>
      <c r="N7" s="68">
        <f t="shared" si="8"/>
        <v>56664</v>
      </c>
      <c r="O7" s="67"/>
      <c r="P7" s="42"/>
      <c r="Q7" s="43"/>
      <c r="R7" s="41"/>
      <c r="S7" s="3"/>
      <c r="T7" s="41"/>
      <c r="U7" s="41"/>
      <c r="V7" s="41"/>
      <c r="W7" s="41"/>
      <c r="X7" s="68"/>
      <c r="Y7" s="67"/>
      <c r="Z7" s="42"/>
      <c r="AA7" s="43"/>
      <c r="AB7" s="41"/>
      <c r="AC7" s="3"/>
      <c r="AD7" s="41"/>
      <c r="AE7" s="41"/>
      <c r="AF7" s="41"/>
      <c r="AG7" s="41"/>
      <c r="AH7" s="68"/>
    </row>
    <row r="8" spans="1:34" s="4" customFormat="1" ht="13.9" x14ac:dyDescent="0.3">
      <c r="A8" s="88" t="s">
        <v>6</v>
      </c>
      <c r="B8" s="80">
        <v>40</v>
      </c>
      <c r="C8" s="46">
        <v>942</v>
      </c>
      <c r="D8" s="81">
        <f t="shared" si="0"/>
        <v>29</v>
      </c>
      <c r="E8" s="67">
        <v>29</v>
      </c>
      <c r="F8" s="42">
        <f t="shared" si="1"/>
        <v>2.9</v>
      </c>
      <c r="G8" s="43">
        <f t="shared" si="2"/>
        <v>0.218</v>
      </c>
      <c r="H8" s="41">
        <f t="shared" si="3"/>
        <v>205</v>
      </c>
      <c r="I8" s="3">
        <v>1.5</v>
      </c>
      <c r="J8" s="41">
        <f t="shared" si="4"/>
        <v>308</v>
      </c>
      <c r="K8" s="41">
        <f t="shared" si="5"/>
        <v>73</v>
      </c>
      <c r="L8" s="41">
        <f t="shared" si="6"/>
        <v>381</v>
      </c>
      <c r="M8" s="41">
        <f t="shared" si="7"/>
        <v>1524</v>
      </c>
      <c r="N8" s="68">
        <f t="shared" si="8"/>
        <v>4572</v>
      </c>
      <c r="O8" s="67"/>
      <c r="P8" s="42"/>
      <c r="Q8" s="43"/>
      <c r="R8" s="41"/>
      <c r="S8" s="3"/>
      <c r="T8" s="41"/>
      <c r="U8" s="41"/>
      <c r="V8" s="41"/>
      <c r="W8" s="41"/>
      <c r="X8" s="68"/>
      <c r="Y8" s="67"/>
      <c r="Z8" s="42"/>
      <c r="AA8" s="43"/>
      <c r="AB8" s="41"/>
      <c r="AC8" s="3"/>
      <c r="AD8" s="41"/>
      <c r="AE8" s="41"/>
      <c r="AF8" s="41"/>
      <c r="AG8" s="41"/>
      <c r="AH8" s="68"/>
    </row>
    <row r="9" spans="1:34" s="7" customFormat="1" ht="13.9" x14ac:dyDescent="0.3">
      <c r="A9" s="89" t="s">
        <v>72</v>
      </c>
      <c r="B9" s="82" t="s">
        <v>69</v>
      </c>
      <c r="C9" s="47">
        <v>900</v>
      </c>
      <c r="D9" s="83">
        <f>SUM(D10:D13)</f>
        <v>45756</v>
      </c>
      <c r="E9" s="69">
        <f>SUM(E10:E13)</f>
        <v>15098</v>
      </c>
      <c r="F9" s="36">
        <f>SUM(F10:F13)</f>
        <v>1509.8</v>
      </c>
      <c r="G9" s="36">
        <f>SUM(G10:G13)</f>
        <v>150.97999999999999</v>
      </c>
      <c r="H9" s="6">
        <f>SUM(H10:H13)</f>
        <v>135882</v>
      </c>
      <c r="I9" s="37"/>
      <c r="J9" s="6">
        <f t="shared" ref="J9:R9" si="9">SUM(J10:J13)</f>
        <v>137795</v>
      </c>
      <c r="K9" s="6">
        <f t="shared" si="9"/>
        <v>32506</v>
      </c>
      <c r="L9" s="6">
        <f t="shared" si="9"/>
        <v>170301</v>
      </c>
      <c r="M9" s="6">
        <f t="shared" si="9"/>
        <v>681204</v>
      </c>
      <c r="N9" s="70">
        <f t="shared" si="9"/>
        <v>2043612</v>
      </c>
      <c r="O9" s="69">
        <f t="shared" si="9"/>
        <v>15131</v>
      </c>
      <c r="P9" s="36">
        <f t="shared" si="9"/>
        <v>1513.1</v>
      </c>
      <c r="Q9" s="36">
        <f t="shared" si="9"/>
        <v>151.31</v>
      </c>
      <c r="R9" s="6">
        <f t="shared" si="9"/>
        <v>136179</v>
      </c>
      <c r="S9" s="37"/>
      <c r="T9" s="6">
        <f t="shared" ref="T9:AB9" si="10">SUM(T10:T13)</f>
        <v>137912</v>
      </c>
      <c r="U9" s="6">
        <f t="shared" si="10"/>
        <v>32533</v>
      </c>
      <c r="V9" s="6">
        <f t="shared" si="10"/>
        <v>170445</v>
      </c>
      <c r="W9" s="6">
        <f t="shared" si="10"/>
        <v>681780</v>
      </c>
      <c r="X9" s="70">
        <f t="shared" si="10"/>
        <v>2045340</v>
      </c>
      <c r="Y9" s="69">
        <f t="shared" si="10"/>
        <v>15527</v>
      </c>
      <c r="Z9" s="36">
        <f t="shared" si="10"/>
        <v>1552.7</v>
      </c>
      <c r="AA9" s="36">
        <f t="shared" si="10"/>
        <v>155.27000000000001</v>
      </c>
      <c r="AB9" s="6">
        <f t="shared" si="10"/>
        <v>139743</v>
      </c>
      <c r="AC9" s="37"/>
      <c r="AD9" s="6">
        <f>SUM(AD10:AD13)</f>
        <v>141906</v>
      </c>
      <c r="AE9" s="6">
        <f>SUM(AE10:AE13)</f>
        <v>33476</v>
      </c>
      <c r="AF9" s="6">
        <f>SUM(AF10:AF13)</f>
        <v>175382</v>
      </c>
      <c r="AG9" s="6">
        <f>SUM(AG10:AG13)</f>
        <v>701528</v>
      </c>
      <c r="AH9" s="70">
        <f>SUM(AH10:AH13)</f>
        <v>2104584</v>
      </c>
    </row>
    <row r="10" spans="1:34" s="4" customFormat="1" ht="12.75" x14ac:dyDescent="0.2">
      <c r="A10" s="88" t="s">
        <v>2</v>
      </c>
      <c r="B10" s="80">
        <v>30</v>
      </c>
      <c r="C10" s="46">
        <v>900</v>
      </c>
      <c r="D10" s="81">
        <f>+E10+O10+Y10</f>
        <v>43238</v>
      </c>
      <c r="E10" s="67">
        <f>4605+4391+5270</f>
        <v>14266</v>
      </c>
      <c r="F10" s="42">
        <f>+E10/10</f>
        <v>1426.6</v>
      </c>
      <c r="G10" s="43">
        <f>+F10*3/B10</f>
        <v>142.66</v>
      </c>
      <c r="H10" s="41">
        <f>+G10*C10</f>
        <v>128394</v>
      </c>
      <c r="I10" s="3">
        <v>1</v>
      </c>
      <c r="J10" s="41">
        <f>+H10*I10</f>
        <v>128394</v>
      </c>
      <c r="K10" s="41">
        <f>+J10*23.59%</f>
        <v>30288</v>
      </c>
      <c r="L10" s="41">
        <f>+J10+K10</f>
        <v>158682</v>
      </c>
      <c r="M10" s="41">
        <f>+L10*4</f>
        <v>634728</v>
      </c>
      <c r="N10" s="68">
        <f>+M10*3</f>
        <v>1904184</v>
      </c>
      <c r="O10" s="67">
        <f>4608+4387+5346</f>
        <v>14341</v>
      </c>
      <c r="P10" s="42">
        <f>+O10/10</f>
        <v>1434.1</v>
      </c>
      <c r="Q10" s="43">
        <f>+P10*3/B10</f>
        <v>143.41</v>
      </c>
      <c r="R10" s="41">
        <f>+Q10*C10</f>
        <v>129069</v>
      </c>
      <c r="S10" s="3">
        <v>1</v>
      </c>
      <c r="T10" s="41">
        <f>+R10*S10</f>
        <v>129069</v>
      </c>
      <c r="U10" s="41">
        <f>+T10*23.59%</f>
        <v>30447</v>
      </c>
      <c r="V10" s="41">
        <f>+T10+U10</f>
        <v>159516</v>
      </c>
      <c r="W10" s="41">
        <f>+V10*4</f>
        <v>638064</v>
      </c>
      <c r="X10" s="68">
        <f>+W10*3</f>
        <v>1914192</v>
      </c>
      <c r="Y10" s="67">
        <f>4657+4929+5045</f>
        <v>14631</v>
      </c>
      <c r="Z10" s="42">
        <f>+Y10/10</f>
        <v>1463.1</v>
      </c>
      <c r="AA10" s="43">
        <f>+Z10*3/B10</f>
        <v>146.31</v>
      </c>
      <c r="AB10" s="41">
        <f>+AA10*C10</f>
        <v>131679</v>
      </c>
      <c r="AC10" s="3">
        <v>1</v>
      </c>
      <c r="AD10" s="41">
        <f>+AB10*AC10</f>
        <v>131679</v>
      </c>
      <c r="AE10" s="41">
        <f>+AD10*23.59%</f>
        <v>31063</v>
      </c>
      <c r="AF10" s="41">
        <f>+AD10+AE10</f>
        <v>162742</v>
      </c>
      <c r="AG10" s="41">
        <f>+AF10*4</f>
        <v>650968</v>
      </c>
      <c r="AH10" s="68">
        <f>+AG10*3</f>
        <v>1952904</v>
      </c>
    </row>
    <row r="11" spans="1:34" s="4" customFormat="1" ht="13.9" x14ac:dyDescent="0.3">
      <c r="A11" s="88" t="s">
        <v>7</v>
      </c>
      <c r="B11" s="80">
        <v>30</v>
      </c>
      <c r="C11" s="46">
        <v>900</v>
      </c>
      <c r="D11" s="81">
        <f t="shared" ref="D11:D13" si="11">+E11+O11+Y11</f>
        <v>1724</v>
      </c>
      <c r="E11" s="67">
        <f>143+189+226</f>
        <v>558</v>
      </c>
      <c r="F11" s="42">
        <f t="shared" ref="F11:F13" si="12">+E11/10</f>
        <v>55.8</v>
      </c>
      <c r="G11" s="43">
        <f t="shared" ref="G11:G13" si="13">+F11*3/B11</f>
        <v>5.58</v>
      </c>
      <c r="H11" s="41">
        <f t="shared" ref="H11:H13" si="14">+G11*C11</f>
        <v>5022</v>
      </c>
      <c r="I11" s="3">
        <v>1.2</v>
      </c>
      <c r="J11" s="41">
        <f t="shared" ref="J11:J13" si="15">+H11*I11</f>
        <v>6026</v>
      </c>
      <c r="K11" s="41">
        <f t="shared" ref="K11:K13" si="16">+J11*23.59%</f>
        <v>1422</v>
      </c>
      <c r="L11" s="41">
        <f t="shared" ref="L11:L13" si="17">+J11+K11</f>
        <v>7448</v>
      </c>
      <c r="M11" s="41">
        <f t="shared" ref="M11:M13" si="18">+L11*4</f>
        <v>29792</v>
      </c>
      <c r="N11" s="68">
        <f t="shared" ref="N11:N13" si="19">+M11*3</f>
        <v>89376</v>
      </c>
      <c r="O11" s="67">
        <f>135+221+221</f>
        <v>577</v>
      </c>
      <c r="P11" s="42">
        <f t="shared" ref="P11:P13" si="20">+O11/10</f>
        <v>57.7</v>
      </c>
      <c r="Q11" s="43">
        <f t="shared" ref="Q11:Q13" si="21">+P11*3/B11</f>
        <v>5.77</v>
      </c>
      <c r="R11" s="41">
        <f t="shared" ref="R11:R13" si="22">+Q11*C11</f>
        <v>5193</v>
      </c>
      <c r="S11" s="3">
        <v>1.2</v>
      </c>
      <c r="T11" s="41">
        <f t="shared" ref="T11:T13" si="23">+R11*S11</f>
        <v>6232</v>
      </c>
      <c r="U11" s="41">
        <f t="shared" ref="U11:U13" si="24">+T11*23.59%</f>
        <v>1470</v>
      </c>
      <c r="V11" s="41">
        <f t="shared" ref="V11:V13" si="25">+T11+U11</f>
        <v>7702</v>
      </c>
      <c r="W11" s="41">
        <f t="shared" ref="W11:W13" si="26">+V11*4</f>
        <v>30808</v>
      </c>
      <c r="X11" s="68">
        <f t="shared" ref="X11:X13" si="27">+W11*3</f>
        <v>92424</v>
      </c>
      <c r="Y11" s="67">
        <f>172+213+204</f>
        <v>589</v>
      </c>
      <c r="Z11" s="42">
        <f t="shared" ref="Z11:Z13" si="28">+Y11/10</f>
        <v>58.9</v>
      </c>
      <c r="AA11" s="43">
        <f t="shared" ref="AA11:AA13" si="29">+Z11*3/B11</f>
        <v>5.89</v>
      </c>
      <c r="AB11" s="41">
        <f t="shared" ref="AB11:AB13" si="30">+AA11*C11</f>
        <v>5301</v>
      </c>
      <c r="AC11" s="3">
        <v>1.2</v>
      </c>
      <c r="AD11" s="41">
        <f t="shared" ref="AD11:AD13" si="31">+AB11*AC11</f>
        <v>6361</v>
      </c>
      <c r="AE11" s="41">
        <f t="shared" ref="AE11:AE13" si="32">+AD11*23.59%</f>
        <v>1501</v>
      </c>
      <c r="AF11" s="41">
        <f t="shared" ref="AF11:AF13" si="33">+AD11+AE11</f>
        <v>7862</v>
      </c>
      <c r="AG11" s="41">
        <f t="shared" ref="AG11:AG13" si="34">+AF11*4</f>
        <v>31448</v>
      </c>
      <c r="AH11" s="68">
        <f t="shared" ref="AH11:AH13" si="35">+AG11*3</f>
        <v>94344</v>
      </c>
    </row>
    <row r="12" spans="1:34" s="4" customFormat="1" ht="13.9" x14ac:dyDescent="0.3">
      <c r="A12" s="88" t="s">
        <v>8</v>
      </c>
      <c r="B12" s="80">
        <v>30</v>
      </c>
      <c r="C12" s="46">
        <v>900</v>
      </c>
      <c r="D12" s="81">
        <f t="shared" si="11"/>
        <v>482</v>
      </c>
      <c r="E12" s="67">
        <f>39+58+83</f>
        <v>180</v>
      </c>
      <c r="F12" s="42">
        <f t="shared" si="12"/>
        <v>18</v>
      </c>
      <c r="G12" s="43">
        <f t="shared" si="13"/>
        <v>1.8</v>
      </c>
      <c r="H12" s="41">
        <f t="shared" si="14"/>
        <v>1620</v>
      </c>
      <c r="I12" s="3">
        <v>1.3</v>
      </c>
      <c r="J12" s="41">
        <f t="shared" si="15"/>
        <v>2106</v>
      </c>
      <c r="K12" s="41">
        <f t="shared" si="16"/>
        <v>497</v>
      </c>
      <c r="L12" s="41">
        <f t="shared" si="17"/>
        <v>2603</v>
      </c>
      <c r="M12" s="41">
        <f t="shared" si="18"/>
        <v>10412</v>
      </c>
      <c r="N12" s="68">
        <f t="shared" si="19"/>
        <v>31236</v>
      </c>
      <c r="O12" s="67">
        <f>53+39+55</f>
        <v>147</v>
      </c>
      <c r="P12" s="42">
        <f t="shared" si="20"/>
        <v>14.7</v>
      </c>
      <c r="Q12" s="43">
        <f t="shared" si="21"/>
        <v>1.47</v>
      </c>
      <c r="R12" s="41">
        <f t="shared" si="22"/>
        <v>1323</v>
      </c>
      <c r="S12" s="3">
        <v>1.3</v>
      </c>
      <c r="T12" s="41">
        <f t="shared" si="23"/>
        <v>1720</v>
      </c>
      <c r="U12" s="41">
        <f t="shared" si="24"/>
        <v>406</v>
      </c>
      <c r="V12" s="41">
        <f t="shared" si="25"/>
        <v>2126</v>
      </c>
      <c r="W12" s="41">
        <f t="shared" si="26"/>
        <v>8504</v>
      </c>
      <c r="X12" s="68">
        <f t="shared" si="27"/>
        <v>25512</v>
      </c>
      <c r="Y12" s="67">
        <f>42+58+55</f>
        <v>155</v>
      </c>
      <c r="Z12" s="42">
        <f t="shared" si="28"/>
        <v>15.5</v>
      </c>
      <c r="AA12" s="43">
        <f t="shared" si="29"/>
        <v>1.55</v>
      </c>
      <c r="AB12" s="41">
        <f t="shared" si="30"/>
        <v>1395</v>
      </c>
      <c r="AC12" s="3">
        <v>1.3</v>
      </c>
      <c r="AD12" s="41">
        <f t="shared" si="31"/>
        <v>1814</v>
      </c>
      <c r="AE12" s="41">
        <f t="shared" si="32"/>
        <v>428</v>
      </c>
      <c r="AF12" s="41">
        <f t="shared" si="33"/>
        <v>2242</v>
      </c>
      <c r="AG12" s="41">
        <f t="shared" si="34"/>
        <v>8968</v>
      </c>
      <c r="AH12" s="68">
        <f t="shared" si="35"/>
        <v>26904</v>
      </c>
    </row>
    <row r="13" spans="1:34" s="4" customFormat="1" ht="14.45" thickBot="1" x14ac:dyDescent="0.35">
      <c r="A13" s="90" t="s">
        <v>6</v>
      </c>
      <c r="B13" s="84">
        <v>30</v>
      </c>
      <c r="C13" s="48">
        <v>900</v>
      </c>
      <c r="D13" s="81">
        <f t="shared" si="11"/>
        <v>312</v>
      </c>
      <c r="E13" s="71">
        <f>29+28+37</f>
        <v>94</v>
      </c>
      <c r="F13" s="49">
        <f t="shared" si="12"/>
        <v>9.4</v>
      </c>
      <c r="G13" s="43">
        <f t="shared" si="13"/>
        <v>0.94</v>
      </c>
      <c r="H13" s="41">
        <f t="shared" si="14"/>
        <v>846</v>
      </c>
      <c r="I13" s="59">
        <v>1.5</v>
      </c>
      <c r="J13" s="41">
        <f t="shared" si="15"/>
        <v>1269</v>
      </c>
      <c r="K13" s="50">
        <f t="shared" si="16"/>
        <v>299</v>
      </c>
      <c r="L13" s="50">
        <f t="shared" si="17"/>
        <v>1568</v>
      </c>
      <c r="M13" s="50">
        <f t="shared" si="18"/>
        <v>6272</v>
      </c>
      <c r="N13" s="72">
        <f t="shared" si="19"/>
        <v>18816</v>
      </c>
      <c r="O13" s="71">
        <f>26+22+18</f>
        <v>66</v>
      </c>
      <c r="P13" s="49">
        <f t="shared" si="20"/>
        <v>6.6</v>
      </c>
      <c r="Q13" s="43">
        <f t="shared" si="21"/>
        <v>0.66</v>
      </c>
      <c r="R13" s="41">
        <f t="shared" si="22"/>
        <v>594</v>
      </c>
      <c r="S13" s="59">
        <v>1.5</v>
      </c>
      <c r="T13" s="41">
        <f t="shared" si="23"/>
        <v>891</v>
      </c>
      <c r="U13" s="50">
        <f t="shared" si="24"/>
        <v>210</v>
      </c>
      <c r="V13" s="50">
        <f t="shared" si="25"/>
        <v>1101</v>
      </c>
      <c r="W13" s="50">
        <f t="shared" si="26"/>
        <v>4404</v>
      </c>
      <c r="X13" s="72">
        <f t="shared" si="27"/>
        <v>13212</v>
      </c>
      <c r="Y13" s="71">
        <f>43+36+73</f>
        <v>152</v>
      </c>
      <c r="Z13" s="49">
        <f t="shared" si="28"/>
        <v>15.2</v>
      </c>
      <c r="AA13" s="43">
        <f t="shared" si="29"/>
        <v>1.52</v>
      </c>
      <c r="AB13" s="41">
        <f t="shared" si="30"/>
        <v>1368</v>
      </c>
      <c r="AC13" s="59">
        <v>1.5</v>
      </c>
      <c r="AD13" s="41">
        <f t="shared" si="31"/>
        <v>2052</v>
      </c>
      <c r="AE13" s="50">
        <f t="shared" si="32"/>
        <v>484</v>
      </c>
      <c r="AF13" s="50">
        <f t="shared" si="33"/>
        <v>2536</v>
      </c>
      <c r="AG13" s="50">
        <f t="shared" si="34"/>
        <v>10144</v>
      </c>
      <c r="AH13" s="72">
        <f t="shared" si="35"/>
        <v>30432</v>
      </c>
    </row>
    <row r="14" spans="1:34" s="4" customFormat="1" ht="18.600000000000001" customHeight="1" thickTop="1" thickBot="1" x14ac:dyDescent="0.25">
      <c r="A14" s="91" t="s">
        <v>0</v>
      </c>
      <c r="B14" s="73" t="s">
        <v>69</v>
      </c>
      <c r="C14" s="85" t="s">
        <v>69</v>
      </c>
      <c r="D14" s="86">
        <f>+D4+D9</f>
        <v>61309</v>
      </c>
      <c r="E14" s="73">
        <f>+E4+E9</f>
        <v>30651</v>
      </c>
      <c r="F14" s="74">
        <f>+F4+F9</f>
        <v>3065.1</v>
      </c>
      <c r="G14" s="74">
        <f>+G4+G9</f>
        <v>267.62900000000002</v>
      </c>
      <c r="H14" s="75">
        <f>+H4+H9</f>
        <v>245765</v>
      </c>
      <c r="I14" s="75" t="s">
        <v>69</v>
      </c>
      <c r="J14" s="75">
        <f t="shared" ref="J14:R14" si="36">+J4+J9</f>
        <v>249851</v>
      </c>
      <c r="K14" s="75">
        <f t="shared" si="36"/>
        <v>58940</v>
      </c>
      <c r="L14" s="75">
        <f t="shared" si="36"/>
        <v>308791</v>
      </c>
      <c r="M14" s="76">
        <f t="shared" si="36"/>
        <v>1235164</v>
      </c>
      <c r="N14" s="77">
        <f t="shared" si="36"/>
        <v>3705492</v>
      </c>
      <c r="O14" s="73">
        <f t="shared" si="36"/>
        <v>15131</v>
      </c>
      <c r="P14" s="74">
        <f t="shared" si="36"/>
        <v>1513.1</v>
      </c>
      <c r="Q14" s="74">
        <f t="shared" si="36"/>
        <v>151.31</v>
      </c>
      <c r="R14" s="75">
        <f t="shared" si="36"/>
        <v>136179</v>
      </c>
      <c r="S14" s="75" t="s">
        <v>69</v>
      </c>
      <c r="T14" s="75">
        <f t="shared" ref="T14:AB14" si="37">+T4+T9</f>
        <v>137912</v>
      </c>
      <c r="U14" s="75">
        <f t="shared" si="37"/>
        <v>32533</v>
      </c>
      <c r="V14" s="75">
        <f t="shared" si="37"/>
        <v>170445</v>
      </c>
      <c r="W14" s="76">
        <f t="shared" si="37"/>
        <v>681780</v>
      </c>
      <c r="X14" s="77">
        <f t="shared" si="37"/>
        <v>2045340</v>
      </c>
      <c r="Y14" s="73">
        <f t="shared" si="37"/>
        <v>15527</v>
      </c>
      <c r="Z14" s="74">
        <f t="shared" si="37"/>
        <v>1552.7</v>
      </c>
      <c r="AA14" s="74">
        <f t="shared" si="37"/>
        <v>155.27000000000001</v>
      </c>
      <c r="AB14" s="75">
        <f t="shared" si="37"/>
        <v>139743</v>
      </c>
      <c r="AC14" s="75" t="s">
        <v>69</v>
      </c>
      <c r="AD14" s="75">
        <f>+AD4+AD9</f>
        <v>141906</v>
      </c>
      <c r="AE14" s="75">
        <f>+AE4+AE9</f>
        <v>33476</v>
      </c>
      <c r="AF14" s="75">
        <f>+AF4+AF9</f>
        <v>175382</v>
      </c>
      <c r="AG14" s="76">
        <f>+AG4+AG9</f>
        <v>701528</v>
      </c>
      <c r="AH14" s="77">
        <f>+AH4+AH9</f>
        <v>2104584</v>
      </c>
    </row>
    <row r="15" spans="1:34" ht="14.45" x14ac:dyDescent="0.3">
      <c r="J15" s="62"/>
      <c r="K15" s="62"/>
      <c r="T15" s="62"/>
      <c r="U15" s="62"/>
      <c r="AD15" s="62"/>
      <c r="AE15" s="62"/>
    </row>
    <row r="16" spans="1:34" s="20" customFormat="1" ht="36" customHeight="1" x14ac:dyDescent="0.25">
      <c r="A16" s="160" t="s">
        <v>61</v>
      </c>
      <c r="B16" s="160"/>
      <c r="C16" s="160"/>
      <c r="D16" s="160"/>
      <c r="E16" s="160"/>
      <c r="F16" s="57"/>
      <c r="G16" s="57"/>
      <c r="H16" s="57"/>
      <c r="R16" s="57"/>
      <c r="AB16" s="57"/>
    </row>
    <row r="17" spans="1:34" ht="33" customHeight="1" x14ac:dyDescent="0.25">
      <c r="A17" s="39"/>
      <c r="B17" s="56" t="s">
        <v>87</v>
      </c>
      <c r="C17" s="56" t="s">
        <v>88</v>
      </c>
      <c r="D17" s="56" t="s">
        <v>89</v>
      </c>
      <c r="E17" s="56" t="s">
        <v>64</v>
      </c>
      <c r="J17" s="25"/>
    </row>
    <row r="18" spans="1:34" ht="14.45" x14ac:dyDescent="0.3">
      <c r="A18" s="40" t="s">
        <v>47</v>
      </c>
      <c r="B18" s="52">
        <f>+M14</f>
        <v>1235164</v>
      </c>
      <c r="C18" s="52">
        <f>+N14</f>
        <v>3705492</v>
      </c>
      <c r="D18" s="52">
        <f>+C18</f>
        <v>3705492</v>
      </c>
      <c r="E18" s="52">
        <f>+D18</f>
        <v>3705492</v>
      </c>
      <c r="N18" s="44"/>
      <c r="O18" s="44"/>
      <c r="P18" s="44"/>
      <c r="Q18" s="44"/>
      <c r="R18" s="44"/>
      <c r="S18" s="44"/>
      <c r="T18" s="44"/>
      <c r="X18" s="44"/>
      <c r="Y18" s="44"/>
      <c r="Z18" s="44"/>
      <c r="AA18" s="44"/>
      <c r="AB18" s="44"/>
      <c r="AC18" s="44"/>
      <c r="AD18" s="44"/>
      <c r="AH18" s="44"/>
    </row>
    <row r="19" spans="1:34" ht="14.45" x14ac:dyDescent="0.3">
      <c r="A19" s="40" t="s">
        <v>56</v>
      </c>
      <c r="B19" s="52" t="s">
        <v>69</v>
      </c>
      <c r="C19" s="52">
        <f>+W14</f>
        <v>681780</v>
      </c>
      <c r="D19" s="52">
        <f>+X14</f>
        <v>2045340</v>
      </c>
      <c r="E19" s="52">
        <f>+D19</f>
        <v>2045340</v>
      </c>
    </row>
    <row r="20" spans="1:34" thickBot="1" x14ac:dyDescent="0.35">
      <c r="A20" s="55" t="s">
        <v>59</v>
      </c>
      <c r="B20" s="53" t="s">
        <v>69</v>
      </c>
      <c r="C20" s="53" t="s">
        <v>69</v>
      </c>
      <c r="D20" s="53">
        <f>AG14</f>
        <v>701528</v>
      </c>
      <c r="E20" s="53">
        <f>AH14</f>
        <v>2104584</v>
      </c>
    </row>
    <row r="21" spans="1:34" s="20" customFormat="1" ht="17.45" customHeight="1" thickTop="1" thickBot="1" x14ac:dyDescent="0.3">
      <c r="A21" s="60" t="s">
        <v>62</v>
      </c>
      <c r="B21" s="54">
        <f>SUM(B18:B20)</f>
        <v>1235164</v>
      </c>
      <c r="C21" s="54">
        <f>SUM(C18:C20)</f>
        <v>4387272</v>
      </c>
      <c r="D21" s="54">
        <f>SUM(D18:D20)</f>
        <v>6452360</v>
      </c>
      <c r="E21" s="54">
        <f>SUM(E18:E20)</f>
        <v>7855416</v>
      </c>
      <c r="F21" s="1"/>
      <c r="G21" s="1"/>
      <c r="H21" s="1"/>
    </row>
    <row r="22" spans="1:34" thickTop="1" x14ac:dyDescent="0.3">
      <c r="A22" s="23" t="s">
        <v>48</v>
      </c>
      <c r="B22" s="58"/>
      <c r="C22" s="58"/>
      <c r="D22" s="58"/>
      <c r="E22" s="58"/>
      <c r="I22" s="44"/>
      <c r="K22" s="2"/>
      <c r="U22" s="2"/>
      <c r="AE22" s="2"/>
    </row>
    <row r="23" spans="1:34" ht="33.6" customHeight="1" x14ac:dyDescent="0.25">
      <c r="A23" s="28" t="s">
        <v>65</v>
      </c>
      <c r="B23" s="29">
        <f>+B21/2</f>
        <v>617582</v>
      </c>
      <c r="C23" s="29">
        <f>+C21/2</f>
        <v>2193636</v>
      </c>
      <c r="D23" s="29">
        <f>+D21/2</f>
        <v>3226180</v>
      </c>
      <c r="E23" s="29">
        <f>+E21/2</f>
        <v>3927708</v>
      </c>
      <c r="I23" s="44"/>
    </row>
    <row r="24" spans="1:34" ht="33.6" customHeight="1" x14ac:dyDescent="0.25">
      <c r="A24" s="24" t="s">
        <v>66</v>
      </c>
      <c r="B24" s="61">
        <f>+B21-B23</f>
        <v>617582</v>
      </c>
      <c r="C24" s="61">
        <f>+C21-C23</f>
        <v>2193636</v>
      </c>
      <c r="D24" s="61">
        <f>+D21-D23</f>
        <v>3226180</v>
      </c>
      <c r="E24" s="61">
        <f>+E21-E23</f>
        <v>3927708</v>
      </c>
      <c r="I24" s="44"/>
    </row>
    <row r="29" spans="1:34" x14ac:dyDescent="0.25">
      <c r="I29" s="44"/>
      <c r="S29" s="44"/>
      <c r="AC29" s="44"/>
    </row>
    <row r="30" spans="1:34" x14ac:dyDescent="0.25">
      <c r="G30" s="2"/>
      <c r="I30" s="44"/>
      <c r="Q30" s="2"/>
      <c r="S30" s="44"/>
      <c r="AA30" s="2"/>
      <c r="AC30" s="44"/>
    </row>
  </sheetData>
  <mergeCells count="8">
    <mergeCell ref="A16:E16"/>
    <mergeCell ref="E2:N2"/>
    <mergeCell ref="O2:X2"/>
    <mergeCell ref="Y2:AH2"/>
    <mergeCell ref="B2:B3"/>
    <mergeCell ref="C2:C3"/>
    <mergeCell ref="D2:D3"/>
    <mergeCell ref="A2:A3"/>
  </mergeCells>
  <printOptions horizontalCentered="1"/>
  <pageMargins left="0.23622047244094491" right="0.23622047244094491" top="0.43307086614173229" bottom="0.35433070866141736" header="0.15748031496062992" footer="0.23622047244094491"/>
  <pageSetup paperSize="9" scale="3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32"/>
  <sheetViews>
    <sheetView showGridLines="0" zoomScale="90" zoomScaleNormal="90" workbookViewId="0">
      <selection activeCell="H23" sqref="H23"/>
    </sheetView>
  </sheetViews>
  <sheetFormatPr defaultColWidth="9.140625" defaultRowHeight="15" x14ac:dyDescent="0.25"/>
  <cols>
    <col min="1" max="1" width="36.7109375" style="1" bestFit="1" customWidth="1"/>
    <col min="2" max="3" width="11" style="1" bestFit="1" customWidth="1"/>
    <col min="4" max="4" width="10.85546875" style="1" customWidth="1"/>
    <col min="5" max="5" width="12.7109375" style="1" customWidth="1"/>
    <col min="6" max="6" width="11.5703125" style="1" customWidth="1"/>
    <col min="7" max="7" width="11.42578125" style="1" customWidth="1"/>
    <col min="8" max="8" width="10.28515625" style="1" customWidth="1"/>
    <col min="9" max="9" width="9.85546875" style="1" customWidth="1"/>
    <col min="10" max="10" width="9.7109375" style="1" customWidth="1"/>
    <col min="11" max="11" width="11.140625" style="1" customWidth="1"/>
    <col min="12" max="13" width="12.7109375" style="1" customWidth="1"/>
    <col min="14" max="14" width="11.5703125" style="1" customWidth="1"/>
    <col min="15" max="15" width="11.42578125" style="1" customWidth="1"/>
    <col min="16" max="16" width="10.7109375" style="1" customWidth="1"/>
    <col min="17" max="18" width="9.7109375" style="1" customWidth="1"/>
    <col min="19" max="19" width="11.140625" style="1" customWidth="1"/>
    <col min="20" max="21" width="12.7109375" style="1" customWidth="1"/>
    <col min="22" max="22" width="11.5703125" style="1" customWidth="1"/>
    <col min="23" max="23" width="11.42578125" style="1" customWidth="1"/>
    <col min="24" max="24" width="11.85546875" style="1" customWidth="1"/>
    <col min="25" max="25" width="10.7109375" style="1" customWidth="1"/>
    <col min="26" max="26" width="9.7109375" style="1" customWidth="1"/>
    <col min="27" max="27" width="11.140625" style="1" customWidth="1"/>
    <col min="28" max="28" width="12.7109375" style="1" customWidth="1"/>
    <col min="29" max="16384" width="9.140625" style="1"/>
  </cols>
  <sheetData>
    <row r="1" spans="1:28" s="94" customFormat="1" ht="25.9" customHeight="1" thickBot="1" x14ac:dyDescent="0.3">
      <c r="A1" s="92" t="s">
        <v>97</v>
      </c>
      <c r="B1" s="93"/>
      <c r="C1" s="93"/>
      <c r="D1" s="93"/>
      <c r="E1" s="93"/>
      <c r="F1" s="93"/>
      <c r="G1" s="93"/>
      <c r="H1" s="93"/>
      <c r="I1" s="93"/>
      <c r="J1" s="93"/>
      <c r="K1" s="93"/>
      <c r="L1" s="93"/>
      <c r="M1" s="93"/>
      <c r="N1" s="93"/>
      <c r="O1" s="93"/>
      <c r="P1" s="93"/>
      <c r="Q1" s="93"/>
      <c r="R1" s="93"/>
      <c r="S1" s="93"/>
      <c r="T1" s="93"/>
      <c r="U1" s="93"/>
      <c r="V1" s="93"/>
      <c r="W1" s="93"/>
      <c r="X1" s="93"/>
      <c r="Y1" s="93"/>
      <c r="Z1" s="93"/>
      <c r="AA1" s="93"/>
      <c r="AB1" s="137"/>
    </row>
    <row r="2" spans="1:28" ht="22.15" customHeight="1" x14ac:dyDescent="0.25">
      <c r="A2" s="170"/>
      <c r="B2" s="164" t="s">
        <v>84</v>
      </c>
      <c r="C2" s="166" t="s">
        <v>85</v>
      </c>
      <c r="D2" s="168" t="s">
        <v>83</v>
      </c>
      <c r="E2" s="161" t="s">
        <v>47</v>
      </c>
      <c r="F2" s="162"/>
      <c r="G2" s="162"/>
      <c r="H2" s="162"/>
      <c r="I2" s="162"/>
      <c r="J2" s="162"/>
      <c r="K2" s="162"/>
      <c r="L2" s="163"/>
      <c r="M2" s="161" t="s">
        <v>56</v>
      </c>
      <c r="N2" s="162"/>
      <c r="O2" s="162"/>
      <c r="P2" s="162"/>
      <c r="Q2" s="162"/>
      <c r="R2" s="162"/>
      <c r="S2" s="162"/>
      <c r="T2" s="162"/>
      <c r="U2" s="161" t="s">
        <v>59</v>
      </c>
      <c r="V2" s="162"/>
      <c r="W2" s="162"/>
      <c r="X2" s="162"/>
      <c r="Y2" s="162"/>
      <c r="Z2" s="162"/>
      <c r="AA2" s="162"/>
      <c r="AB2" s="163"/>
    </row>
    <row r="3" spans="1:28" s="4" customFormat="1" ht="76.5" x14ac:dyDescent="0.2">
      <c r="A3" s="171"/>
      <c r="B3" s="165"/>
      <c r="C3" s="167"/>
      <c r="D3" s="169"/>
      <c r="E3" s="63" t="s">
        <v>57</v>
      </c>
      <c r="F3" s="26" t="s">
        <v>86</v>
      </c>
      <c r="G3" s="26" t="s">
        <v>95</v>
      </c>
      <c r="H3" s="26" t="s">
        <v>3</v>
      </c>
      <c r="I3" s="26" t="s">
        <v>71</v>
      </c>
      <c r="J3" s="26" t="s">
        <v>1</v>
      </c>
      <c r="K3" s="51" t="s">
        <v>74</v>
      </c>
      <c r="L3" s="64" t="s">
        <v>73</v>
      </c>
      <c r="M3" s="63" t="s">
        <v>58</v>
      </c>
      <c r="N3" s="26" t="s">
        <v>86</v>
      </c>
      <c r="O3" s="26" t="s">
        <v>95</v>
      </c>
      <c r="P3" s="26" t="s">
        <v>3</v>
      </c>
      <c r="Q3" s="26" t="s">
        <v>71</v>
      </c>
      <c r="R3" s="26" t="s">
        <v>1</v>
      </c>
      <c r="S3" s="51" t="s">
        <v>75</v>
      </c>
      <c r="T3" s="64" t="s">
        <v>76</v>
      </c>
      <c r="U3" s="63" t="s">
        <v>60</v>
      </c>
      <c r="V3" s="26" t="s">
        <v>86</v>
      </c>
      <c r="W3" s="26" t="s">
        <v>95</v>
      </c>
      <c r="X3" s="26" t="s">
        <v>3</v>
      </c>
      <c r="Y3" s="26" t="s">
        <v>71</v>
      </c>
      <c r="Z3" s="26" t="s">
        <v>1</v>
      </c>
      <c r="AA3" s="51" t="s">
        <v>77</v>
      </c>
      <c r="AB3" s="64" t="s">
        <v>78</v>
      </c>
    </row>
    <row r="4" spans="1:28" s="7" customFormat="1" ht="13.9" x14ac:dyDescent="0.3">
      <c r="A4" s="87" t="s">
        <v>90</v>
      </c>
      <c r="B4" s="78" t="s">
        <v>69</v>
      </c>
      <c r="C4" s="45">
        <v>942</v>
      </c>
      <c r="D4" s="79">
        <f t="shared" ref="D4:L4" si="0">SUM(D5:D7)</f>
        <v>369</v>
      </c>
      <c r="E4" s="65">
        <f t="shared" si="0"/>
        <v>369</v>
      </c>
      <c r="F4" s="38">
        <f t="shared" si="0"/>
        <v>36.9</v>
      </c>
      <c r="G4" s="38">
        <f t="shared" si="0"/>
        <v>5.5350000000000001</v>
      </c>
      <c r="H4" s="37">
        <f t="shared" si="0"/>
        <v>5213</v>
      </c>
      <c r="I4" s="37">
        <f t="shared" si="0"/>
        <v>1230</v>
      </c>
      <c r="J4" s="37">
        <f t="shared" si="0"/>
        <v>6443</v>
      </c>
      <c r="K4" s="37">
        <f t="shared" si="0"/>
        <v>25772</v>
      </c>
      <c r="L4" s="66">
        <f t="shared" si="0"/>
        <v>77316</v>
      </c>
      <c r="M4" s="65"/>
      <c r="N4" s="38"/>
      <c r="O4" s="38"/>
      <c r="P4" s="37"/>
      <c r="Q4" s="37"/>
      <c r="R4" s="37"/>
      <c r="S4" s="37"/>
      <c r="T4" s="66"/>
      <c r="U4" s="65"/>
      <c r="V4" s="38"/>
      <c r="W4" s="38"/>
      <c r="X4" s="37"/>
      <c r="Y4" s="37"/>
      <c r="Z4" s="37"/>
      <c r="AA4" s="37"/>
      <c r="AB4" s="66"/>
    </row>
    <row r="5" spans="1:28" s="4" customFormat="1" ht="13.9" x14ac:dyDescent="0.3">
      <c r="A5" s="88" t="s">
        <v>4</v>
      </c>
      <c r="B5" s="80">
        <v>40</v>
      </c>
      <c r="C5" s="46">
        <v>942</v>
      </c>
      <c r="D5" s="81">
        <f>+E5+M5+U5</f>
        <v>241</v>
      </c>
      <c r="E5" s="67">
        <v>241</v>
      </c>
      <c r="F5" s="42">
        <f t="shared" ref="F5:F7" si="1">+E5/10</f>
        <v>24.1</v>
      </c>
      <c r="G5" s="43">
        <f>+F5*6/B5</f>
        <v>3.6150000000000002</v>
      </c>
      <c r="H5" s="41">
        <f>+G5*C5</f>
        <v>3405</v>
      </c>
      <c r="I5" s="41">
        <f>+H5*23.59%</f>
        <v>803</v>
      </c>
      <c r="J5" s="41">
        <f>+H5+I5</f>
        <v>4208</v>
      </c>
      <c r="K5" s="41">
        <f>+J5*4</f>
        <v>16832</v>
      </c>
      <c r="L5" s="68">
        <f>+K5*3</f>
        <v>50496</v>
      </c>
      <c r="M5" s="67"/>
      <c r="N5" s="42"/>
      <c r="O5" s="43"/>
      <c r="P5" s="41"/>
      <c r="Q5" s="41"/>
      <c r="R5" s="41"/>
      <c r="S5" s="41"/>
      <c r="T5" s="68"/>
      <c r="U5" s="67"/>
      <c r="V5" s="42"/>
      <c r="W5" s="43"/>
      <c r="X5" s="41"/>
      <c r="Y5" s="41"/>
      <c r="Z5" s="41"/>
      <c r="AA5" s="41"/>
      <c r="AB5" s="68"/>
    </row>
    <row r="6" spans="1:28" s="4" customFormat="1" ht="13.9" x14ac:dyDescent="0.3">
      <c r="A6" s="88" t="s">
        <v>5</v>
      </c>
      <c r="B6" s="80">
        <v>40</v>
      </c>
      <c r="C6" s="46">
        <v>942</v>
      </c>
      <c r="D6" s="81">
        <f t="shared" ref="D6:D7" si="2">+E6+M6+U6</f>
        <v>119</v>
      </c>
      <c r="E6" s="67">
        <v>119</v>
      </c>
      <c r="F6" s="42">
        <f t="shared" si="1"/>
        <v>11.9</v>
      </c>
      <c r="G6" s="43">
        <f t="shared" ref="G6:G7" si="3">+F6*6/B6</f>
        <v>1.7849999999999999</v>
      </c>
      <c r="H6" s="41">
        <f t="shared" ref="H6:H7" si="4">+G6*C6</f>
        <v>1681</v>
      </c>
      <c r="I6" s="41">
        <f>H6*23.59%</f>
        <v>397</v>
      </c>
      <c r="J6" s="41">
        <f t="shared" ref="J6:J7" si="5">+H6+I6</f>
        <v>2078</v>
      </c>
      <c r="K6" s="41">
        <f t="shared" ref="K6:K7" si="6">+J6*4</f>
        <v>8312</v>
      </c>
      <c r="L6" s="68">
        <f t="shared" ref="L6:L7" si="7">+K6*3</f>
        <v>24936</v>
      </c>
      <c r="M6" s="67"/>
      <c r="N6" s="42"/>
      <c r="O6" s="43"/>
      <c r="P6" s="41"/>
      <c r="Q6" s="41"/>
      <c r="R6" s="41"/>
      <c r="S6" s="41"/>
      <c r="T6" s="68"/>
      <c r="U6" s="67"/>
      <c r="V6" s="42"/>
      <c r="W6" s="43"/>
      <c r="X6" s="41"/>
      <c r="Y6" s="41"/>
      <c r="Z6" s="41"/>
      <c r="AA6" s="41"/>
      <c r="AB6" s="68"/>
    </row>
    <row r="7" spans="1:28" s="4" customFormat="1" ht="13.9" x14ac:dyDescent="0.3">
      <c r="A7" s="88" t="s">
        <v>6</v>
      </c>
      <c r="B7" s="80">
        <v>40</v>
      </c>
      <c r="C7" s="46">
        <v>942</v>
      </c>
      <c r="D7" s="81">
        <f t="shared" si="2"/>
        <v>9</v>
      </c>
      <c r="E7" s="67">
        <v>9</v>
      </c>
      <c r="F7" s="42">
        <f t="shared" si="1"/>
        <v>0.9</v>
      </c>
      <c r="G7" s="43">
        <f t="shared" si="3"/>
        <v>0.13500000000000001</v>
      </c>
      <c r="H7" s="41">
        <f t="shared" si="4"/>
        <v>127</v>
      </c>
      <c r="I7" s="41">
        <f>H7*23.59%</f>
        <v>30</v>
      </c>
      <c r="J7" s="41">
        <f t="shared" si="5"/>
        <v>157</v>
      </c>
      <c r="K7" s="41">
        <f t="shared" si="6"/>
        <v>628</v>
      </c>
      <c r="L7" s="68">
        <f t="shared" si="7"/>
        <v>1884</v>
      </c>
      <c r="M7" s="67"/>
      <c r="N7" s="42"/>
      <c r="O7" s="43"/>
      <c r="P7" s="41"/>
      <c r="Q7" s="41"/>
      <c r="R7" s="41"/>
      <c r="S7" s="41"/>
      <c r="T7" s="68"/>
      <c r="U7" s="67"/>
      <c r="V7" s="42"/>
      <c r="W7" s="43"/>
      <c r="X7" s="41"/>
      <c r="Y7" s="41"/>
      <c r="Z7" s="41"/>
      <c r="AA7" s="41"/>
      <c r="AB7" s="68"/>
    </row>
    <row r="8" spans="1:28" s="7" customFormat="1" ht="13.9" x14ac:dyDescent="0.3">
      <c r="A8" s="87" t="s">
        <v>91</v>
      </c>
      <c r="B8" s="78" t="s">
        <v>69</v>
      </c>
      <c r="C8" s="45">
        <v>942</v>
      </c>
      <c r="D8" s="79">
        <f t="shared" ref="D8:L8" si="8">SUM(D9:D11)</f>
        <v>917</v>
      </c>
      <c r="E8" s="65">
        <f t="shared" si="8"/>
        <v>917</v>
      </c>
      <c r="F8" s="38">
        <f t="shared" si="8"/>
        <v>91.7</v>
      </c>
      <c r="G8" s="38">
        <f t="shared" si="8"/>
        <v>13.755000000000001</v>
      </c>
      <c r="H8" s="37">
        <f t="shared" si="8"/>
        <v>12958</v>
      </c>
      <c r="I8" s="37">
        <f t="shared" si="8"/>
        <v>3057</v>
      </c>
      <c r="J8" s="37">
        <f t="shared" si="8"/>
        <v>16015</v>
      </c>
      <c r="K8" s="37">
        <f t="shared" si="8"/>
        <v>64060</v>
      </c>
      <c r="L8" s="66">
        <f t="shared" si="8"/>
        <v>192180</v>
      </c>
      <c r="M8" s="65"/>
      <c r="N8" s="38"/>
      <c r="O8" s="38"/>
      <c r="P8" s="37"/>
      <c r="Q8" s="37"/>
      <c r="R8" s="37"/>
      <c r="S8" s="37"/>
      <c r="T8" s="66"/>
      <c r="U8" s="65"/>
      <c r="V8" s="38"/>
      <c r="W8" s="38"/>
      <c r="X8" s="37"/>
      <c r="Y8" s="37"/>
      <c r="Z8" s="37"/>
      <c r="AA8" s="37"/>
      <c r="AB8" s="66"/>
    </row>
    <row r="9" spans="1:28" s="4" customFormat="1" ht="13.9" x14ac:dyDescent="0.3">
      <c r="A9" s="88" t="s">
        <v>4</v>
      </c>
      <c r="B9" s="80">
        <v>40</v>
      </c>
      <c r="C9" s="46">
        <v>942</v>
      </c>
      <c r="D9" s="81">
        <f>+E9+M9+U9</f>
        <v>600</v>
      </c>
      <c r="E9" s="67">
        <v>600</v>
      </c>
      <c r="F9" s="42">
        <f t="shared" ref="F9:F11" si="9">+E9/10</f>
        <v>60</v>
      </c>
      <c r="G9" s="43">
        <f>+F9*6/B9</f>
        <v>9</v>
      </c>
      <c r="H9" s="41">
        <f t="shared" ref="H9:H11" si="10">+G9*C9</f>
        <v>8478</v>
      </c>
      <c r="I9" s="41">
        <f>+H9*23.59%</f>
        <v>2000</v>
      </c>
      <c r="J9" s="41">
        <f>+H9+I9</f>
        <v>10478</v>
      </c>
      <c r="K9" s="41">
        <f t="shared" ref="K9:K11" si="11">+J9*4</f>
        <v>41912</v>
      </c>
      <c r="L9" s="68">
        <f t="shared" ref="L9:L11" si="12">+K9*3</f>
        <v>125736</v>
      </c>
      <c r="M9" s="67"/>
      <c r="N9" s="42"/>
      <c r="O9" s="43"/>
      <c r="P9" s="41"/>
      <c r="Q9" s="41"/>
      <c r="R9" s="41"/>
      <c r="S9" s="41"/>
      <c r="T9" s="68"/>
      <c r="U9" s="67"/>
      <c r="V9" s="42"/>
      <c r="W9" s="43"/>
      <c r="X9" s="41"/>
      <c r="Y9" s="41"/>
      <c r="Z9" s="41"/>
      <c r="AA9" s="41"/>
      <c r="AB9" s="68"/>
    </row>
    <row r="10" spans="1:28" s="4" customFormat="1" ht="13.9" x14ac:dyDescent="0.3">
      <c r="A10" s="88" t="s">
        <v>5</v>
      </c>
      <c r="B10" s="80">
        <v>40</v>
      </c>
      <c r="C10" s="46">
        <v>942</v>
      </c>
      <c r="D10" s="81">
        <f t="shared" ref="D10:D11" si="13">+E10+M10+U10</f>
        <v>297</v>
      </c>
      <c r="E10" s="67">
        <v>297</v>
      </c>
      <c r="F10" s="42">
        <f t="shared" si="9"/>
        <v>29.7</v>
      </c>
      <c r="G10" s="43">
        <f t="shared" ref="G10:G11" si="14">+F10*6/B10</f>
        <v>4.4550000000000001</v>
      </c>
      <c r="H10" s="41">
        <f t="shared" si="10"/>
        <v>4197</v>
      </c>
      <c r="I10" s="41">
        <f>H10*23.59%</f>
        <v>990</v>
      </c>
      <c r="J10" s="41">
        <f t="shared" ref="J10:J11" si="15">+H10+I10</f>
        <v>5187</v>
      </c>
      <c r="K10" s="41">
        <f t="shared" si="11"/>
        <v>20748</v>
      </c>
      <c r="L10" s="68">
        <f t="shared" si="12"/>
        <v>62244</v>
      </c>
      <c r="M10" s="67"/>
      <c r="N10" s="42"/>
      <c r="O10" s="43"/>
      <c r="P10" s="41"/>
      <c r="Q10" s="41"/>
      <c r="R10" s="41"/>
      <c r="S10" s="41"/>
      <c r="T10" s="68"/>
      <c r="U10" s="67"/>
      <c r="V10" s="42"/>
      <c r="W10" s="43"/>
      <c r="X10" s="41"/>
      <c r="Y10" s="41"/>
      <c r="Z10" s="41"/>
      <c r="AA10" s="41"/>
      <c r="AB10" s="68"/>
    </row>
    <row r="11" spans="1:28" s="4" customFormat="1" ht="13.9" x14ac:dyDescent="0.3">
      <c r="A11" s="88" t="s">
        <v>6</v>
      </c>
      <c r="B11" s="80">
        <v>40</v>
      </c>
      <c r="C11" s="46">
        <v>942</v>
      </c>
      <c r="D11" s="81">
        <f t="shared" si="13"/>
        <v>20</v>
      </c>
      <c r="E11" s="67">
        <v>20</v>
      </c>
      <c r="F11" s="42">
        <f t="shared" si="9"/>
        <v>2</v>
      </c>
      <c r="G11" s="43">
        <f t="shared" si="14"/>
        <v>0.3</v>
      </c>
      <c r="H11" s="41">
        <f t="shared" si="10"/>
        <v>283</v>
      </c>
      <c r="I11" s="41">
        <f>H11*23.59%</f>
        <v>67</v>
      </c>
      <c r="J11" s="41">
        <f t="shared" si="15"/>
        <v>350</v>
      </c>
      <c r="K11" s="41">
        <f t="shared" si="11"/>
        <v>1400</v>
      </c>
      <c r="L11" s="68">
        <f t="shared" si="12"/>
        <v>4200</v>
      </c>
      <c r="M11" s="67"/>
      <c r="N11" s="42"/>
      <c r="O11" s="43"/>
      <c r="P11" s="41"/>
      <c r="Q11" s="41"/>
      <c r="R11" s="41"/>
      <c r="S11" s="41"/>
      <c r="T11" s="68"/>
      <c r="U11" s="67"/>
      <c r="V11" s="42"/>
      <c r="W11" s="43"/>
      <c r="X11" s="41"/>
      <c r="Y11" s="41"/>
      <c r="Z11" s="41"/>
      <c r="AA11" s="41"/>
      <c r="AB11" s="68"/>
    </row>
    <row r="12" spans="1:28" s="7" customFormat="1" ht="13.9" x14ac:dyDescent="0.3">
      <c r="A12" s="89" t="s">
        <v>72</v>
      </c>
      <c r="B12" s="82" t="s">
        <v>69</v>
      </c>
      <c r="C12" s="47">
        <v>900</v>
      </c>
      <c r="D12" s="83">
        <f t="shared" ref="D12:AB12" si="16">SUM(D13:D15)</f>
        <v>2518</v>
      </c>
      <c r="E12" s="69">
        <f t="shared" si="16"/>
        <v>832</v>
      </c>
      <c r="F12" s="36">
        <f t="shared" si="16"/>
        <v>83.2</v>
      </c>
      <c r="G12" s="36">
        <f t="shared" si="16"/>
        <v>16.64</v>
      </c>
      <c r="H12" s="6">
        <f t="shared" si="16"/>
        <v>14976</v>
      </c>
      <c r="I12" s="6">
        <f t="shared" si="16"/>
        <v>3532</v>
      </c>
      <c r="J12" s="6">
        <f t="shared" si="16"/>
        <v>18508</v>
      </c>
      <c r="K12" s="6">
        <f t="shared" si="16"/>
        <v>74032</v>
      </c>
      <c r="L12" s="70">
        <f t="shared" si="16"/>
        <v>222096</v>
      </c>
      <c r="M12" s="69">
        <f t="shared" si="16"/>
        <v>790</v>
      </c>
      <c r="N12" s="36">
        <f t="shared" si="16"/>
        <v>79</v>
      </c>
      <c r="O12" s="36">
        <f t="shared" si="16"/>
        <v>15.8</v>
      </c>
      <c r="P12" s="6">
        <f t="shared" si="16"/>
        <v>14220</v>
      </c>
      <c r="Q12" s="6">
        <f t="shared" si="16"/>
        <v>3354</v>
      </c>
      <c r="R12" s="6">
        <f t="shared" si="16"/>
        <v>17574</v>
      </c>
      <c r="S12" s="6">
        <f t="shared" si="16"/>
        <v>70296</v>
      </c>
      <c r="T12" s="70">
        <f t="shared" si="16"/>
        <v>210888</v>
      </c>
      <c r="U12" s="69">
        <f t="shared" si="16"/>
        <v>896</v>
      </c>
      <c r="V12" s="36">
        <f t="shared" si="16"/>
        <v>89.6</v>
      </c>
      <c r="W12" s="36">
        <f t="shared" si="16"/>
        <v>17.920000000000002</v>
      </c>
      <c r="X12" s="6">
        <f t="shared" si="16"/>
        <v>16128</v>
      </c>
      <c r="Y12" s="6">
        <f t="shared" si="16"/>
        <v>3804</v>
      </c>
      <c r="Z12" s="6">
        <f t="shared" si="16"/>
        <v>19932</v>
      </c>
      <c r="AA12" s="6">
        <f t="shared" si="16"/>
        <v>79728</v>
      </c>
      <c r="AB12" s="70">
        <f t="shared" si="16"/>
        <v>239184</v>
      </c>
    </row>
    <row r="13" spans="1:28" s="4" customFormat="1" ht="13.9" x14ac:dyDescent="0.3">
      <c r="A13" s="88" t="s">
        <v>7</v>
      </c>
      <c r="B13" s="80">
        <v>30</v>
      </c>
      <c r="C13" s="46">
        <v>900</v>
      </c>
      <c r="D13" s="81">
        <f>+E13+M13+U13</f>
        <v>1724</v>
      </c>
      <c r="E13" s="67">
        <f>143+189+226</f>
        <v>558</v>
      </c>
      <c r="F13" s="42">
        <f t="shared" ref="F13:F15" si="17">+E13/10</f>
        <v>55.8</v>
      </c>
      <c r="G13" s="43">
        <f>+F13*6/B13</f>
        <v>11.16</v>
      </c>
      <c r="H13" s="41">
        <f>+G13*C13</f>
        <v>10044</v>
      </c>
      <c r="I13" s="41">
        <f>+H13*23.59%</f>
        <v>2369</v>
      </c>
      <c r="J13" s="41">
        <f>+H13+I13</f>
        <v>12413</v>
      </c>
      <c r="K13" s="41">
        <f t="shared" ref="K13:K15" si="18">+J13*4</f>
        <v>49652</v>
      </c>
      <c r="L13" s="68">
        <f t="shared" ref="L13:L15" si="19">+K13*3</f>
        <v>148956</v>
      </c>
      <c r="M13" s="67">
        <v>577</v>
      </c>
      <c r="N13" s="42">
        <f t="shared" ref="N13:N15" si="20">+M13/10</f>
        <v>57.7</v>
      </c>
      <c r="O13" s="43">
        <f>+N13*6/B13</f>
        <v>11.54</v>
      </c>
      <c r="P13" s="41">
        <f>+O13*C13</f>
        <v>10386</v>
      </c>
      <c r="Q13" s="41">
        <f>+P13*23.59%</f>
        <v>2450</v>
      </c>
      <c r="R13" s="41">
        <f>+P13+Q13</f>
        <v>12836</v>
      </c>
      <c r="S13" s="41">
        <f>+R13*4</f>
        <v>51344</v>
      </c>
      <c r="T13" s="68">
        <f t="shared" ref="T13:T15" si="21">+S13*3</f>
        <v>154032</v>
      </c>
      <c r="U13" s="67">
        <v>589</v>
      </c>
      <c r="V13" s="42">
        <f>+U13/10</f>
        <v>58.9</v>
      </c>
      <c r="W13" s="43">
        <f>+V13*6/B13</f>
        <v>11.78</v>
      </c>
      <c r="X13" s="41">
        <f>+W13*C13</f>
        <v>10602</v>
      </c>
      <c r="Y13" s="41">
        <f>+X13*23.59%</f>
        <v>2501</v>
      </c>
      <c r="Z13" s="41">
        <f>+X13+Y13</f>
        <v>13103</v>
      </c>
      <c r="AA13" s="41">
        <f>+Z13*4</f>
        <v>52412</v>
      </c>
      <c r="AB13" s="68">
        <f t="shared" ref="AB13:AB15" si="22">+AA13*3</f>
        <v>157236</v>
      </c>
    </row>
    <row r="14" spans="1:28" s="4" customFormat="1" ht="13.9" x14ac:dyDescent="0.3">
      <c r="A14" s="88" t="s">
        <v>8</v>
      </c>
      <c r="B14" s="80">
        <v>30</v>
      </c>
      <c r="C14" s="46">
        <v>900</v>
      </c>
      <c r="D14" s="81">
        <f t="shared" ref="D14:D15" si="23">+E14+M14+U14</f>
        <v>482</v>
      </c>
      <c r="E14" s="67">
        <f>39+58+83</f>
        <v>180</v>
      </c>
      <c r="F14" s="42">
        <f t="shared" si="17"/>
        <v>18</v>
      </c>
      <c r="G14" s="43">
        <f t="shared" ref="G14:G15" si="24">+F14*6/B14</f>
        <v>3.6</v>
      </c>
      <c r="H14" s="41">
        <f t="shared" ref="H14:H15" si="25">+G14*C14</f>
        <v>3240</v>
      </c>
      <c r="I14" s="41">
        <f>H14*23.59%</f>
        <v>764</v>
      </c>
      <c r="J14" s="41">
        <f t="shared" ref="J14:J15" si="26">+H14+I14</f>
        <v>4004</v>
      </c>
      <c r="K14" s="41">
        <f t="shared" si="18"/>
        <v>16016</v>
      </c>
      <c r="L14" s="68">
        <f t="shared" si="19"/>
        <v>48048</v>
      </c>
      <c r="M14" s="67">
        <v>147</v>
      </c>
      <c r="N14" s="42">
        <f t="shared" si="20"/>
        <v>14.7</v>
      </c>
      <c r="O14" s="43">
        <f t="shared" ref="O14:O15" si="27">+N14*6/B14</f>
        <v>2.94</v>
      </c>
      <c r="P14" s="41">
        <f t="shared" ref="P14:P15" si="28">+O14*C14</f>
        <v>2646</v>
      </c>
      <c r="Q14" s="41">
        <f>P14*23.59%</f>
        <v>624</v>
      </c>
      <c r="R14" s="41">
        <f t="shared" ref="R14:R15" si="29">+P14+Q14</f>
        <v>3270</v>
      </c>
      <c r="S14" s="41">
        <f t="shared" ref="S14:S15" si="30">+R14*4</f>
        <v>13080</v>
      </c>
      <c r="T14" s="68">
        <f t="shared" si="21"/>
        <v>39240</v>
      </c>
      <c r="U14" s="67">
        <v>155</v>
      </c>
      <c r="V14" s="42">
        <f t="shared" ref="V14:V15" si="31">+U14/10</f>
        <v>15.5</v>
      </c>
      <c r="W14" s="43">
        <f t="shared" ref="W14:W15" si="32">+V14*6/B14</f>
        <v>3.1</v>
      </c>
      <c r="X14" s="41">
        <f t="shared" ref="X14:X15" si="33">+W14*C14</f>
        <v>2790</v>
      </c>
      <c r="Y14" s="41">
        <f>X14*23.59%</f>
        <v>658</v>
      </c>
      <c r="Z14" s="41">
        <f t="shared" ref="Z14:Z15" si="34">+X14+Y14</f>
        <v>3448</v>
      </c>
      <c r="AA14" s="41">
        <f t="shared" ref="AA14:AA15" si="35">+Z14*4</f>
        <v>13792</v>
      </c>
      <c r="AB14" s="68">
        <f t="shared" si="22"/>
        <v>41376</v>
      </c>
    </row>
    <row r="15" spans="1:28" s="4" customFormat="1" ht="14.45" thickBot="1" x14ac:dyDescent="0.35">
      <c r="A15" s="90" t="s">
        <v>6</v>
      </c>
      <c r="B15" s="84">
        <v>30</v>
      </c>
      <c r="C15" s="48">
        <v>900</v>
      </c>
      <c r="D15" s="81">
        <f t="shared" si="23"/>
        <v>312</v>
      </c>
      <c r="E15" s="71">
        <f>29+28+37</f>
        <v>94</v>
      </c>
      <c r="F15" s="49">
        <f t="shared" si="17"/>
        <v>9.4</v>
      </c>
      <c r="G15" s="43">
        <f t="shared" si="24"/>
        <v>1.88</v>
      </c>
      <c r="H15" s="41">
        <f t="shared" si="25"/>
        <v>1692</v>
      </c>
      <c r="I15" s="41">
        <f>H15*23.59%</f>
        <v>399</v>
      </c>
      <c r="J15" s="41">
        <f t="shared" si="26"/>
        <v>2091</v>
      </c>
      <c r="K15" s="50">
        <f t="shared" si="18"/>
        <v>8364</v>
      </c>
      <c r="L15" s="72">
        <f t="shared" si="19"/>
        <v>25092</v>
      </c>
      <c r="M15" s="71">
        <v>66</v>
      </c>
      <c r="N15" s="49">
        <f t="shared" si="20"/>
        <v>6.6</v>
      </c>
      <c r="O15" s="43">
        <f t="shared" si="27"/>
        <v>1.32</v>
      </c>
      <c r="P15" s="41">
        <f t="shared" si="28"/>
        <v>1188</v>
      </c>
      <c r="Q15" s="41">
        <f>P15*23.59%</f>
        <v>280</v>
      </c>
      <c r="R15" s="41">
        <f t="shared" si="29"/>
        <v>1468</v>
      </c>
      <c r="S15" s="50">
        <f t="shared" si="30"/>
        <v>5872</v>
      </c>
      <c r="T15" s="72">
        <f t="shared" si="21"/>
        <v>17616</v>
      </c>
      <c r="U15" s="71">
        <v>152</v>
      </c>
      <c r="V15" s="49">
        <f t="shared" si="31"/>
        <v>15.2</v>
      </c>
      <c r="W15" s="43">
        <f t="shared" si="32"/>
        <v>3.04</v>
      </c>
      <c r="X15" s="41">
        <f t="shared" si="33"/>
        <v>2736</v>
      </c>
      <c r="Y15" s="41">
        <f>X15*23.59%</f>
        <v>645</v>
      </c>
      <c r="Z15" s="41">
        <f t="shared" si="34"/>
        <v>3381</v>
      </c>
      <c r="AA15" s="50">
        <f t="shared" si="35"/>
        <v>13524</v>
      </c>
      <c r="AB15" s="72">
        <f t="shared" si="22"/>
        <v>40572</v>
      </c>
    </row>
    <row r="16" spans="1:28" s="4" customFormat="1" ht="18.600000000000001" customHeight="1" thickTop="1" thickBot="1" x14ac:dyDescent="0.25">
      <c r="A16" s="91" t="s">
        <v>0</v>
      </c>
      <c r="B16" s="73" t="s">
        <v>69</v>
      </c>
      <c r="C16" s="85" t="s">
        <v>69</v>
      </c>
      <c r="D16" s="86">
        <f>+D4+D12+D8</f>
        <v>3804</v>
      </c>
      <c r="E16" s="73">
        <f>+E4+E12+E8</f>
        <v>2118</v>
      </c>
      <c r="F16" s="74">
        <f>+F4+F8+F12</f>
        <v>211.8</v>
      </c>
      <c r="G16" s="74">
        <f t="shared" ref="G16:L16" si="36">+G4+G8+G12</f>
        <v>35.93</v>
      </c>
      <c r="H16" s="75">
        <f t="shared" si="36"/>
        <v>33147</v>
      </c>
      <c r="I16" s="75">
        <f t="shared" si="36"/>
        <v>7819</v>
      </c>
      <c r="J16" s="75">
        <f t="shared" si="36"/>
        <v>40966</v>
      </c>
      <c r="K16" s="76">
        <f t="shared" si="36"/>
        <v>163864</v>
      </c>
      <c r="L16" s="97">
        <f t="shared" si="36"/>
        <v>491592</v>
      </c>
      <c r="M16" s="73">
        <f>+M4+M12+M8</f>
        <v>790</v>
      </c>
      <c r="N16" s="74">
        <f>+N4+N8+N12</f>
        <v>79</v>
      </c>
      <c r="O16" s="74">
        <f t="shared" ref="O16:T16" si="37">+O4+O8+O12</f>
        <v>15.8</v>
      </c>
      <c r="P16" s="75">
        <f t="shared" si="37"/>
        <v>14220</v>
      </c>
      <c r="Q16" s="75">
        <f t="shared" si="37"/>
        <v>3354</v>
      </c>
      <c r="R16" s="75">
        <f t="shared" si="37"/>
        <v>17574</v>
      </c>
      <c r="S16" s="76">
        <f t="shared" si="37"/>
        <v>70296</v>
      </c>
      <c r="T16" s="97">
        <f t="shared" si="37"/>
        <v>210888</v>
      </c>
      <c r="U16" s="73">
        <f>+U4+U12+U8</f>
        <v>896</v>
      </c>
      <c r="V16" s="74">
        <f>+V4+V8+V12</f>
        <v>89.6</v>
      </c>
      <c r="W16" s="74">
        <f t="shared" ref="W16:AB16" si="38">+W4+W8+W12</f>
        <v>17.920000000000002</v>
      </c>
      <c r="X16" s="75">
        <f t="shared" si="38"/>
        <v>16128</v>
      </c>
      <c r="Y16" s="75">
        <f t="shared" si="38"/>
        <v>3804</v>
      </c>
      <c r="Z16" s="75">
        <f t="shared" si="38"/>
        <v>19932</v>
      </c>
      <c r="AA16" s="76">
        <f t="shared" si="38"/>
        <v>79728</v>
      </c>
      <c r="AB16" s="77">
        <f t="shared" si="38"/>
        <v>239184</v>
      </c>
    </row>
    <row r="17" spans="1:28" ht="14.45" x14ac:dyDescent="0.3">
      <c r="D17" s="44"/>
      <c r="E17" s="44"/>
      <c r="F17" s="44"/>
      <c r="G17" s="44"/>
      <c r="H17" s="44"/>
      <c r="I17" s="44"/>
      <c r="J17" s="44"/>
      <c r="K17" s="44"/>
      <c r="L17" s="44"/>
      <c r="M17" s="44"/>
      <c r="N17" s="44"/>
      <c r="O17" s="44"/>
      <c r="P17" s="44"/>
      <c r="Q17" s="44"/>
      <c r="R17" s="44"/>
      <c r="S17" s="44"/>
      <c r="T17" s="44"/>
      <c r="U17" s="44"/>
      <c r="V17" s="44"/>
      <c r="W17" s="44"/>
      <c r="X17" s="44"/>
      <c r="Y17" s="44"/>
      <c r="Z17" s="44"/>
      <c r="AA17" s="44"/>
      <c r="AB17" s="44"/>
    </row>
    <row r="18" spans="1:28" s="20" customFormat="1" ht="36" customHeight="1" x14ac:dyDescent="0.25">
      <c r="A18" s="160" t="s">
        <v>61</v>
      </c>
      <c r="B18" s="160"/>
      <c r="C18" s="160"/>
      <c r="D18" s="160"/>
      <c r="E18" s="160"/>
      <c r="F18" s="57"/>
      <c r="G18" s="57"/>
      <c r="H18" s="57"/>
      <c r="N18" s="57"/>
      <c r="O18" s="57"/>
      <c r="P18" s="57"/>
      <c r="V18" s="57"/>
      <c r="W18" s="57"/>
      <c r="X18" s="57"/>
    </row>
    <row r="19" spans="1:28" ht="30" x14ac:dyDescent="0.25">
      <c r="A19" s="39"/>
      <c r="B19" s="56" t="s">
        <v>87</v>
      </c>
      <c r="C19" s="56" t="s">
        <v>88</v>
      </c>
      <c r="D19" s="56" t="s">
        <v>89</v>
      </c>
      <c r="E19" s="56" t="s">
        <v>64</v>
      </c>
      <c r="G19" s="44"/>
      <c r="H19" s="98"/>
      <c r="I19" s="44"/>
      <c r="J19" s="44"/>
      <c r="K19" s="44"/>
      <c r="L19" s="44"/>
      <c r="M19" s="20"/>
      <c r="N19" s="57"/>
      <c r="O19" s="57"/>
      <c r="P19" s="57"/>
      <c r="Q19" s="20"/>
      <c r="R19" s="20"/>
      <c r="S19" s="20"/>
      <c r="T19" s="20"/>
      <c r="U19" s="20"/>
      <c r="V19" s="57"/>
      <c r="W19" s="57"/>
      <c r="X19" s="57"/>
      <c r="Y19" s="20"/>
      <c r="Z19" s="20"/>
      <c r="AA19" s="20"/>
      <c r="AB19" s="20"/>
    </row>
    <row r="20" spans="1:28" ht="14.45" x14ac:dyDescent="0.3">
      <c r="A20" s="40" t="s">
        <v>47</v>
      </c>
      <c r="B20" s="52">
        <f>+K16</f>
        <v>163864</v>
      </c>
      <c r="C20" s="52">
        <f>+L16</f>
        <v>491592</v>
      </c>
      <c r="D20" s="52">
        <f>+C20</f>
        <v>491592</v>
      </c>
      <c r="E20" s="52">
        <f>+D20</f>
        <v>491592</v>
      </c>
      <c r="G20" s="44"/>
      <c r="H20" s="98"/>
      <c r="I20" s="98"/>
      <c r="J20" s="44"/>
      <c r="K20" s="44"/>
      <c r="L20" s="44"/>
      <c r="M20" s="99"/>
      <c r="N20" s="57"/>
      <c r="O20" s="57"/>
      <c r="P20" s="44"/>
      <c r="Q20" s="98"/>
      <c r="R20" s="44"/>
      <c r="S20" s="44"/>
      <c r="T20" s="44"/>
      <c r="U20" s="20"/>
      <c r="V20" s="57"/>
      <c r="W20" s="57"/>
      <c r="X20" s="44"/>
      <c r="Y20" s="98"/>
      <c r="Z20" s="44"/>
      <c r="AA20" s="44"/>
      <c r="AB20" s="44"/>
    </row>
    <row r="21" spans="1:28" ht="14.45" x14ac:dyDescent="0.3">
      <c r="A21" s="40" t="s">
        <v>56</v>
      </c>
      <c r="B21" s="52" t="s">
        <v>69</v>
      </c>
      <c r="C21" s="52">
        <f>+S16</f>
        <v>70296</v>
      </c>
      <c r="D21" s="52">
        <f>+T16</f>
        <v>210888</v>
      </c>
      <c r="E21" s="52">
        <f>+D21</f>
        <v>210888</v>
      </c>
      <c r="J21" s="44"/>
      <c r="K21" s="44"/>
      <c r="L21" s="44"/>
      <c r="M21" s="20"/>
      <c r="N21" s="57"/>
      <c r="O21" s="57"/>
      <c r="R21" s="44"/>
      <c r="S21" s="44"/>
      <c r="T21" s="44"/>
      <c r="U21" s="20"/>
      <c r="V21" s="57"/>
      <c r="W21" s="57"/>
      <c r="Z21" s="44"/>
      <c r="AA21" s="44"/>
      <c r="AB21" s="44"/>
    </row>
    <row r="22" spans="1:28" thickBot="1" x14ac:dyDescent="0.35">
      <c r="A22" s="55" t="s">
        <v>59</v>
      </c>
      <c r="B22" s="53" t="s">
        <v>69</v>
      </c>
      <c r="C22" s="53" t="s">
        <v>69</v>
      </c>
      <c r="D22" s="53">
        <f>+AA16</f>
        <v>79728</v>
      </c>
      <c r="E22" s="53">
        <f>+AB16</f>
        <v>239184</v>
      </c>
      <c r="J22" s="44"/>
      <c r="K22" s="44"/>
      <c r="L22" s="44"/>
      <c r="M22" s="20"/>
      <c r="N22" s="57"/>
      <c r="O22" s="57"/>
      <c r="P22" s="57"/>
      <c r="Q22" s="20"/>
      <c r="R22" s="20"/>
      <c r="S22" s="20"/>
      <c r="T22" s="20"/>
      <c r="U22" s="20"/>
      <c r="V22" s="57"/>
      <c r="W22" s="57"/>
      <c r="X22" s="57"/>
      <c r="Y22" s="20"/>
      <c r="Z22" s="20"/>
      <c r="AA22" s="20"/>
      <c r="AB22" s="20"/>
    </row>
    <row r="23" spans="1:28" s="20" customFormat="1" ht="17.45" customHeight="1" thickTop="1" thickBot="1" x14ac:dyDescent="0.3">
      <c r="A23" s="60" t="s">
        <v>62</v>
      </c>
      <c r="B23" s="54">
        <f>SUM(B20:B22)</f>
        <v>163864</v>
      </c>
      <c r="C23" s="54">
        <f>SUM(C20:C22)</f>
        <v>561888</v>
      </c>
      <c r="D23" s="54">
        <f>SUM(D20:D22)</f>
        <v>782208</v>
      </c>
      <c r="E23" s="54">
        <f>SUM(E20:E22)</f>
        <v>941664</v>
      </c>
      <c r="F23" s="1"/>
      <c r="G23" s="44"/>
      <c r="H23" s="1"/>
      <c r="N23" s="57"/>
      <c r="O23" s="57"/>
      <c r="P23" s="57"/>
      <c r="V23" s="57"/>
      <c r="W23" s="57"/>
      <c r="X23" s="57"/>
    </row>
    <row r="24" spans="1:28" thickTop="1" x14ac:dyDescent="0.3">
      <c r="A24" s="23" t="s">
        <v>48</v>
      </c>
      <c r="B24" s="58"/>
      <c r="C24" s="58"/>
      <c r="D24" s="58"/>
      <c r="E24" s="58"/>
      <c r="I24" s="2"/>
      <c r="M24" s="20"/>
      <c r="N24" s="57"/>
      <c r="O24" s="57"/>
      <c r="P24" s="57"/>
      <c r="Q24" s="20"/>
      <c r="R24" s="20"/>
      <c r="S24" s="20"/>
      <c r="T24" s="20"/>
      <c r="U24" s="20"/>
      <c r="V24" s="57"/>
      <c r="W24" s="57"/>
      <c r="X24" s="57"/>
      <c r="Y24" s="20"/>
      <c r="Z24" s="20"/>
      <c r="AA24" s="20"/>
      <c r="AB24" s="20"/>
    </row>
    <row r="25" spans="1:28" ht="38.450000000000003" customHeight="1" x14ac:dyDescent="0.25">
      <c r="A25" s="95" t="s">
        <v>93</v>
      </c>
      <c r="B25" s="29">
        <f>+B23-B26</f>
        <v>138092</v>
      </c>
      <c r="C25" s="29">
        <f t="shared" ref="C25:E25" si="39">+C23-C26</f>
        <v>484572</v>
      </c>
      <c r="D25" s="29">
        <f t="shared" si="39"/>
        <v>704892</v>
      </c>
      <c r="E25" s="29">
        <f t="shared" si="39"/>
        <v>864348</v>
      </c>
      <c r="M25" s="20"/>
      <c r="N25" s="57"/>
      <c r="O25" s="57"/>
      <c r="P25" s="57"/>
      <c r="Q25" s="20"/>
      <c r="R25" s="20"/>
      <c r="S25" s="20"/>
      <c r="T25" s="20"/>
      <c r="U25" s="20"/>
      <c r="V25" s="57"/>
      <c r="W25" s="57"/>
      <c r="X25" s="57"/>
      <c r="Y25" s="20"/>
      <c r="Z25" s="20"/>
      <c r="AA25" s="20"/>
      <c r="AB25" s="20"/>
    </row>
    <row r="26" spans="1:28" ht="49.9" customHeight="1" x14ac:dyDescent="0.25">
      <c r="A26" s="96" t="s">
        <v>94</v>
      </c>
      <c r="B26" s="61">
        <f>+K4</f>
        <v>25772</v>
      </c>
      <c r="C26" s="61">
        <f>+L4</f>
        <v>77316</v>
      </c>
      <c r="D26" s="61">
        <f>+C26</f>
        <v>77316</v>
      </c>
      <c r="E26" s="61">
        <f>+D26</f>
        <v>77316</v>
      </c>
      <c r="M26" s="20"/>
      <c r="N26" s="57"/>
      <c r="O26" s="57"/>
      <c r="P26" s="57"/>
      <c r="Q26" s="20"/>
      <c r="R26" s="20"/>
      <c r="S26" s="20"/>
      <c r="T26" s="20"/>
      <c r="U26" s="20"/>
      <c r="V26" s="57"/>
      <c r="W26" s="57"/>
      <c r="X26" s="57"/>
      <c r="Y26" s="20"/>
      <c r="Z26" s="20"/>
      <c r="AA26" s="20"/>
      <c r="AB26" s="20"/>
    </row>
    <row r="27" spans="1:28" x14ac:dyDescent="0.25">
      <c r="M27" s="20"/>
      <c r="N27" s="57"/>
      <c r="O27" s="57"/>
      <c r="P27" s="57"/>
      <c r="Q27" s="20"/>
      <c r="R27" s="20"/>
      <c r="S27" s="20"/>
      <c r="T27" s="20"/>
      <c r="U27" s="20"/>
      <c r="V27" s="57"/>
      <c r="W27" s="57"/>
      <c r="X27" s="57"/>
      <c r="Y27" s="20"/>
      <c r="Z27" s="20"/>
      <c r="AA27" s="20"/>
      <c r="AB27" s="20"/>
    </row>
    <row r="28" spans="1:28" x14ac:dyDescent="0.25">
      <c r="B28" s="44"/>
      <c r="C28" s="44"/>
      <c r="D28" s="44"/>
      <c r="E28" s="44"/>
    </row>
    <row r="29" spans="1:28" x14ac:dyDescent="0.25">
      <c r="C29" s="44"/>
      <c r="D29" s="44"/>
      <c r="E29" s="44"/>
    </row>
    <row r="30" spans="1:28" x14ac:dyDescent="0.25">
      <c r="D30" s="44"/>
      <c r="E30" s="44"/>
    </row>
    <row r="31" spans="1:28" x14ac:dyDescent="0.25">
      <c r="B31" s="44"/>
      <c r="C31" s="44"/>
      <c r="D31" s="44"/>
      <c r="E31" s="44"/>
    </row>
    <row r="32" spans="1:28" x14ac:dyDescent="0.25">
      <c r="G32" s="2"/>
      <c r="O32" s="2"/>
      <c r="W32" s="2"/>
    </row>
  </sheetData>
  <mergeCells count="8">
    <mergeCell ref="A18:E18"/>
    <mergeCell ref="U2:AB2"/>
    <mergeCell ref="A2:A3"/>
    <mergeCell ref="B2:B3"/>
    <mergeCell ref="C2:C3"/>
    <mergeCell ref="D2:D3"/>
    <mergeCell ref="E2:L2"/>
    <mergeCell ref="M2:T2"/>
  </mergeCells>
  <printOptions horizontalCentered="1"/>
  <pageMargins left="0.23622047244094491" right="0.23622047244094491" top="0.43307086614173229" bottom="0.35433070866141736" header="0.15748031496062992" footer="0.23622047244094491"/>
  <pageSetup paperSize="9" scale="41"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27"/>
  <sheetViews>
    <sheetView workbookViewId="0">
      <selection activeCell="H19" sqref="H19"/>
    </sheetView>
  </sheetViews>
  <sheetFormatPr defaultRowHeight="15" x14ac:dyDescent="0.25"/>
  <cols>
    <col min="1" max="1" width="18.7109375" bestFit="1" customWidth="1"/>
    <col min="2" max="2" width="7.140625" customWidth="1"/>
    <col min="3" max="3" width="10.7109375" customWidth="1"/>
    <col min="4" max="5" width="11.28515625" customWidth="1"/>
    <col min="6" max="6" width="11" customWidth="1"/>
    <col min="7" max="7" width="12.7109375" customWidth="1"/>
    <col min="8" max="8" width="11.7109375" customWidth="1"/>
    <col min="9" max="9" width="11.28515625" customWidth="1"/>
    <col min="10" max="10" width="2.7109375" customWidth="1"/>
    <col min="11" max="11" width="13.28515625" bestFit="1" customWidth="1"/>
    <col min="12" max="12" width="7.7109375" customWidth="1"/>
    <col min="13" max="13" width="10.7109375" customWidth="1"/>
    <col min="14" max="14" width="8.28515625" bestFit="1" customWidth="1"/>
    <col min="15" max="15" width="11.140625" customWidth="1"/>
    <col min="16" max="16" width="8.28515625" bestFit="1" customWidth="1"/>
    <col min="17" max="17" width="10.42578125" customWidth="1"/>
    <col min="18" max="18" width="8.28515625" bestFit="1" customWidth="1"/>
    <col min="19" max="19" width="10.7109375" customWidth="1"/>
  </cols>
  <sheetData>
    <row r="1" spans="1:19" s="35" customFormat="1" ht="24" customHeight="1" thickBot="1" x14ac:dyDescent="0.3">
      <c r="A1" s="175" t="s">
        <v>68</v>
      </c>
      <c r="B1" s="175"/>
      <c r="C1" s="175"/>
      <c r="D1" s="175"/>
      <c r="E1" s="175"/>
      <c r="F1" s="175"/>
      <c r="G1" s="175"/>
      <c r="H1" s="175"/>
      <c r="I1" s="175"/>
      <c r="J1" s="175"/>
      <c r="K1" s="175"/>
      <c r="L1" s="175"/>
      <c r="M1" s="175"/>
      <c r="N1" s="175"/>
      <c r="O1" s="175"/>
      <c r="P1" s="175"/>
      <c r="Q1" s="175"/>
      <c r="R1" s="175"/>
      <c r="S1" s="175"/>
    </row>
    <row r="2" spans="1:19" s="94" customFormat="1" ht="44.45" customHeight="1" thickBot="1" x14ac:dyDescent="0.3">
      <c r="A2" s="184" t="s">
        <v>104</v>
      </c>
      <c r="B2" s="185"/>
      <c r="C2" s="185"/>
      <c r="D2" s="185"/>
      <c r="E2" s="185"/>
      <c r="F2" s="185"/>
      <c r="G2" s="185"/>
      <c r="H2" s="185"/>
      <c r="I2" s="186"/>
      <c r="J2" s="35"/>
      <c r="K2" s="184" t="s">
        <v>103</v>
      </c>
      <c r="L2" s="185"/>
      <c r="M2" s="185"/>
      <c r="N2" s="185"/>
      <c r="O2" s="185"/>
      <c r="P2" s="185"/>
      <c r="Q2" s="185"/>
      <c r="R2" s="185"/>
      <c r="S2" s="186"/>
    </row>
    <row r="3" spans="1:19" s="1" customFormat="1" ht="15" customHeight="1" x14ac:dyDescent="0.25">
      <c r="A3" s="196"/>
      <c r="B3" s="164" t="s">
        <v>9</v>
      </c>
      <c r="C3" s="194" t="s">
        <v>83</v>
      </c>
      <c r="D3" s="187" t="s">
        <v>47</v>
      </c>
      <c r="E3" s="188"/>
      <c r="F3" s="187" t="s">
        <v>56</v>
      </c>
      <c r="G3" s="188"/>
      <c r="H3" s="187" t="s">
        <v>59</v>
      </c>
      <c r="I3" s="188"/>
      <c r="J3" s="35"/>
      <c r="K3" s="196"/>
      <c r="L3" s="164" t="s">
        <v>9</v>
      </c>
      <c r="M3" s="194" t="s">
        <v>83</v>
      </c>
      <c r="N3" s="187" t="s">
        <v>47</v>
      </c>
      <c r="O3" s="188"/>
      <c r="P3" s="187" t="s">
        <v>56</v>
      </c>
      <c r="Q3" s="188"/>
      <c r="R3" s="187" t="s">
        <v>59</v>
      </c>
      <c r="S3" s="188"/>
    </row>
    <row r="4" spans="1:19" s="1" customFormat="1" ht="76.5" x14ac:dyDescent="0.25">
      <c r="A4" s="197"/>
      <c r="B4" s="165"/>
      <c r="C4" s="195"/>
      <c r="D4" s="63" t="s">
        <v>57</v>
      </c>
      <c r="E4" s="102" t="s">
        <v>80</v>
      </c>
      <c r="F4" s="63" t="s">
        <v>58</v>
      </c>
      <c r="G4" s="102" t="s">
        <v>81</v>
      </c>
      <c r="H4" s="63" t="s">
        <v>60</v>
      </c>
      <c r="I4" s="102" t="s">
        <v>82</v>
      </c>
      <c r="J4" s="35"/>
      <c r="K4" s="197"/>
      <c r="L4" s="165"/>
      <c r="M4" s="195"/>
      <c r="N4" s="63" t="s">
        <v>105</v>
      </c>
      <c r="O4" s="102" t="s">
        <v>80</v>
      </c>
      <c r="P4" s="63" t="s">
        <v>106</v>
      </c>
      <c r="Q4" s="102" t="s">
        <v>81</v>
      </c>
      <c r="R4" s="63" t="s">
        <v>107</v>
      </c>
      <c r="S4" s="102" t="s">
        <v>82</v>
      </c>
    </row>
    <row r="5" spans="1:19" s="1" customFormat="1" ht="16.149999999999999" thickBot="1" x14ac:dyDescent="0.35">
      <c r="A5" s="114" t="s">
        <v>11</v>
      </c>
      <c r="B5" s="109">
        <v>3</v>
      </c>
      <c r="C5" s="110">
        <f>+D5+F5+H5</f>
        <v>15553</v>
      </c>
      <c r="D5" s="103">
        <v>15553</v>
      </c>
      <c r="E5" s="104">
        <f>+D5*B5</f>
        <v>46659</v>
      </c>
      <c r="F5" s="103"/>
      <c r="G5" s="104"/>
      <c r="H5" s="103"/>
      <c r="I5" s="104"/>
      <c r="J5" s="35"/>
      <c r="K5" s="117" t="s">
        <v>12</v>
      </c>
      <c r="L5" s="118">
        <v>17</v>
      </c>
      <c r="M5" s="119">
        <f>+N5+P5+R5</f>
        <v>29123</v>
      </c>
      <c r="N5" s="120">
        <v>9482</v>
      </c>
      <c r="O5" s="128">
        <f>+N5*L5</f>
        <v>161194</v>
      </c>
      <c r="P5" s="120">
        <v>9491</v>
      </c>
      <c r="Q5" s="128">
        <f>+P5*L5</f>
        <v>161347</v>
      </c>
      <c r="R5" s="120">
        <v>10150</v>
      </c>
      <c r="S5" s="128">
        <f>+R5*L5</f>
        <v>172550</v>
      </c>
    </row>
    <row r="6" spans="1:19" s="1" customFormat="1" ht="14.45" customHeight="1" thickBot="1" x14ac:dyDescent="0.35">
      <c r="A6" s="115" t="s">
        <v>10</v>
      </c>
      <c r="B6" s="111">
        <f>+B5</f>
        <v>3</v>
      </c>
      <c r="C6" s="110">
        <f>+D6+F6+H6</f>
        <v>45756</v>
      </c>
      <c r="D6" s="105">
        <v>15252</v>
      </c>
      <c r="E6" s="104">
        <f>+D6*B6</f>
        <v>45756</v>
      </c>
      <c r="F6" s="105">
        <v>15252</v>
      </c>
      <c r="G6" s="108">
        <f>+F6*B6</f>
        <v>45756</v>
      </c>
      <c r="H6" s="105">
        <v>15252</v>
      </c>
      <c r="I6" s="108">
        <f>+H6*B6</f>
        <v>45756</v>
      </c>
      <c r="J6" s="35"/>
      <c r="K6"/>
      <c r="L6"/>
      <c r="M6"/>
      <c r="N6"/>
      <c r="O6"/>
      <c r="P6"/>
      <c r="Q6"/>
      <c r="R6"/>
      <c r="S6"/>
    </row>
    <row r="7" spans="1:19" s="1" customFormat="1" ht="17.25" thickTop="1" thickBot="1" x14ac:dyDescent="0.3">
      <c r="A7" s="116" t="s">
        <v>62</v>
      </c>
      <c r="B7" s="112">
        <f>+B6</f>
        <v>3</v>
      </c>
      <c r="C7" s="113">
        <f>SUM(C5:C6)</f>
        <v>61309</v>
      </c>
      <c r="D7" s="106">
        <f t="shared" ref="D7:I7" si="0">SUM(D4:D6)</f>
        <v>30805</v>
      </c>
      <c r="E7" s="107">
        <f t="shared" si="0"/>
        <v>92415</v>
      </c>
      <c r="F7" s="106">
        <f t="shared" si="0"/>
        <v>15252</v>
      </c>
      <c r="G7" s="107">
        <f t="shared" si="0"/>
        <v>45756</v>
      </c>
      <c r="H7" s="106">
        <f t="shared" si="0"/>
        <v>15252</v>
      </c>
      <c r="I7" s="107">
        <f t="shared" si="0"/>
        <v>45756</v>
      </c>
      <c r="J7" s="35"/>
      <c r="R7" s="33"/>
      <c r="S7" s="33"/>
    </row>
    <row r="8" spans="1:19" ht="14.45" x14ac:dyDescent="0.3">
      <c r="A8" s="31"/>
      <c r="B8" s="32"/>
      <c r="C8" s="32"/>
      <c r="D8" s="32"/>
      <c r="E8" s="32"/>
      <c r="F8" s="32"/>
      <c r="G8" s="32"/>
      <c r="H8" s="32"/>
      <c r="I8" s="32"/>
      <c r="J8" s="32"/>
      <c r="R8" s="33"/>
      <c r="S8" s="8"/>
    </row>
    <row r="9" spans="1:19" s="20" customFormat="1" x14ac:dyDescent="0.25">
      <c r="A9" s="182" t="s">
        <v>67</v>
      </c>
      <c r="B9" s="182"/>
      <c r="C9" s="182"/>
      <c r="D9" s="182"/>
      <c r="E9" s="182"/>
      <c r="F9" s="182"/>
      <c r="G9" s="182"/>
      <c r="H9" s="33"/>
      <c r="I9" s="33"/>
      <c r="J9" s="33"/>
      <c r="K9" s="182" t="s">
        <v>108</v>
      </c>
      <c r="L9" s="182"/>
      <c r="M9" s="182"/>
      <c r="N9" s="182"/>
      <c r="O9" s="182"/>
      <c r="P9" s="182"/>
      <c r="Q9" s="182"/>
      <c r="R9" s="33"/>
      <c r="S9" s="5"/>
    </row>
    <row r="10" spans="1:19" s="1" customFormat="1" ht="24" x14ac:dyDescent="0.25">
      <c r="A10" s="191"/>
      <c r="B10" s="192"/>
      <c r="C10" s="193"/>
      <c r="D10" s="21" t="s">
        <v>51</v>
      </c>
      <c r="E10" s="21" t="s">
        <v>52</v>
      </c>
      <c r="F10" s="21" t="s">
        <v>63</v>
      </c>
      <c r="G10" s="21" t="s">
        <v>64</v>
      </c>
      <c r="H10" s="33"/>
      <c r="I10" s="8"/>
      <c r="J10" s="8"/>
      <c r="K10" s="183"/>
      <c r="L10" s="183"/>
      <c r="M10" s="183"/>
      <c r="N10" s="21" t="s">
        <v>51</v>
      </c>
      <c r="O10" s="21" t="s">
        <v>52</v>
      </c>
      <c r="P10" s="21" t="s">
        <v>63</v>
      </c>
      <c r="Q10" s="21" t="s">
        <v>64</v>
      </c>
      <c r="R10" s="33"/>
      <c r="S10" s="5"/>
    </row>
    <row r="11" spans="1:19" s="4" customFormat="1" ht="14.45" x14ac:dyDescent="0.3">
      <c r="A11" s="190" t="s">
        <v>47</v>
      </c>
      <c r="B11" s="173"/>
      <c r="C11" s="174"/>
      <c r="D11" s="22">
        <f>+E7</f>
        <v>92415</v>
      </c>
      <c r="E11" s="22">
        <f>+D11</f>
        <v>92415</v>
      </c>
      <c r="F11" s="22">
        <f t="shared" ref="F11:G13" si="1">+E11</f>
        <v>92415</v>
      </c>
      <c r="G11" s="22">
        <f t="shared" si="1"/>
        <v>92415</v>
      </c>
      <c r="H11" s="33"/>
      <c r="I11" s="5"/>
      <c r="J11" s="5"/>
      <c r="K11" s="172" t="s">
        <v>47</v>
      </c>
      <c r="L11" s="173"/>
      <c r="M11" s="174"/>
      <c r="N11" s="22">
        <f>+O5</f>
        <v>161194</v>
      </c>
      <c r="O11" s="22"/>
      <c r="P11" s="22"/>
      <c r="Q11" s="22"/>
      <c r="R11" s="33"/>
      <c r="S11" s="34"/>
    </row>
    <row r="12" spans="1:19" s="4" customFormat="1" ht="14.45" x14ac:dyDescent="0.3">
      <c r="A12" s="190" t="s">
        <v>56</v>
      </c>
      <c r="B12" s="173"/>
      <c r="C12" s="174"/>
      <c r="D12" s="22"/>
      <c r="E12" s="22">
        <f>+G7</f>
        <v>45756</v>
      </c>
      <c r="F12" s="22">
        <f t="shared" si="1"/>
        <v>45756</v>
      </c>
      <c r="G12" s="22">
        <f t="shared" si="1"/>
        <v>45756</v>
      </c>
      <c r="H12" s="33"/>
      <c r="I12" s="5"/>
      <c r="J12" s="5"/>
      <c r="K12" s="172" t="s">
        <v>56</v>
      </c>
      <c r="L12" s="173"/>
      <c r="M12" s="174"/>
      <c r="N12" s="22"/>
      <c r="O12" s="22">
        <f>+Q5</f>
        <v>161347</v>
      </c>
      <c r="P12" s="22"/>
      <c r="Q12" s="22"/>
      <c r="R12" s="33"/>
      <c r="S12" s="7"/>
    </row>
    <row r="13" spans="1:19" s="4" customFormat="1" thickBot="1" x14ac:dyDescent="0.35">
      <c r="A13" s="189" t="s">
        <v>59</v>
      </c>
      <c r="B13" s="180"/>
      <c r="C13" s="181"/>
      <c r="D13" s="27"/>
      <c r="E13" s="27"/>
      <c r="F13" s="27">
        <f>+I7</f>
        <v>45756</v>
      </c>
      <c r="G13" s="22">
        <f t="shared" si="1"/>
        <v>45756</v>
      </c>
      <c r="H13" s="33"/>
      <c r="I13" s="34"/>
      <c r="J13" s="34"/>
      <c r="K13" s="179" t="s">
        <v>59</v>
      </c>
      <c r="L13" s="180"/>
      <c r="M13" s="181"/>
      <c r="N13" s="22"/>
      <c r="O13" s="22"/>
      <c r="P13" s="22">
        <f>+S5</f>
        <v>172550</v>
      </c>
      <c r="Q13" s="22"/>
    </row>
    <row r="14" spans="1:19" s="7" customFormat="1" ht="16.5" thickTop="1" thickBot="1" x14ac:dyDescent="0.3">
      <c r="A14" s="176" t="s">
        <v>62</v>
      </c>
      <c r="B14" s="177"/>
      <c r="C14" s="178"/>
      <c r="D14" s="30">
        <f>SUM(D11:D13)</f>
        <v>92415</v>
      </c>
      <c r="E14" s="30">
        <f t="shared" ref="E14:G14" si="2">SUM(E11:E13)</f>
        <v>138171</v>
      </c>
      <c r="F14" s="30">
        <f t="shared" si="2"/>
        <v>183927</v>
      </c>
      <c r="G14" s="30">
        <f t="shared" si="2"/>
        <v>183927</v>
      </c>
      <c r="H14" s="33"/>
      <c r="K14" s="176" t="s">
        <v>62</v>
      </c>
      <c r="L14" s="177"/>
      <c r="M14" s="178"/>
      <c r="N14" s="30">
        <f>SUM(N11:N13)</f>
        <v>161194</v>
      </c>
      <c r="O14" s="30">
        <f t="shared" ref="O14:Q14" si="3">SUM(O11:O13)</f>
        <v>161347</v>
      </c>
      <c r="P14" s="30">
        <f t="shared" si="3"/>
        <v>172550</v>
      </c>
      <c r="Q14" s="30">
        <f t="shared" si="3"/>
        <v>0</v>
      </c>
      <c r="R14" s="136">
        <f>SUM(N14:Q14)</f>
        <v>495091</v>
      </c>
    </row>
    <row r="15" spans="1:19" ht="9.6" customHeight="1" thickTop="1" x14ac:dyDescent="0.3"/>
    <row r="16" spans="1:19" ht="5.45" customHeight="1" x14ac:dyDescent="0.3">
      <c r="D16" s="101"/>
      <c r="E16" s="101"/>
      <c r="F16" s="101"/>
      <c r="G16" s="101"/>
      <c r="J16" s="7"/>
      <c r="K16" s="7"/>
      <c r="L16" s="7"/>
      <c r="M16" s="7"/>
      <c r="N16" s="7"/>
      <c r="O16" s="7"/>
      <c r="P16" s="7"/>
    </row>
    <row r="17" spans="10:16" ht="30.6" customHeight="1" x14ac:dyDescent="0.3"/>
    <row r="18" spans="10:16" s="1" customFormat="1" ht="15" customHeight="1" x14ac:dyDescent="0.3">
      <c r="J18" s="7"/>
      <c r="K18" s="7"/>
      <c r="L18" s="7"/>
      <c r="M18" s="7"/>
      <c r="N18" s="7"/>
      <c r="O18" s="136"/>
      <c r="P18" s="7"/>
    </row>
    <row r="19" spans="10:16" s="1" customFormat="1" ht="14.45" x14ac:dyDescent="0.3">
      <c r="J19"/>
      <c r="K19"/>
      <c r="L19"/>
      <c r="M19"/>
      <c r="N19"/>
      <c r="O19" s="101"/>
      <c r="P19"/>
    </row>
    <row r="20" spans="10:16" s="1" customFormat="1" ht="14.45" customHeight="1" x14ac:dyDescent="0.3">
      <c r="J20"/>
      <c r="K20"/>
      <c r="L20"/>
      <c r="M20"/>
      <c r="N20"/>
      <c r="O20"/>
      <c r="P20"/>
    </row>
    <row r="22" spans="10:16" s="20" customFormat="1" x14ac:dyDescent="0.25">
      <c r="J22" s="33"/>
    </row>
    <row r="23" spans="10:16" s="1" customFormat="1" x14ac:dyDescent="0.25">
      <c r="J23" s="8"/>
    </row>
    <row r="24" spans="10:16" s="4" customFormat="1" ht="12.75" x14ac:dyDescent="0.2">
      <c r="J24" s="5"/>
    </row>
    <row r="25" spans="10:16" s="4" customFormat="1" ht="12.75" x14ac:dyDescent="0.2">
      <c r="J25" s="5"/>
    </row>
    <row r="26" spans="10:16" s="4" customFormat="1" ht="12.75" x14ac:dyDescent="0.2">
      <c r="J26" s="34"/>
    </row>
    <row r="27" spans="10:16" s="7" customFormat="1" ht="12.75" x14ac:dyDescent="0.2"/>
  </sheetData>
  <mergeCells count="27">
    <mergeCell ref="A10:C10"/>
    <mergeCell ref="M3:M4"/>
    <mergeCell ref="K3:K4"/>
    <mergeCell ref="L3:L4"/>
    <mergeCell ref="A3:A4"/>
    <mergeCell ref="A9:G9"/>
    <mergeCell ref="C3:C4"/>
    <mergeCell ref="B3:B4"/>
    <mergeCell ref="D3:E3"/>
    <mergeCell ref="F3:G3"/>
    <mergeCell ref="H3:I3"/>
    <mergeCell ref="K12:M12"/>
    <mergeCell ref="A1:S1"/>
    <mergeCell ref="K14:M14"/>
    <mergeCell ref="K13:M13"/>
    <mergeCell ref="K11:M11"/>
    <mergeCell ref="K9:Q9"/>
    <mergeCell ref="K10:M10"/>
    <mergeCell ref="A2:I2"/>
    <mergeCell ref="N3:O3"/>
    <mergeCell ref="P3:Q3"/>
    <mergeCell ref="R3:S3"/>
    <mergeCell ref="K2:S2"/>
    <mergeCell ref="A14:C14"/>
    <mergeCell ref="A13:C13"/>
    <mergeCell ref="A12:C12"/>
    <mergeCell ref="A11:C11"/>
  </mergeCells>
  <printOptions horizontalCentered="1"/>
  <pageMargins left="0.23622047244094491" right="0.27559055118110237" top="0.48" bottom="0.35433070866141736" header="0.15748031496062992" footer="0.23622047244094491"/>
  <pageSetup paperSize="9" scale="7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0"/>
  <sheetViews>
    <sheetView zoomScale="80" zoomScaleNormal="80" workbookViewId="0">
      <pane xSplit="3" ySplit="4" topLeftCell="D5" activePane="bottomRight" state="frozen"/>
      <selection pane="topRight" activeCell="D1" sqref="D1"/>
      <selection pane="bottomLeft" activeCell="A5" sqref="A5"/>
      <selection pane="bottomRight" activeCell="L9" sqref="L9"/>
    </sheetView>
  </sheetViews>
  <sheetFormatPr defaultColWidth="9.140625" defaultRowHeight="15" x14ac:dyDescent="0.25"/>
  <cols>
    <col min="1" max="1" width="6.7109375" style="10" customWidth="1"/>
    <col min="2" max="2" width="59.42578125" style="10" customWidth="1"/>
    <col min="3" max="3" width="59.140625" style="10" customWidth="1"/>
    <col min="4" max="4" width="10.7109375" style="11" customWidth="1"/>
    <col min="5" max="5" width="10.85546875" style="11" customWidth="1"/>
    <col min="6" max="6" width="11.7109375" style="11" customWidth="1"/>
    <col min="7" max="7" width="11.28515625" style="11" customWidth="1"/>
    <col min="8" max="8" width="12" style="11" customWidth="1"/>
    <col min="9" max="9" width="12" style="12" customWidth="1"/>
    <col min="10" max="10" width="39.42578125" style="10" customWidth="1"/>
    <col min="11" max="16384" width="9.140625" style="13"/>
  </cols>
  <sheetData>
    <row r="1" spans="1:11" ht="13.9" x14ac:dyDescent="0.25">
      <c r="A1" s="9"/>
    </row>
    <row r="2" spans="1:11" ht="31.15" customHeight="1" x14ac:dyDescent="0.25">
      <c r="A2" s="9" t="s">
        <v>13</v>
      </c>
    </row>
    <row r="4" spans="1:11" ht="30" x14ac:dyDescent="0.25">
      <c r="A4" s="14" t="s">
        <v>14</v>
      </c>
      <c r="B4" s="14" t="s">
        <v>15</v>
      </c>
      <c r="C4" s="15" t="s">
        <v>16</v>
      </c>
      <c r="D4" s="16" t="s">
        <v>17</v>
      </c>
      <c r="E4" s="16">
        <v>2023</v>
      </c>
      <c r="F4" s="16">
        <v>2024</v>
      </c>
      <c r="G4" s="16">
        <v>2025</v>
      </c>
      <c r="H4" s="16">
        <v>2026</v>
      </c>
      <c r="I4" s="16" t="s">
        <v>0</v>
      </c>
      <c r="J4" s="14" t="s">
        <v>18</v>
      </c>
    </row>
    <row r="5" spans="1:11" s="132" customFormat="1" ht="60" x14ac:dyDescent="0.25">
      <c r="A5" s="129" t="s">
        <v>19</v>
      </c>
      <c r="B5" s="130" t="s">
        <v>20</v>
      </c>
      <c r="C5" s="131" t="s">
        <v>129</v>
      </c>
      <c r="D5" s="138">
        <v>10400</v>
      </c>
      <c r="E5" s="138">
        <v>16800</v>
      </c>
      <c r="F5" s="138">
        <v>12600</v>
      </c>
      <c r="G5" s="138">
        <v>12600</v>
      </c>
      <c r="H5" s="138">
        <v>12600</v>
      </c>
      <c r="I5" s="139">
        <f>SUM(D5:H5)</f>
        <v>65000</v>
      </c>
      <c r="J5" s="130" t="s">
        <v>98</v>
      </c>
      <c r="K5" s="13"/>
    </row>
    <row r="6" spans="1:11" s="132" customFormat="1" ht="60" x14ac:dyDescent="0.25">
      <c r="A6" s="130" t="s">
        <v>21</v>
      </c>
      <c r="B6" s="130" t="s">
        <v>22</v>
      </c>
      <c r="C6" s="131" t="s">
        <v>130</v>
      </c>
      <c r="D6" s="138">
        <v>0</v>
      </c>
      <c r="E6" s="138">
        <v>4000</v>
      </c>
      <c r="F6" s="138">
        <v>3000</v>
      </c>
      <c r="G6" s="138">
        <v>3000</v>
      </c>
      <c r="H6" s="138">
        <v>3000</v>
      </c>
      <c r="I6" s="139">
        <f t="shared" ref="I6:I13" si="0">SUM(D6:H6)</f>
        <v>13000</v>
      </c>
      <c r="J6" s="130" t="s">
        <v>99</v>
      </c>
      <c r="K6" s="13"/>
    </row>
    <row r="7" spans="1:11" s="132" customFormat="1" ht="54.6" customHeight="1" x14ac:dyDescent="0.25">
      <c r="A7" s="130" t="s">
        <v>23</v>
      </c>
      <c r="B7" s="130" t="s">
        <v>100</v>
      </c>
      <c r="C7" s="131" t="s">
        <v>24</v>
      </c>
      <c r="D7" s="138">
        <v>25456</v>
      </c>
      <c r="E7" s="138">
        <v>22320</v>
      </c>
      <c r="F7" s="138">
        <v>0</v>
      </c>
      <c r="G7" s="138">
        <v>0</v>
      </c>
      <c r="H7" s="138">
        <v>0</v>
      </c>
      <c r="I7" s="139">
        <f t="shared" si="0"/>
        <v>47776</v>
      </c>
      <c r="J7" s="130" t="s">
        <v>132</v>
      </c>
      <c r="K7" s="13"/>
    </row>
    <row r="8" spans="1:11" s="132" customFormat="1" ht="60" x14ac:dyDescent="0.25">
      <c r="A8" s="130" t="s">
        <v>25</v>
      </c>
      <c r="B8" s="130" t="s">
        <v>26</v>
      </c>
      <c r="C8" s="131" t="s">
        <v>27</v>
      </c>
      <c r="D8" s="138">
        <v>0</v>
      </c>
      <c r="E8" s="138">
        <v>8000</v>
      </c>
      <c r="F8" s="138">
        <v>5000</v>
      </c>
      <c r="G8" s="138">
        <v>5000</v>
      </c>
      <c r="H8" s="138">
        <v>5000</v>
      </c>
      <c r="I8" s="139">
        <f t="shared" si="0"/>
        <v>23000</v>
      </c>
      <c r="J8" s="130" t="s">
        <v>28</v>
      </c>
    </row>
    <row r="9" spans="1:11" s="132" customFormat="1" ht="89.45" customHeight="1" x14ac:dyDescent="0.25">
      <c r="A9" s="130" t="s">
        <v>29</v>
      </c>
      <c r="B9" s="130" t="s">
        <v>30</v>
      </c>
      <c r="C9" s="131" t="s">
        <v>31</v>
      </c>
      <c r="D9" s="138">
        <v>0</v>
      </c>
      <c r="E9" s="138">
        <v>8000</v>
      </c>
      <c r="F9" s="138">
        <v>5000</v>
      </c>
      <c r="G9" s="138">
        <v>5000</v>
      </c>
      <c r="H9" s="138">
        <v>5000</v>
      </c>
      <c r="I9" s="139">
        <f t="shared" si="0"/>
        <v>23000</v>
      </c>
      <c r="J9" s="130" t="s">
        <v>32</v>
      </c>
    </row>
    <row r="10" spans="1:11" s="132" customFormat="1" ht="97.15" customHeight="1" x14ac:dyDescent="0.25">
      <c r="A10" s="130" t="s">
        <v>33</v>
      </c>
      <c r="B10" s="130" t="s">
        <v>131</v>
      </c>
      <c r="C10" s="131" t="s">
        <v>34</v>
      </c>
      <c r="D10" s="138">
        <v>0</v>
      </c>
      <c r="E10" s="138">
        <v>19820</v>
      </c>
      <c r="F10" s="138">
        <v>19820</v>
      </c>
      <c r="G10" s="138">
        <v>19820</v>
      </c>
      <c r="H10" s="138">
        <v>19820</v>
      </c>
      <c r="I10" s="139">
        <f t="shared" si="0"/>
        <v>79280</v>
      </c>
      <c r="J10" s="130" t="s">
        <v>35</v>
      </c>
    </row>
    <row r="11" spans="1:11" s="132" customFormat="1" ht="54.6" customHeight="1" x14ac:dyDescent="0.25">
      <c r="A11" s="130" t="s">
        <v>36</v>
      </c>
      <c r="B11" s="130" t="s">
        <v>37</v>
      </c>
      <c r="C11" s="131" t="s">
        <v>38</v>
      </c>
      <c r="D11" s="138">
        <v>0</v>
      </c>
      <c r="E11" s="138">
        <v>4000</v>
      </c>
      <c r="F11" s="138">
        <v>4000</v>
      </c>
      <c r="G11" s="138">
        <v>4000</v>
      </c>
      <c r="H11" s="138">
        <v>4000</v>
      </c>
      <c r="I11" s="139">
        <f t="shared" si="0"/>
        <v>16000</v>
      </c>
      <c r="J11" s="130" t="s">
        <v>39</v>
      </c>
    </row>
    <row r="12" spans="1:11" s="132" customFormat="1" ht="98.45" customHeight="1" x14ac:dyDescent="0.25">
      <c r="A12" s="130" t="s">
        <v>40</v>
      </c>
      <c r="B12" s="130" t="s">
        <v>41</v>
      </c>
      <c r="C12" s="131" t="s">
        <v>42</v>
      </c>
      <c r="D12" s="138">
        <v>0</v>
      </c>
      <c r="E12" s="138">
        <v>18000</v>
      </c>
      <c r="F12" s="138">
        <v>16000</v>
      </c>
      <c r="G12" s="138">
        <v>12000</v>
      </c>
      <c r="H12" s="138">
        <v>6000</v>
      </c>
      <c r="I12" s="139">
        <f t="shared" si="0"/>
        <v>52000</v>
      </c>
      <c r="J12" s="130" t="s">
        <v>43</v>
      </c>
    </row>
    <row r="13" spans="1:11" s="132" customFormat="1" ht="60" x14ac:dyDescent="0.25">
      <c r="A13" s="130" t="s">
        <v>44</v>
      </c>
      <c r="B13" s="130" t="s">
        <v>101</v>
      </c>
      <c r="C13" s="131" t="s">
        <v>102</v>
      </c>
      <c r="D13" s="138">
        <v>0</v>
      </c>
      <c r="E13" s="138">
        <v>20000</v>
      </c>
      <c r="F13" s="138">
        <v>20000</v>
      </c>
      <c r="G13" s="138">
        <v>20000</v>
      </c>
      <c r="H13" s="138">
        <v>20000</v>
      </c>
      <c r="I13" s="139">
        <f t="shared" si="0"/>
        <v>80000</v>
      </c>
      <c r="J13" s="130" t="s">
        <v>45</v>
      </c>
    </row>
    <row r="14" spans="1:11" s="135" customFormat="1" ht="31.15" customHeight="1" x14ac:dyDescent="0.25">
      <c r="A14" s="198" t="s">
        <v>46</v>
      </c>
      <c r="B14" s="198"/>
      <c r="C14" s="198"/>
      <c r="D14" s="133">
        <f>SUM(D5:D13)</f>
        <v>35856</v>
      </c>
      <c r="E14" s="133">
        <f t="shared" ref="E14:I14" si="1">SUM(E5:E13)</f>
        <v>120940</v>
      </c>
      <c r="F14" s="133">
        <f t="shared" si="1"/>
        <v>85420</v>
      </c>
      <c r="G14" s="133">
        <f t="shared" si="1"/>
        <v>81420</v>
      </c>
      <c r="H14" s="133">
        <f t="shared" si="1"/>
        <v>75420</v>
      </c>
      <c r="I14" s="133">
        <f t="shared" si="1"/>
        <v>399056</v>
      </c>
      <c r="J14" s="134"/>
    </row>
    <row r="16" spans="1:11" x14ac:dyDescent="0.25">
      <c r="D16" s="10"/>
      <c r="E16" s="10"/>
      <c r="F16" s="10"/>
      <c r="G16" s="10"/>
      <c r="H16" s="10"/>
      <c r="I16" s="10"/>
      <c r="J16" s="11"/>
    </row>
    <row r="17" spans="4:10" x14ac:dyDescent="0.25">
      <c r="D17" s="10"/>
      <c r="E17" s="10"/>
      <c r="F17" s="10"/>
      <c r="G17" s="10"/>
      <c r="H17" s="10"/>
      <c r="I17" s="10"/>
      <c r="J17" s="11"/>
    </row>
    <row r="18" spans="4:10" x14ac:dyDescent="0.25">
      <c r="D18" s="17"/>
      <c r="E18" s="17"/>
      <c r="F18" s="17"/>
      <c r="G18" s="17"/>
      <c r="H18" s="17"/>
      <c r="I18" s="17"/>
    </row>
    <row r="19" spans="4:10" x14ac:dyDescent="0.25">
      <c r="D19" s="17"/>
      <c r="E19" s="17"/>
      <c r="F19" s="17"/>
      <c r="G19" s="17"/>
      <c r="H19" s="17"/>
      <c r="I19" s="17"/>
    </row>
    <row r="20" spans="4:10" x14ac:dyDescent="0.25">
      <c r="D20" s="17"/>
      <c r="E20" s="17"/>
      <c r="F20" s="17"/>
      <c r="G20" s="17"/>
      <c r="H20" s="17"/>
      <c r="I20" s="17"/>
    </row>
  </sheetData>
  <mergeCells count="1">
    <mergeCell ref="A14:C14"/>
  </mergeCells>
  <printOptions horizontalCentered="1"/>
  <pageMargins left="0.23622047244094491" right="0.27559055118110237" top="0.43307086614173229" bottom="0.43307086614173229" header="0.23622047244094491" footer="0.23622047244094491"/>
  <pageSetup scale="5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2.1.1.1.c_Kopā_VB_PB</vt:lpstr>
      <vt:lpstr>pegagogu DS_interešu</vt:lpstr>
      <vt:lpstr>pegagogu DS_atbalsts spec.</vt:lpstr>
      <vt:lpstr>mācību līdzekļi</vt:lpstr>
      <vt:lpstr>LVA</vt:lpstr>
    </vt:vector>
  </TitlesOfParts>
  <Company>Izgl'itibas un zinatnes ministrija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Dace Kalsone</dc:creator>
  <cp:lastModifiedBy>Sandra Zērande</cp:lastModifiedBy>
  <cp:lastPrinted>2022-05-23T12:49:06Z</cp:lastPrinted>
  <dcterms:created xsi:type="dcterms:W3CDTF">2022-04-04T08:09:50Z</dcterms:created>
  <dcterms:modified xsi:type="dcterms:W3CDTF">2022-11-04T13:40:55Z</dcterms:modified>
</cp:coreProperties>
</file>