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1.2.1.1." sheetId="1" r:id="rId1"/>
  </sheets>
  <definedNames>
    <definedName name="_xlnm._FilterDatabase" localSheetId="0" hidden="1">'1.2.1.1.'!$A$3:$I$3</definedName>
  </definedNames>
  <calcPr calcId="152511"/>
</workbook>
</file>

<file path=xl/calcChain.xml><?xml version="1.0" encoding="utf-8"?>
<calcChain xmlns="http://schemas.openxmlformats.org/spreadsheetml/2006/main">
  <c r="C35" i="1" l="1"/>
  <c r="D35" i="1"/>
  <c r="E35" i="1"/>
  <c r="F35" i="1"/>
  <c r="G35" i="1"/>
  <c r="H35" i="1"/>
  <c r="B35" i="1"/>
  <c r="E27" i="1"/>
  <c r="C27" i="1"/>
  <c r="D27" i="1"/>
  <c r="F27" i="1"/>
  <c r="G27" i="1"/>
  <c r="H27" i="1"/>
  <c r="B27" i="1"/>
  <c r="E21" i="1" l="1"/>
  <c r="F21" i="1"/>
  <c r="G21" i="1"/>
  <c r="H21" i="1"/>
  <c r="D21" i="1"/>
  <c r="D30" i="1" l="1"/>
  <c r="D22" i="1"/>
  <c r="D11" i="1"/>
  <c r="E11" i="1"/>
  <c r="F11" i="1"/>
  <c r="G11" i="1"/>
  <c r="H11" i="1"/>
  <c r="C11" i="1"/>
  <c r="F10" i="1"/>
  <c r="G10" i="1"/>
  <c r="H10" i="1"/>
  <c r="H16" i="1" s="1"/>
  <c r="C6" i="1"/>
  <c r="C10" i="1" s="1"/>
  <c r="M6" i="1" l="1"/>
  <c r="M8" i="1"/>
  <c r="M5" i="1"/>
  <c r="M7" i="1"/>
  <c r="B12" i="1"/>
  <c r="B13" i="1" s="1"/>
  <c r="F12" i="1"/>
  <c r="F13" i="1" s="1"/>
  <c r="G12" i="1"/>
  <c r="G13" i="1" s="1"/>
  <c r="H12" i="1"/>
  <c r="H13" i="1" s="1"/>
  <c r="C12" i="1"/>
  <c r="C13" i="1" s="1"/>
  <c r="C7" i="1" l="1"/>
  <c r="F7" i="1"/>
  <c r="G7" i="1"/>
  <c r="H7" i="1"/>
  <c r="B7" i="1"/>
  <c r="E6" i="1"/>
  <c r="C5" i="1"/>
  <c r="D5" i="1"/>
  <c r="E5" i="1"/>
  <c r="F5" i="1"/>
  <c r="G5" i="1"/>
  <c r="H5" i="1"/>
  <c r="E20" i="1" s="1"/>
  <c r="E22" i="1" s="1"/>
  <c r="B5" i="1"/>
  <c r="E23" i="1" l="1"/>
  <c r="E24" i="1"/>
  <c r="E25" i="1"/>
  <c r="E26" i="1"/>
  <c r="E10" i="1"/>
  <c r="E12" i="1"/>
  <c r="E7" i="1"/>
  <c r="D6" i="1"/>
  <c r="E13" i="1" l="1"/>
  <c r="D10" i="1"/>
  <c r="D12" i="1"/>
  <c r="H20" i="1"/>
  <c r="H22" i="1" s="1"/>
  <c r="H23" i="1" s="1"/>
  <c r="F20" i="1"/>
  <c r="F22" i="1" s="1"/>
  <c r="H28" i="1"/>
  <c r="H30" i="1" s="1"/>
  <c r="F28" i="1"/>
  <c r="F30" i="1" s="1"/>
  <c r="G20" i="1"/>
  <c r="G22" i="1" s="1"/>
  <c r="E28" i="1"/>
  <c r="E30" i="1" s="1"/>
  <c r="G28" i="1"/>
  <c r="G30" i="1" s="1"/>
  <c r="D7" i="1"/>
  <c r="D13" i="1" l="1"/>
  <c r="H31" i="1"/>
  <c r="H33" i="1"/>
  <c r="H34" i="1"/>
  <c r="H32" i="1"/>
  <c r="F33" i="1"/>
  <c r="F34" i="1"/>
  <c r="F32" i="1"/>
  <c r="F31" i="1"/>
  <c r="G34" i="1"/>
  <c r="G32" i="1"/>
  <c r="G33" i="1"/>
  <c r="G31" i="1"/>
  <c r="E34" i="1"/>
  <c r="E32" i="1"/>
  <c r="E31" i="1"/>
  <c r="E33" i="1"/>
  <c r="H24" i="1"/>
  <c r="H26" i="1"/>
  <c r="H25" i="1"/>
  <c r="G25" i="1"/>
  <c r="G23" i="1"/>
  <c r="G26" i="1"/>
  <c r="G24" i="1"/>
  <c r="F23" i="1"/>
  <c r="F24" i="1"/>
  <c r="F26" i="1"/>
  <c r="F25" i="1"/>
</calcChain>
</file>

<file path=xl/sharedStrings.xml><?xml version="1.0" encoding="utf-8"?>
<sst xmlns="http://schemas.openxmlformats.org/spreadsheetml/2006/main" count="35" uniqueCount="29">
  <si>
    <t>Jaunā modeļa valsts atalgojums gadā</t>
  </si>
  <si>
    <t>Jaunā modeļa doktorantūras studiju bāzes gadā</t>
  </si>
  <si>
    <t>Absolventu skaita prognoze jaunajam modelim 2027.gadā - (vidējais programmas ilgums 3.5 gadi, 75 % absolvē)</t>
  </si>
  <si>
    <t>2020.gadā pieejamais valsts budžeta finansējums doktorantūrai</t>
  </si>
  <si>
    <t>Jaunā modeļa ieviešanas VB finansējums (1.risinājums)</t>
  </si>
  <si>
    <t>Jaunā modeļa ieviešanas VB + SF finansējums (1.risinājums)</t>
  </si>
  <si>
    <t>Jaunā modeļa valsts budžeta vietas (1.risinājums)</t>
  </si>
  <si>
    <t>Vecā modeļa valsts budžeta vietas (1.risinājums)</t>
  </si>
  <si>
    <t>Kopā pieejamās budžeta vietas (1.risinājums)</t>
  </si>
  <si>
    <t>Jaunā modeļa SF finansējuma budžeta vietas (1.risinājums)</t>
  </si>
  <si>
    <t>Kopējais VB + potenciāli SF finansējums doktorantūras finansēšanai (1.risinājums)</t>
  </si>
  <si>
    <t>Papildu nepieciešamais VB finansējums 200 absolventu nodrošināšanai (2.risinājums) (jāuzsāk vismaz 3 gadus pirms 2027.gada)</t>
  </si>
  <si>
    <t>Vēl nenodrošinātais SF finansējums, kas jāņem vērā</t>
  </si>
  <si>
    <t>Kopā 2.risinājumam nepieciešamais finansējums 200 absolventiem 2027.gadā</t>
  </si>
  <si>
    <t>t.sk IZM AII</t>
  </si>
  <si>
    <t>t.sk ZM AII</t>
  </si>
  <si>
    <t>t.sk KM AII</t>
  </si>
  <si>
    <t>t.sk VM AII</t>
  </si>
  <si>
    <t>IZM 03.01.00 Augstskolas</t>
  </si>
  <si>
    <t>ZM 22.02.00 Augstākā izglītība</t>
  </si>
  <si>
    <t>KM 20.00.00 Kultūrizglītība</t>
  </si>
  <si>
    <t>VM 02.03.00 Augstākā medicīnas izglītība</t>
  </si>
  <si>
    <t>Kopā PhD 2020.gadā (pieejamais VB finansējums)</t>
  </si>
  <si>
    <t>% starp resoriem</t>
  </si>
  <si>
    <t>Papildu nepieciešamais VB finansējums 250 absolventu nodrošināšanai (3.risinājums)  (jāuzsāk vismaz 3 gadus pirms 2027.gada)</t>
  </si>
  <si>
    <t>Kopā 3.risinājumam nepieciešamais finansējums 200 absolventiem 2027.gadā</t>
  </si>
  <si>
    <t>NAP 2021+ doktorantūrai indikatīvi paredzētais finansējums (sadalīts pa gadiem) (papildu nepieciešamais finansējums 1.modelim)</t>
  </si>
  <si>
    <t>2. risinājuma kopējais budžeta vietu skaits</t>
  </si>
  <si>
    <t>14.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</si>
</sst>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[$€-2]\ * #,##0_);_([$€-2]\ * \(#,##0\);_([$€-2]\ * &quot;-&quot;??_);_(@_)"/>
    <numFmt numFmtId="165" formatCode="0.0000"/>
    <numFmt numFmtId="166" formatCode="_([$€-2]\ * #,##0.00_);_([$€-2]\ * \(#,##0.00\);_([$€-2]\ * &quot;-&quot;??_);_(@_)"/>
    <numFmt numFmtId="167" formatCode="0.0%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5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65" fontId="1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1" fontId="1" fillId="0" borderId="0" xfId="0" applyNumberFormat="1" applyFont="1" applyBorder="1" applyAlignment="1">
      <alignment horizontal="center" vertical="center"/>
    </xf>
    <xf numFmtId="166" fontId="0" fillId="0" borderId="0" xfId="0" applyNumberFormat="1"/>
    <xf numFmtId="0" fontId="0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164" fontId="0" fillId="0" borderId="1" xfId="0" applyNumberFormat="1" applyBorder="1"/>
    <xf numFmtId="164" fontId="2" fillId="0" borderId="4" xfId="0" applyNumberFormat="1" applyFont="1" applyBorder="1" applyAlignment="1">
      <alignment horizontal="center" vertical="center"/>
    </xf>
    <xf numFmtId="167" fontId="0" fillId="0" borderId="1" xfId="1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64" fontId="0" fillId="2" borderId="1" xfId="0" applyNumberFormat="1" applyFill="1" applyBorder="1"/>
    <xf numFmtId="164" fontId="1" fillId="2" borderId="1" xfId="0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/>
    </xf>
    <xf numFmtId="0" fontId="0" fillId="0" borderId="10" xfId="0" applyFont="1" applyBorder="1" applyAlignment="1">
      <alignment horizontal="center" vertical="center" wrapText="1"/>
    </xf>
    <xf numFmtId="164" fontId="0" fillId="0" borderId="11" xfId="0" applyNumberFormat="1" applyBorder="1"/>
    <xf numFmtId="164" fontId="1" fillId="0" borderId="11" xfId="0" applyNumberFormat="1" applyFont="1" applyBorder="1" applyAlignment="1">
      <alignment horizontal="center" vertical="center"/>
    </xf>
    <xf numFmtId="3" fontId="0" fillId="0" borderId="6" xfId="0" applyNumberFormat="1" applyBorder="1" applyAlignment="1">
      <alignment horizontal="center" vertical="center"/>
    </xf>
    <xf numFmtId="164" fontId="0" fillId="0" borderId="9" xfId="0" applyNumberFormat="1" applyFon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164" fontId="0" fillId="0" borderId="11" xfId="0" applyNumberFormat="1" applyFont="1" applyBorder="1" applyAlignment="1">
      <alignment horizontal="center" vertical="center"/>
    </xf>
    <xf numFmtId="164" fontId="0" fillId="0" borderId="1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164" fontId="1" fillId="0" borderId="3" xfId="0" applyNumberFormat="1" applyFont="1" applyBorder="1" applyAlignment="1">
      <alignment wrapText="1"/>
    </xf>
    <xf numFmtId="167" fontId="1" fillId="0" borderId="1" xfId="1" applyNumberFormat="1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1" fontId="0" fillId="0" borderId="16" xfId="0" applyNumberFormat="1" applyBorder="1" applyAlignment="1">
      <alignment horizontal="center" vertical="center"/>
    </xf>
    <xf numFmtId="1" fontId="0" fillId="0" borderId="17" xfId="0" applyNumberFormat="1" applyBorder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0" fillId="0" borderId="3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workbookViewId="0">
      <selection activeCell="C18" sqref="C18"/>
    </sheetView>
  </sheetViews>
  <sheetFormatPr defaultRowHeight="15" x14ac:dyDescent="0.25"/>
  <cols>
    <col min="1" max="1" width="44.28515625" style="1" customWidth="1"/>
    <col min="2" max="4" width="13" customWidth="1"/>
    <col min="5" max="8" width="16.42578125" customWidth="1"/>
    <col min="11" max="11" width="26.28515625" customWidth="1"/>
    <col min="12" max="12" width="15.140625" bestFit="1" customWidth="1"/>
    <col min="14" max="14" width="12" bestFit="1" customWidth="1"/>
    <col min="15" max="15" width="10.5703125" bestFit="1" customWidth="1"/>
  </cols>
  <sheetData>
    <row r="1" spans="1:13" x14ac:dyDescent="0.25">
      <c r="A1" s="49" t="s">
        <v>28</v>
      </c>
    </row>
    <row r="2" spans="1:13" x14ac:dyDescent="0.25">
      <c r="A2" s="2"/>
      <c r="B2" s="3">
        <v>2021</v>
      </c>
      <c r="C2" s="3">
        <v>2022</v>
      </c>
      <c r="D2" s="3">
        <v>2023</v>
      </c>
      <c r="E2" s="3">
        <v>2024</v>
      </c>
      <c r="F2" s="3">
        <v>2025</v>
      </c>
      <c r="G2" s="3">
        <v>2026</v>
      </c>
      <c r="H2" s="3">
        <v>2027</v>
      </c>
    </row>
    <row r="3" spans="1:13" s="1" customFormat="1" ht="39" customHeight="1" x14ac:dyDescent="0.25">
      <c r="A3" s="2" t="s">
        <v>3</v>
      </c>
      <c r="B3" s="4">
        <v>11940774.341134369</v>
      </c>
      <c r="C3" s="4">
        <v>11940774.341134369</v>
      </c>
      <c r="D3" s="4">
        <v>11940774.341134369</v>
      </c>
      <c r="E3" s="4">
        <v>11940774.341134369</v>
      </c>
      <c r="F3" s="4">
        <v>11940774.341134369</v>
      </c>
      <c r="G3" s="4">
        <v>11940774.341134369</v>
      </c>
      <c r="H3" s="4">
        <v>11940774.341134369</v>
      </c>
    </row>
    <row r="4" spans="1:13" ht="45" x14ac:dyDescent="0.25">
      <c r="A4" s="23" t="s">
        <v>26</v>
      </c>
      <c r="B4" s="26">
        <v>0</v>
      </c>
      <c r="C4" s="26">
        <v>0</v>
      </c>
      <c r="D4" s="26">
        <v>1500000</v>
      </c>
      <c r="E4" s="26">
        <v>3000000</v>
      </c>
      <c r="F4" s="26">
        <v>4500000</v>
      </c>
      <c r="G4" s="26">
        <v>4500000</v>
      </c>
      <c r="H4" s="26">
        <v>4500000</v>
      </c>
      <c r="K4" s="43" t="s">
        <v>22</v>
      </c>
      <c r="L4" s="44">
        <v>11940774.341134369</v>
      </c>
      <c r="M4" s="45" t="s">
        <v>23</v>
      </c>
    </row>
    <row r="5" spans="1:13" ht="31.9" customHeight="1" thickBot="1" x14ac:dyDescent="0.3">
      <c r="A5" s="16" t="s">
        <v>10</v>
      </c>
      <c r="B5" s="5">
        <f>B4+B3</f>
        <v>11940774.341134369</v>
      </c>
      <c r="C5" s="5">
        <f t="shared" ref="C5:H5" si="0">C4+C3</f>
        <v>11940774.341134369</v>
      </c>
      <c r="D5" s="5">
        <f t="shared" si="0"/>
        <v>13440774.341134369</v>
      </c>
      <c r="E5" s="5">
        <f t="shared" si="0"/>
        <v>14940774.341134369</v>
      </c>
      <c r="F5" s="5">
        <f t="shared" si="0"/>
        <v>16440774.341134369</v>
      </c>
      <c r="G5" s="5">
        <f t="shared" si="0"/>
        <v>16440774.341134369</v>
      </c>
      <c r="H5" s="5">
        <f t="shared" si="0"/>
        <v>16440774.341134369</v>
      </c>
      <c r="K5" s="19" t="s">
        <v>18</v>
      </c>
      <c r="L5" s="21">
        <v>6876128</v>
      </c>
      <c r="M5" s="22">
        <f>L5/$L$4</f>
        <v>0.57585277165088522</v>
      </c>
    </row>
    <row r="6" spans="1:13" ht="31.9" customHeight="1" thickBot="1" x14ac:dyDescent="0.3">
      <c r="A6" s="2" t="s">
        <v>4</v>
      </c>
      <c r="B6" s="5">
        <v>0</v>
      </c>
      <c r="C6" s="5">
        <f>C3*0.25</f>
        <v>2985193.5852835923</v>
      </c>
      <c r="D6" s="5">
        <f>C6*2</f>
        <v>5970387.1705671847</v>
      </c>
      <c r="E6" s="5">
        <f>C6*3</f>
        <v>8955580.755850777</v>
      </c>
      <c r="F6" s="5">
        <v>11940774.341134369</v>
      </c>
      <c r="G6" s="5">
        <v>11940774.341134369</v>
      </c>
      <c r="H6" s="5">
        <v>11940774.341134369</v>
      </c>
      <c r="K6" s="18" t="s">
        <v>19</v>
      </c>
      <c r="L6" s="21">
        <v>1566662</v>
      </c>
      <c r="M6" s="22">
        <f>L6/$L$4</f>
        <v>0.13120271393146249</v>
      </c>
    </row>
    <row r="7" spans="1:13" ht="31.9" customHeight="1" thickBot="1" x14ac:dyDescent="0.3">
      <c r="A7" s="2" t="s">
        <v>5</v>
      </c>
      <c r="B7" s="5">
        <f>B6+B4</f>
        <v>0</v>
      </c>
      <c r="C7" s="5">
        <f>C6+C4</f>
        <v>2985193.5852835923</v>
      </c>
      <c r="D7" s="5">
        <f t="shared" ref="D7:H7" si="1">D6+D4</f>
        <v>7470387.1705671847</v>
      </c>
      <c r="E7" s="5">
        <f t="shared" si="1"/>
        <v>11955580.755850777</v>
      </c>
      <c r="F7" s="5">
        <f t="shared" si="1"/>
        <v>16440774.341134369</v>
      </c>
      <c r="G7" s="5">
        <f t="shared" si="1"/>
        <v>16440774.341134369</v>
      </c>
      <c r="H7" s="5">
        <f t="shared" si="1"/>
        <v>16440774.341134369</v>
      </c>
      <c r="K7" s="18" t="s">
        <v>20</v>
      </c>
      <c r="L7" s="21">
        <v>998348</v>
      </c>
      <c r="M7" s="22">
        <f>L7/$L$4</f>
        <v>8.3608313119261021E-2</v>
      </c>
    </row>
    <row r="8" spans="1:13" ht="31.9" customHeight="1" thickBot="1" x14ac:dyDescent="0.3">
      <c r="A8" s="2" t="s">
        <v>0</v>
      </c>
      <c r="B8" s="5">
        <v>12000</v>
      </c>
      <c r="C8" s="5">
        <v>12000</v>
      </c>
      <c r="D8" s="5">
        <v>12000</v>
      </c>
      <c r="E8" s="5">
        <v>12000</v>
      </c>
      <c r="F8" s="5">
        <v>12000</v>
      </c>
      <c r="G8" s="5">
        <v>12000</v>
      </c>
      <c r="H8" s="5">
        <v>12000</v>
      </c>
      <c r="K8" s="18" t="s">
        <v>21</v>
      </c>
      <c r="L8" s="21">
        <v>2499636</v>
      </c>
      <c r="M8" s="22">
        <f>L8/$L$4</f>
        <v>0.20933617272952632</v>
      </c>
    </row>
    <row r="9" spans="1:13" x14ac:dyDescent="0.25">
      <c r="A9" s="2" t="s">
        <v>1</v>
      </c>
      <c r="B9" s="5">
        <v>8500</v>
      </c>
      <c r="C9" s="5">
        <v>8500</v>
      </c>
      <c r="D9" s="5">
        <v>8500</v>
      </c>
      <c r="E9" s="5">
        <v>8500</v>
      </c>
      <c r="F9" s="5">
        <v>8500</v>
      </c>
      <c r="G9" s="5">
        <v>8500</v>
      </c>
      <c r="H9" s="5">
        <v>8500</v>
      </c>
    </row>
    <row r="10" spans="1:13" x14ac:dyDescent="0.25">
      <c r="A10" s="3" t="s">
        <v>6</v>
      </c>
      <c r="B10" s="6">
        <v>0</v>
      </c>
      <c r="C10" s="6">
        <f>C6/(C8+C9)</f>
        <v>145.61919928212646</v>
      </c>
      <c r="D10" s="6">
        <f t="shared" ref="D10:H10" si="2">D6/(D8+D9)</f>
        <v>291.23839856425292</v>
      </c>
      <c r="E10" s="6">
        <f t="shared" si="2"/>
        <v>436.85759784637935</v>
      </c>
      <c r="F10" s="6">
        <f t="shared" si="2"/>
        <v>582.47679712850584</v>
      </c>
      <c r="G10" s="6">
        <f t="shared" si="2"/>
        <v>582.47679712850584</v>
      </c>
      <c r="H10" s="6">
        <f t="shared" si="2"/>
        <v>582.47679712850584</v>
      </c>
    </row>
    <row r="11" spans="1:13" x14ac:dyDescent="0.25">
      <c r="A11" s="3" t="s">
        <v>9</v>
      </c>
      <c r="B11" s="6">
        <v>0</v>
      </c>
      <c r="C11" s="6">
        <f>C4/(C8+C9)</f>
        <v>0</v>
      </c>
      <c r="D11" s="6">
        <f t="shared" ref="D11:H11" si="3">D4/(D8+D9)</f>
        <v>73.170731707317074</v>
      </c>
      <c r="E11" s="6">
        <f t="shared" si="3"/>
        <v>146.34146341463415</v>
      </c>
      <c r="F11" s="6">
        <f t="shared" si="3"/>
        <v>219.51219512195121</v>
      </c>
      <c r="G11" s="6">
        <f t="shared" si="3"/>
        <v>219.51219512195121</v>
      </c>
      <c r="H11" s="6">
        <f t="shared" si="3"/>
        <v>219.51219512195121</v>
      </c>
    </row>
    <row r="12" spans="1:13" x14ac:dyDescent="0.25">
      <c r="A12" s="3" t="s">
        <v>7</v>
      </c>
      <c r="B12" s="6">
        <f>(B3-B6)/(9707.95)</f>
        <v>1229.9995716020755</v>
      </c>
      <c r="C12" s="6">
        <f>(C3-C6)/(9707.95)</f>
        <v>922.4996787015566</v>
      </c>
      <c r="D12" s="6">
        <f t="shared" ref="D12:H12" si="4">(D3-D6)/(9707.95)</f>
        <v>614.99978580103777</v>
      </c>
      <c r="E12" s="6">
        <f t="shared" si="4"/>
        <v>307.49989290051889</v>
      </c>
      <c r="F12" s="6">
        <f t="shared" si="4"/>
        <v>0</v>
      </c>
      <c r="G12" s="6">
        <f t="shared" si="4"/>
        <v>0</v>
      </c>
      <c r="H12" s="6">
        <f t="shared" si="4"/>
        <v>0</v>
      </c>
    </row>
    <row r="13" spans="1:13" x14ac:dyDescent="0.25">
      <c r="A13" s="7" t="s">
        <v>8</v>
      </c>
      <c r="B13" s="8">
        <f>B11+B10+B12</f>
        <v>1229.9995716020755</v>
      </c>
      <c r="C13" s="8">
        <f t="shared" ref="C13:H13" si="5">C11+C10+C12</f>
        <v>1068.118877983683</v>
      </c>
      <c r="D13" s="8">
        <f t="shared" si="5"/>
        <v>979.40891607260778</v>
      </c>
      <c r="E13" s="8">
        <f t="shared" si="5"/>
        <v>890.69895416153236</v>
      </c>
      <c r="F13" s="8">
        <f t="shared" si="5"/>
        <v>801.98899225045704</v>
      </c>
      <c r="G13" s="8">
        <f t="shared" si="5"/>
        <v>801.98899225045704</v>
      </c>
      <c r="H13" s="8">
        <f t="shared" si="5"/>
        <v>801.98899225045704</v>
      </c>
    </row>
    <row r="14" spans="1:13" x14ac:dyDescent="0.25">
      <c r="A14" s="13"/>
      <c r="B14" s="14"/>
      <c r="C14" s="14"/>
      <c r="D14" s="14"/>
      <c r="E14" s="14"/>
      <c r="F14" s="14"/>
      <c r="G14" s="14"/>
      <c r="H14" s="14"/>
    </row>
    <row r="16" spans="1:13" ht="45" x14ac:dyDescent="0.25">
      <c r="A16" s="2" t="s">
        <v>2</v>
      </c>
      <c r="B16" s="50"/>
      <c r="C16" s="51"/>
      <c r="D16" s="51"/>
      <c r="E16" s="51"/>
      <c r="F16" s="51"/>
      <c r="G16" s="52"/>
      <c r="H16" s="12">
        <f>((H10+H11)/3.5)*0.75</f>
        <v>171.85478405366936</v>
      </c>
    </row>
    <row r="17" spans="1:8" x14ac:dyDescent="0.25">
      <c r="A17" s="9"/>
      <c r="B17" s="11"/>
      <c r="C17" s="11"/>
      <c r="D17" s="11"/>
      <c r="E17" s="11"/>
      <c r="F17" s="10"/>
      <c r="G17" s="10"/>
      <c r="H17" s="10"/>
    </row>
    <row r="18" spans="1:8" x14ac:dyDescent="0.25">
      <c r="A18" s="9"/>
      <c r="B18" s="11"/>
      <c r="C18" s="11"/>
      <c r="D18" s="11"/>
      <c r="E18" s="11"/>
      <c r="F18" s="10"/>
      <c r="G18" s="10"/>
      <c r="H18" s="10"/>
    </row>
    <row r="19" spans="1:8" ht="15.75" thickBot="1" x14ac:dyDescent="0.3"/>
    <row r="20" spans="1:8" ht="47.45" customHeight="1" x14ac:dyDescent="0.25">
      <c r="A20" s="28" t="s">
        <v>11</v>
      </c>
      <c r="B20" s="38"/>
      <c r="C20" s="38"/>
      <c r="D20" s="29"/>
      <c r="E20" s="29">
        <f>($H$5*(200/$H$16))-$H$5</f>
        <v>2692558.9921989664</v>
      </c>
      <c r="F20" s="29">
        <f>($H$5*(200/$H$16))-$H$5</f>
        <v>2692558.9921989664</v>
      </c>
      <c r="G20" s="29">
        <f>($H$5*(200/$H$16))-$H$5</f>
        <v>2692558.9921989664</v>
      </c>
      <c r="H20" s="30">
        <f>($H$5*(200/$H$16))-$H$5</f>
        <v>2692558.9921989664</v>
      </c>
    </row>
    <row r="21" spans="1:8" ht="49.15" customHeight="1" x14ac:dyDescent="0.25">
      <c r="A21" s="31" t="s">
        <v>12</v>
      </c>
      <c r="B21" s="5"/>
      <c r="C21" s="5"/>
      <c r="D21" s="5">
        <f>D4</f>
        <v>1500000</v>
      </c>
      <c r="E21" s="5">
        <f t="shared" ref="E21:H21" si="6">E4</f>
        <v>3000000</v>
      </c>
      <c r="F21" s="5">
        <f t="shared" si="6"/>
        <v>4500000</v>
      </c>
      <c r="G21" s="5">
        <f t="shared" si="6"/>
        <v>4500000</v>
      </c>
      <c r="H21" s="32">
        <f t="shared" si="6"/>
        <v>4500000</v>
      </c>
    </row>
    <row r="22" spans="1:8" ht="35.25" customHeight="1" x14ac:dyDescent="0.25">
      <c r="A22" s="33" t="s">
        <v>13</v>
      </c>
      <c r="B22" s="26"/>
      <c r="C22" s="26"/>
      <c r="D22" s="25">
        <f>D21+D20</f>
        <v>1500000</v>
      </c>
      <c r="E22" s="25">
        <f>E21+E20</f>
        <v>5692558.9921989664</v>
      </c>
      <c r="F22" s="25">
        <f t="shared" ref="F22:H22" si="7">F21+F20</f>
        <v>7192558.9921989664</v>
      </c>
      <c r="G22" s="25">
        <f t="shared" si="7"/>
        <v>7192558.9921989664</v>
      </c>
      <c r="H22" s="34">
        <f t="shared" si="7"/>
        <v>7192558.9921989664</v>
      </c>
    </row>
    <row r="23" spans="1:8" ht="13.9" customHeight="1" x14ac:dyDescent="0.25">
      <c r="A23" s="31" t="s">
        <v>14</v>
      </c>
      <c r="B23" s="5"/>
      <c r="C23" s="5"/>
      <c r="D23" s="17"/>
      <c r="E23" s="27">
        <f t="shared" ref="E23:H26" si="8">E$22*$M5</f>
        <v>3278075.8734439448</v>
      </c>
      <c r="F23" s="27">
        <f t="shared" si="8"/>
        <v>4141855.0309202727</v>
      </c>
      <c r="G23" s="27">
        <f t="shared" si="8"/>
        <v>4141855.0309202727</v>
      </c>
      <c r="H23" s="39">
        <f t="shared" si="8"/>
        <v>4141855.0309202727</v>
      </c>
    </row>
    <row r="24" spans="1:8" ht="13.9" customHeight="1" x14ac:dyDescent="0.25">
      <c r="A24" s="31" t="s">
        <v>15</v>
      </c>
      <c r="B24" s="5"/>
      <c r="C24" s="5"/>
      <c r="D24" s="17"/>
      <c r="E24" s="27">
        <f t="shared" si="8"/>
        <v>746879.18899145536</v>
      </c>
      <c r="F24" s="27">
        <f t="shared" si="8"/>
        <v>943683.2598886491</v>
      </c>
      <c r="G24" s="27">
        <f t="shared" si="8"/>
        <v>943683.2598886491</v>
      </c>
      <c r="H24" s="39">
        <f t="shared" si="8"/>
        <v>943683.2598886491</v>
      </c>
    </row>
    <row r="25" spans="1:8" ht="13.9" customHeight="1" x14ac:dyDescent="0.25">
      <c r="A25" s="31" t="s">
        <v>16</v>
      </c>
      <c r="B25" s="5"/>
      <c r="C25" s="5"/>
      <c r="D25" s="17"/>
      <c r="E25" s="27">
        <f t="shared" si="8"/>
        <v>475945.25466963614</v>
      </c>
      <c r="F25" s="27">
        <f t="shared" si="8"/>
        <v>601357.72434852773</v>
      </c>
      <c r="G25" s="27">
        <f t="shared" si="8"/>
        <v>601357.72434852773</v>
      </c>
      <c r="H25" s="39">
        <f t="shared" si="8"/>
        <v>601357.72434852773</v>
      </c>
    </row>
    <row r="26" spans="1:8" ht="13.9" customHeight="1" thickBot="1" x14ac:dyDescent="0.3">
      <c r="A26" s="35" t="s">
        <v>17</v>
      </c>
      <c r="B26" s="40"/>
      <c r="C26" s="40"/>
      <c r="D26" s="37"/>
      <c r="E26" s="41">
        <f t="shared" si="8"/>
        <v>1191658.5124639811</v>
      </c>
      <c r="F26" s="41">
        <f t="shared" si="8"/>
        <v>1505662.7715582706</v>
      </c>
      <c r="G26" s="41">
        <f t="shared" si="8"/>
        <v>1505662.7715582706</v>
      </c>
      <c r="H26" s="42">
        <f t="shared" si="8"/>
        <v>1505662.7715582706</v>
      </c>
    </row>
    <row r="27" spans="1:8" ht="13.9" customHeight="1" thickBot="1" x14ac:dyDescent="0.3">
      <c r="A27" s="46" t="s">
        <v>27</v>
      </c>
      <c r="B27" s="47">
        <f>B12+((B6+B22)/(B8+B9))</f>
        <v>1229.9995716020755</v>
      </c>
      <c r="C27" s="47">
        <f t="shared" ref="C27:H27" si="9">C12+((C6+C22)/(C8+C9))</f>
        <v>1068.118877983683</v>
      </c>
      <c r="D27" s="47">
        <f t="shared" si="9"/>
        <v>979.40891607260778</v>
      </c>
      <c r="E27" s="47">
        <f>E12+((E6+E22)/(E8+E9))</f>
        <v>1022.0432952444089</v>
      </c>
      <c r="F27" s="47">
        <f t="shared" si="9"/>
        <v>933.33333333333348</v>
      </c>
      <c r="G27" s="47">
        <f t="shared" si="9"/>
        <v>933.33333333333348</v>
      </c>
      <c r="H27" s="48">
        <f t="shared" si="9"/>
        <v>933.33333333333348</v>
      </c>
    </row>
    <row r="28" spans="1:8" ht="45.6" customHeight="1" x14ac:dyDescent="0.25">
      <c r="A28" s="28" t="s">
        <v>24</v>
      </c>
      <c r="B28" s="29">
        <v>0</v>
      </c>
      <c r="C28" s="29">
        <v>0</v>
      </c>
      <c r="D28" s="29">
        <v>0</v>
      </c>
      <c r="E28" s="29">
        <f>($H$5*(250/$H$16))-$H$5</f>
        <v>7475892.3255322985</v>
      </c>
      <c r="F28" s="29">
        <f>($H$5*(250/$H$16))-$H$5</f>
        <v>7475892.3255322985</v>
      </c>
      <c r="G28" s="29">
        <f>($H$5*(250/$H$16))-$H$5</f>
        <v>7475892.3255322985</v>
      </c>
      <c r="H28" s="30">
        <f>($H$5*(250/$H$16))-$H$5</f>
        <v>7475892.3255322985</v>
      </c>
    </row>
    <row r="29" spans="1:8" ht="30" x14ac:dyDescent="0.25">
      <c r="A29" s="31" t="s">
        <v>12</v>
      </c>
      <c r="B29" s="20"/>
      <c r="C29" s="20"/>
      <c r="D29" s="5">
        <v>1500000</v>
      </c>
      <c r="E29" s="5">
        <v>3000000</v>
      </c>
      <c r="F29" s="5">
        <v>4500000</v>
      </c>
      <c r="G29" s="5">
        <v>4500000</v>
      </c>
      <c r="H29" s="32">
        <v>4500000</v>
      </c>
    </row>
    <row r="30" spans="1:8" ht="30" x14ac:dyDescent="0.25">
      <c r="A30" s="33" t="s">
        <v>25</v>
      </c>
      <c r="B30" s="24"/>
      <c r="C30" s="24"/>
      <c r="D30" s="25">
        <f>D29+D28</f>
        <v>1500000</v>
      </c>
      <c r="E30" s="25">
        <f>E29+E28</f>
        <v>10475892.325532299</v>
      </c>
      <c r="F30" s="25">
        <f>F29+F28</f>
        <v>11975892.325532299</v>
      </c>
      <c r="G30" s="25">
        <f>G29+G28</f>
        <v>11975892.325532299</v>
      </c>
      <c r="H30" s="34">
        <f>H29+H28</f>
        <v>11975892.325532299</v>
      </c>
    </row>
    <row r="31" spans="1:8" x14ac:dyDescent="0.25">
      <c r="A31" s="31" t="s">
        <v>14</v>
      </c>
      <c r="B31" s="20"/>
      <c r="C31" s="20"/>
      <c r="D31" s="20"/>
      <c r="E31" s="27">
        <f t="shared" ref="E31:H34" si="10">E$30*$M5</f>
        <v>6032571.6311740121</v>
      </c>
      <c r="F31" s="27">
        <f t="shared" si="10"/>
        <v>6896350.7886503395</v>
      </c>
      <c r="G31" s="27">
        <f t="shared" si="10"/>
        <v>6896350.7886503395</v>
      </c>
      <c r="H31" s="39">
        <f t="shared" si="10"/>
        <v>6896350.7886503395</v>
      </c>
    </row>
    <row r="32" spans="1:8" x14ac:dyDescent="0.25">
      <c r="A32" s="31" t="s">
        <v>15</v>
      </c>
      <c r="B32" s="20"/>
      <c r="C32" s="20"/>
      <c r="D32" s="20"/>
      <c r="E32" s="27">
        <f t="shared" si="10"/>
        <v>1374465.5039636174</v>
      </c>
      <c r="F32" s="27">
        <f t="shared" si="10"/>
        <v>1571269.5748608112</v>
      </c>
      <c r="G32" s="27">
        <f t="shared" si="10"/>
        <v>1571269.5748608112</v>
      </c>
      <c r="H32" s="39">
        <f t="shared" si="10"/>
        <v>1571269.5748608112</v>
      </c>
    </row>
    <row r="33" spans="1:8" x14ac:dyDescent="0.25">
      <c r="A33" s="31" t="s">
        <v>16</v>
      </c>
      <c r="B33" s="20"/>
      <c r="C33" s="20"/>
      <c r="D33" s="20"/>
      <c r="E33" s="27">
        <f t="shared" si="10"/>
        <v>875871.68575676787</v>
      </c>
      <c r="F33" s="27">
        <f t="shared" si="10"/>
        <v>1001284.1554356595</v>
      </c>
      <c r="G33" s="27">
        <f t="shared" si="10"/>
        <v>1001284.1554356595</v>
      </c>
      <c r="H33" s="39">
        <f t="shared" si="10"/>
        <v>1001284.1554356595</v>
      </c>
    </row>
    <row r="34" spans="1:8" ht="15.75" thickBot="1" x14ac:dyDescent="0.3">
      <c r="A34" s="35" t="s">
        <v>17</v>
      </c>
      <c r="B34" s="36"/>
      <c r="C34" s="36"/>
      <c r="D34" s="36"/>
      <c r="E34" s="41">
        <f t="shared" si="10"/>
        <v>2192983.2053535483</v>
      </c>
      <c r="F34" s="41">
        <f t="shared" si="10"/>
        <v>2506987.4644478378</v>
      </c>
      <c r="G34" s="41">
        <f t="shared" si="10"/>
        <v>2506987.4644478378</v>
      </c>
      <c r="H34" s="42">
        <f t="shared" si="10"/>
        <v>2506987.4644478378</v>
      </c>
    </row>
    <row r="35" spans="1:8" ht="13.9" customHeight="1" thickBot="1" x14ac:dyDescent="0.3">
      <c r="A35" s="46" t="s">
        <v>27</v>
      </c>
      <c r="B35" s="47">
        <f>B12+((B6+B30)/(B8+B9))</f>
        <v>1229.9995716020755</v>
      </c>
      <c r="C35" s="47">
        <f t="shared" ref="C35:H35" si="11">C12+((C6+C30)/(C8+C9))</f>
        <v>1068.118877983683</v>
      </c>
      <c r="D35" s="47">
        <f t="shared" si="11"/>
        <v>979.40891607260778</v>
      </c>
      <c r="E35" s="47">
        <f t="shared" si="11"/>
        <v>1255.3766285777422</v>
      </c>
      <c r="F35" s="47">
        <f t="shared" si="11"/>
        <v>1166.6666666666667</v>
      </c>
      <c r="G35" s="47">
        <f t="shared" si="11"/>
        <v>1166.6666666666667</v>
      </c>
      <c r="H35" s="48">
        <f t="shared" si="11"/>
        <v>1166.6666666666667</v>
      </c>
    </row>
    <row r="37" spans="1:8" x14ac:dyDescent="0.25">
      <c r="E37" s="15"/>
      <c r="F37" s="15"/>
      <c r="G37" s="15"/>
      <c r="H37" s="15"/>
    </row>
  </sheetData>
  <mergeCells count="1">
    <mergeCell ref="B16:G16"/>
  </mergeCells>
  <pageMargins left="0.7" right="0.7" top="0.75" bottom="0.75" header="0.3" footer="0.3"/>
  <pageSetup paperSize="9" orientation="portrait" verticalDpi="0" r:id="rId1"/>
  <ignoredErrors>
    <ignoredError sqref="B27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1.2.1.1.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2022-11-04T13:40:01Z</dcterms:modified>
</cp:coreProperties>
</file>