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hidePivotFieldList="1"/>
  <bookViews>
    <workbookView xWindow="-105" yWindow="-105" windowWidth="23250" windowHeight="12450"/>
  </bookViews>
  <sheets>
    <sheet name="A.modelis" sheetId="17" r:id="rId1"/>
    <sheet name="B.modelis" sheetId="14" r:id="rId2"/>
    <sheet name="C.modelis" sheetId="7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R15" i="17" l="1"/>
  <c r="E21" i="14"/>
  <c r="C20" i="17"/>
  <c r="N38" i="17"/>
  <c r="N37" i="17"/>
  <c r="V11" i="7"/>
  <c r="V26" i="7"/>
  <c r="V21" i="7"/>
  <c r="E16" i="7"/>
  <c r="D16" i="7"/>
  <c r="C16" i="7"/>
  <c r="C19" i="7"/>
  <c r="D14" i="7"/>
  <c r="C14" i="7"/>
  <c r="C15" i="14"/>
  <c r="C15" i="17"/>
  <c r="D15" i="17"/>
  <c r="E15" i="17"/>
  <c r="F15" i="17"/>
  <c r="G15" i="17" s="1"/>
  <c r="H15" i="17" s="1"/>
  <c r="I15" i="17" s="1"/>
  <c r="J15" i="17" s="1"/>
  <c r="K15" i="17" s="1"/>
  <c r="L15" i="17" s="1"/>
  <c r="M15" i="17" s="1"/>
  <c r="N15" i="17" s="1"/>
  <c r="O15" i="17" s="1"/>
  <c r="P15" i="17" s="1"/>
  <c r="Q15" i="17" s="1"/>
  <c r="S15" i="17" l="1"/>
  <c r="T15" i="17" s="1"/>
  <c r="U15" i="17" s="1"/>
  <c r="V15" i="17" s="1"/>
  <c r="W15" i="17" s="1"/>
  <c r="X15" i="17" s="1"/>
  <c r="Y15" i="17" s="1"/>
  <c r="Z15" i="17" s="1"/>
  <c r="AA15" i="17" s="1"/>
  <c r="AB15" i="17" s="1"/>
  <c r="AC15" i="17" s="1"/>
  <c r="AD15" i="17" s="1"/>
  <c r="AE15" i="17" s="1"/>
  <c r="AF15" i="17" s="1"/>
  <c r="D15" i="14"/>
  <c r="E15" i="14" s="1"/>
  <c r="F15" i="14" s="1"/>
  <c r="G15" i="14" s="1"/>
  <c r="H15" i="14" s="1"/>
  <c r="I15" i="14" s="1"/>
  <c r="J15" i="14" s="1"/>
  <c r="K15" i="14" s="1"/>
  <c r="L15" i="14" s="1"/>
  <c r="M15" i="14" s="1"/>
  <c r="N15" i="14" s="1"/>
  <c r="O15" i="14" s="1"/>
  <c r="P15" i="14" s="1"/>
  <c r="Q15" i="14" s="1"/>
  <c r="R15" i="14" s="1"/>
  <c r="S15" i="14" s="1"/>
  <c r="T15" i="14" s="1"/>
  <c r="U15" i="14" s="1"/>
  <c r="V15" i="14" s="1"/>
  <c r="W15" i="14" s="1"/>
  <c r="X15" i="14" s="1"/>
  <c r="Y15" i="14" s="1"/>
  <c r="Z15" i="14" s="1"/>
  <c r="AA15" i="14" s="1"/>
  <c r="AB15" i="14" s="1"/>
  <c r="AC15" i="14" s="1"/>
  <c r="AD15" i="14" s="1"/>
  <c r="AE15" i="14" s="1"/>
  <c r="AF15" i="14" s="1"/>
  <c r="B18" i="17"/>
  <c r="U11" i="17"/>
  <c r="V11" i="17"/>
  <c r="AB11" i="17"/>
  <c r="AA11" i="17"/>
  <c r="AC11" i="17"/>
  <c r="AD11" i="17"/>
  <c r="B37" i="17"/>
  <c r="B33" i="17"/>
  <c r="C16" i="17"/>
  <c r="B16" i="17"/>
  <c r="B34" i="17"/>
  <c r="D24" i="17"/>
  <c r="C24" i="17"/>
  <c r="C25" i="17" s="1"/>
  <c r="C27" i="17" s="1"/>
  <c r="B21" i="17"/>
  <c r="AG12" i="17"/>
  <c r="AF11" i="17"/>
  <c r="AE11" i="17"/>
  <c r="Z11" i="17"/>
  <c r="Y11" i="17"/>
  <c r="X11" i="17"/>
  <c r="W11" i="17"/>
  <c r="D11" i="17"/>
  <c r="C11" i="17"/>
  <c r="B11" i="17"/>
  <c r="C17" i="17" l="1"/>
  <c r="C21" i="17" s="1"/>
  <c r="D25" i="17"/>
  <c r="E26" i="17"/>
  <c r="D26" i="17"/>
  <c r="D16" i="17"/>
  <c r="D33" i="17" s="1"/>
  <c r="D37" i="17" s="1"/>
  <c r="C33" i="17"/>
  <c r="C37" i="17" s="1"/>
  <c r="C18" i="17" l="1"/>
  <c r="D20" i="17" s="1"/>
  <c r="D27" i="17"/>
  <c r="B35" i="17"/>
  <c r="B38" i="17" s="1"/>
  <c r="B30" i="17"/>
  <c r="B22" i="17"/>
  <c r="C28" i="17" l="1"/>
  <c r="C30" i="17" s="1"/>
  <c r="D17" i="17"/>
  <c r="D21" i="17" s="1"/>
  <c r="B31" i="17"/>
  <c r="B32" i="17" s="1"/>
  <c r="C34" i="17"/>
  <c r="U16" i="17"/>
  <c r="U33" i="17" s="1"/>
  <c r="C35" i="17" l="1"/>
  <c r="C38" i="17" s="1"/>
  <c r="C22" i="17"/>
  <c r="V16" i="17"/>
  <c r="V33" i="17" s="1"/>
  <c r="C31" i="17" l="1"/>
  <c r="W16" i="17"/>
  <c r="W33" i="17" s="1"/>
  <c r="D34" i="17"/>
  <c r="D18" i="17"/>
  <c r="E20" i="17" s="1"/>
  <c r="E17" i="17" l="1"/>
  <c r="E21" i="17" s="1"/>
  <c r="D22" i="17"/>
  <c r="D35" i="17"/>
  <c r="D38" i="17" s="1"/>
  <c r="D28" i="17"/>
  <c r="D30" i="17" s="1"/>
  <c r="X16" i="17"/>
  <c r="X33" i="17" s="1"/>
  <c r="C32" i="17"/>
  <c r="D31" i="17" l="1"/>
  <c r="D32" i="17" s="1"/>
  <c r="E34" i="17"/>
  <c r="Y16" i="17"/>
  <c r="Y33" i="17" s="1"/>
  <c r="Z16" i="17" l="1"/>
  <c r="Z33" i="17" s="1"/>
  <c r="E14" i="17"/>
  <c r="E13" i="17" l="1"/>
  <c r="AA16" i="17"/>
  <c r="AA33" i="17" s="1"/>
  <c r="AB16" i="17" l="1"/>
  <c r="AB33" i="17" s="1"/>
  <c r="E11" i="17"/>
  <c r="E24" i="17"/>
  <c r="E25" i="17" l="1"/>
  <c r="E27" i="17" s="1"/>
  <c r="F26" i="17"/>
  <c r="E16" i="17"/>
  <c r="AC16" i="17"/>
  <c r="AC33" i="17" s="1"/>
  <c r="E33" i="17" l="1"/>
  <c r="E18" i="17"/>
  <c r="F20" i="17" s="1"/>
  <c r="AD16" i="17"/>
  <c r="AD33" i="17" s="1"/>
  <c r="AF16" i="17" l="1"/>
  <c r="AF33" i="17" s="1"/>
  <c r="AE16" i="17"/>
  <c r="AE33" i="17" s="1"/>
  <c r="F17" i="17"/>
  <c r="F21" i="17" s="1"/>
  <c r="E22" i="17"/>
  <c r="E28" i="17"/>
  <c r="E30" i="17" s="1"/>
  <c r="E35" i="17"/>
  <c r="E38" i="17" s="1"/>
  <c r="E37" i="17"/>
  <c r="F34" i="17" l="1"/>
  <c r="E31" i="17"/>
  <c r="E32" i="17" l="1"/>
  <c r="F14" i="17" l="1"/>
  <c r="F13" i="17" l="1"/>
  <c r="F11" i="17" l="1"/>
  <c r="F24" i="17"/>
  <c r="G26" i="17" l="1"/>
  <c r="F25" i="17"/>
  <c r="F27" i="17" s="1"/>
  <c r="F16" i="17"/>
  <c r="F33" i="17" l="1"/>
  <c r="F18" i="17"/>
  <c r="G20" i="17" s="1"/>
  <c r="F22" i="17" l="1"/>
  <c r="F28" i="17"/>
  <c r="F30" i="17" s="1"/>
  <c r="F35" i="17"/>
  <c r="F38" i="17" s="1"/>
  <c r="G17" i="17"/>
  <c r="G21" i="17" s="1"/>
  <c r="F37" i="17"/>
  <c r="F31" i="17" l="1"/>
  <c r="F32" i="17" s="1"/>
  <c r="G14" i="17" s="1"/>
  <c r="G34" i="17"/>
  <c r="G13" i="17" l="1"/>
  <c r="G11" i="17" l="1"/>
  <c r="G24" i="17"/>
  <c r="H26" i="17" l="1"/>
  <c r="G25" i="17"/>
  <c r="G27" i="17" s="1"/>
  <c r="G16" i="17"/>
  <c r="G33" i="17" l="1"/>
  <c r="G18" i="17"/>
  <c r="H20" i="17" l="1"/>
  <c r="G35" i="17"/>
  <c r="G22" i="17"/>
  <c r="G28" i="17"/>
  <c r="G30" i="17" s="1"/>
  <c r="G38" i="17"/>
  <c r="H17" i="17"/>
  <c r="H21" i="17" s="1"/>
  <c r="G37" i="17"/>
  <c r="G31" i="17" l="1"/>
  <c r="G32" i="17" s="1"/>
  <c r="H14" i="17" s="1"/>
  <c r="H34" i="17"/>
  <c r="H13" i="17" l="1"/>
  <c r="H11" i="17" l="1"/>
  <c r="H24" i="17"/>
  <c r="H16" i="17" l="1"/>
  <c r="H25" i="17"/>
  <c r="H27" i="17" s="1"/>
  <c r="I26" i="17"/>
  <c r="H33" i="17" l="1"/>
  <c r="H18" i="17"/>
  <c r="I20" i="17" s="1"/>
  <c r="H28" i="17" l="1"/>
  <c r="H30" i="17" s="1"/>
  <c r="H35" i="17"/>
  <c r="H38" i="17" s="1"/>
  <c r="I17" i="17"/>
  <c r="I21" i="17" s="1"/>
  <c r="H22" i="17"/>
  <c r="H37" i="17"/>
  <c r="H31" i="17" l="1"/>
  <c r="H32" i="17" s="1"/>
  <c r="I14" i="17" s="1"/>
  <c r="I34" i="17"/>
  <c r="I13" i="17" l="1"/>
  <c r="I11" i="17" l="1"/>
  <c r="I16" i="17" s="1"/>
  <c r="I24" i="17"/>
  <c r="I33" i="17" l="1"/>
  <c r="I37" i="17" s="1"/>
  <c r="I18" i="17"/>
  <c r="J20" i="17" s="1"/>
  <c r="I25" i="17"/>
  <c r="I27" i="17" s="1"/>
  <c r="J26" i="17"/>
  <c r="I28" i="17" l="1"/>
  <c r="I30" i="17" s="1"/>
  <c r="I35" i="17"/>
  <c r="I38" i="17" s="1"/>
  <c r="J17" i="17"/>
  <c r="J21" i="17" s="1"/>
  <c r="I22" i="17"/>
  <c r="I31" i="17" l="1"/>
  <c r="I32" i="17" s="1"/>
  <c r="J14" i="17" s="1"/>
  <c r="J13" i="17" s="1"/>
  <c r="J34" i="17"/>
  <c r="J11" i="17" l="1"/>
  <c r="J16" i="17" s="1"/>
  <c r="J24" i="17"/>
  <c r="J33" i="17" l="1"/>
  <c r="J37" i="17" s="1"/>
  <c r="J18" i="17"/>
  <c r="K20" i="17" s="1"/>
  <c r="J25" i="17"/>
  <c r="J27" i="17" s="1"/>
  <c r="K26" i="17"/>
  <c r="J35" i="17" l="1"/>
  <c r="J38" i="17" s="1"/>
  <c r="K17" i="17"/>
  <c r="K21" i="17" s="1"/>
  <c r="J22" i="17"/>
  <c r="J28" i="17"/>
  <c r="J30" i="17" s="1"/>
  <c r="J31" i="17" l="1"/>
  <c r="J32" i="17" s="1"/>
  <c r="K14" i="17" s="1"/>
  <c r="K13" i="17" s="1"/>
  <c r="K34" i="17"/>
  <c r="K11" i="17" l="1"/>
  <c r="K16" i="17" s="1"/>
  <c r="K24" i="17"/>
  <c r="K25" i="17" l="1"/>
  <c r="K27" i="17" s="1"/>
  <c r="L26" i="17"/>
  <c r="K33" i="17"/>
  <c r="K37" i="17" s="1"/>
  <c r="K18" i="17"/>
  <c r="L20" i="17" s="1"/>
  <c r="K35" i="17" l="1"/>
  <c r="K38" i="17" s="1"/>
  <c r="L17" i="17"/>
  <c r="L21" i="17" s="1"/>
  <c r="K22" i="17"/>
  <c r="K28" i="17"/>
  <c r="K30" i="17" s="1"/>
  <c r="K31" i="17" l="1"/>
  <c r="K32" i="17" s="1"/>
  <c r="L14" i="17" s="1"/>
  <c r="L13" i="17" s="1"/>
  <c r="L34" i="17"/>
  <c r="L11" i="17" l="1"/>
  <c r="L16" i="17" s="1"/>
  <c r="L24" i="17"/>
  <c r="L25" i="17" l="1"/>
  <c r="L27" i="17" s="1"/>
  <c r="M26" i="17"/>
  <c r="L33" i="17"/>
  <c r="L37" i="17" s="1"/>
  <c r="L18" i="17"/>
  <c r="M20" i="17" l="1"/>
  <c r="L35" i="17"/>
  <c r="M17" i="17"/>
  <c r="M21" i="17" s="1"/>
  <c r="L22" i="17"/>
  <c r="L38" i="17"/>
  <c r="L28" i="17"/>
  <c r="L30" i="17" s="1"/>
  <c r="M34" i="17" l="1"/>
  <c r="L31" i="17"/>
  <c r="L32" i="17" s="1"/>
  <c r="M14" i="17" s="1"/>
  <c r="M13" i="17" l="1"/>
  <c r="M11" i="17" l="1"/>
  <c r="M16" i="17" s="1"/>
  <c r="M24" i="17"/>
  <c r="M25" i="17" l="1"/>
  <c r="M27" i="17" s="1"/>
  <c r="N26" i="17"/>
  <c r="M33" i="17"/>
  <c r="M37" i="17" s="1"/>
  <c r="M18" i="17"/>
  <c r="N20" i="17" s="1"/>
  <c r="N17" i="17" l="1"/>
  <c r="N21" i="17" s="1"/>
  <c r="M22" i="17"/>
  <c r="M28" i="17"/>
  <c r="M30" i="17" s="1"/>
  <c r="M35" i="17"/>
  <c r="M38" i="17" s="1"/>
  <c r="M31" i="17" l="1"/>
  <c r="M32" i="17" s="1"/>
  <c r="N14" i="17" s="1"/>
  <c r="N13" i="17" s="1"/>
  <c r="N34" i="17"/>
  <c r="N11" i="17" l="1"/>
  <c r="N16" i="17" s="1"/>
  <c r="N24" i="17"/>
  <c r="O26" i="17" l="1"/>
  <c r="N25" i="17"/>
  <c r="N27" i="17" s="1"/>
  <c r="N33" i="17"/>
  <c r="N18" i="17"/>
  <c r="O20" i="17" s="1"/>
  <c r="N22" i="17" l="1"/>
  <c r="N35" i="17"/>
  <c r="N28" i="17"/>
  <c r="N30" i="17" s="1"/>
  <c r="O21" i="17"/>
  <c r="O34" i="17" l="1"/>
  <c r="N31" i="17"/>
  <c r="N32" i="17" s="1"/>
  <c r="O11" i="17" l="1"/>
  <c r="O16" i="17" s="1"/>
  <c r="O24" i="17"/>
  <c r="P26" i="17" l="1"/>
  <c r="O25" i="17"/>
  <c r="O27" i="17" s="1"/>
  <c r="O33" i="17"/>
  <c r="O18" i="17"/>
  <c r="P20" i="17" s="1"/>
  <c r="O22" i="17" l="1"/>
  <c r="O28" i="17"/>
  <c r="O30" i="17" s="1"/>
  <c r="O35" i="17"/>
  <c r="P21" i="17"/>
  <c r="P34" i="17" l="1"/>
  <c r="O31" i="17"/>
  <c r="O32" i="17" s="1"/>
  <c r="P11" i="17" l="1"/>
  <c r="P16" i="17" s="1"/>
  <c r="P24" i="17"/>
  <c r="P25" i="17" l="1"/>
  <c r="P27" i="17" s="1"/>
  <c r="Q26" i="17"/>
  <c r="P33" i="17"/>
  <c r="P18" i="17"/>
  <c r="Q20" i="17" s="1"/>
  <c r="P28" i="17" l="1"/>
  <c r="P30" i="17" s="1"/>
  <c r="P35" i="17"/>
  <c r="Q21" i="17"/>
  <c r="P22" i="17"/>
  <c r="P31" i="17" l="1"/>
  <c r="P32" i="17" s="1"/>
  <c r="Q34" i="17"/>
  <c r="Q11" i="17" l="1"/>
  <c r="Q16" i="17" s="1"/>
  <c r="Q24" i="17"/>
  <c r="Q25" i="17" l="1"/>
  <c r="Q27" i="17" s="1"/>
  <c r="R26" i="17"/>
  <c r="Q33" i="17"/>
  <c r="Q18" i="17"/>
  <c r="R20" i="17" s="1"/>
  <c r="Q28" i="17" l="1"/>
  <c r="Q30" i="17" s="1"/>
  <c r="Q35" i="17"/>
  <c r="R21" i="17"/>
  <c r="Q22" i="17"/>
  <c r="Q31" i="17" l="1"/>
  <c r="Q32" i="17" s="1"/>
  <c r="R34" i="17"/>
  <c r="R11" i="17" l="1"/>
  <c r="R24" i="17"/>
  <c r="R25" i="17" l="1"/>
  <c r="R27" i="17" s="1"/>
  <c r="S26" i="17"/>
  <c r="R16" i="17"/>
  <c r="R33" i="17" l="1"/>
  <c r="R18" i="17"/>
  <c r="R35" i="17" l="1"/>
  <c r="S20" i="17"/>
  <c r="S21" i="17"/>
  <c r="R28" i="17"/>
  <c r="R30" i="17" s="1"/>
  <c r="R22" i="17"/>
  <c r="R31" i="17" l="1"/>
  <c r="R32" i="17" s="1"/>
  <c r="S34" i="17"/>
  <c r="S22" i="17" l="1"/>
  <c r="S11" i="17" l="1"/>
  <c r="S24" i="17"/>
  <c r="S25" i="17" l="1"/>
  <c r="S27" i="17" s="1"/>
  <c r="T26" i="17"/>
  <c r="S16" i="17"/>
  <c r="S33" i="17" l="1"/>
  <c r="S18" i="17"/>
  <c r="T20" i="17" l="1"/>
  <c r="T21" i="17"/>
  <c r="S28" i="17"/>
  <c r="S30" i="17" s="1"/>
  <c r="S31" i="17" s="1"/>
  <c r="S32" i="17" s="1"/>
  <c r="S35" i="17"/>
  <c r="T22" i="17" l="1"/>
  <c r="AG14" i="17"/>
  <c r="T34" i="17"/>
  <c r="AG13" i="17" l="1"/>
  <c r="T24" i="17"/>
  <c r="T11" i="17"/>
  <c r="T16" i="17" l="1"/>
  <c r="AG11" i="17"/>
  <c r="U26" i="17"/>
  <c r="U24" i="17" s="1"/>
  <c r="T25" i="17"/>
  <c r="T27" i="17" s="1"/>
  <c r="U25" i="17" l="1"/>
  <c r="U27" i="17" s="1"/>
  <c r="V26" i="17"/>
  <c r="V24" i="17" s="1"/>
  <c r="T33" i="17"/>
  <c r="AG33" i="17" s="1"/>
  <c r="AG16" i="17"/>
  <c r="AG17" i="17" s="1"/>
  <c r="T18" i="17"/>
  <c r="U20" i="17" l="1"/>
  <c r="T35" i="17"/>
  <c r="T28" i="17"/>
  <c r="T30" i="17" s="1"/>
  <c r="T31" i="17" s="1"/>
  <c r="T32" i="17" s="1"/>
  <c r="W26" i="17"/>
  <c r="W24" i="17" s="1"/>
  <c r="V25" i="17"/>
  <c r="V27" i="17" s="1"/>
  <c r="U18" i="17" l="1"/>
  <c r="U21" i="17"/>
  <c r="U22" i="17" s="1"/>
  <c r="X26" i="17"/>
  <c r="X24" i="17" s="1"/>
  <c r="W25" i="17"/>
  <c r="W27" i="17" s="1"/>
  <c r="V20" i="17"/>
  <c r="V21" i="17"/>
  <c r="U35" i="17"/>
  <c r="U28" i="17"/>
  <c r="U30" i="17" s="1"/>
  <c r="U34" i="17"/>
  <c r="V18" i="17" l="1"/>
  <c r="U31" i="17"/>
  <c r="U32" i="17" s="1"/>
  <c r="W20" i="17"/>
  <c r="V35" i="17"/>
  <c r="W21" i="17"/>
  <c r="V28" i="17"/>
  <c r="V30" i="17" s="1"/>
  <c r="V34" i="17"/>
  <c r="V22" i="17"/>
  <c r="X25" i="17"/>
  <c r="X27" i="17" s="1"/>
  <c r="Y26" i="17"/>
  <c r="Y24" i="17" s="1"/>
  <c r="W18" i="17" l="1"/>
  <c r="V31" i="17"/>
  <c r="V32" i="17" s="1"/>
  <c r="W22" i="17"/>
  <c r="Y25" i="17"/>
  <c r="Y27" i="17" s="1"/>
  <c r="Z26" i="17"/>
  <c r="Z24" i="17" s="1"/>
  <c r="X21" i="17"/>
  <c r="W28" i="17"/>
  <c r="W30" i="17" s="1"/>
  <c r="W31" i="17" s="1"/>
  <c r="W32" i="17" s="1"/>
  <c r="W35" i="17"/>
  <c r="X20" i="17"/>
  <c r="W34" i="17"/>
  <c r="X18" i="17" l="1"/>
  <c r="X22" i="17"/>
  <c r="X34" i="17"/>
  <c r="Z25" i="17"/>
  <c r="Z27" i="17" s="1"/>
  <c r="AA26" i="17"/>
  <c r="AA24" i="17" s="1"/>
  <c r="Y20" i="17"/>
  <c r="X28" i="17"/>
  <c r="X30" i="17" s="1"/>
  <c r="Y21" i="17"/>
  <c r="X35" i="17"/>
  <c r="Y22" i="17" l="1"/>
  <c r="X31" i="17"/>
  <c r="X32" i="17" s="1"/>
  <c r="Y18" i="17"/>
  <c r="Y34" i="17"/>
  <c r="AA25" i="17"/>
  <c r="AA27" i="17" s="1"/>
  <c r="AB26" i="17"/>
  <c r="AB24" i="17" s="1"/>
  <c r="AC26" i="17" l="1"/>
  <c r="AC24" i="17" s="1"/>
  <c r="AB25" i="17"/>
  <c r="AB27" i="17" s="1"/>
  <c r="Z20" i="17"/>
  <c r="Y35" i="17"/>
  <c r="Z21" i="17"/>
  <c r="Y28" i="17"/>
  <c r="Y30" i="17" s="1"/>
  <c r="Y31" i="17" s="1"/>
  <c r="Y32" i="17" s="1"/>
  <c r="Z18" i="17"/>
  <c r="Z22" i="17" l="1"/>
  <c r="Z35" i="17"/>
  <c r="Z28" i="17"/>
  <c r="Z30" i="17" s="1"/>
  <c r="AA21" i="17"/>
  <c r="AA20" i="17"/>
  <c r="Z34" i="17"/>
  <c r="Z31" i="17"/>
  <c r="Z32" i="17" s="1"/>
  <c r="AD26" i="17"/>
  <c r="AD24" i="17" s="1"/>
  <c r="AC25" i="17"/>
  <c r="AC27" i="17" s="1"/>
  <c r="AA22" i="17" l="1"/>
  <c r="AA18" i="17"/>
  <c r="AA34" i="17"/>
  <c r="AE26" i="17"/>
  <c r="AE24" i="17" s="1"/>
  <c r="AD25" i="17"/>
  <c r="AD27" i="17" s="1"/>
  <c r="AF26" i="17" l="1"/>
  <c r="AG26" i="17" s="1"/>
  <c r="AE25" i="17"/>
  <c r="AE27" i="17" s="1"/>
  <c r="AA35" i="17"/>
  <c r="AB20" i="17"/>
  <c r="AA28" i="17"/>
  <c r="AA30" i="17" s="1"/>
  <c r="AA31" i="17" s="1"/>
  <c r="AA32" i="17" s="1"/>
  <c r="AB18" i="17" l="1"/>
  <c r="AB21" i="17"/>
  <c r="AB22" i="17" s="1"/>
  <c r="AC20" i="17"/>
  <c r="AC21" i="17"/>
  <c r="AB35" i="17"/>
  <c r="AB28" i="17"/>
  <c r="AB30" i="17" s="1"/>
  <c r="AC18" i="17"/>
  <c r="AF24" i="17"/>
  <c r="AF25" i="17" s="1"/>
  <c r="AF27" i="17" s="1"/>
  <c r="AG27" i="17" s="1"/>
  <c r="AB34" i="17"/>
  <c r="AC22" i="17" l="1"/>
  <c r="AB31" i="17"/>
  <c r="AB32" i="17" s="1"/>
  <c r="AD20" i="17"/>
  <c r="AC28" i="17"/>
  <c r="AC30" i="17" s="1"/>
  <c r="AC31" i="17" s="1"/>
  <c r="AC32" i="17" s="1"/>
  <c r="AC35" i="17"/>
  <c r="AD21" i="17"/>
  <c r="AC34" i="17"/>
  <c r="AD18" i="17" l="1"/>
  <c r="AD28" i="17"/>
  <c r="AD30" i="17" s="1"/>
  <c r="AD35" i="17"/>
  <c r="AE21" i="17"/>
  <c r="AE20" i="17"/>
  <c r="AD34" i="17"/>
  <c r="AD22" i="17"/>
  <c r="AE22" i="17" l="1"/>
  <c r="AE34" i="17"/>
  <c r="AE18" i="17"/>
  <c r="AD31" i="17"/>
  <c r="AD32" i="17" s="1"/>
  <c r="AF20" i="17" l="1"/>
  <c r="AE35" i="17"/>
  <c r="AE28" i="17"/>
  <c r="AE30" i="17" s="1"/>
  <c r="AE31" i="17" s="1"/>
  <c r="AF18" i="17"/>
  <c r="D24" i="14"/>
  <c r="E26" i="14" s="1"/>
  <c r="AG12" i="14"/>
  <c r="C24" i="14"/>
  <c r="C25" i="14" s="1"/>
  <c r="C27" i="14" s="1"/>
  <c r="D11" i="14"/>
  <c r="C11" i="14"/>
  <c r="B11" i="14"/>
  <c r="B16" i="14" s="1"/>
  <c r="B21" i="14" s="1"/>
  <c r="C23" i="7"/>
  <c r="E32" i="7"/>
  <c r="F32" i="7"/>
  <c r="G32" i="7"/>
  <c r="H32" i="7"/>
  <c r="I32" i="7"/>
  <c r="J32" i="7"/>
  <c r="K32" i="7"/>
  <c r="M32" i="7"/>
  <c r="N32" i="7"/>
  <c r="O32" i="7"/>
  <c r="P32" i="7"/>
  <c r="Q32" i="7"/>
  <c r="R32" i="7"/>
  <c r="S32" i="7"/>
  <c r="T32" i="7"/>
  <c r="U32" i="7"/>
  <c r="W32" i="7"/>
  <c r="X32" i="7"/>
  <c r="Y32" i="7"/>
  <c r="Z32" i="7"/>
  <c r="AA32" i="7"/>
  <c r="AB32" i="7"/>
  <c r="AC32" i="7"/>
  <c r="AD32" i="7"/>
  <c r="AE32" i="7"/>
  <c r="AF32" i="7"/>
  <c r="B33" i="14" l="1"/>
  <c r="B37" i="14" s="1"/>
  <c r="AF34" i="17"/>
  <c r="AG34" i="17" s="1"/>
  <c r="AF21" i="17"/>
  <c r="AF22" i="17" s="1"/>
  <c r="AF28" i="17"/>
  <c r="AF30" i="17" s="1"/>
  <c r="AF35" i="17"/>
  <c r="AG35" i="17" s="1"/>
  <c r="AE32" i="17"/>
  <c r="C16" i="14"/>
  <c r="C33" i="14" s="1"/>
  <c r="C37" i="14" s="1"/>
  <c r="D16" i="14"/>
  <c r="D26" i="14"/>
  <c r="D25" i="14"/>
  <c r="L15" i="7"/>
  <c r="L32" i="7" s="1"/>
  <c r="AF31" i="17" l="1"/>
  <c r="AG31" i="17" s="1"/>
  <c r="D27" i="14"/>
  <c r="B34" i="14"/>
  <c r="D33" i="14"/>
  <c r="D37" i="14" s="1"/>
  <c r="B18" i="14"/>
  <c r="C17" i="14" s="1"/>
  <c r="C21" i="14" s="1"/>
  <c r="V15" i="7"/>
  <c r="V32" i="7" s="1"/>
  <c r="AF32" i="17" l="1"/>
  <c r="AG32" i="17" s="1"/>
  <c r="C20" i="14"/>
  <c r="B35" i="14"/>
  <c r="B38" i="14" s="1"/>
  <c r="C18" i="14"/>
  <c r="B22" i="14"/>
  <c r="D20" i="14" l="1"/>
  <c r="D17" i="14"/>
  <c r="C22" i="14"/>
  <c r="C34" i="14"/>
  <c r="B30" i="14"/>
  <c r="B31" i="14" s="1"/>
  <c r="D18" i="14"/>
  <c r="C35" i="14"/>
  <c r="C38" i="14" s="1"/>
  <c r="C28" i="14"/>
  <c r="E17" i="14" l="1"/>
  <c r="E20" i="14"/>
  <c r="D34" i="14"/>
  <c r="D21" i="14"/>
  <c r="D22" i="14" s="1"/>
  <c r="B32" i="14"/>
  <c r="C30" i="14"/>
  <c r="C31" i="14" s="1"/>
  <c r="D35" i="14"/>
  <c r="D38" i="14" s="1"/>
  <c r="D28" i="14"/>
  <c r="D30" i="14" l="1"/>
  <c r="D31" i="14" s="1"/>
  <c r="E34" i="14"/>
  <c r="C32" i="14"/>
  <c r="D32" i="14" l="1"/>
  <c r="E14" i="14" l="1"/>
  <c r="E13" i="14" s="1"/>
  <c r="E11" i="14" l="1"/>
  <c r="E16" i="14" l="1"/>
  <c r="E18" i="14" l="1"/>
  <c r="E33" i="14"/>
  <c r="E37" i="14" s="1"/>
  <c r="F17" i="14" l="1"/>
  <c r="F21" i="14" s="1"/>
  <c r="F20" i="14"/>
  <c r="E22" i="14"/>
  <c r="E28" i="14"/>
  <c r="E35" i="14"/>
  <c r="E38" i="14" s="1"/>
  <c r="F34" i="14" l="1"/>
  <c r="D23" i="7" l="1"/>
  <c r="C24" i="7" l="1"/>
  <c r="C26" i="7" s="1"/>
  <c r="H25" i="7"/>
  <c r="D24" i="7"/>
  <c r="I25" i="7"/>
  <c r="D25" i="7"/>
  <c r="Y25" i="7"/>
  <c r="Q25" i="7"/>
  <c r="AE25" i="7"/>
  <c r="W25" i="7"/>
  <c r="G25" i="7"/>
  <c r="AD25" i="7"/>
  <c r="V25" i="7"/>
  <c r="N25" i="7"/>
  <c r="F25" i="7"/>
  <c r="AC25" i="7"/>
  <c r="U25" i="7"/>
  <c r="M25" i="7"/>
  <c r="E25" i="7"/>
  <c r="AB25" i="7"/>
  <c r="T25" i="7"/>
  <c r="L25" i="7"/>
  <c r="AA25" i="7"/>
  <c r="S25" i="7"/>
  <c r="K25" i="7"/>
  <c r="O25" i="7"/>
  <c r="Z25" i="7"/>
  <c r="R25" i="7"/>
  <c r="J25" i="7"/>
  <c r="AF25" i="7"/>
  <c r="X25" i="7"/>
  <c r="P25" i="7"/>
  <c r="AG25" i="7" l="1"/>
  <c r="E23" i="7" l="1"/>
  <c r="D26" i="7"/>
  <c r="E24" i="7" l="1"/>
  <c r="E26" i="7" s="1"/>
  <c r="F23" i="7"/>
  <c r="F24" i="7" s="1"/>
  <c r="G23" i="7" l="1"/>
  <c r="G24" i="7" s="1"/>
  <c r="F26" i="7"/>
  <c r="H23" i="7" l="1"/>
  <c r="H24" i="7" s="1"/>
  <c r="G26" i="7"/>
  <c r="I23" i="7" l="1"/>
  <c r="I24" i="7" s="1"/>
  <c r="H26" i="7"/>
  <c r="J23" i="7" l="1"/>
  <c r="J24" i="7" s="1"/>
  <c r="I26" i="7"/>
  <c r="K23" i="7" l="1"/>
  <c r="K24" i="7" s="1"/>
  <c r="J26" i="7"/>
  <c r="L23" i="7" l="1"/>
  <c r="L24" i="7" s="1"/>
  <c r="K26" i="7"/>
  <c r="M23" i="7" l="1"/>
  <c r="M24" i="7" s="1"/>
  <c r="L26" i="7"/>
  <c r="N23" i="7" l="1"/>
  <c r="N24" i="7" s="1"/>
  <c r="M26" i="7"/>
  <c r="O23" i="7" l="1"/>
  <c r="O24" i="7" s="1"/>
  <c r="N26" i="7"/>
  <c r="P23" i="7" l="1"/>
  <c r="P24" i="7" s="1"/>
  <c r="O26" i="7"/>
  <c r="Q23" i="7" l="1"/>
  <c r="Q24" i="7" s="1"/>
  <c r="P26" i="7"/>
  <c r="R23" i="7" l="1"/>
  <c r="R24" i="7" s="1"/>
  <c r="Q26" i="7"/>
  <c r="S23" i="7" l="1"/>
  <c r="S24" i="7" s="1"/>
  <c r="R26" i="7"/>
  <c r="T23" i="7" l="1"/>
  <c r="T24" i="7" s="1"/>
  <c r="S26" i="7"/>
  <c r="U23" i="7" l="1"/>
  <c r="U24" i="7" s="1"/>
  <c r="T26" i="7"/>
  <c r="V23" i="7" l="1"/>
  <c r="V24" i="7" s="1"/>
  <c r="U26" i="7"/>
  <c r="W23" i="7" l="1"/>
  <c r="W24" i="7" s="1"/>
  <c r="X23" i="7" l="1"/>
  <c r="X24" i="7" s="1"/>
  <c r="W26" i="7"/>
  <c r="Y23" i="7" l="1"/>
  <c r="Y24" i="7" s="1"/>
  <c r="X26" i="7"/>
  <c r="Z23" i="7" l="1"/>
  <c r="Z24" i="7" s="1"/>
  <c r="Y26" i="7"/>
  <c r="AA23" i="7" l="1"/>
  <c r="AA24" i="7" s="1"/>
  <c r="Z26" i="7"/>
  <c r="AB23" i="7" l="1"/>
  <c r="AB24" i="7" s="1"/>
  <c r="AA26" i="7"/>
  <c r="AC23" i="7" l="1"/>
  <c r="AC24" i="7" s="1"/>
  <c r="AB26" i="7"/>
  <c r="AD23" i="7" l="1"/>
  <c r="AD24" i="7" s="1"/>
  <c r="AC26" i="7"/>
  <c r="AE23" i="7" l="1"/>
  <c r="AE24" i="7" s="1"/>
  <c r="AD26" i="7"/>
  <c r="AF23" i="7" l="1"/>
  <c r="AF24" i="7" s="1"/>
  <c r="AE26" i="7"/>
  <c r="AF26" i="7" l="1"/>
  <c r="C11" i="7"/>
  <c r="C15" i="7" s="1"/>
  <c r="B11" i="7"/>
  <c r="D11" i="7"/>
  <c r="D15" i="7" s="1"/>
  <c r="AG15" i="7" l="1"/>
  <c r="AG16" i="7" s="1"/>
  <c r="D32" i="7"/>
  <c r="C20" i="7"/>
  <c r="C32" i="7"/>
  <c r="B15" i="7"/>
  <c r="AG11" i="7"/>
  <c r="AF29" i="7"/>
  <c r="AG26" i="7"/>
  <c r="B20" i="7" l="1"/>
  <c r="B32" i="7"/>
  <c r="AG32" i="7" s="1"/>
  <c r="B17" i="7"/>
  <c r="C17" i="7" l="1"/>
  <c r="B21" i="7"/>
  <c r="B29" i="7" s="1"/>
  <c r="B30" i="7" s="1"/>
  <c r="C27" i="7" l="1"/>
  <c r="D19" i="7"/>
  <c r="C21" i="7"/>
  <c r="C29" i="7" s="1"/>
  <c r="C30" i="7" s="1"/>
  <c r="B31" i="7"/>
  <c r="D20" i="7" l="1"/>
  <c r="D21" i="7" s="1"/>
  <c r="D17" i="7"/>
  <c r="C31" i="7"/>
  <c r="D27" i="7" l="1"/>
  <c r="D29" i="7" s="1"/>
  <c r="D30" i="7" s="1"/>
  <c r="E19" i="7"/>
  <c r="E20" i="7"/>
  <c r="D31" i="7"/>
  <c r="E17" i="7" l="1"/>
  <c r="E21" i="7"/>
  <c r="F16" i="7" l="1"/>
  <c r="F20" i="7" s="1"/>
  <c r="F19" i="7"/>
  <c r="F17" i="7"/>
  <c r="E27" i="7"/>
  <c r="E29" i="7" s="1"/>
  <c r="E30" i="7" s="1"/>
  <c r="E31" i="7" s="1"/>
  <c r="G19" i="7" l="1"/>
  <c r="F27" i="7"/>
  <c r="F29" i="7" s="1"/>
  <c r="G16" i="7"/>
  <c r="G20" i="7" s="1"/>
  <c r="G17" i="7"/>
  <c r="F21" i="7"/>
  <c r="H19" i="7" l="1"/>
  <c r="H16" i="7"/>
  <c r="H20" i="7" s="1"/>
  <c r="G27" i="7"/>
  <c r="G29" i="7" s="1"/>
  <c r="F30" i="7"/>
  <c r="F31" i="7" s="1"/>
  <c r="G21" i="7"/>
  <c r="H17" i="7" l="1"/>
  <c r="G30" i="7"/>
  <c r="G31" i="7" s="1"/>
  <c r="H21" i="7"/>
  <c r="I19" i="7" l="1"/>
  <c r="I16" i="7"/>
  <c r="I20" i="7" s="1"/>
  <c r="H27" i="7"/>
  <c r="H29" i="7" s="1"/>
  <c r="H30" i="7" s="1"/>
  <c r="H31" i="7" s="1"/>
  <c r="I21" i="7" l="1"/>
  <c r="I17" i="7"/>
  <c r="J19" i="7" l="1"/>
  <c r="J16" i="7"/>
  <c r="J20" i="7" s="1"/>
  <c r="I27" i="7"/>
  <c r="I29" i="7" s="1"/>
  <c r="I30" i="7" s="1"/>
  <c r="I31" i="7" s="1"/>
  <c r="J17" i="7" l="1"/>
  <c r="J21" i="7"/>
  <c r="K16" i="7" l="1"/>
  <c r="K20" i="7" s="1"/>
  <c r="K19" i="7"/>
  <c r="K21" i="7" s="1"/>
  <c r="K17" i="7"/>
  <c r="J27" i="7"/>
  <c r="J29" i="7" s="1"/>
  <c r="J30" i="7" s="1"/>
  <c r="J31" i="7" s="1"/>
  <c r="L16" i="7" l="1"/>
  <c r="L20" i="7" s="1"/>
  <c r="L19" i="7"/>
  <c r="K27" i="7"/>
  <c r="K29" i="7" s="1"/>
  <c r="K30" i="7" s="1"/>
  <c r="K31" i="7" s="1"/>
  <c r="L17" i="7"/>
  <c r="M19" i="7" l="1"/>
  <c r="M16" i="7"/>
  <c r="M20" i="7" s="1"/>
  <c r="L27" i="7"/>
  <c r="L29" i="7" s="1"/>
  <c r="M17" i="7"/>
  <c r="L21" i="7"/>
  <c r="N19" i="7" l="1"/>
  <c r="M27" i="7"/>
  <c r="M29" i="7" s="1"/>
  <c r="N16" i="7"/>
  <c r="N20" i="7" s="1"/>
  <c r="L30" i="7"/>
  <c r="L31" i="7" s="1"/>
  <c r="M21" i="7"/>
  <c r="N17" i="7" l="1"/>
  <c r="M30" i="7"/>
  <c r="M31" i="7" s="1"/>
  <c r="N21" i="7"/>
  <c r="O19" i="7" l="1"/>
  <c r="N27" i="7"/>
  <c r="N29" i="7" s="1"/>
  <c r="N30" i="7" s="1"/>
  <c r="N31" i="7" s="1"/>
  <c r="O16" i="7"/>
  <c r="O20" i="7" s="1"/>
  <c r="O21" i="7" l="1"/>
  <c r="O17" i="7"/>
  <c r="P19" i="7" l="1"/>
  <c r="O27" i="7"/>
  <c r="P16" i="7"/>
  <c r="P20" i="7" s="1"/>
  <c r="P17" i="7"/>
  <c r="O29" i="7"/>
  <c r="O30" i="7" s="1"/>
  <c r="O31" i="7" s="1"/>
  <c r="Q19" i="7" l="1"/>
  <c r="P27" i="7"/>
  <c r="Q16" i="7"/>
  <c r="Q20" i="7" s="1"/>
  <c r="P21" i="7"/>
  <c r="P29" i="7" s="1"/>
  <c r="P30" i="7" s="1"/>
  <c r="P31" i="7" s="1"/>
  <c r="Q17" i="7" l="1"/>
  <c r="Q21" i="7"/>
  <c r="Q27" i="7" l="1"/>
  <c r="Q29" i="7" s="1"/>
  <c r="Q30" i="7" s="1"/>
  <c r="Q31" i="7" s="1"/>
  <c r="R16" i="7"/>
  <c r="R20" i="7" s="1"/>
  <c r="R21" i="7" l="1"/>
  <c r="R17" i="7"/>
  <c r="S19" i="7" l="1"/>
  <c r="R27" i="7"/>
  <c r="S16" i="7"/>
  <c r="S20" i="7" s="1"/>
  <c r="R29" i="7"/>
  <c r="R30" i="7" s="1"/>
  <c r="R31" i="7" s="1"/>
  <c r="S17" i="7" l="1"/>
  <c r="S21" i="7"/>
  <c r="T19" i="7" l="1"/>
  <c r="S27" i="7"/>
  <c r="S29" i="7" s="1"/>
  <c r="S30" i="7" s="1"/>
  <c r="S31" i="7" s="1"/>
  <c r="T16" i="7"/>
  <c r="T20" i="7" s="1"/>
  <c r="T21" i="7" l="1"/>
  <c r="T17" i="7"/>
  <c r="U19" i="7" l="1"/>
  <c r="T27" i="7"/>
  <c r="U16" i="7"/>
  <c r="U20" i="7" s="1"/>
  <c r="U17" i="7"/>
  <c r="T29" i="7"/>
  <c r="T30" i="7" s="1"/>
  <c r="T31" i="7" s="1"/>
  <c r="E24" i="14"/>
  <c r="V19" i="7" l="1"/>
  <c r="U27" i="7"/>
  <c r="V16" i="7"/>
  <c r="V20" i="7" s="1"/>
  <c r="U21" i="7"/>
  <c r="U29" i="7" s="1"/>
  <c r="U30" i="7" s="1"/>
  <c r="U31" i="7" s="1"/>
  <c r="F26" i="14"/>
  <c r="E25" i="14"/>
  <c r="E27" i="14" s="1"/>
  <c r="V17" i="7" l="1"/>
  <c r="E30" i="14"/>
  <c r="E31" i="14" s="1"/>
  <c r="E32" i="14" s="1"/>
  <c r="W19" i="7" l="1"/>
  <c r="W16" i="7"/>
  <c r="W20" i="7" s="1"/>
  <c r="V27" i="7"/>
  <c r="W17" i="7" l="1"/>
  <c r="V29" i="7"/>
  <c r="V30" i="7" s="1"/>
  <c r="V31" i="7" s="1"/>
  <c r="W21" i="7"/>
  <c r="X19" i="7"/>
  <c r="W27" i="7"/>
  <c r="X16" i="7"/>
  <c r="X20" i="7" s="1"/>
  <c r="F14" i="14"/>
  <c r="X21" i="7" l="1"/>
  <c r="X17" i="7"/>
  <c r="W29" i="7"/>
  <c r="W30" i="7" s="1"/>
  <c r="F13" i="14"/>
  <c r="F24" i="14" s="1"/>
  <c r="G26" i="14" s="1"/>
  <c r="Y19" i="7" l="1"/>
  <c r="Y16" i="7"/>
  <c r="Y20" i="7" s="1"/>
  <c r="Y17" i="7"/>
  <c r="X27" i="7"/>
  <c r="X29" i="7" s="1"/>
  <c r="X30" i="7" s="1"/>
  <c r="W31" i="7"/>
  <c r="F25" i="14"/>
  <c r="F27" i="14" s="1"/>
  <c r="F11" i="14"/>
  <c r="X31" i="7" l="1"/>
  <c r="Z19" i="7"/>
  <c r="Y27" i="7"/>
  <c r="Z16" i="7"/>
  <c r="Z20" i="7" s="1"/>
  <c r="Z17" i="7"/>
  <c r="Y21" i="7"/>
  <c r="Y29" i="7" s="1"/>
  <c r="Y30" i="7" s="1"/>
  <c r="Y31" i="7" s="1"/>
  <c r="F16" i="14"/>
  <c r="AA19" i="7" l="1"/>
  <c r="Z27" i="7"/>
  <c r="AA16" i="7"/>
  <c r="AA20" i="7" s="1"/>
  <c r="Z21" i="7"/>
  <c r="Z29" i="7" s="1"/>
  <c r="Z30" i="7" s="1"/>
  <c r="Z31" i="7" s="1"/>
  <c r="F33" i="14"/>
  <c r="F37" i="14" s="1"/>
  <c r="F18" i="14"/>
  <c r="G20" i="14" s="1"/>
  <c r="AA17" i="7" l="1"/>
  <c r="AA21" i="7"/>
  <c r="F22" i="14"/>
  <c r="F35" i="14"/>
  <c r="F38" i="14" s="1"/>
  <c r="F28" i="14"/>
  <c r="G17" i="14"/>
  <c r="G21" i="14" s="1"/>
  <c r="AB19" i="7" l="1"/>
  <c r="AB16" i="7"/>
  <c r="AB20" i="7" s="1"/>
  <c r="AA27" i="7"/>
  <c r="AA29" i="7" s="1"/>
  <c r="AA30" i="7" s="1"/>
  <c r="AB17" i="7"/>
  <c r="F30" i="14"/>
  <c r="F31" i="14" s="1"/>
  <c r="G34" i="14"/>
  <c r="AA31" i="7" l="1"/>
  <c r="AC19" i="7"/>
  <c r="AB27" i="7"/>
  <c r="AC16" i="7"/>
  <c r="AC20" i="7" s="1"/>
  <c r="AB21" i="7"/>
  <c r="AB29" i="7" s="1"/>
  <c r="AB30" i="7" s="1"/>
  <c r="AB31" i="7" s="1"/>
  <c r="F32" i="14"/>
  <c r="AC17" i="7" l="1"/>
  <c r="AC21" i="7"/>
  <c r="G14" i="14"/>
  <c r="AD19" i="7" l="1"/>
  <c r="AC27" i="7"/>
  <c r="AC29" i="7" s="1"/>
  <c r="AC30" i="7" s="1"/>
  <c r="AC31" i="7" s="1"/>
  <c r="AD16" i="7"/>
  <c r="AD20" i="7" s="1"/>
  <c r="G13" i="14"/>
  <c r="G24" i="14" s="1"/>
  <c r="H26" i="14" s="1"/>
  <c r="AD21" i="7" l="1"/>
  <c r="AD17" i="7"/>
  <c r="G25" i="14"/>
  <c r="G27" i="14" s="1"/>
  <c r="G11" i="14"/>
  <c r="AE19" i="7" l="1"/>
  <c r="AD27" i="7"/>
  <c r="AE16" i="7"/>
  <c r="AE20" i="7" s="1"/>
  <c r="AD29" i="7"/>
  <c r="AD30" i="7" s="1"/>
  <c r="AD31" i="7" s="1"/>
  <c r="G16" i="14"/>
  <c r="AE17" i="7" l="1"/>
  <c r="AF16" i="7"/>
  <c r="AF20" i="7" s="1"/>
  <c r="AF21" i="7" s="1"/>
  <c r="AF30" i="7" s="1"/>
  <c r="AE27" i="7"/>
  <c r="AE21" i="7"/>
  <c r="AE29" i="7" s="1"/>
  <c r="AE30" i="7" s="1"/>
  <c r="AE31" i="7" s="1"/>
  <c r="AF31" i="7" s="1"/>
  <c r="AG31" i="7" s="1"/>
  <c r="G33" i="14"/>
  <c r="G37" i="14" s="1"/>
  <c r="G18" i="14"/>
  <c r="H20" i="14" s="1"/>
  <c r="AG30" i="7" l="1"/>
  <c r="G28" i="14"/>
  <c r="G35" i="14"/>
  <c r="G38" i="14" s="1"/>
  <c r="H17" i="14"/>
  <c r="H21" i="14" s="1"/>
  <c r="G22" i="14"/>
  <c r="H34" i="14" l="1"/>
  <c r="G30" i="14"/>
  <c r="G31" i="14" s="1"/>
  <c r="G32" i="14" l="1"/>
  <c r="H14" i="14" l="1"/>
  <c r="H13" i="14" l="1"/>
  <c r="H24" i="14" s="1"/>
  <c r="I26" i="14" s="1"/>
  <c r="H25" i="14" l="1"/>
  <c r="H27" i="14" s="1"/>
  <c r="H11" i="14"/>
  <c r="H16" i="14" l="1"/>
  <c r="H33" i="14" l="1"/>
  <c r="H37" i="14" s="1"/>
  <c r="H18" i="14"/>
  <c r="I20" i="14" l="1"/>
  <c r="H35" i="14"/>
  <c r="H38" i="14" s="1"/>
  <c r="H28" i="14"/>
  <c r="I17" i="14"/>
  <c r="I21" i="14" s="1"/>
  <c r="H22" i="14"/>
  <c r="H30" i="14" l="1"/>
  <c r="H31" i="14" s="1"/>
  <c r="I34" i="14"/>
  <c r="H32" i="14" l="1"/>
  <c r="I14" i="14" l="1"/>
  <c r="I13" i="14" l="1"/>
  <c r="I24" i="14" s="1"/>
  <c r="J26" i="14" s="1"/>
  <c r="I25" i="14" l="1"/>
  <c r="I27" i="14" s="1"/>
  <c r="I11" i="14"/>
  <c r="I16" i="14" l="1"/>
  <c r="I33" i="14" l="1"/>
  <c r="I37" i="14" s="1"/>
  <c r="I18" i="14"/>
  <c r="J20" i="14" s="1"/>
  <c r="I28" i="14" l="1"/>
  <c r="J17" i="14"/>
  <c r="J21" i="14" s="1"/>
  <c r="I22" i="14"/>
  <c r="I35" i="14"/>
  <c r="I38" i="14" s="1"/>
  <c r="I30" i="14" l="1"/>
  <c r="I31" i="14" s="1"/>
  <c r="J34" i="14"/>
  <c r="I32" i="14" l="1"/>
  <c r="J14" i="14" l="1"/>
  <c r="J13" i="14" l="1"/>
  <c r="J24" i="14" s="1"/>
  <c r="K26" i="14" s="1"/>
  <c r="J25" i="14" l="1"/>
  <c r="J27" i="14" s="1"/>
  <c r="J11" i="14"/>
  <c r="J16" i="14" l="1"/>
  <c r="J33" i="14" l="1"/>
  <c r="J37" i="14" s="1"/>
  <c r="J18" i="14"/>
  <c r="K20" i="14" s="1"/>
  <c r="J35" i="14" l="1"/>
  <c r="J38" i="14" s="1"/>
  <c r="J22" i="14"/>
  <c r="J28" i="14"/>
  <c r="K17" i="14"/>
  <c r="K21" i="14" s="1"/>
  <c r="K34" i="14" l="1"/>
  <c r="J30" i="14"/>
  <c r="J31" i="14" s="1"/>
  <c r="J32" i="14" s="1"/>
  <c r="K14" i="14" l="1"/>
  <c r="K13" i="14" s="1"/>
  <c r="K11" i="14" l="1"/>
  <c r="K16" i="14" s="1"/>
  <c r="K24" i="14"/>
  <c r="L26" i="14" s="1"/>
  <c r="K33" i="14"/>
  <c r="K37" i="14" s="1"/>
  <c r="K18" i="14"/>
  <c r="L20" i="14" s="1"/>
  <c r="K25" i="14" l="1"/>
  <c r="K27" i="14" s="1"/>
  <c r="K22" i="14"/>
  <c r="K28" i="14"/>
  <c r="K35" i="14"/>
  <c r="K38" i="14" s="1"/>
  <c r="L17" i="14"/>
  <c r="L21" i="14" s="1"/>
  <c r="L34" i="14" l="1"/>
  <c r="K30" i="14"/>
  <c r="K31" i="14" s="1"/>
  <c r="K32" i="14" s="1"/>
  <c r="L14" i="14" l="1"/>
  <c r="L13" i="14" s="1"/>
  <c r="L11" i="14" l="1"/>
  <c r="L16" i="14" s="1"/>
  <c r="L33" i="14" s="1"/>
  <c r="L37" i="14" s="1"/>
  <c r="L24" i="14"/>
  <c r="M26" i="14" s="1"/>
  <c r="L18" i="14" l="1"/>
  <c r="L25" i="14"/>
  <c r="L27" i="14" s="1"/>
  <c r="L22" i="14" l="1"/>
  <c r="M20" i="14"/>
  <c r="M17" i="14"/>
  <c r="M21" i="14" s="1"/>
  <c r="L28" i="14"/>
  <c r="L30" i="14" s="1"/>
  <c r="L31" i="14" s="1"/>
  <c r="L32" i="14" s="1"/>
  <c r="L35" i="14"/>
  <c r="L38" i="14" s="1"/>
  <c r="M34" i="14" l="1"/>
  <c r="M14" i="14"/>
  <c r="M13" i="14" s="1"/>
  <c r="M11" i="14" l="1"/>
  <c r="M16" i="14" s="1"/>
  <c r="M24" i="14"/>
  <c r="N26" i="14" s="1"/>
  <c r="M33" i="14"/>
  <c r="M37" i="14" s="1"/>
  <c r="M18" i="14"/>
  <c r="N20" i="14" s="1"/>
  <c r="M25" i="14" l="1"/>
  <c r="M27" i="14" s="1"/>
  <c r="M22" i="14"/>
  <c r="M28" i="14"/>
  <c r="N17" i="14"/>
  <c r="N21" i="14" s="1"/>
  <c r="M35" i="14"/>
  <c r="M38" i="14" s="1"/>
  <c r="M30" i="14" l="1"/>
  <c r="M31" i="14" s="1"/>
  <c r="M32" i="14" s="1"/>
  <c r="N34" i="14"/>
  <c r="N14" i="14" l="1"/>
  <c r="N13" i="14" s="1"/>
  <c r="N11" i="14" l="1"/>
  <c r="N16" i="14" s="1"/>
  <c r="N18" i="14" s="1"/>
  <c r="O20" i="14" s="1"/>
  <c r="N24" i="14"/>
  <c r="O26" i="14" s="1"/>
  <c r="N33" i="14" l="1"/>
  <c r="N37" i="14" s="1"/>
  <c r="N25" i="14"/>
  <c r="N27" i="14" s="1"/>
  <c r="N28" i="14"/>
  <c r="O17" i="14"/>
  <c r="O21" i="14" s="1"/>
  <c r="N35" i="14"/>
  <c r="N38" i="14" s="1"/>
  <c r="N22" i="14"/>
  <c r="N30" i="14" l="1"/>
  <c r="N31" i="14" s="1"/>
  <c r="N32" i="14" s="1"/>
  <c r="O34" i="14"/>
  <c r="O14" i="14" l="1"/>
  <c r="O13" i="14" s="1"/>
  <c r="O11" i="14" l="1"/>
  <c r="O16" i="14" s="1"/>
  <c r="O33" i="14" s="1"/>
  <c r="O37" i="14" s="1"/>
  <c r="O24" i="14"/>
  <c r="P26" i="14" s="1"/>
  <c r="O18" i="14" l="1"/>
  <c r="O25" i="14"/>
  <c r="O27" i="14" s="1"/>
  <c r="O28" i="14" l="1"/>
  <c r="P20" i="14"/>
  <c r="O35" i="14"/>
  <c r="O38" i="14" s="1"/>
  <c r="O22" i="14"/>
  <c r="P17" i="14"/>
  <c r="O30" i="14"/>
  <c r="O31" i="14" s="1"/>
  <c r="O32" i="14" s="1"/>
  <c r="P34" i="14" l="1"/>
  <c r="P21" i="14"/>
  <c r="P14" i="14"/>
  <c r="P13" i="14" s="1"/>
  <c r="P11" i="14" l="1"/>
  <c r="P16" i="14" s="1"/>
  <c r="P33" i="14" s="1"/>
  <c r="P37" i="14" s="1"/>
  <c r="P24" i="14"/>
  <c r="Q26" i="14" s="1"/>
  <c r="P18" i="14" l="1"/>
  <c r="P25" i="14"/>
  <c r="P27" i="14" s="1"/>
  <c r="Q17" i="14"/>
  <c r="Q21" i="14" s="1"/>
  <c r="P22" i="14"/>
  <c r="P28" i="14"/>
  <c r="Q20" i="14" l="1"/>
  <c r="P35" i="14"/>
  <c r="P38" i="14" s="1"/>
  <c r="P30" i="14"/>
  <c r="P31" i="14" s="1"/>
  <c r="P32" i="14" s="1"/>
  <c r="Q34" i="14"/>
  <c r="Q14" i="14" l="1"/>
  <c r="Q13" i="14" s="1"/>
  <c r="Q11" i="14" l="1"/>
  <c r="Q16" i="14" s="1"/>
  <c r="Q33" i="14" s="1"/>
  <c r="Q37" i="14" s="1"/>
  <c r="Q24" i="14"/>
  <c r="R26" i="14" s="1"/>
  <c r="Q18" i="14" l="1"/>
  <c r="R20" i="14" s="1"/>
  <c r="Q25" i="14"/>
  <c r="Q27" i="14" s="1"/>
  <c r="R17" i="14"/>
  <c r="R21" i="14" s="1"/>
  <c r="Q28" i="14"/>
  <c r="Q22" i="14"/>
  <c r="Q35" i="14"/>
  <c r="Q38" i="14" s="1"/>
  <c r="Q30" i="14" l="1"/>
  <c r="Q31" i="14" s="1"/>
  <c r="Q32" i="14" s="1"/>
  <c r="R34" i="14"/>
  <c r="R14" i="14" l="1"/>
  <c r="R13" i="14" s="1"/>
  <c r="R11" i="14" l="1"/>
  <c r="R16" i="14" s="1"/>
  <c r="R33" i="14" s="1"/>
  <c r="R37" i="14" s="1"/>
  <c r="R24" i="14"/>
  <c r="S26" i="14" s="1"/>
  <c r="R18" i="14" l="1"/>
  <c r="R25" i="14"/>
  <c r="R27" i="14" s="1"/>
  <c r="R22" i="14"/>
  <c r="R28" i="14"/>
  <c r="S17" i="14"/>
  <c r="S21" i="14" s="1"/>
  <c r="R35" i="14" l="1"/>
  <c r="R38" i="14" s="1"/>
  <c r="S20" i="14"/>
  <c r="S34" i="14"/>
  <c r="R30" i="14"/>
  <c r="R31" i="14" s="1"/>
  <c r="R32" i="14" s="1"/>
  <c r="S14" i="14" l="1"/>
  <c r="S13" i="14" s="1"/>
  <c r="S11" i="14" l="1"/>
  <c r="S16" i="14" s="1"/>
  <c r="S33" i="14" s="1"/>
  <c r="S24" i="14"/>
  <c r="T26" i="14" s="1"/>
  <c r="S18" i="14" l="1"/>
  <c r="T20" i="14" s="1"/>
  <c r="S25" i="14"/>
  <c r="S27" i="14" s="1"/>
  <c r="S22" i="14"/>
  <c r="S35" i="14"/>
  <c r="S28" i="14"/>
  <c r="T17" i="14"/>
  <c r="T21" i="14" s="1"/>
  <c r="T34" i="14" l="1"/>
  <c r="S30" i="14"/>
  <c r="S31" i="14" s="1"/>
  <c r="S32" i="14" s="1"/>
  <c r="T14" i="14" l="1"/>
  <c r="T13" i="14" s="1"/>
  <c r="T24" i="14" l="1"/>
  <c r="U26" i="14" s="1"/>
  <c r="T11" i="14"/>
  <c r="T16" i="14" s="1"/>
  <c r="T25" i="14" l="1"/>
  <c r="T27" i="14" s="1"/>
  <c r="T33" i="14"/>
  <c r="T18" i="14"/>
  <c r="U20" i="14" s="1"/>
  <c r="T22" i="14" l="1"/>
  <c r="T28" i="14"/>
  <c r="U17" i="14"/>
  <c r="U21" i="14" s="1"/>
  <c r="T35" i="14"/>
  <c r="U34" i="14" l="1"/>
  <c r="T30" i="14"/>
  <c r="T31" i="14" s="1"/>
  <c r="T32" i="14" s="1"/>
  <c r="U14" i="14" s="1"/>
  <c r="U13" i="14" s="1"/>
  <c r="U24" i="14" l="1"/>
  <c r="U11" i="14"/>
  <c r="U16" i="14" s="1"/>
  <c r="U18" i="14" l="1"/>
  <c r="V20" i="14" s="1"/>
  <c r="U33" i="14"/>
  <c r="V26" i="14"/>
  <c r="U25" i="14"/>
  <c r="U27" i="14" s="1"/>
  <c r="V17" i="14" l="1"/>
  <c r="V21" i="14" s="1"/>
  <c r="U35" i="14"/>
  <c r="U28" i="14"/>
  <c r="U22" i="14"/>
  <c r="U30" i="14" l="1"/>
  <c r="U31" i="14" s="1"/>
  <c r="U32" i="14" s="1"/>
  <c r="V14" i="14" s="1"/>
  <c r="V13" i="14" s="1"/>
  <c r="V11" i="14" s="1"/>
  <c r="V16" i="14" s="1"/>
  <c r="V33" i="14" s="1"/>
  <c r="V34" i="14"/>
  <c r="V24" i="14" l="1"/>
  <c r="W26" i="14" s="1"/>
  <c r="V18" i="14"/>
  <c r="V35" i="14" s="1"/>
  <c r="V25" i="14"/>
  <c r="V27" i="14" s="1"/>
  <c r="V22" i="14"/>
  <c r="W17" i="14"/>
  <c r="W34" i="14" l="1"/>
  <c r="W21" i="14"/>
  <c r="W20" i="14"/>
  <c r="V28" i="14"/>
  <c r="V30" i="14" s="1"/>
  <c r="V31" i="14" s="1"/>
  <c r="V32" i="14" s="1"/>
  <c r="W14" i="14" s="1"/>
  <c r="W13" i="14" s="1"/>
  <c r="W11" i="14" l="1"/>
  <c r="W16" i="14" s="1"/>
  <c r="W33" i="14" s="1"/>
  <c r="W24" i="14"/>
  <c r="X26" i="14" s="1"/>
  <c r="W18" i="14" l="1"/>
  <c r="X20" i="14" s="1"/>
  <c r="W25" i="14"/>
  <c r="W27" i="14" s="1"/>
  <c r="W22" i="14"/>
  <c r="X17" i="14"/>
  <c r="X21" i="14" s="1"/>
  <c r="W28" i="14"/>
  <c r="W35" i="14"/>
  <c r="X34" i="14" l="1"/>
  <c r="W30" i="14"/>
  <c r="W31" i="14" s="1"/>
  <c r="W32" i="14" s="1"/>
  <c r="X14" i="14" l="1"/>
  <c r="X13" i="14" s="1"/>
  <c r="X11" i="14" l="1"/>
  <c r="X16" i="14" s="1"/>
  <c r="X33" i="14" s="1"/>
  <c r="X24" i="14"/>
  <c r="Y26" i="14" s="1"/>
  <c r="X18" i="14" l="1"/>
  <c r="Y20" i="14" s="1"/>
  <c r="X25" i="14"/>
  <c r="X27" i="14" s="1"/>
  <c r="X35" i="14"/>
  <c r="Y17" i="14"/>
  <c r="Y21" i="14" s="1"/>
  <c r="X28" i="14"/>
  <c r="X22" i="14"/>
  <c r="X30" i="14" l="1"/>
  <c r="X31" i="14" s="1"/>
  <c r="X32" i="14" s="1"/>
  <c r="Y34" i="14"/>
  <c r="Y14" i="14" l="1"/>
  <c r="Y13" i="14" s="1"/>
  <c r="Y11" i="14" l="1"/>
  <c r="Y16" i="14" s="1"/>
  <c r="Y18" i="14" s="1"/>
  <c r="Z20" i="14" s="1"/>
  <c r="Y24" i="14"/>
  <c r="Z26" i="14" s="1"/>
  <c r="Y33" i="14" l="1"/>
  <c r="Y25" i="14"/>
  <c r="Y27" i="14" s="1"/>
  <c r="Y35" i="14"/>
  <c r="Y22" i="14"/>
  <c r="Z17" i="14"/>
  <c r="Z21" i="14" s="1"/>
  <c r="Y28" i="14"/>
  <c r="Y30" i="14" l="1"/>
  <c r="Y31" i="14" s="1"/>
  <c r="Y32" i="14" s="1"/>
  <c r="Z34" i="14"/>
  <c r="Z14" i="14" l="1"/>
  <c r="Z13" i="14" s="1"/>
  <c r="Z11" i="14" l="1"/>
  <c r="Z16" i="14" s="1"/>
  <c r="Z33" i="14" s="1"/>
  <c r="Z24" i="14"/>
  <c r="AA26" i="14" s="1"/>
  <c r="Z18" i="14" l="1"/>
  <c r="AA20" i="14" s="1"/>
  <c r="Z25" i="14"/>
  <c r="Z27" i="14" s="1"/>
  <c r="Z22" i="14"/>
  <c r="AA17" i="14" l="1"/>
  <c r="AA21" i="14" s="1"/>
  <c r="Z28" i="14"/>
  <c r="Z30" i="14" s="1"/>
  <c r="Z31" i="14" s="1"/>
  <c r="Z32" i="14" s="1"/>
  <c r="Z35" i="14"/>
  <c r="AA34" i="14" l="1"/>
  <c r="AA14" i="14"/>
  <c r="AA13" i="14" s="1"/>
  <c r="AA11" i="14" l="1"/>
  <c r="AA16" i="14" s="1"/>
  <c r="AA33" i="14" s="1"/>
  <c r="AA24" i="14"/>
  <c r="AB26" i="14" s="1"/>
  <c r="AA18" i="14" l="1"/>
  <c r="AB20" i="14" s="1"/>
  <c r="AA25" i="14"/>
  <c r="AA27" i="14" s="1"/>
  <c r="AA22" i="14"/>
  <c r="AA35" i="14" l="1"/>
  <c r="AA28" i="14"/>
  <c r="AB17" i="14"/>
  <c r="AA30" i="14"/>
  <c r="AA31" i="14" s="1"/>
  <c r="AA32" i="14" s="1"/>
  <c r="AB34" i="14" l="1"/>
  <c r="AB21" i="14"/>
  <c r="AB14" i="14"/>
  <c r="AB13" i="14" s="1"/>
  <c r="AB11" i="14" l="1"/>
  <c r="AB16" i="14" s="1"/>
  <c r="AB33" i="14" s="1"/>
  <c r="AB24" i="14"/>
  <c r="AC26" i="14" s="1"/>
  <c r="AB18" i="14" l="1"/>
  <c r="AC20" i="14" s="1"/>
  <c r="AB25" i="14"/>
  <c r="AB27" i="14" s="1"/>
  <c r="AB22" i="14"/>
  <c r="AB35" i="14" l="1"/>
  <c r="AB28" i="14"/>
  <c r="AC17" i="14"/>
  <c r="AC21" i="14" s="1"/>
  <c r="AB30" i="14"/>
  <c r="AB31" i="14" s="1"/>
  <c r="AB32" i="14" s="1"/>
  <c r="AC34" i="14" l="1"/>
  <c r="AC14" i="14"/>
  <c r="AC13" i="14" s="1"/>
  <c r="AC11" i="14" l="1"/>
  <c r="AC16" i="14" s="1"/>
  <c r="AC33" i="14" s="1"/>
  <c r="AC24" i="14"/>
  <c r="AD26" i="14" s="1"/>
  <c r="AC18" i="14" l="1"/>
  <c r="AD20" i="14" s="1"/>
  <c r="AC25" i="14"/>
  <c r="AC27" i="14" s="1"/>
  <c r="AC22" i="14"/>
  <c r="AC35" i="14"/>
  <c r="AD17" i="14"/>
  <c r="AD21" i="14" s="1"/>
  <c r="AC28" i="14"/>
  <c r="AD34" i="14" l="1"/>
  <c r="AC30" i="14"/>
  <c r="AC31" i="14" s="1"/>
  <c r="AC32" i="14" s="1"/>
  <c r="AD14" i="14" l="1"/>
  <c r="AD13" i="14" s="1"/>
  <c r="AD11" i="14" l="1"/>
  <c r="AD16" i="14" s="1"/>
  <c r="AD33" i="14" s="1"/>
  <c r="AD24" i="14"/>
  <c r="AE26" i="14" s="1"/>
  <c r="AD18" i="14"/>
  <c r="AE20" i="14" s="1"/>
  <c r="AD25" i="14" l="1"/>
  <c r="AD27" i="14" s="1"/>
  <c r="AD22" i="14"/>
  <c r="AD28" i="14"/>
  <c r="AE17" i="14"/>
  <c r="AE21" i="14" s="1"/>
  <c r="AD35" i="14"/>
  <c r="AE34" i="14" l="1"/>
  <c r="AD30" i="14"/>
  <c r="AD31" i="14" s="1"/>
  <c r="AD32" i="14" s="1"/>
  <c r="AE14" i="14" l="1"/>
  <c r="AE13" i="14" s="1"/>
  <c r="AE11" i="14" l="1"/>
  <c r="AE16" i="14" s="1"/>
  <c r="AE33" i="14" s="1"/>
  <c r="AE24" i="14"/>
  <c r="AF26" i="14" s="1"/>
  <c r="AG26" i="14" s="1"/>
  <c r="AE18" i="14" l="1"/>
  <c r="AE25" i="14"/>
  <c r="AE27" i="14" s="1"/>
  <c r="AE35" i="14"/>
  <c r="AE28" i="14"/>
  <c r="AE22" i="14"/>
  <c r="AF17" i="14"/>
  <c r="AF21" i="14" s="1"/>
  <c r="AF34" i="14" l="1"/>
  <c r="AG34" i="14" s="1"/>
  <c r="AF22" i="14"/>
  <c r="AE30" i="14"/>
  <c r="AE31" i="14" s="1"/>
  <c r="AE32" i="14" s="1"/>
  <c r="AF14" i="14" l="1"/>
  <c r="AF13" i="14" l="1"/>
  <c r="AF24" i="14" s="1"/>
  <c r="AF25" i="14" s="1"/>
  <c r="AF27" i="14" s="1"/>
  <c r="AG14" i="14"/>
  <c r="AF30" i="14" l="1"/>
  <c r="AF31" i="14" s="1"/>
  <c r="AG27" i="14"/>
  <c r="AF11" i="14"/>
  <c r="AG13" i="14"/>
  <c r="AG31" i="14" l="1"/>
  <c r="AF32" i="14"/>
  <c r="AG32" i="14" s="1"/>
  <c r="AF16" i="14"/>
  <c r="AG11" i="14"/>
  <c r="AF33" i="14" l="1"/>
  <c r="AG33" i="14" s="1"/>
  <c r="AG16" i="14"/>
  <c r="AG17" i="14" s="1"/>
  <c r="AF18" i="14"/>
  <c r="AF35" i="14" s="1"/>
  <c r="AG35" i="14" s="1"/>
</calcChain>
</file>

<file path=xl/sharedStrings.xml><?xml version="1.0" encoding="utf-8"?>
<sst xmlns="http://schemas.openxmlformats.org/spreadsheetml/2006/main" count="198" uniqueCount="77">
  <si>
    <t>2023.gads</t>
  </si>
  <si>
    <t>2033. gads</t>
  </si>
  <si>
    <t xml:space="preserve">Kopā </t>
  </si>
  <si>
    <t xml:space="preserve">3) apsaimniekošanas izdevumi (apsaimniekošana un plānotie remontdarbi) ir 8 euro/m2 gadā. </t>
  </si>
  <si>
    <t>2024. gads</t>
  </si>
  <si>
    <t>2025. gads</t>
  </si>
  <si>
    <t>2026. gads</t>
  </si>
  <si>
    <t>2027. gads</t>
  </si>
  <si>
    <t>2028. gads</t>
  </si>
  <si>
    <t>2029. gads</t>
  </si>
  <si>
    <t>2030. gads</t>
  </si>
  <si>
    <t>2031. gads</t>
  </si>
  <si>
    <t>2032. gads</t>
  </si>
  <si>
    <t>2034. gads</t>
  </si>
  <si>
    <t>2035. gads</t>
  </si>
  <si>
    <t>2036. gads</t>
  </si>
  <si>
    <t>2037. gads</t>
  </si>
  <si>
    <t>2038. gads</t>
  </si>
  <si>
    <t>2039. gads</t>
  </si>
  <si>
    <t>2040. gads</t>
  </si>
  <si>
    <t>2041. gads</t>
  </si>
  <si>
    <t>2042. gads</t>
  </si>
  <si>
    <t>2043. gads</t>
  </si>
  <si>
    <t>2044. gads</t>
  </si>
  <si>
    <t>2045. gads</t>
  </si>
  <si>
    <t>2046. gads</t>
  </si>
  <si>
    <t>2047. gads</t>
  </si>
  <si>
    <t>2048. gads</t>
  </si>
  <si>
    <t>2049. gads</t>
  </si>
  <si>
    <t>2050. gads</t>
  </si>
  <si>
    <t>2051. gads</t>
  </si>
  <si>
    <t>2052. gads</t>
  </si>
  <si>
    <t>2053. gads</t>
  </si>
  <si>
    <t>Kopējās investīcijas</t>
  </si>
  <si>
    <t xml:space="preserve">Aizdevums </t>
  </si>
  <si>
    <t>Vidējās tirgus celtniecības cenas EUR/m2</t>
  </si>
  <si>
    <t>Uzceltie m2 gadā</t>
  </si>
  <si>
    <t>m2</t>
  </si>
  <si>
    <t>dzīvokļi</t>
  </si>
  <si>
    <t>Izīrējamās platības m2</t>
  </si>
  <si>
    <t>Īres cena EUR/m2 gadā</t>
  </si>
  <si>
    <t xml:space="preserve">Ieņēmumi no  pārdošanas </t>
  </si>
  <si>
    <t>KOPĀ IEŅĒMUMI</t>
  </si>
  <si>
    <t>IZDEVUMI</t>
  </si>
  <si>
    <t>Aizdevuma atmaksas summa</t>
  </si>
  <si>
    <t>Aizdevuma procenti 3% gadā</t>
  </si>
  <si>
    <t>Aizdevuma maksa</t>
  </si>
  <si>
    <t>KOPĒJĀ kredīta maksa</t>
  </si>
  <si>
    <t>Apsaimniekošanas izdevumi (tāme=8 EUR/m2) gadā EUR</t>
  </si>
  <si>
    <t>KOPĀ IZDEVUMI</t>
  </si>
  <si>
    <t>KOPĒJĀ PEĻŅA</t>
  </si>
  <si>
    <t>KUMULATĪVĀ PEĻŅA</t>
  </si>
  <si>
    <t xml:space="preserve">Dzīvokļu skaits pa gadiem </t>
  </si>
  <si>
    <t>EKI investīcijas, milj. euro</t>
  </si>
  <si>
    <t>Investīcijas no peļņas</t>
  </si>
  <si>
    <t>1) katru gadu tiek pārdoti 5% no kopējā īres fonda;</t>
  </si>
  <si>
    <t>Pārdotie dzīvokļi gadā</t>
  </si>
  <si>
    <t xml:space="preserve">Nosacījumi </t>
  </si>
  <si>
    <t>Kopējais dzīvokļu skaits Īres fonds dzīvokļi</t>
  </si>
  <si>
    <t>C. MODELIS. Valsts kapitālsabiedrības "Mājokļa Fonda institūcija" darbība no 2023. līdz 2053. gadam</t>
  </si>
  <si>
    <t xml:space="preserve">A) jaunuuzbūvētie </t>
  </si>
  <si>
    <t xml:space="preserve">Administrācijas izmaksas </t>
  </si>
  <si>
    <t xml:space="preserve">Pārdotie m2 gadā 5% no iepriekšējā gada izīrējamās platības m2 </t>
  </si>
  <si>
    <t>Māju skaits katrā novadā un valstspilsētā (40 dzīvokļi)</t>
  </si>
  <si>
    <t>B) Mājokļu Fonds</t>
  </si>
  <si>
    <t>A) jaunuuzbūvētie</t>
  </si>
  <si>
    <t>Ieņēmumi no īres ( no  iepriekšējā gada beigās pieejamās izīrējamās platības m2 )</t>
  </si>
  <si>
    <t>Ieņēmumi no īres  ( no  iepriekšējā gada beigās pieejamās izīrējamās platības m2 )</t>
  </si>
  <si>
    <r>
      <rPr>
        <b/>
        <i/>
        <sz val="14"/>
        <rFont val="Times New Roman"/>
        <family val="1"/>
      </rPr>
      <t>Rezultāts</t>
    </r>
    <r>
      <rPr>
        <i/>
        <sz val="14"/>
        <rFont val="Times New Roman"/>
        <family val="1"/>
      </rPr>
      <t xml:space="preserve"> - </t>
    </r>
    <r>
      <rPr>
        <i/>
        <sz val="14"/>
        <rFont val="Times New Roman"/>
        <family val="1"/>
        <charset val="186"/>
      </rPr>
      <t>4000</t>
    </r>
    <r>
      <rPr>
        <i/>
        <sz val="14"/>
        <rFont val="Times New Roman"/>
        <family val="1"/>
      </rPr>
      <t xml:space="preserve"> dzīvokļus sasniedzam </t>
    </r>
    <r>
      <rPr>
        <i/>
        <sz val="14"/>
        <rFont val="Times New Roman"/>
        <family val="1"/>
        <charset val="186"/>
      </rPr>
      <t>2035.g. (saskaņā ar ilgtermiņa mērķi, katrā novadu centrā un valstspilsētā 3 īres mājas ar 40 dzīvokļiem vienā gadā)</t>
    </r>
  </si>
  <si>
    <t xml:space="preserve">Ieņēmumi no pārdošanas  </t>
  </si>
  <si>
    <r>
      <rPr>
        <b/>
        <i/>
        <sz val="14"/>
        <rFont val="Times New Roman"/>
        <family val="1"/>
      </rPr>
      <t>Rezultāts</t>
    </r>
    <r>
      <rPr>
        <i/>
        <sz val="14"/>
        <rFont val="Times New Roman"/>
        <family val="1"/>
      </rPr>
      <t xml:space="preserve"> - </t>
    </r>
    <r>
      <rPr>
        <i/>
        <sz val="14"/>
        <rFont val="Times New Roman"/>
        <family val="1"/>
        <charset val="186"/>
      </rPr>
      <t>2755</t>
    </r>
    <r>
      <rPr>
        <i/>
        <sz val="14"/>
        <rFont val="Times New Roman"/>
        <family val="1"/>
      </rPr>
      <t xml:space="preserve"> dzīvokļus sasniedzam 2053.g.</t>
    </r>
  </si>
  <si>
    <t xml:space="preserve">A. MODELIS. Valsts kapitālsabiedrības "Mājokļa Fonda institūcija" darbība no 2023. līdz 2053. gadam </t>
  </si>
  <si>
    <t xml:space="preserve">B. MODELIS. Valsts kapitālsabiedrības "Mājokļa Fonda institūcija" darbība no 2023. līdz 2053. gadam </t>
  </si>
  <si>
    <r>
      <t xml:space="preserve">2) 30 gadu laikā: EKI 100 milj. euro + aizņēmums </t>
    </r>
    <r>
      <rPr>
        <i/>
        <sz val="14"/>
        <rFont val="Times New Roman"/>
        <family val="1"/>
        <charset val="186"/>
      </rPr>
      <t>1,018 miljardi e</t>
    </r>
    <r>
      <rPr>
        <i/>
        <sz val="14"/>
        <rFont val="Times New Roman"/>
        <family val="1"/>
      </rPr>
      <t xml:space="preserve">uro + </t>
    </r>
    <r>
      <rPr>
        <i/>
        <sz val="14"/>
        <rFont val="Times New Roman"/>
        <family val="1"/>
        <charset val="186"/>
      </rPr>
      <t xml:space="preserve">918 milj. </t>
    </r>
    <r>
      <rPr>
        <i/>
        <sz val="14"/>
        <rFont val="Times New Roman"/>
        <family val="1"/>
      </rPr>
      <t xml:space="preserve">euro pašu ieņēmumi - sākot ar 2026.g. </t>
    </r>
    <r>
      <rPr>
        <b/>
        <i/>
        <sz val="14"/>
        <rFont val="Times New Roman"/>
        <family val="1"/>
      </rPr>
      <t xml:space="preserve"> katru gadu</t>
    </r>
    <r>
      <rPr>
        <i/>
        <sz val="14"/>
        <rFont val="Times New Roman"/>
        <family val="1"/>
      </rPr>
      <t xml:space="preserve"> iegulda fonda līdzekļus un papildus aizņēmums. </t>
    </r>
  </si>
  <si>
    <r>
      <t xml:space="preserve">2) 30 gadu laikā: EKI 100 milj. euro + aizņēmums </t>
    </r>
    <r>
      <rPr>
        <i/>
        <sz val="14"/>
        <rFont val="Times New Roman"/>
        <family val="1"/>
        <charset val="186"/>
      </rPr>
      <t>258 milj.  euro</t>
    </r>
    <r>
      <rPr>
        <i/>
        <sz val="14"/>
        <rFont val="Times New Roman"/>
        <family val="1"/>
      </rPr>
      <t xml:space="preserve"> +</t>
    </r>
    <r>
      <rPr>
        <i/>
        <sz val="14"/>
        <rFont val="Times New Roman"/>
        <family val="1"/>
        <charset val="186"/>
      </rPr>
      <t xml:space="preserve">158 milj. </t>
    </r>
    <r>
      <rPr>
        <i/>
        <sz val="14"/>
        <rFont val="Times New Roman"/>
        <family val="1"/>
      </rPr>
      <t xml:space="preserve">euro pašu ieņēmumi - sākot ar 2026.g. </t>
    </r>
    <r>
      <rPr>
        <b/>
        <i/>
        <sz val="14"/>
        <rFont val="Times New Roman"/>
        <family val="1"/>
      </rPr>
      <t xml:space="preserve"> katru gadu</t>
    </r>
    <r>
      <rPr>
        <i/>
        <sz val="14"/>
        <rFont val="Times New Roman"/>
        <family val="1"/>
      </rPr>
      <t xml:space="preserve"> iegulda fonda līdzekļus un papildus aizņēmums. </t>
    </r>
  </si>
  <si>
    <r>
      <rPr>
        <b/>
        <i/>
        <sz val="14"/>
        <rFont val="Times New Roman"/>
        <family val="1"/>
      </rPr>
      <t xml:space="preserve">Rezultāts </t>
    </r>
    <r>
      <rPr>
        <i/>
        <sz val="14"/>
        <rFont val="Times New Roman"/>
        <family val="1"/>
      </rPr>
      <t xml:space="preserve"> -</t>
    </r>
    <r>
      <rPr>
        <i/>
        <sz val="14"/>
        <rFont val="Times New Roman"/>
        <family val="1"/>
        <charset val="186"/>
      </rPr>
      <t xml:space="preserve"> 4000 dzīvokļus sasniedzam 2035. gadā, savukārt, 5000 dzīvokļus sasniedzam 2039. gadā (saskaņā ar ilgtermiņa mērķi, katrā novadu centrā un valstspilsētā 4 īres mājas ar 40 dzīvokļiem vienā gadā);</t>
    </r>
    <r>
      <rPr>
        <i/>
        <sz val="14"/>
        <rFont val="Times New Roman"/>
        <family val="1"/>
      </rPr>
      <t xml:space="preserve">
- Kopā ir 8776 dzīvokļus (līdz 2053.g.).</t>
    </r>
  </si>
  <si>
    <r>
      <t xml:space="preserve">2) 30 gadu laikā: EKI 100 milj. euro + aizņēmums 100 milj. euro + 50 milj. euro pašu ieņēmumi - sākot ar 2043.g. </t>
    </r>
    <r>
      <rPr>
        <b/>
        <i/>
        <sz val="14"/>
        <rFont val="Times New Roman"/>
        <family val="1"/>
      </rPr>
      <t xml:space="preserve">vienreizējs </t>
    </r>
    <r>
      <rPr>
        <b/>
        <i/>
        <sz val="14"/>
        <rFont val="Times New Roman"/>
        <family val="1"/>
        <charset val="186"/>
      </rPr>
      <t>18</t>
    </r>
    <r>
      <rPr>
        <b/>
        <i/>
        <sz val="14"/>
        <rFont val="Times New Roman"/>
        <family val="1"/>
      </rPr>
      <t xml:space="preserve"> milj.</t>
    </r>
    <r>
      <rPr>
        <i/>
        <sz val="14"/>
        <rFont val="Times New Roman"/>
        <family val="1"/>
      </rPr>
      <t xml:space="preserve"> euro fonda līdzekļu ieguldījums;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</si>
</sst>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\ &quot;€&quot;"/>
    <numFmt numFmtId="165" formatCode="0.0"/>
  </numFmts>
  <fonts count="13" x14ac:knownFonts="1">
    <font>
      <sz val="11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sz val="11"/>
      <name val="Times New Roman"/>
      <family val="1"/>
      <charset val="186"/>
    </font>
    <font>
      <sz val="12"/>
      <name val="Times New Roman"/>
      <family val="1"/>
      <charset val="186"/>
    </font>
    <font>
      <b/>
      <i/>
      <sz val="14"/>
      <name val="Times New Roman"/>
      <family val="1"/>
      <charset val="186"/>
    </font>
    <font>
      <b/>
      <sz val="14"/>
      <name val="Times New Roman"/>
      <family val="1"/>
      <charset val="186"/>
    </font>
    <font>
      <b/>
      <i/>
      <sz val="14"/>
      <name val="Times New Roman"/>
      <family val="1"/>
    </font>
    <font>
      <i/>
      <sz val="14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  <charset val="186"/>
    </font>
    <font>
      <i/>
      <sz val="14"/>
      <name val="Times New Roman"/>
      <family val="1"/>
      <charset val="186"/>
    </font>
    <font>
      <sz val="12"/>
      <name val="Calibri"/>
      <family val="2"/>
      <charset val="186"/>
      <scheme val="minor"/>
    </font>
    <font>
      <b/>
      <sz val="12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0" borderId="0" xfId="0" applyFont="1"/>
    <xf numFmtId="0" fontId="2" fillId="0" borderId="1" xfId="0" applyFont="1" applyBorder="1"/>
    <xf numFmtId="0" fontId="3" fillId="0" borderId="1" xfId="0" applyFont="1" applyBorder="1"/>
    <xf numFmtId="0" fontId="3" fillId="0" borderId="1" xfId="0" applyFont="1" applyBorder="1" applyAlignment="1">
      <alignment wrapText="1"/>
    </xf>
    <xf numFmtId="164" fontId="3" fillId="0" borderId="1" xfId="0" applyNumberFormat="1" applyFont="1" applyBorder="1"/>
    <xf numFmtId="0" fontId="7" fillId="0" borderId="0" xfId="0" applyFont="1"/>
    <xf numFmtId="0" fontId="8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8" fillId="0" borderId="0" xfId="0" applyFont="1"/>
    <xf numFmtId="0" fontId="9" fillId="0" borderId="1" xfId="0" applyFont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164" fontId="9" fillId="0" borderId="1" xfId="0" applyNumberFormat="1" applyFont="1" applyBorder="1"/>
    <xf numFmtId="164" fontId="3" fillId="2" borderId="1" xfId="0" applyNumberFormat="1" applyFont="1" applyFill="1" applyBorder="1" applyAlignment="1">
      <alignment horizontal="center"/>
    </xf>
    <xf numFmtId="164" fontId="3" fillId="4" borderId="1" xfId="0" applyNumberFormat="1" applyFont="1" applyFill="1" applyBorder="1"/>
    <xf numFmtId="164" fontId="3" fillId="6" borderId="1" xfId="0" applyNumberFormat="1" applyFont="1" applyFill="1" applyBorder="1"/>
    <xf numFmtId="1" fontId="3" fillId="0" borderId="1" xfId="0" applyNumberFormat="1" applyFont="1" applyBorder="1"/>
    <xf numFmtId="1" fontId="9" fillId="2" borderId="1" xfId="0" applyNumberFormat="1" applyFont="1" applyFill="1" applyBorder="1" applyAlignment="1">
      <alignment horizontal="center"/>
    </xf>
    <xf numFmtId="2" fontId="3" fillId="0" borderId="1" xfId="0" applyNumberFormat="1" applyFont="1" applyBorder="1"/>
    <xf numFmtId="164" fontId="9" fillId="3" borderId="1" xfId="0" applyNumberFormat="1" applyFont="1" applyFill="1" applyBorder="1"/>
    <xf numFmtId="164" fontId="9" fillId="2" borderId="1" xfId="0" applyNumberFormat="1" applyFont="1" applyFill="1" applyBorder="1"/>
    <xf numFmtId="164" fontId="9" fillId="2" borderId="1" xfId="0" applyNumberFormat="1" applyFont="1" applyFill="1" applyBorder="1" applyAlignment="1">
      <alignment horizontal="center"/>
    </xf>
    <xf numFmtId="164" fontId="9" fillId="4" borderId="1" xfId="0" applyNumberFormat="1" applyFont="1" applyFill="1" applyBorder="1"/>
    <xf numFmtId="164" fontId="9" fillId="6" borderId="1" xfId="0" applyNumberFormat="1" applyFont="1" applyFill="1" applyBorder="1"/>
    <xf numFmtId="0" fontId="3" fillId="0" borderId="2" xfId="0" applyFont="1" applyBorder="1"/>
    <xf numFmtId="0" fontId="3" fillId="0" borderId="2" xfId="0" applyFont="1" applyBorder="1" applyAlignment="1">
      <alignment wrapText="1"/>
    </xf>
    <xf numFmtId="0" fontId="3" fillId="0" borderId="1" xfId="0" applyFont="1" applyBorder="1" applyAlignment="1">
      <alignment horizontal="left" wrapText="1"/>
    </xf>
    <xf numFmtId="0" fontId="9" fillId="3" borderId="1" xfId="0" applyFont="1" applyFill="1" applyBorder="1" applyAlignment="1">
      <alignment wrapText="1"/>
    </xf>
    <xf numFmtId="0" fontId="9" fillId="0" borderId="1" xfId="0" applyFont="1" applyBorder="1" applyAlignment="1">
      <alignment wrapText="1"/>
    </xf>
    <xf numFmtId="0" fontId="9" fillId="0" borderId="1" xfId="0" applyFont="1" applyBorder="1"/>
    <xf numFmtId="0" fontId="9" fillId="3" borderId="1" xfId="0" applyFont="1" applyFill="1" applyBorder="1"/>
    <xf numFmtId="0" fontId="3" fillId="2" borderId="1" xfId="0" applyFont="1" applyFill="1" applyBorder="1" applyAlignment="1">
      <alignment horizontal="center"/>
    </xf>
    <xf numFmtId="1" fontId="3" fillId="2" borderId="1" xfId="0" applyNumberFormat="1" applyFont="1" applyFill="1" applyBorder="1" applyAlignment="1">
      <alignment horizontal="right"/>
    </xf>
    <xf numFmtId="0" fontId="3" fillId="2" borderId="1" xfId="0" applyFont="1" applyFill="1" applyBorder="1" applyAlignment="1">
      <alignment horizontal="left"/>
    </xf>
    <xf numFmtId="1" fontId="3" fillId="2" borderId="1" xfId="0" applyNumberFormat="1" applyFont="1" applyFill="1" applyBorder="1"/>
    <xf numFmtId="164" fontId="9" fillId="5" borderId="1" xfId="0" applyNumberFormat="1" applyFont="1" applyFill="1" applyBorder="1"/>
    <xf numFmtId="0" fontId="3" fillId="0" borderId="0" xfId="0" applyFont="1"/>
    <xf numFmtId="0" fontId="9" fillId="7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164" fontId="9" fillId="7" borderId="1" xfId="0" applyNumberFormat="1" applyFont="1" applyFill="1" applyBorder="1"/>
    <xf numFmtId="164" fontId="3" fillId="7" borderId="1" xfId="0" applyNumberFormat="1" applyFont="1" applyFill="1" applyBorder="1" applyAlignment="1">
      <alignment horizontal="center"/>
    </xf>
    <xf numFmtId="0" fontId="3" fillId="7" borderId="1" xfId="0" applyFont="1" applyFill="1" applyBorder="1"/>
    <xf numFmtId="164" fontId="3" fillId="7" borderId="1" xfId="0" applyNumberFormat="1" applyFont="1" applyFill="1" applyBorder="1"/>
    <xf numFmtId="1" fontId="2" fillId="7" borderId="1" xfId="0" applyNumberFormat="1" applyFont="1" applyFill="1" applyBorder="1" applyAlignment="1">
      <alignment horizontal="right"/>
    </xf>
    <xf numFmtId="1" fontId="3" fillId="7" borderId="1" xfId="0" applyNumberFormat="1" applyFont="1" applyFill="1" applyBorder="1"/>
    <xf numFmtId="1" fontId="9" fillId="7" borderId="1" xfId="0" applyNumberFormat="1" applyFont="1" applyFill="1" applyBorder="1" applyAlignment="1">
      <alignment horizontal="center"/>
    </xf>
    <xf numFmtId="0" fontId="2" fillId="7" borderId="1" xfId="0" applyFont="1" applyFill="1" applyBorder="1" applyAlignment="1">
      <alignment horizontal="left"/>
    </xf>
    <xf numFmtId="2" fontId="3" fillId="7" borderId="1" xfId="0" applyNumberFormat="1" applyFont="1" applyFill="1" applyBorder="1"/>
    <xf numFmtId="164" fontId="9" fillId="7" borderId="1" xfId="0" applyNumberFormat="1" applyFont="1" applyFill="1" applyBorder="1" applyAlignment="1">
      <alignment horizontal="center"/>
    </xf>
    <xf numFmtId="0" fontId="3" fillId="0" borderId="0" xfId="0" applyFont="1" applyAlignment="1">
      <alignment horizontal="right" vertical="center"/>
    </xf>
    <xf numFmtId="0" fontId="5" fillId="0" borderId="0" xfId="0" applyFont="1"/>
    <xf numFmtId="0" fontId="3" fillId="0" borderId="2" xfId="0" applyFont="1" applyBorder="1" applyAlignment="1">
      <alignment horizontal="left" wrapText="1"/>
    </xf>
    <xf numFmtId="0" fontId="3" fillId="0" borderId="2" xfId="0" applyFont="1" applyFill="1" applyBorder="1" applyAlignment="1">
      <alignment wrapText="1"/>
    </xf>
    <xf numFmtId="1" fontId="3" fillId="0" borderId="1" xfId="0" applyNumberFormat="1" applyFont="1" applyFill="1" applyBorder="1"/>
    <xf numFmtId="0" fontId="9" fillId="3" borderId="2" xfId="0" applyFont="1" applyFill="1" applyBorder="1" applyAlignment="1">
      <alignment wrapText="1"/>
    </xf>
    <xf numFmtId="0" fontId="9" fillId="0" borderId="2" xfId="0" applyFont="1" applyBorder="1" applyAlignment="1">
      <alignment wrapText="1"/>
    </xf>
    <xf numFmtId="0" fontId="9" fillId="0" borderId="2" xfId="0" applyFont="1" applyBorder="1"/>
    <xf numFmtId="0" fontId="9" fillId="3" borderId="2" xfId="0" applyFont="1" applyFill="1" applyBorder="1"/>
    <xf numFmtId="0" fontId="3" fillId="2" borderId="1" xfId="0" applyFont="1" applyFill="1" applyBorder="1"/>
    <xf numFmtId="164" fontId="3" fillId="2" borderId="1" xfId="0" applyNumberFormat="1" applyFont="1" applyFill="1" applyBorder="1"/>
    <xf numFmtId="2" fontId="3" fillId="2" borderId="1" xfId="0" applyNumberFormat="1" applyFont="1" applyFill="1" applyBorder="1"/>
    <xf numFmtId="2" fontId="5" fillId="0" borderId="0" xfId="0" applyNumberFormat="1" applyFont="1"/>
    <xf numFmtId="0" fontId="11" fillId="0" borderId="0" xfId="0" applyFont="1"/>
    <xf numFmtId="0" fontId="10" fillId="0" borderId="0" xfId="0" applyFont="1"/>
    <xf numFmtId="2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9" fillId="8" borderId="2" xfId="0" applyFont="1" applyFill="1" applyBorder="1" applyAlignment="1">
      <alignment wrapText="1"/>
    </xf>
    <xf numFmtId="1" fontId="3" fillId="8" borderId="1" xfId="0" applyNumberFormat="1" applyFont="1" applyFill="1" applyBorder="1"/>
    <xf numFmtId="1" fontId="3" fillId="8" borderId="1" xfId="0" applyNumberFormat="1" applyFont="1" applyFill="1" applyBorder="1" applyAlignment="1">
      <alignment horizontal="center"/>
    </xf>
    <xf numFmtId="0" fontId="3" fillId="8" borderId="2" xfId="0" applyFont="1" applyFill="1" applyBorder="1" applyAlignment="1">
      <alignment wrapText="1"/>
    </xf>
    <xf numFmtId="1" fontId="3" fillId="8" borderId="1" xfId="0" applyNumberFormat="1" applyFont="1" applyFill="1" applyBorder="1" applyAlignment="1">
      <alignment horizontal="right"/>
    </xf>
    <xf numFmtId="0" fontId="3" fillId="8" borderId="2" xfId="0" applyFont="1" applyFill="1" applyBorder="1" applyAlignment="1">
      <alignment horizontal="left" wrapText="1"/>
    </xf>
    <xf numFmtId="0" fontId="3" fillId="8" borderId="1" xfId="0" applyFont="1" applyFill="1" applyBorder="1"/>
    <xf numFmtId="164" fontId="3" fillId="8" borderId="1" xfId="0" applyNumberFormat="1" applyFont="1" applyFill="1" applyBorder="1"/>
    <xf numFmtId="165" fontId="3" fillId="8" borderId="1" xfId="0" applyNumberFormat="1" applyFont="1" applyFill="1" applyBorder="1"/>
    <xf numFmtId="0" fontId="9" fillId="8" borderId="1" xfId="0" applyFont="1" applyFill="1" applyBorder="1" applyAlignment="1">
      <alignment wrapText="1"/>
    </xf>
    <xf numFmtId="0" fontId="3" fillId="8" borderId="1" xfId="0" applyFont="1" applyFill="1" applyBorder="1" applyAlignment="1"/>
    <xf numFmtId="0" fontId="1" fillId="0" borderId="0" xfId="0" applyFont="1" applyFill="1"/>
    <xf numFmtId="164" fontId="1" fillId="0" borderId="0" xfId="0" applyNumberFormat="1" applyFont="1"/>
    <xf numFmtId="1" fontId="12" fillId="8" borderId="1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 vertical="top" wrapText="1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H40"/>
  <sheetViews>
    <sheetView tabSelected="1" topLeftCell="A34" zoomScale="70" zoomScaleNormal="70" workbookViewId="0">
      <selection activeCell="A6" sqref="A6"/>
    </sheetView>
  </sheetViews>
  <sheetFormatPr defaultColWidth="8.7109375" defaultRowHeight="15" x14ac:dyDescent="0.25"/>
  <cols>
    <col min="1" max="1" width="34.42578125" style="1" customWidth="1"/>
    <col min="2" max="2" width="19.140625" style="1" customWidth="1"/>
    <col min="3" max="3" width="19.85546875" style="1" customWidth="1"/>
    <col min="4" max="4" width="19.140625" style="1" customWidth="1"/>
    <col min="5" max="5" width="19.85546875" style="1" customWidth="1"/>
    <col min="6" max="6" width="21.42578125" style="1" customWidth="1"/>
    <col min="7" max="7" width="19" style="1" customWidth="1"/>
    <col min="8" max="8" width="20.140625" style="1" customWidth="1"/>
    <col min="9" max="9" width="20.5703125" style="1" customWidth="1"/>
    <col min="10" max="10" width="19.42578125" style="1" customWidth="1"/>
    <col min="11" max="12" width="19.140625" style="1" customWidth="1"/>
    <col min="13" max="13" width="20.85546875" style="1" customWidth="1"/>
    <col min="14" max="14" width="19.85546875" style="1" customWidth="1"/>
    <col min="15" max="15" width="19.5703125" style="1" customWidth="1"/>
    <col min="16" max="16" width="18.140625" style="1" customWidth="1"/>
    <col min="17" max="17" width="21.85546875" style="1" customWidth="1"/>
    <col min="18" max="18" width="20" style="1" customWidth="1"/>
    <col min="19" max="19" width="23.85546875" style="1" customWidth="1"/>
    <col min="20" max="20" width="21.28515625" style="1" customWidth="1"/>
    <col min="21" max="21" width="20.85546875" style="1" customWidth="1"/>
    <col min="22" max="22" width="22.140625" style="1" customWidth="1"/>
    <col min="23" max="23" width="21.28515625" style="1" customWidth="1"/>
    <col min="24" max="24" width="20.140625" style="1" customWidth="1"/>
    <col min="25" max="25" width="20.42578125" style="1" customWidth="1"/>
    <col min="26" max="26" width="19" style="1" customWidth="1"/>
    <col min="27" max="27" width="20.140625" style="1" customWidth="1"/>
    <col min="28" max="28" width="19.85546875" style="1" customWidth="1"/>
    <col min="29" max="29" width="21.42578125" style="1" customWidth="1"/>
    <col min="30" max="30" width="19.5703125" style="1" customWidth="1"/>
    <col min="31" max="32" width="20.42578125" style="1" customWidth="1"/>
    <col min="33" max="33" width="19.85546875" style="1" customWidth="1"/>
    <col min="34" max="16384" width="8.7109375" style="1"/>
  </cols>
  <sheetData>
    <row r="2" spans="1:34" ht="18.75" x14ac:dyDescent="0.3">
      <c r="B2" s="80" t="s">
        <v>71</v>
      </c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AH2" s="49"/>
    </row>
    <row r="3" spans="1:34" ht="17.45" x14ac:dyDescent="0.3"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AH3" s="49"/>
    </row>
    <row r="4" spans="1:34" ht="19.5" x14ac:dyDescent="0.35">
      <c r="B4" s="81" t="s">
        <v>57</v>
      </c>
      <c r="C4" s="81"/>
      <c r="D4" s="81"/>
      <c r="E4" s="81"/>
      <c r="F4" s="81"/>
      <c r="G4" s="7"/>
      <c r="H4" s="7"/>
      <c r="I4" s="7"/>
      <c r="J4" s="7"/>
      <c r="K4" s="7"/>
      <c r="L4" s="65"/>
      <c r="M4" s="65"/>
      <c r="N4" s="65"/>
      <c r="O4" s="65"/>
      <c r="P4" s="65"/>
      <c r="AH4" s="49"/>
    </row>
    <row r="5" spans="1:34" ht="18.75" x14ac:dyDescent="0.3">
      <c r="B5" s="8" t="s">
        <v>55</v>
      </c>
      <c r="C5" s="8"/>
      <c r="D5" s="8"/>
      <c r="E5" s="8"/>
      <c r="F5" s="8"/>
      <c r="G5" s="7"/>
      <c r="H5" s="7"/>
      <c r="I5" s="7"/>
      <c r="J5" s="7"/>
      <c r="K5" s="7"/>
      <c r="L5" s="65"/>
      <c r="M5" s="65"/>
      <c r="N5" s="65"/>
      <c r="O5" s="65"/>
      <c r="P5" s="65"/>
      <c r="AH5" s="49"/>
    </row>
    <row r="6" spans="1:34" ht="19.5" x14ac:dyDescent="0.35">
      <c r="B6" s="6" t="s">
        <v>74</v>
      </c>
      <c r="C6" s="6"/>
      <c r="D6" s="6"/>
      <c r="E6" s="6"/>
      <c r="F6" s="6"/>
      <c r="G6" s="9"/>
      <c r="H6" s="9"/>
      <c r="I6" s="9"/>
      <c r="J6" s="9"/>
      <c r="K6" s="9"/>
      <c r="L6" s="61"/>
      <c r="M6" s="65"/>
      <c r="N6" s="65"/>
      <c r="O6" s="64"/>
      <c r="P6" s="65"/>
      <c r="AH6" s="49"/>
    </row>
    <row r="7" spans="1:34" ht="18.75" x14ac:dyDescent="0.3">
      <c r="B7" s="6" t="s">
        <v>3</v>
      </c>
      <c r="C7" s="6"/>
      <c r="D7" s="6"/>
      <c r="E7" s="6"/>
      <c r="F7" s="9"/>
      <c r="G7" s="9"/>
      <c r="H7" s="9"/>
      <c r="I7" s="9"/>
      <c r="J7" s="9"/>
      <c r="K7" s="9"/>
      <c r="L7" s="61"/>
      <c r="M7" s="65"/>
      <c r="N7" s="65"/>
      <c r="O7" s="65"/>
      <c r="P7" s="65"/>
      <c r="AH7" s="49"/>
    </row>
    <row r="8" spans="1:34" ht="19.5" x14ac:dyDescent="0.35">
      <c r="B8" s="6" t="s">
        <v>68</v>
      </c>
      <c r="C8" s="6"/>
      <c r="D8" s="6"/>
      <c r="E8" s="6"/>
      <c r="F8" s="9"/>
      <c r="G8" s="9"/>
      <c r="H8" s="9"/>
      <c r="I8" s="9"/>
      <c r="J8" s="9"/>
      <c r="K8" s="9"/>
      <c r="L8" s="50"/>
      <c r="M8" s="65"/>
      <c r="N8" s="65"/>
      <c r="O8" s="65"/>
      <c r="P8" s="65"/>
      <c r="AH8" s="49"/>
    </row>
    <row r="10" spans="1:34" ht="15.75" x14ac:dyDescent="0.25">
      <c r="A10" s="24"/>
      <c r="B10" s="10" t="s">
        <v>0</v>
      </c>
      <c r="C10" s="10" t="s">
        <v>4</v>
      </c>
      <c r="D10" s="10" t="s">
        <v>5</v>
      </c>
      <c r="E10" s="10" t="s">
        <v>6</v>
      </c>
      <c r="F10" s="10" t="s">
        <v>7</v>
      </c>
      <c r="G10" s="10" t="s">
        <v>8</v>
      </c>
      <c r="H10" s="10" t="s">
        <v>9</v>
      </c>
      <c r="I10" s="10" t="s">
        <v>10</v>
      </c>
      <c r="J10" s="10" t="s">
        <v>11</v>
      </c>
      <c r="K10" s="10" t="s">
        <v>12</v>
      </c>
      <c r="L10" s="10" t="s">
        <v>1</v>
      </c>
      <c r="M10" s="10" t="s">
        <v>13</v>
      </c>
      <c r="N10" s="11" t="s">
        <v>14</v>
      </c>
      <c r="O10" s="37" t="s">
        <v>15</v>
      </c>
      <c r="P10" s="37" t="s">
        <v>16</v>
      </c>
      <c r="Q10" s="37" t="s">
        <v>17</v>
      </c>
      <c r="R10" s="37" t="s">
        <v>18</v>
      </c>
      <c r="S10" s="37" t="s">
        <v>19</v>
      </c>
      <c r="T10" s="37" t="s">
        <v>20</v>
      </c>
      <c r="U10" s="37" t="s">
        <v>21</v>
      </c>
      <c r="V10" s="37" t="s">
        <v>22</v>
      </c>
      <c r="W10" s="37" t="s">
        <v>23</v>
      </c>
      <c r="X10" s="37" t="s">
        <v>24</v>
      </c>
      <c r="Y10" s="37" t="s">
        <v>25</v>
      </c>
      <c r="Z10" s="37" t="s">
        <v>26</v>
      </c>
      <c r="AA10" s="37" t="s">
        <v>27</v>
      </c>
      <c r="AB10" s="37" t="s">
        <v>28</v>
      </c>
      <c r="AC10" s="37" t="s">
        <v>29</v>
      </c>
      <c r="AD10" s="37" t="s">
        <v>30</v>
      </c>
      <c r="AE10" s="37" t="s">
        <v>31</v>
      </c>
      <c r="AF10" s="37" t="s">
        <v>32</v>
      </c>
      <c r="AG10" s="37" t="s">
        <v>2</v>
      </c>
      <c r="AH10" s="38"/>
    </row>
    <row r="11" spans="1:34" ht="15.75" x14ac:dyDescent="0.25">
      <c r="A11" s="24" t="s">
        <v>33</v>
      </c>
      <c r="B11" s="12">
        <f>SUM(B12:B13)</f>
        <v>100000000</v>
      </c>
      <c r="C11" s="12">
        <f>SUM(C12:C13)</f>
        <v>50000000</v>
      </c>
      <c r="D11" s="12">
        <f>SUM(D12:D13)</f>
        <v>50000000</v>
      </c>
      <c r="E11" s="12">
        <f>SUM(E12:E14)</f>
        <v>25058805.201807618</v>
      </c>
      <c r="F11" s="12">
        <f t="shared" ref="F11:AF11" si="0">SUM(F12:F14)</f>
        <v>22969045.543961883</v>
      </c>
      <c r="G11" s="12">
        <f t="shared" si="0"/>
        <v>25387282.184213966</v>
      </c>
      <c r="H11" s="12">
        <f t="shared" si="0"/>
        <v>27357857.721722044</v>
      </c>
      <c r="I11" s="12">
        <f t="shared" si="0"/>
        <v>29548145.607815206</v>
      </c>
      <c r="J11" s="12">
        <f t="shared" si="0"/>
        <v>31865352.665944487</v>
      </c>
      <c r="K11" s="12">
        <f t="shared" si="0"/>
        <v>34331074.278893635</v>
      </c>
      <c r="L11" s="12">
        <f t="shared" si="0"/>
        <v>36950248.411363721</v>
      </c>
      <c r="M11" s="12">
        <f t="shared" si="0"/>
        <v>39730574.193789646</v>
      </c>
      <c r="N11" s="20">
        <f t="shared" si="0"/>
        <v>42679685.347132027</v>
      </c>
      <c r="O11" s="39">
        <f t="shared" si="0"/>
        <v>0</v>
      </c>
      <c r="P11" s="39">
        <f t="shared" si="0"/>
        <v>0</v>
      </c>
      <c r="Q11" s="39">
        <f t="shared" si="0"/>
        <v>0</v>
      </c>
      <c r="R11" s="39">
        <f t="shared" si="0"/>
        <v>0</v>
      </c>
      <c r="S11" s="39">
        <f t="shared" si="0"/>
        <v>0</v>
      </c>
      <c r="T11" s="39">
        <f t="shared" si="0"/>
        <v>0</v>
      </c>
      <c r="U11" s="39">
        <f t="shared" si="0"/>
        <v>0</v>
      </c>
      <c r="V11" s="39">
        <f t="shared" si="0"/>
        <v>0</v>
      </c>
      <c r="W11" s="39">
        <f t="shared" si="0"/>
        <v>0</v>
      </c>
      <c r="X11" s="39">
        <f t="shared" si="0"/>
        <v>0</v>
      </c>
      <c r="Y11" s="39">
        <f t="shared" si="0"/>
        <v>0</v>
      </c>
      <c r="Z11" s="39">
        <f t="shared" si="0"/>
        <v>0</v>
      </c>
      <c r="AA11" s="39">
        <f t="shared" si="0"/>
        <v>0</v>
      </c>
      <c r="AB11" s="39">
        <f t="shared" si="0"/>
        <v>0</v>
      </c>
      <c r="AC11" s="39">
        <f t="shared" si="0"/>
        <v>0</v>
      </c>
      <c r="AD11" s="39">
        <f>SUM(AD12:AD14)</f>
        <v>0</v>
      </c>
      <c r="AE11" s="39">
        <f t="shared" si="0"/>
        <v>0</v>
      </c>
      <c r="AF11" s="39">
        <f t="shared" si="0"/>
        <v>0</v>
      </c>
      <c r="AG11" s="40">
        <f>SUM(B11:AF11)</f>
        <v>515878071.15664428</v>
      </c>
      <c r="AH11" s="38"/>
    </row>
    <row r="12" spans="1:34" ht="15.75" x14ac:dyDescent="0.25">
      <c r="A12" s="25" t="s">
        <v>53</v>
      </c>
      <c r="B12" s="14">
        <v>100000000</v>
      </c>
      <c r="C12" s="14">
        <v>0</v>
      </c>
      <c r="D12" s="14">
        <v>0</v>
      </c>
      <c r="E12" s="3"/>
      <c r="F12" s="3"/>
      <c r="G12" s="3"/>
      <c r="H12" s="3"/>
      <c r="I12" s="3"/>
      <c r="J12" s="3"/>
      <c r="K12" s="2"/>
      <c r="L12" s="3"/>
      <c r="M12" s="3"/>
      <c r="N12" s="58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0">
        <f t="shared" ref="AG12:AG14" si="1">SUM(B12:AF12)</f>
        <v>100000000</v>
      </c>
      <c r="AH12" s="38"/>
    </row>
    <row r="13" spans="1:34" ht="15.6" x14ac:dyDescent="0.3">
      <c r="A13" s="24" t="s">
        <v>34</v>
      </c>
      <c r="B13" s="14"/>
      <c r="C13" s="14">
        <v>50000000</v>
      </c>
      <c r="D13" s="14">
        <v>50000000</v>
      </c>
      <c r="E13" s="15">
        <f>E14</f>
        <v>12529402.600903809</v>
      </c>
      <c r="F13" s="15">
        <f>F14</f>
        <v>11484522.771980941</v>
      </c>
      <c r="G13" s="15">
        <f t="shared" ref="G13:M13" si="2">G14</f>
        <v>12693641.092106983</v>
      </c>
      <c r="H13" s="15">
        <f t="shared" si="2"/>
        <v>13678928.860861022</v>
      </c>
      <c r="I13" s="15">
        <f t="shared" si="2"/>
        <v>14774072.803907603</v>
      </c>
      <c r="J13" s="15">
        <f t="shared" si="2"/>
        <v>15932676.332972243</v>
      </c>
      <c r="K13" s="15">
        <f t="shared" si="2"/>
        <v>17165537.139446817</v>
      </c>
      <c r="L13" s="15">
        <f t="shared" si="2"/>
        <v>18475124.20568186</v>
      </c>
      <c r="M13" s="15">
        <f t="shared" si="2"/>
        <v>19865287.096894823</v>
      </c>
      <c r="N13" s="15">
        <f t="shared" ref="N13" si="3">N14</f>
        <v>21339842.673566014</v>
      </c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0">
        <f t="shared" si="1"/>
        <v>257939035.57832214</v>
      </c>
      <c r="AH13" s="38"/>
    </row>
    <row r="14" spans="1:34" ht="15.75" x14ac:dyDescent="0.25">
      <c r="A14" s="24" t="s">
        <v>54</v>
      </c>
      <c r="B14" s="14"/>
      <c r="C14" s="14"/>
      <c r="D14" s="14"/>
      <c r="E14" s="15">
        <f>D32</f>
        <v>12529402.600903809</v>
      </c>
      <c r="F14" s="15">
        <f>E32</f>
        <v>11484522.771980941</v>
      </c>
      <c r="G14" s="15">
        <f t="shared" ref="G14:L14" si="4">F32</f>
        <v>12693641.092106983</v>
      </c>
      <c r="H14" s="15">
        <f t="shared" si="4"/>
        <v>13678928.860861022</v>
      </c>
      <c r="I14" s="15">
        <f t="shared" si="4"/>
        <v>14774072.803907603</v>
      </c>
      <c r="J14" s="15">
        <f t="shared" si="4"/>
        <v>15932676.332972243</v>
      </c>
      <c r="K14" s="15">
        <f t="shared" si="4"/>
        <v>17165537.139446817</v>
      </c>
      <c r="L14" s="15">
        <f t="shared" si="4"/>
        <v>18475124.20568186</v>
      </c>
      <c r="M14" s="15">
        <f t="shared" ref="M14:N14" si="5">L32</f>
        <v>19865287.096894823</v>
      </c>
      <c r="N14" s="15">
        <f t="shared" si="5"/>
        <v>21339842.673566014</v>
      </c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0">
        <f t="shared" si="1"/>
        <v>157939035.57832211</v>
      </c>
      <c r="AH14" s="38"/>
    </row>
    <row r="15" spans="1:34" ht="31.5" x14ac:dyDescent="0.25">
      <c r="A15" s="51" t="s">
        <v>35</v>
      </c>
      <c r="B15" s="3">
        <v>1575</v>
      </c>
      <c r="C15" s="18">
        <f>B15+B15*0.03</f>
        <v>1622.25</v>
      </c>
      <c r="D15" s="18">
        <f t="shared" ref="D15:AF15" si="6">C15+C15*0.03</f>
        <v>1670.9175</v>
      </c>
      <c r="E15" s="18">
        <f t="shared" si="6"/>
        <v>1721.0450250000001</v>
      </c>
      <c r="F15" s="18">
        <f t="shared" si="6"/>
        <v>1772.67637575</v>
      </c>
      <c r="G15" s="18">
        <f t="shared" si="6"/>
        <v>1825.8566670225</v>
      </c>
      <c r="H15" s="18">
        <f t="shared" si="6"/>
        <v>1880.6323670331749</v>
      </c>
      <c r="I15" s="18">
        <f t="shared" si="6"/>
        <v>1937.0513380441701</v>
      </c>
      <c r="J15" s="18">
        <f t="shared" si="6"/>
        <v>1995.1628781854952</v>
      </c>
      <c r="K15" s="18">
        <f t="shared" si="6"/>
        <v>2055.01776453106</v>
      </c>
      <c r="L15" s="18">
        <f t="shared" si="6"/>
        <v>2116.668297466992</v>
      </c>
      <c r="M15" s="18">
        <f t="shared" si="6"/>
        <v>2180.1683463910017</v>
      </c>
      <c r="N15" s="18">
        <f t="shared" si="6"/>
        <v>2245.5733967827318</v>
      </c>
      <c r="O15" s="47">
        <f t="shared" si="6"/>
        <v>2312.9405986862139</v>
      </c>
      <c r="P15" s="47">
        <f t="shared" si="6"/>
        <v>2382.3288166468001</v>
      </c>
      <c r="Q15" s="47">
        <f t="shared" si="6"/>
        <v>2453.7986811462042</v>
      </c>
      <c r="R15" s="47">
        <f t="shared" si="6"/>
        <v>2527.4126415805904</v>
      </c>
      <c r="S15" s="47">
        <f t="shared" si="6"/>
        <v>2603.2350208280081</v>
      </c>
      <c r="T15" s="47">
        <f t="shared" si="6"/>
        <v>2681.3320714528486</v>
      </c>
      <c r="U15" s="47">
        <f t="shared" si="6"/>
        <v>2761.7720335964341</v>
      </c>
      <c r="V15" s="47">
        <f t="shared" si="6"/>
        <v>2844.6251946043271</v>
      </c>
      <c r="W15" s="47">
        <f t="shared" si="6"/>
        <v>2929.9639504424567</v>
      </c>
      <c r="X15" s="47">
        <f t="shared" si="6"/>
        <v>3017.8628689557304</v>
      </c>
      <c r="Y15" s="47">
        <f t="shared" si="6"/>
        <v>3108.3987550244024</v>
      </c>
      <c r="Z15" s="47">
        <f t="shared" si="6"/>
        <v>3201.6507176751343</v>
      </c>
      <c r="AA15" s="47">
        <f t="shared" si="6"/>
        <v>3297.7002392053882</v>
      </c>
      <c r="AB15" s="47">
        <f t="shared" si="6"/>
        <v>3396.6312463815498</v>
      </c>
      <c r="AC15" s="47">
        <f t="shared" si="6"/>
        <v>3498.5301837729962</v>
      </c>
      <c r="AD15" s="47">
        <f t="shared" si="6"/>
        <v>3603.4860892861861</v>
      </c>
      <c r="AE15" s="47">
        <f t="shared" si="6"/>
        <v>3711.5906719647719</v>
      </c>
      <c r="AF15" s="47">
        <f t="shared" si="6"/>
        <v>3822.9383921237149</v>
      </c>
      <c r="AG15" s="43"/>
      <c r="AH15" s="38"/>
    </row>
    <row r="16" spans="1:34" ht="15.75" x14ac:dyDescent="0.25">
      <c r="A16" s="24" t="s">
        <v>36</v>
      </c>
      <c r="B16" s="16">
        <f>B11/B15</f>
        <v>63492.063492063491</v>
      </c>
      <c r="C16" s="16">
        <f>C11/C15</f>
        <v>30821.390044691016</v>
      </c>
      <c r="D16" s="16">
        <f>D11/D15</f>
        <v>29923.679655039821</v>
      </c>
      <c r="E16" s="16">
        <f>E11/E15</f>
        <v>14560.226396057022</v>
      </c>
      <c r="F16" s="16">
        <f t="shared" ref="F16:K16" si="7">F11/F15</f>
        <v>12957.269503997271</v>
      </c>
      <c r="G16" s="16">
        <f t="shared" si="7"/>
        <v>13904.312776979399</v>
      </c>
      <c r="H16" s="16">
        <f t="shared" si="7"/>
        <v>14547.158818116546</v>
      </c>
      <c r="I16" s="16">
        <f t="shared" si="7"/>
        <v>15254.188171207586</v>
      </c>
      <c r="J16" s="16">
        <f t="shared" si="7"/>
        <v>15971.303904232869</v>
      </c>
      <c r="K16" s="16">
        <f t="shared" si="7"/>
        <v>16705.974455032381</v>
      </c>
      <c r="L16" s="16">
        <f>L11/L15</f>
        <v>17456.79682337659</v>
      </c>
      <c r="M16" s="16">
        <f>M11/M15</f>
        <v>18223.626748621813</v>
      </c>
      <c r="N16" s="34">
        <f t="shared" ref="N16:AF16" si="8">N11/N15</f>
        <v>19006.141330441427</v>
      </c>
      <c r="O16" s="44">
        <f t="shared" si="8"/>
        <v>0</v>
      </c>
      <c r="P16" s="44">
        <f t="shared" si="8"/>
        <v>0</v>
      </c>
      <c r="Q16" s="44">
        <f t="shared" si="8"/>
        <v>0</v>
      </c>
      <c r="R16" s="44">
        <f t="shared" si="8"/>
        <v>0</v>
      </c>
      <c r="S16" s="44">
        <f t="shared" si="8"/>
        <v>0</v>
      </c>
      <c r="T16" s="44">
        <f t="shared" si="8"/>
        <v>0</v>
      </c>
      <c r="U16" s="44">
        <f t="shared" si="8"/>
        <v>0</v>
      </c>
      <c r="V16" s="44">
        <f t="shared" si="8"/>
        <v>0</v>
      </c>
      <c r="W16" s="44">
        <f t="shared" si="8"/>
        <v>0</v>
      </c>
      <c r="X16" s="44">
        <f t="shared" si="8"/>
        <v>0</v>
      </c>
      <c r="Y16" s="44">
        <f t="shared" si="8"/>
        <v>0</v>
      </c>
      <c r="Z16" s="44">
        <f t="shared" si="8"/>
        <v>0</v>
      </c>
      <c r="AA16" s="44">
        <f t="shared" si="8"/>
        <v>0</v>
      </c>
      <c r="AB16" s="44">
        <f t="shared" si="8"/>
        <v>0</v>
      </c>
      <c r="AC16" s="44">
        <f t="shared" si="8"/>
        <v>0</v>
      </c>
      <c r="AD16" s="44">
        <f t="shared" si="8"/>
        <v>0</v>
      </c>
      <c r="AE16" s="44">
        <f t="shared" si="8"/>
        <v>0</v>
      </c>
      <c r="AF16" s="44">
        <f t="shared" si="8"/>
        <v>0</v>
      </c>
      <c r="AG16" s="45">
        <f>SUM(B16:AF16)</f>
        <v>282824.13211985718</v>
      </c>
      <c r="AH16" s="37" t="s">
        <v>37</v>
      </c>
    </row>
    <row r="17" spans="1:34" s="77" customFormat="1" ht="35.450000000000003" customHeight="1" x14ac:dyDescent="0.25">
      <c r="A17" s="52" t="s">
        <v>62</v>
      </c>
      <c r="B17" s="53">
        <v>0</v>
      </c>
      <c r="C17" s="53">
        <f>B18*0.05</f>
        <v>3174.6031746031749</v>
      </c>
      <c r="D17" s="53">
        <f>C18*0.05</f>
        <v>4556.9425181075667</v>
      </c>
      <c r="E17" s="53">
        <f>D18*0.05</f>
        <v>5825.2793749541788</v>
      </c>
      <c r="F17" s="53">
        <f t="shared" ref="F17:N17" si="9">E18*0.05</f>
        <v>6262.0267260093215</v>
      </c>
      <c r="G17" s="53">
        <f t="shared" si="9"/>
        <v>6596.7888649087181</v>
      </c>
      <c r="H17" s="53">
        <f t="shared" si="9"/>
        <v>6962.1650605122531</v>
      </c>
      <c r="I17" s="53">
        <f t="shared" si="9"/>
        <v>7341.414748392468</v>
      </c>
      <c r="J17" s="53">
        <f t="shared" si="9"/>
        <v>7737.0534195332239</v>
      </c>
      <c r="K17" s="53">
        <f t="shared" si="9"/>
        <v>8148.7659437682059</v>
      </c>
      <c r="L17" s="53">
        <f t="shared" si="9"/>
        <v>8576.6263693314158</v>
      </c>
      <c r="M17" s="53">
        <f t="shared" si="9"/>
        <v>9020.6348920336732</v>
      </c>
      <c r="N17" s="34">
        <f t="shared" si="9"/>
        <v>9480.7844848630812</v>
      </c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5">
        <f>AG16/48.3</f>
        <v>5855.572093578824</v>
      </c>
      <c r="AH17" s="45" t="s">
        <v>38</v>
      </c>
    </row>
    <row r="18" spans="1:34" ht="15.75" x14ac:dyDescent="0.25">
      <c r="A18" s="25" t="s">
        <v>39</v>
      </c>
      <c r="B18" s="16">
        <f>B16-B17</f>
        <v>63492.063492063491</v>
      </c>
      <c r="C18" s="16">
        <f>B18+C16-C17</f>
        <v>91138.850362151323</v>
      </c>
      <c r="D18" s="16">
        <f>C18+D16-D17</f>
        <v>116505.58749908357</v>
      </c>
      <c r="E18" s="16">
        <f t="shared" ref="E18:AF18" si="10">D18+E16-E17</f>
        <v>125240.53452018643</v>
      </c>
      <c r="F18" s="16">
        <f t="shared" si="10"/>
        <v>131935.77729817436</v>
      </c>
      <c r="G18" s="16">
        <f t="shared" si="10"/>
        <v>139243.30121024506</v>
      </c>
      <c r="H18" s="16">
        <f t="shared" si="10"/>
        <v>146828.29496784936</v>
      </c>
      <c r="I18" s="16">
        <f t="shared" si="10"/>
        <v>154741.06839066447</v>
      </c>
      <c r="J18" s="16">
        <f t="shared" si="10"/>
        <v>162975.31887536412</v>
      </c>
      <c r="K18" s="16">
        <f t="shared" si="10"/>
        <v>171532.5273866283</v>
      </c>
      <c r="L18" s="16">
        <f t="shared" si="10"/>
        <v>180412.69784067347</v>
      </c>
      <c r="M18" s="16">
        <f t="shared" si="10"/>
        <v>189615.68969726161</v>
      </c>
      <c r="N18" s="34">
        <f t="shared" si="10"/>
        <v>199141.04654283996</v>
      </c>
      <c r="O18" s="44">
        <f t="shared" si="10"/>
        <v>199141.04654283996</v>
      </c>
      <c r="P18" s="44">
        <f t="shared" si="10"/>
        <v>199141.04654283996</v>
      </c>
      <c r="Q18" s="44">
        <f t="shared" si="10"/>
        <v>199141.04654283996</v>
      </c>
      <c r="R18" s="44">
        <f t="shared" si="10"/>
        <v>199141.04654283996</v>
      </c>
      <c r="S18" s="44">
        <f t="shared" si="10"/>
        <v>199141.04654283996</v>
      </c>
      <c r="T18" s="44">
        <f t="shared" si="10"/>
        <v>199141.04654283996</v>
      </c>
      <c r="U18" s="44">
        <f t="shared" si="10"/>
        <v>199141.04654283996</v>
      </c>
      <c r="V18" s="44">
        <f t="shared" si="10"/>
        <v>199141.04654283996</v>
      </c>
      <c r="W18" s="44">
        <f t="shared" si="10"/>
        <v>199141.04654283996</v>
      </c>
      <c r="X18" s="44">
        <f t="shared" si="10"/>
        <v>199141.04654283996</v>
      </c>
      <c r="Y18" s="44">
        <f t="shared" si="10"/>
        <v>199141.04654283996</v>
      </c>
      <c r="Z18" s="44">
        <f t="shared" si="10"/>
        <v>199141.04654283996</v>
      </c>
      <c r="AA18" s="44">
        <f t="shared" si="10"/>
        <v>199141.04654283996</v>
      </c>
      <c r="AB18" s="44">
        <f t="shared" si="10"/>
        <v>199141.04654283996</v>
      </c>
      <c r="AC18" s="44">
        <f t="shared" si="10"/>
        <v>199141.04654283996</v>
      </c>
      <c r="AD18" s="44">
        <f t="shared" si="10"/>
        <v>199141.04654283996</v>
      </c>
      <c r="AE18" s="44">
        <f t="shared" si="10"/>
        <v>199141.04654283996</v>
      </c>
      <c r="AF18" s="44">
        <f t="shared" si="10"/>
        <v>199141.04654283996</v>
      </c>
      <c r="AG18" s="46"/>
      <c r="AH18" s="38"/>
    </row>
    <row r="19" spans="1:34" ht="15.75" x14ac:dyDescent="0.25">
      <c r="A19" s="25" t="s">
        <v>40</v>
      </c>
      <c r="B19" s="18">
        <v>65.84</v>
      </c>
      <c r="C19" s="18">
        <v>65.84</v>
      </c>
      <c r="D19" s="18">
        <v>65.84</v>
      </c>
      <c r="E19" s="18">
        <v>65.84</v>
      </c>
      <c r="F19" s="18">
        <v>65.84</v>
      </c>
      <c r="G19" s="18">
        <v>65.84</v>
      </c>
      <c r="H19" s="18">
        <v>65.84</v>
      </c>
      <c r="I19" s="18">
        <v>65.84</v>
      </c>
      <c r="J19" s="18">
        <v>65.84</v>
      </c>
      <c r="K19" s="18">
        <v>65.84</v>
      </c>
      <c r="L19" s="18">
        <v>65.84</v>
      </c>
      <c r="M19" s="18">
        <v>65.84</v>
      </c>
      <c r="N19" s="60">
        <v>65.84</v>
      </c>
      <c r="O19" s="47">
        <v>65.84</v>
      </c>
      <c r="P19" s="47">
        <v>65.84</v>
      </c>
      <c r="Q19" s="47">
        <v>65.84</v>
      </c>
      <c r="R19" s="47">
        <v>65.84</v>
      </c>
      <c r="S19" s="47">
        <v>65.84</v>
      </c>
      <c r="T19" s="47">
        <v>65.84</v>
      </c>
      <c r="U19" s="47">
        <v>65.84</v>
      </c>
      <c r="V19" s="47">
        <v>65.84</v>
      </c>
      <c r="W19" s="47">
        <v>65.84</v>
      </c>
      <c r="X19" s="47">
        <v>65.84</v>
      </c>
      <c r="Y19" s="47">
        <v>65.84</v>
      </c>
      <c r="Z19" s="47">
        <v>65.84</v>
      </c>
      <c r="AA19" s="47">
        <v>65.84</v>
      </c>
      <c r="AB19" s="47">
        <v>65.84</v>
      </c>
      <c r="AC19" s="47">
        <v>65.84</v>
      </c>
      <c r="AD19" s="47">
        <v>65.84</v>
      </c>
      <c r="AE19" s="47">
        <v>65.84</v>
      </c>
      <c r="AF19" s="47">
        <v>65.84</v>
      </c>
      <c r="AG19" s="46"/>
      <c r="AH19" s="38"/>
    </row>
    <row r="20" spans="1:34" ht="47.25" x14ac:dyDescent="0.25">
      <c r="A20" s="25" t="s">
        <v>66</v>
      </c>
      <c r="B20" s="5">
        <v>0</v>
      </c>
      <c r="C20" s="5">
        <f>C19*B18</f>
        <v>4180317.4603174604</v>
      </c>
      <c r="D20" s="5">
        <f>D19*C18</f>
        <v>6000581.9078440433</v>
      </c>
      <c r="E20" s="5">
        <f>E19*D18</f>
        <v>7670727.8809396625</v>
      </c>
      <c r="F20" s="5">
        <f t="shared" ref="F20:H20" si="11">F19*E18</f>
        <v>8245836.7928090747</v>
      </c>
      <c r="G20" s="5">
        <f t="shared" si="11"/>
        <v>8686651.5773118008</v>
      </c>
      <c r="H20" s="5">
        <f t="shared" si="11"/>
        <v>9167778.9516825359</v>
      </c>
      <c r="I20" s="5">
        <f t="shared" ref="I20:AF20" si="12">I19*H18</f>
        <v>9667174.9406832028</v>
      </c>
      <c r="J20" s="5">
        <f t="shared" si="12"/>
        <v>10188151.942841349</v>
      </c>
      <c r="K20" s="5">
        <f t="shared" si="12"/>
        <v>10730294.994753974</v>
      </c>
      <c r="L20" s="5">
        <f t="shared" si="12"/>
        <v>11293701.603135608</v>
      </c>
      <c r="M20" s="5">
        <f t="shared" si="12"/>
        <v>11878372.025829941</v>
      </c>
      <c r="N20" s="59">
        <f t="shared" si="12"/>
        <v>12484297.009667706</v>
      </c>
      <c r="O20" s="42">
        <f t="shared" si="12"/>
        <v>13111446.504380584</v>
      </c>
      <c r="P20" s="42">
        <f t="shared" si="12"/>
        <v>13111446.504380584</v>
      </c>
      <c r="Q20" s="42">
        <f t="shared" si="12"/>
        <v>13111446.504380584</v>
      </c>
      <c r="R20" s="42">
        <f t="shared" si="12"/>
        <v>13111446.504380584</v>
      </c>
      <c r="S20" s="42">
        <f t="shared" si="12"/>
        <v>13111446.504380584</v>
      </c>
      <c r="T20" s="42">
        <f t="shared" si="12"/>
        <v>13111446.504380584</v>
      </c>
      <c r="U20" s="42">
        <f t="shared" si="12"/>
        <v>13111446.504380584</v>
      </c>
      <c r="V20" s="42">
        <f t="shared" si="12"/>
        <v>13111446.504380584</v>
      </c>
      <c r="W20" s="42">
        <f t="shared" si="12"/>
        <v>13111446.504380584</v>
      </c>
      <c r="X20" s="42">
        <f t="shared" si="12"/>
        <v>13111446.504380584</v>
      </c>
      <c r="Y20" s="42">
        <f t="shared" si="12"/>
        <v>13111446.504380584</v>
      </c>
      <c r="Z20" s="42">
        <f t="shared" si="12"/>
        <v>13111446.504380584</v>
      </c>
      <c r="AA20" s="42">
        <f t="shared" si="12"/>
        <v>13111446.504380584</v>
      </c>
      <c r="AB20" s="42">
        <f t="shared" si="12"/>
        <v>13111446.504380584</v>
      </c>
      <c r="AC20" s="42">
        <f t="shared" si="12"/>
        <v>13111446.504380584</v>
      </c>
      <c r="AD20" s="42">
        <f t="shared" si="12"/>
        <v>13111446.504380584</v>
      </c>
      <c r="AE20" s="42">
        <f t="shared" si="12"/>
        <v>13111446.504380584</v>
      </c>
      <c r="AF20" s="42">
        <f t="shared" si="12"/>
        <v>13111446.504380584</v>
      </c>
      <c r="AG20" s="42"/>
      <c r="AH20" s="38"/>
    </row>
    <row r="21" spans="1:34" ht="15.75" x14ac:dyDescent="0.25">
      <c r="A21" s="25" t="s">
        <v>69</v>
      </c>
      <c r="B21" s="5">
        <f>(B15*1.2)*B17</f>
        <v>0</v>
      </c>
      <c r="C21" s="5">
        <f>(C15*1.2)*C17</f>
        <v>6180000</v>
      </c>
      <c r="D21" s="5">
        <f>(D15*1.2)*D17</f>
        <v>9137130</v>
      </c>
      <c r="E21" s="5">
        <f t="shared" ref="E21:AF21" si="13">(E15*1.2)*E17</f>
        <v>12030681.705</v>
      </c>
      <c r="F21" s="5">
        <f t="shared" si="13"/>
        <v>13320656.209814209</v>
      </c>
      <c r="G21" s="5">
        <f t="shared" si="13"/>
        <v>14453749.115920046</v>
      </c>
      <c r="H21" s="5">
        <f t="shared" si="13"/>
        <v>15711927.54891219</v>
      </c>
      <c r="I21" s="5">
        <f t="shared" si="13"/>
        <v>17064836.713812999</v>
      </c>
      <c r="J21" s="5">
        <f t="shared" si="13"/>
        <v>18524018.123029001</v>
      </c>
      <c r="K21" s="5">
        <f t="shared" si="13"/>
        <v>20095030.528139248</v>
      </c>
      <c r="L21" s="5">
        <f t="shared" si="13"/>
        <v>21784647.762219887</v>
      </c>
      <c r="M21" s="5">
        <f t="shared" si="13"/>
        <v>23599803.187154431</v>
      </c>
      <c r="N21" s="5">
        <f t="shared" si="13"/>
        <v>25547756.903806813</v>
      </c>
      <c r="O21" s="42">
        <f t="shared" si="13"/>
        <v>0</v>
      </c>
      <c r="P21" s="42">
        <f t="shared" si="13"/>
        <v>0</v>
      </c>
      <c r="Q21" s="42">
        <f t="shared" si="13"/>
        <v>0</v>
      </c>
      <c r="R21" s="42">
        <f t="shared" si="13"/>
        <v>0</v>
      </c>
      <c r="S21" s="42">
        <f t="shared" si="13"/>
        <v>0</v>
      </c>
      <c r="T21" s="42">
        <f t="shared" si="13"/>
        <v>0</v>
      </c>
      <c r="U21" s="42">
        <f t="shared" si="13"/>
        <v>0</v>
      </c>
      <c r="V21" s="42">
        <f t="shared" si="13"/>
        <v>0</v>
      </c>
      <c r="W21" s="42">
        <f t="shared" si="13"/>
        <v>0</v>
      </c>
      <c r="X21" s="42">
        <f t="shared" si="13"/>
        <v>0</v>
      </c>
      <c r="Y21" s="42">
        <f t="shared" si="13"/>
        <v>0</v>
      </c>
      <c r="Z21" s="42">
        <f t="shared" si="13"/>
        <v>0</v>
      </c>
      <c r="AA21" s="42">
        <f t="shared" si="13"/>
        <v>0</v>
      </c>
      <c r="AB21" s="42">
        <f t="shared" si="13"/>
        <v>0</v>
      </c>
      <c r="AC21" s="42">
        <f t="shared" si="13"/>
        <v>0</v>
      </c>
      <c r="AD21" s="42">
        <f t="shared" si="13"/>
        <v>0</v>
      </c>
      <c r="AE21" s="42">
        <f t="shared" si="13"/>
        <v>0</v>
      </c>
      <c r="AF21" s="42">
        <f t="shared" si="13"/>
        <v>0</v>
      </c>
      <c r="AG21" s="46"/>
      <c r="AH21" s="38"/>
    </row>
    <row r="22" spans="1:34" ht="15.75" x14ac:dyDescent="0.25">
      <c r="A22" s="54" t="s">
        <v>42</v>
      </c>
      <c r="B22" s="19">
        <f t="shared" ref="B22:AF22" si="14">SUM(B20:B21)</f>
        <v>0</v>
      </c>
      <c r="C22" s="19">
        <f t="shared" si="14"/>
        <v>10360317.460317461</v>
      </c>
      <c r="D22" s="19">
        <f t="shared" si="14"/>
        <v>15137711.907844044</v>
      </c>
      <c r="E22" s="19">
        <f t="shared" si="14"/>
        <v>19701409.585939661</v>
      </c>
      <c r="F22" s="19">
        <f t="shared" si="14"/>
        <v>21566493.002623282</v>
      </c>
      <c r="G22" s="19">
        <f t="shared" si="14"/>
        <v>23140400.693231847</v>
      </c>
      <c r="H22" s="19">
        <f t="shared" si="14"/>
        <v>24879706.500594728</v>
      </c>
      <c r="I22" s="19">
        <f t="shared" si="14"/>
        <v>26732011.6544962</v>
      </c>
      <c r="J22" s="19">
        <f t="shared" si="14"/>
        <v>28712170.065870352</v>
      </c>
      <c r="K22" s="19">
        <f t="shared" si="14"/>
        <v>30825325.52289322</v>
      </c>
      <c r="L22" s="19">
        <f t="shared" si="14"/>
        <v>33078349.365355495</v>
      </c>
      <c r="M22" s="19">
        <f t="shared" si="14"/>
        <v>35478175.212984368</v>
      </c>
      <c r="N22" s="20">
        <f t="shared" si="14"/>
        <v>38032053.913474515</v>
      </c>
      <c r="O22" s="39">
        <f t="shared" si="14"/>
        <v>13111446.504380584</v>
      </c>
      <c r="P22" s="39">
        <f t="shared" si="14"/>
        <v>13111446.504380584</v>
      </c>
      <c r="Q22" s="39">
        <f t="shared" si="14"/>
        <v>13111446.504380584</v>
      </c>
      <c r="R22" s="39">
        <f t="shared" si="14"/>
        <v>13111446.504380584</v>
      </c>
      <c r="S22" s="39">
        <f t="shared" si="14"/>
        <v>13111446.504380584</v>
      </c>
      <c r="T22" s="39">
        <f t="shared" si="14"/>
        <v>13111446.504380584</v>
      </c>
      <c r="U22" s="39">
        <f t="shared" si="14"/>
        <v>13111446.504380584</v>
      </c>
      <c r="V22" s="39">
        <f t="shared" si="14"/>
        <v>13111446.504380584</v>
      </c>
      <c r="W22" s="39">
        <f t="shared" si="14"/>
        <v>13111446.504380584</v>
      </c>
      <c r="X22" s="39">
        <f t="shared" si="14"/>
        <v>13111446.504380584</v>
      </c>
      <c r="Y22" s="39">
        <f t="shared" si="14"/>
        <v>13111446.504380584</v>
      </c>
      <c r="Z22" s="39">
        <f t="shared" si="14"/>
        <v>13111446.504380584</v>
      </c>
      <c r="AA22" s="39">
        <f t="shared" si="14"/>
        <v>13111446.504380584</v>
      </c>
      <c r="AB22" s="39">
        <f t="shared" si="14"/>
        <v>13111446.504380584</v>
      </c>
      <c r="AC22" s="39">
        <f t="shared" si="14"/>
        <v>13111446.504380584</v>
      </c>
      <c r="AD22" s="39">
        <f t="shared" si="14"/>
        <v>13111446.504380584</v>
      </c>
      <c r="AE22" s="39">
        <f t="shared" si="14"/>
        <v>13111446.504380584</v>
      </c>
      <c r="AF22" s="39">
        <f t="shared" si="14"/>
        <v>13111446.504380584</v>
      </c>
      <c r="AG22" s="39"/>
      <c r="AH22" s="39"/>
    </row>
    <row r="23" spans="1:34" ht="15.6" x14ac:dyDescent="0.3">
      <c r="A23" s="55" t="s">
        <v>43</v>
      </c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58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6"/>
      <c r="AH23" s="38"/>
    </row>
    <row r="24" spans="1:34" ht="15.6" x14ac:dyDescent="0.3">
      <c r="A24" s="24" t="s">
        <v>44</v>
      </c>
      <c r="B24" s="5"/>
      <c r="C24" s="5">
        <f>C13</f>
        <v>50000000</v>
      </c>
      <c r="D24" s="5">
        <f>D13+C13-C26</f>
        <v>98333333.333333328</v>
      </c>
      <c r="E24" s="5">
        <f>D24-E26+E13</f>
        <v>107471931.33653599</v>
      </c>
      <c r="F24" s="5">
        <f t="shared" ref="F24:AF24" si="15">E24-F26+F13</f>
        <v>115194936.51173817</v>
      </c>
      <c r="G24" s="5">
        <f t="shared" si="15"/>
        <v>123856754.82593431</v>
      </c>
      <c r="H24" s="5">
        <f t="shared" si="15"/>
        <v>133200697.26788762</v>
      </c>
      <c r="I24" s="5">
        <f t="shared" si="15"/>
        <v>143312745.66741917</v>
      </c>
      <c r="J24" s="5">
        <f t="shared" si="15"/>
        <v>154229475.90203172</v>
      </c>
      <c r="K24" s="5">
        <f t="shared" si="15"/>
        <v>165996981.38490742</v>
      </c>
      <c r="L24" s="5">
        <f t="shared" si="15"/>
        <v>178662211.24211752</v>
      </c>
      <c r="M24" s="5">
        <f t="shared" si="15"/>
        <v>192274320.94553825</v>
      </c>
      <c r="N24" s="59">
        <f t="shared" si="15"/>
        <v>206884562.38601044</v>
      </c>
      <c r="O24" s="42">
        <f t="shared" si="15"/>
        <v>199643602.70250008</v>
      </c>
      <c r="P24" s="42">
        <f t="shared" si="15"/>
        <v>192656076.60791257</v>
      </c>
      <c r="Q24" s="42">
        <f t="shared" si="15"/>
        <v>185913113.92663562</v>
      </c>
      <c r="R24" s="42">
        <f t="shared" si="15"/>
        <v>179406154.93920338</v>
      </c>
      <c r="S24" s="42">
        <f t="shared" si="15"/>
        <v>173126939.51633126</v>
      </c>
      <c r="T24" s="42">
        <f t="shared" si="15"/>
        <v>167067496.63325965</v>
      </c>
      <c r="U24" s="42">
        <f t="shared" si="15"/>
        <v>161220134.25109556</v>
      </c>
      <c r="V24" s="42">
        <f t="shared" si="15"/>
        <v>155577429.55230722</v>
      </c>
      <c r="W24" s="42">
        <f t="shared" si="15"/>
        <v>150132219.51797646</v>
      </c>
      <c r="X24" s="42">
        <f t="shared" si="15"/>
        <v>144877591.83484727</v>
      </c>
      <c r="Y24" s="42">
        <f t="shared" si="15"/>
        <v>139806876.12062761</v>
      </c>
      <c r="Z24" s="42">
        <f t="shared" si="15"/>
        <v>134913635.45640564</v>
      </c>
      <c r="AA24" s="42">
        <f t="shared" si="15"/>
        <v>130191658.21543144</v>
      </c>
      <c r="AB24" s="42">
        <f t="shared" si="15"/>
        <v>125634950.17789134</v>
      </c>
      <c r="AC24" s="42">
        <f t="shared" si="15"/>
        <v>121237726.92166515</v>
      </c>
      <c r="AD24" s="42">
        <f t="shared" si="15"/>
        <v>116994406.47940686</v>
      </c>
      <c r="AE24" s="42">
        <f t="shared" si="15"/>
        <v>112899602.25262763</v>
      </c>
      <c r="AF24" s="42">
        <f t="shared" si="15"/>
        <v>108948116.17378566</v>
      </c>
      <c r="AG24" s="46"/>
      <c r="AH24" s="38"/>
    </row>
    <row r="25" spans="1:34" ht="15.75" x14ac:dyDescent="0.25">
      <c r="A25" s="24" t="s">
        <v>45</v>
      </c>
      <c r="B25" s="5"/>
      <c r="C25" s="5">
        <f>C24*0.03</f>
        <v>1500000</v>
      </c>
      <c r="D25" s="5">
        <f>D24*0.03</f>
        <v>2949999.9999999995</v>
      </c>
      <c r="E25" s="5">
        <f>E24*0.03</f>
        <v>3224157.9400960794</v>
      </c>
      <c r="F25" s="5">
        <f>F24*0.03</f>
        <v>3455848.0953521449</v>
      </c>
      <c r="G25" s="5">
        <f>G24*0.03</f>
        <v>3715702.6447780291</v>
      </c>
      <c r="H25" s="5">
        <f t="shared" ref="H25:AF25" si="16">H24*0.03</f>
        <v>3996020.9180366285</v>
      </c>
      <c r="I25" s="5">
        <f t="shared" si="16"/>
        <v>4299382.3700225744</v>
      </c>
      <c r="J25" s="5">
        <f t="shared" si="16"/>
        <v>4626884.2770609511</v>
      </c>
      <c r="K25" s="5">
        <f t="shared" si="16"/>
        <v>4979909.4415472224</v>
      </c>
      <c r="L25" s="5">
        <f t="shared" si="16"/>
        <v>5359866.3372635255</v>
      </c>
      <c r="M25" s="5">
        <f t="shared" si="16"/>
        <v>5768229.6283661472</v>
      </c>
      <c r="N25" s="59">
        <f t="shared" si="16"/>
        <v>6206536.871580313</v>
      </c>
      <c r="O25" s="42">
        <f t="shared" si="16"/>
        <v>5989308.0810750024</v>
      </c>
      <c r="P25" s="42">
        <f t="shared" si="16"/>
        <v>5779682.2982373768</v>
      </c>
      <c r="Q25" s="42">
        <f t="shared" si="16"/>
        <v>5577393.4177990686</v>
      </c>
      <c r="R25" s="42">
        <f t="shared" si="16"/>
        <v>5382184.648176101</v>
      </c>
      <c r="S25" s="42">
        <f t="shared" si="16"/>
        <v>5193808.1854899377</v>
      </c>
      <c r="T25" s="42">
        <f t="shared" si="16"/>
        <v>5012024.8989977892</v>
      </c>
      <c r="U25" s="42">
        <f t="shared" si="16"/>
        <v>4836604.0275328672</v>
      </c>
      <c r="V25" s="42">
        <f t="shared" si="16"/>
        <v>4667322.8865692159</v>
      </c>
      <c r="W25" s="42">
        <f t="shared" si="16"/>
        <v>4503966.5855392935</v>
      </c>
      <c r="X25" s="42">
        <f t="shared" si="16"/>
        <v>4346327.7550454177</v>
      </c>
      <c r="Y25" s="42">
        <f t="shared" si="16"/>
        <v>4194206.2836188283</v>
      </c>
      <c r="Z25" s="42">
        <f t="shared" si="16"/>
        <v>4047409.0636921693</v>
      </c>
      <c r="AA25" s="42">
        <f t="shared" si="16"/>
        <v>3905749.746462943</v>
      </c>
      <c r="AB25" s="42">
        <f t="shared" si="16"/>
        <v>3769048.5053367401</v>
      </c>
      <c r="AC25" s="42">
        <f t="shared" si="16"/>
        <v>3637131.8076499542</v>
      </c>
      <c r="AD25" s="42">
        <f t="shared" si="16"/>
        <v>3509832.1943822056</v>
      </c>
      <c r="AE25" s="42">
        <f t="shared" si="16"/>
        <v>3386988.0675788284</v>
      </c>
      <c r="AF25" s="42">
        <f t="shared" si="16"/>
        <v>3268443.4852135694</v>
      </c>
      <c r="AG25" s="46"/>
      <c r="AH25" s="38"/>
    </row>
    <row r="26" spans="1:34" ht="15.6" x14ac:dyDescent="0.3">
      <c r="A26" s="24" t="s">
        <v>46</v>
      </c>
      <c r="B26" s="5"/>
      <c r="C26" s="5">
        <v>1666666.6666666667</v>
      </c>
      <c r="D26" s="5">
        <f>$D$24/29</f>
        <v>3390804.5977011491</v>
      </c>
      <c r="E26" s="5">
        <f>$D$24/29</f>
        <v>3390804.5977011491</v>
      </c>
      <c r="F26" s="5">
        <f>E24*0.035</f>
        <v>3761517.5967787602</v>
      </c>
      <c r="G26" s="5">
        <f t="shared" ref="G26:AF26" si="17">F24*0.035</f>
        <v>4031822.777910836</v>
      </c>
      <c r="H26" s="5">
        <f t="shared" si="17"/>
        <v>4334986.418907701</v>
      </c>
      <c r="I26" s="5">
        <f t="shared" si="17"/>
        <v>4662024.4043760672</v>
      </c>
      <c r="J26" s="5">
        <f t="shared" si="17"/>
        <v>5015946.0983596714</v>
      </c>
      <c r="K26" s="5">
        <f t="shared" si="17"/>
        <v>5398031.6565711107</v>
      </c>
      <c r="L26" s="5">
        <f t="shared" si="17"/>
        <v>5809894.3484717607</v>
      </c>
      <c r="M26" s="5">
        <f t="shared" si="17"/>
        <v>6253177.3934741141</v>
      </c>
      <c r="N26" s="59">
        <f t="shared" si="17"/>
        <v>6729601.2330938391</v>
      </c>
      <c r="O26" s="42">
        <f t="shared" si="17"/>
        <v>7240959.6835103659</v>
      </c>
      <c r="P26" s="42">
        <f t="shared" si="17"/>
        <v>6987526.094587503</v>
      </c>
      <c r="Q26" s="42">
        <f t="shared" si="17"/>
        <v>6742962.6812769407</v>
      </c>
      <c r="R26" s="42">
        <f t="shared" si="17"/>
        <v>6506958.987432247</v>
      </c>
      <c r="S26" s="42">
        <f t="shared" si="17"/>
        <v>6279215.4228721187</v>
      </c>
      <c r="T26" s="42">
        <f t="shared" si="17"/>
        <v>6059442.8830715949</v>
      </c>
      <c r="U26" s="42">
        <f t="shared" si="17"/>
        <v>5847362.3821640881</v>
      </c>
      <c r="V26" s="42">
        <f t="shared" si="17"/>
        <v>5642704.6987883449</v>
      </c>
      <c r="W26" s="42">
        <f t="shared" si="17"/>
        <v>5445210.0343307536</v>
      </c>
      <c r="X26" s="42">
        <f t="shared" si="17"/>
        <v>5254627.6831291765</v>
      </c>
      <c r="Y26" s="42">
        <f t="shared" si="17"/>
        <v>5070715.7142196549</v>
      </c>
      <c r="Z26" s="42">
        <f t="shared" si="17"/>
        <v>4893240.6642219666</v>
      </c>
      <c r="AA26" s="42">
        <f t="shared" si="17"/>
        <v>4721977.2409741981</v>
      </c>
      <c r="AB26" s="42">
        <f t="shared" si="17"/>
        <v>4556708.0375401005</v>
      </c>
      <c r="AC26" s="42">
        <f t="shared" si="17"/>
        <v>4397223.2562261978</v>
      </c>
      <c r="AD26" s="42">
        <f t="shared" si="17"/>
        <v>4243320.4422582807</v>
      </c>
      <c r="AE26" s="42">
        <f t="shared" si="17"/>
        <v>4094804.2267792406</v>
      </c>
      <c r="AF26" s="42">
        <f t="shared" si="17"/>
        <v>3951486.0788419675</v>
      </c>
      <c r="AG26" s="40">
        <f>SUM(C26:AF26)</f>
        <v>152381724.00223759</v>
      </c>
      <c r="AH26" s="38"/>
    </row>
    <row r="27" spans="1:34" ht="15.75" x14ac:dyDescent="0.25">
      <c r="A27" s="56" t="s">
        <v>47</v>
      </c>
      <c r="B27" s="12">
        <v>0</v>
      </c>
      <c r="C27" s="12">
        <f>C25+C26</f>
        <v>3166666.666666667</v>
      </c>
      <c r="D27" s="12">
        <f t="shared" ref="D27:AF27" si="18">D25+D26</f>
        <v>6340804.5977011491</v>
      </c>
      <c r="E27" s="12">
        <f t="shared" si="18"/>
        <v>6614962.5377972284</v>
      </c>
      <c r="F27" s="12">
        <f t="shared" si="18"/>
        <v>7217365.6921309046</v>
      </c>
      <c r="G27" s="12">
        <f t="shared" si="18"/>
        <v>7747525.4226888651</v>
      </c>
      <c r="H27" s="12">
        <f t="shared" si="18"/>
        <v>8331007.3369443296</v>
      </c>
      <c r="I27" s="12">
        <f t="shared" si="18"/>
        <v>8961406.7743986417</v>
      </c>
      <c r="J27" s="12">
        <f t="shared" si="18"/>
        <v>9642830.3754206225</v>
      </c>
      <c r="K27" s="12">
        <f t="shared" si="18"/>
        <v>10377941.098118333</v>
      </c>
      <c r="L27" s="12">
        <f t="shared" si="18"/>
        <v>11169760.685735285</v>
      </c>
      <c r="M27" s="12">
        <f t="shared" si="18"/>
        <v>12021407.021840261</v>
      </c>
      <c r="N27" s="20">
        <f t="shared" si="18"/>
        <v>12936138.104674153</v>
      </c>
      <c r="O27" s="39">
        <f t="shared" si="18"/>
        <v>13230267.764585368</v>
      </c>
      <c r="P27" s="39">
        <f t="shared" si="18"/>
        <v>12767208.392824881</v>
      </c>
      <c r="Q27" s="39">
        <f t="shared" si="18"/>
        <v>12320356.09907601</v>
      </c>
      <c r="R27" s="39">
        <f t="shared" si="18"/>
        <v>11889143.635608349</v>
      </c>
      <c r="S27" s="39">
        <f t="shared" si="18"/>
        <v>11473023.608362056</v>
      </c>
      <c r="T27" s="39">
        <f t="shared" si="18"/>
        <v>11071467.782069385</v>
      </c>
      <c r="U27" s="39">
        <f t="shared" si="18"/>
        <v>10683966.409696955</v>
      </c>
      <c r="V27" s="39">
        <f t="shared" si="18"/>
        <v>10310027.585357562</v>
      </c>
      <c r="W27" s="39">
        <f t="shared" si="18"/>
        <v>9949176.619870048</v>
      </c>
      <c r="X27" s="39">
        <f t="shared" si="18"/>
        <v>9600955.4381745942</v>
      </c>
      <c r="Y27" s="39">
        <f t="shared" si="18"/>
        <v>9264921.9978384823</v>
      </c>
      <c r="Z27" s="39">
        <f t="shared" si="18"/>
        <v>8940649.7279141359</v>
      </c>
      <c r="AA27" s="39">
        <f t="shared" si="18"/>
        <v>8627726.9874371402</v>
      </c>
      <c r="AB27" s="39">
        <f t="shared" si="18"/>
        <v>8325756.5428768406</v>
      </c>
      <c r="AC27" s="39">
        <f t="shared" si="18"/>
        <v>8034355.063876152</v>
      </c>
      <c r="AD27" s="39">
        <f t="shared" si="18"/>
        <v>7753152.6366404863</v>
      </c>
      <c r="AE27" s="39">
        <f t="shared" si="18"/>
        <v>7481792.2943580691</v>
      </c>
      <c r="AF27" s="39">
        <f t="shared" si="18"/>
        <v>7219929.5640555369</v>
      </c>
      <c r="AG27" s="48">
        <f>SUM(C27:AF27)</f>
        <v>283471694.46473843</v>
      </c>
      <c r="AH27" s="38"/>
    </row>
    <row r="28" spans="1:34" ht="32.1" customHeight="1" x14ac:dyDescent="0.25">
      <c r="A28" s="25" t="s">
        <v>48</v>
      </c>
      <c r="B28" s="5">
        <v>0</v>
      </c>
      <c r="C28" s="5">
        <f>8*C18</f>
        <v>729110.80289721058</v>
      </c>
      <c r="D28" s="5">
        <f t="shared" ref="D28:AF28" si="19">8*D18</f>
        <v>932044.69999266858</v>
      </c>
      <c r="E28" s="5">
        <f t="shared" si="19"/>
        <v>1001924.2761614914</v>
      </c>
      <c r="F28" s="5">
        <f t="shared" si="19"/>
        <v>1055486.2183853949</v>
      </c>
      <c r="G28" s="5">
        <f t="shared" si="19"/>
        <v>1113946.4096819605</v>
      </c>
      <c r="H28" s="5">
        <f t="shared" si="19"/>
        <v>1174626.3597427949</v>
      </c>
      <c r="I28" s="5">
        <f t="shared" si="19"/>
        <v>1237928.5471253158</v>
      </c>
      <c r="J28" s="5">
        <f t="shared" si="19"/>
        <v>1303802.5510029129</v>
      </c>
      <c r="K28" s="5">
        <f t="shared" si="19"/>
        <v>1372260.2190930264</v>
      </c>
      <c r="L28" s="5">
        <f t="shared" si="19"/>
        <v>1443301.5827253878</v>
      </c>
      <c r="M28" s="5">
        <f t="shared" si="19"/>
        <v>1516925.5175780929</v>
      </c>
      <c r="N28" s="59">
        <f t="shared" si="19"/>
        <v>1593128.3723427197</v>
      </c>
      <c r="O28" s="42">
        <f t="shared" si="19"/>
        <v>1593128.3723427197</v>
      </c>
      <c r="P28" s="42">
        <f t="shared" si="19"/>
        <v>1593128.3723427197</v>
      </c>
      <c r="Q28" s="42">
        <f t="shared" si="19"/>
        <v>1593128.3723427197</v>
      </c>
      <c r="R28" s="42">
        <f t="shared" si="19"/>
        <v>1593128.3723427197</v>
      </c>
      <c r="S28" s="42">
        <f t="shared" si="19"/>
        <v>1593128.3723427197</v>
      </c>
      <c r="T28" s="42">
        <f t="shared" si="19"/>
        <v>1593128.3723427197</v>
      </c>
      <c r="U28" s="42">
        <f t="shared" si="19"/>
        <v>1593128.3723427197</v>
      </c>
      <c r="V28" s="42">
        <f t="shared" si="19"/>
        <v>1593128.3723427197</v>
      </c>
      <c r="W28" s="42">
        <f t="shared" si="19"/>
        <v>1593128.3723427197</v>
      </c>
      <c r="X28" s="42">
        <f t="shared" si="19"/>
        <v>1593128.3723427197</v>
      </c>
      <c r="Y28" s="42">
        <f t="shared" si="19"/>
        <v>1593128.3723427197</v>
      </c>
      <c r="Z28" s="42">
        <f t="shared" si="19"/>
        <v>1593128.3723427197</v>
      </c>
      <c r="AA28" s="42">
        <f t="shared" si="19"/>
        <v>1593128.3723427197</v>
      </c>
      <c r="AB28" s="42">
        <f t="shared" si="19"/>
        <v>1593128.3723427197</v>
      </c>
      <c r="AC28" s="42">
        <f t="shared" si="19"/>
        <v>1593128.3723427197</v>
      </c>
      <c r="AD28" s="42">
        <f t="shared" si="19"/>
        <v>1593128.3723427197</v>
      </c>
      <c r="AE28" s="42">
        <f t="shared" si="19"/>
        <v>1593128.3723427197</v>
      </c>
      <c r="AF28" s="42">
        <f t="shared" si="19"/>
        <v>1593128.3723427197</v>
      </c>
      <c r="AG28" s="38"/>
      <c r="AH28" s="38"/>
    </row>
    <row r="29" spans="1:34" ht="15.75" x14ac:dyDescent="0.25">
      <c r="A29" s="25" t="s">
        <v>61</v>
      </c>
      <c r="B29" s="5">
        <v>600000</v>
      </c>
      <c r="C29" s="5">
        <v>600000</v>
      </c>
      <c r="D29" s="5">
        <v>600000</v>
      </c>
      <c r="E29" s="5">
        <v>600000</v>
      </c>
      <c r="F29" s="5">
        <v>600000</v>
      </c>
      <c r="G29" s="5">
        <v>600000</v>
      </c>
      <c r="H29" s="5">
        <v>600000</v>
      </c>
      <c r="I29" s="5">
        <v>600000</v>
      </c>
      <c r="J29" s="5">
        <v>600000</v>
      </c>
      <c r="K29" s="5">
        <v>600000</v>
      </c>
      <c r="L29" s="5">
        <v>600000</v>
      </c>
      <c r="M29" s="5">
        <v>600000</v>
      </c>
      <c r="N29" s="59">
        <v>600000</v>
      </c>
      <c r="O29" s="42">
        <v>600000</v>
      </c>
      <c r="P29" s="42">
        <v>600000</v>
      </c>
      <c r="Q29" s="42">
        <v>600000</v>
      </c>
      <c r="R29" s="42">
        <v>600000</v>
      </c>
      <c r="S29" s="42">
        <v>600000</v>
      </c>
      <c r="T29" s="42">
        <v>600000</v>
      </c>
      <c r="U29" s="42">
        <v>600000</v>
      </c>
      <c r="V29" s="42">
        <v>600000</v>
      </c>
      <c r="W29" s="42">
        <v>600000</v>
      </c>
      <c r="X29" s="42">
        <v>600000</v>
      </c>
      <c r="Y29" s="42">
        <v>600000</v>
      </c>
      <c r="Z29" s="42">
        <v>600000</v>
      </c>
      <c r="AA29" s="42">
        <v>600000</v>
      </c>
      <c r="AB29" s="42">
        <v>600000</v>
      </c>
      <c r="AC29" s="42">
        <v>600000</v>
      </c>
      <c r="AD29" s="42">
        <v>600000</v>
      </c>
      <c r="AE29" s="42">
        <v>600000</v>
      </c>
      <c r="AF29" s="42">
        <v>600000</v>
      </c>
      <c r="AG29" s="38"/>
      <c r="AH29" s="38"/>
    </row>
    <row r="30" spans="1:34" ht="15.75" x14ac:dyDescent="0.25">
      <c r="A30" s="57" t="s">
        <v>49</v>
      </c>
      <c r="B30" s="19">
        <f>B29+B28+B27</f>
        <v>600000</v>
      </c>
      <c r="C30" s="19">
        <f>C29+C28+C27</f>
        <v>4495777.4695638772</v>
      </c>
      <c r="D30" s="19">
        <f t="shared" ref="D30:AF30" si="20">D29+D28+D27</f>
        <v>7872849.2976938179</v>
      </c>
      <c r="E30" s="19">
        <f t="shared" si="20"/>
        <v>8216886.8139587194</v>
      </c>
      <c r="F30" s="19">
        <f>F29+F28+F27</f>
        <v>8872851.9105162993</v>
      </c>
      <c r="G30" s="19">
        <f t="shared" si="20"/>
        <v>9461471.8323708251</v>
      </c>
      <c r="H30" s="19">
        <f t="shared" si="20"/>
        <v>10105633.696687125</v>
      </c>
      <c r="I30" s="19">
        <f t="shared" si="20"/>
        <v>10799335.321523957</v>
      </c>
      <c r="J30" s="19">
        <f t="shared" si="20"/>
        <v>11546632.926423535</v>
      </c>
      <c r="K30" s="19">
        <f t="shared" si="20"/>
        <v>12350201.31721136</v>
      </c>
      <c r="L30" s="19">
        <f t="shared" si="20"/>
        <v>13213062.268460672</v>
      </c>
      <c r="M30" s="19">
        <f t="shared" si="20"/>
        <v>14138332.539418355</v>
      </c>
      <c r="N30" s="20">
        <f t="shared" si="20"/>
        <v>15129266.477016874</v>
      </c>
      <c r="O30" s="39">
        <f t="shared" si="20"/>
        <v>15423396.136928089</v>
      </c>
      <c r="P30" s="39">
        <f t="shared" si="20"/>
        <v>14960336.765167601</v>
      </c>
      <c r="Q30" s="39">
        <f t="shared" si="20"/>
        <v>14513484.471418731</v>
      </c>
      <c r="R30" s="39">
        <f t="shared" si="20"/>
        <v>14082272.00795107</v>
      </c>
      <c r="S30" s="39">
        <f t="shared" si="20"/>
        <v>13666151.980704777</v>
      </c>
      <c r="T30" s="39">
        <f t="shared" si="20"/>
        <v>13264596.154412106</v>
      </c>
      <c r="U30" s="39">
        <f t="shared" si="20"/>
        <v>12877094.782039676</v>
      </c>
      <c r="V30" s="39">
        <f t="shared" si="20"/>
        <v>12503155.957700282</v>
      </c>
      <c r="W30" s="39">
        <f t="shared" si="20"/>
        <v>12142304.992212769</v>
      </c>
      <c r="X30" s="39">
        <f>X29+X28+X27</f>
        <v>11794083.810517315</v>
      </c>
      <c r="Y30" s="39">
        <f t="shared" si="20"/>
        <v>11458050.370181203</v>
      </c>
      <c r="Z30" s="39">
        <f t="shared" si="20"/>
        <v>11133778.100256857</v>
      </c>
      <c r="AA30" s="39">
        <f t="shared" si="20"/>
        <v>10820855.359779861</v>
      </c>
      <c r="AB30" s="39">
        <f t="shared" si="20"/>
        <v>10518884.91521956</v>
      </c>
      <c r="AC30" s="39">
        <f t="shared" si="20"/>
        <v>10227483.436218873</v>
      </c>
      <c r="AD30" s="39">
        <f t="shared" si="20"/>
        <v>9946281.008983206</v>
      </c>
      <c r="AE30" s="39">
        <f t="shared" si="20"/>
        <v>9674920.6667007878</v>
      </c>
      <c r="AF30" s="39">
        <f t="shared" si="20"/>
        <v>9413057.9363982566</v>
      </c>
      <c r="AG30" s="48"/>
      <c r="AH30" s="39"/>
    </row>
    <row r="31" spans="1:34" ht="15.75" x14ac:dyDescent="0.25">
      <c r="A31" s="24" t="s">
        <v>50</v>
      </c>
      <c r="B31" s="12">
        <f>B22-B30</f>
        <v>-600000</v>
      </c>
      <c r="C31" s="12">
        <f t="shared" ref="C31:AF31" si="21">C22-C30</f>
        <v>5864539.9907535836</v>
      </c>
      <c r="D31" s="12">
        <f t="shared" si="21"/>
        <v>7264862.6101502264</v>
      </c>
      <c r="E31" s="12">
        <f t="shared" si="21"/>
        <v>11484522.771980941</v>
      </c>
      <c r="F31" s="12">
        <f t="shared" si="21"/>
        <v>12693641.092106983</v>
      </c>
      <c r="G31" s="12">
        <f t="shared" si="21"/>
        <v>13678928.860861022</v>
      </c>
      <c r="H31" s="12">
        <f t="shared" si="21"/>
        <v>14774072.803907603</v>
      </c>
      <c r="I31" s="12">
        <f t="shared" si="21"/>
        <v>15932676.332972243</v>
      </c>
      <c r="J31" s="12">
        <f t="shared" si="21"/>
        <v>17165537.139446817</v>
      </c>
      <c r="K31" s="12">
        <f t="shared" si="21"/>
        <v>18475124.20568186</v>
      </c>
      <c r="L31" s="12">
        <f t="shared" si="21"/>
        <v>19865287.096894823</v>
      </c>
      <c r="M31" s="12">
        <f t="shared" si="21"/>
        <v>21339842.673566014</v>
      </c>
      <c r="N31" s="20">
        <f t="shared" si="21"/>
        <v>22902787.436457641</v>
      </c>
      <c r="O31" s="39">
        <f t="shared" si="21"/>
        <v>-2311949.6325475052</v>
      </c>
      <c r="P31" s="39">
        <f t="shared" si="21"/>
        <v>-1848890.2607870176</v>
      </c>
      <c r="Q31" s="39">
        <f t="shared" si="21"/>
        <v>-1402037.9670381472</v>
      </c>
      <c r="R31" s="39">
        <f t="shared" si="21"/>
        <v>-970825.50357048586</v>
      </c>
      <c r="S31" s="39">
        <f t="shared" si="21"/>
        <v>-554705.47632419318</v>
      </c>
      <c r="T31" s="39">
        <f t="shared" si="21"/>
        <v>-153149.65003152192</v>
      </c>
      <c r="U31" s="39">
        <f>U22-U30</f>
        <v>234351.7223409079</v>
      </c>
      <c r="V31" s="39">
        <f t="shared" si="21"/>
        <v>608290.54668030143</v>
      </c>
      <c r="W31" s="39">
        <f t="shared" si="21"/>
        <v>969141.51216781512</v>
      </c>
      <c r="X31" s="39">
        <f t="shared" si="21"/>
        <v>1317362.6938632689</v>
      </c>
      <c r="Y31" s="39">
        <f t="shared" si="21"/>
        <v>1653396.1341993809</v>
      </c>
      <c r="Z31" s="39">
        <f t="shared" si="21"/>
        <v>1977668.4041237272</v>
      </c>
      <c r="AA31" s="39">
        <f t="shared" si="21"/>
        <v>2290591.1446007229</v>
      </c>
      <c r="AB31" s="39">
        <f t="shared" si="21"/>
        <v>2592561.5891610235</v>
      </c>
      <c r="AC31" s="39">
        <f t="shared" si="21"/>
        <v>2883963.0681617111</v>
      </c>
      <c r="AD31" s="39">
        <f t="shared" si="21"/>
        <v>3165165.4953973778</v>
      </c>
      <c r="AE31" s="39">
        <f t="shared" si="21"/>
        <v>3436525.8376797959</v>
      </c>
      <c r="AF31" s="39">
        <f t="shared" si="21"/>
        <v>3698388.5679823272</v>
      </c>
      <c r="AG31" s="40">
        <f>SUM(B31:AF31)</f>
        <v>198427671.24083924</v>
      </c>
      <c r="AH31" s="38"/>
    </row>
    <row r="32" spans="1:34" ht="15.75" x14ac:dyDescent="0.25">
      <c r="A32" s="24" t="s">
        <v>51</v>
      </c>
      <c r="B32" s="22">
        <f>B31</f>
        <v>-600000</v>
      </c>
      <c r="C32" s="22">
        <f>B32+C31</f>
        <v>5264539.9907535836</v>
      </c>
      <c r="D32" s="22">
        <f t="shared" ref="D32" si="22">C32+D31</f>
        <v>12529402.600903809</v>
      </c>
      <c r="E32" s="23">
        <f t="shared" ref="E32:AF32" si="23">D32+E31-E14</f>
        <v>11484522.771980941</v>
      </c>
      <c r="F32" s="22">
        <f t="shared" si="23"/>
        <v>12693641.092106983</v>
      </c>
      <c r="G32" s="23">
        <f t="shared" si="23"/>
        <v>13678928.860861022</v>
      </c>
      <c r="H32" s="22">
        <f t="shared" si="23"/>
        <v>14774072.803907603</v>
      </c>
      <c r="I32" s="23">
        <f t="shared" si="23"/>
        <v>15932676.332972243</v>
      </c>
      <c r="J32" s="22">
        <f t="shared" si="23"/>
        <v>17165537.139446817</v>
      </c>
      <c r="K32" s="23">
        <f t="shared" si="23"/>
        <v>18475124.20568186</v>
      </c>
      <c r="L32" s="22">
        <f t="shared" si="23"/>
        <v>19865287.096894823</v>
      </c>
      <c r="M32" s="23">
        <f t="shared" si="23"/>
        <v>21339842.673566014</v>
      </c>
      <c r="N32" s="22">
        <f t="shared" si="23"/>
        <v>22902787.436457641</v>
      </c>
      <c r="O32" s="39">
        <f t="shared" si="23"/>
        <v>20590837.803910136</v>
      </c>
      <c r="P32" s="39">
        <f t="shared" si="23"/>
        <v>18741947.543123119</v>
      </c>
      <c r="Q32" s="39">
        <f t="shared" si="23"/>
        <v>17339909.576084971</v>
      </c>
      <c r="R32" s="39">
        <f t="shared" si="23"/>
        <v>16369084.072514486</v>
      </c>
      <c r="S32" s="39">
        <f t="shared" si="23"/>
        <v>15814378.596190292</v>
      </c>
      <c r="T32" s="39">
        <f t="shared" si="23"/>
        <v>15661228.94615877</v>
      </c>
      <c r="U32" s="39">
        <f t="shared" si="23"/>
        <v>15895580.668499678</v>
      </c>
      <c r="V32" s="39">
        <f t="shared" si="23"/>
        <v>16503871.21517998</v>
      </c>
      <c r="W32" s="39">
        <f t="shared" si="23"/>
        <v>17473012.727347795</v>
      </c>
      <c r="X32" s="39">
        <f t="shared" si="23"/>
        <v>18790375.421211064</v>
      </c>
      <c r="Y32" s="39">
        <f t="shared" si="23"/>
        <v>20443771.555410445</v>
      </c>
      <c r="Z32" s="39">
        <f t="shared" si="23"/>
        <v>22421439.959534172</v>
      </c>
      <c r="AA32" s="39">
        <f t="shared" si="23"/>
        <v>24712031.104134895</v>
      </c>
      <c r="AB32" s="39">
        <f t="shared" si="23"/>
        <v>27304592.693295918</v>
      </c>
      <c r="AC32" s="39">
        <f t="shared" si="23"/>
        <v>30188555.76145763</v>
      </c>
      <c r="AD32" s="39">
        <f t="shared" si="23"/>
        <v>33353721.256855007</v>
      </c>
      <c r="AE32" s="39">
        <f t="shared" si="23"/>
        <v>36790247.094534799</v>
      </c>
      <c r="AF32" s="39">
        <f t="shared" si="23"/>
        <v>40488635.66251713</v>
      </c>
      <c r="AG32" s="40">
        <f>SUM(B32:AF32)</f>
        <v>594389584.66349363</v>
      </c>
      <c r="AH32" s="38"/>
    </row>
    <row r="33" spans="1:34" s="62" customFormat="1" ht="15.75" x14ac:dyDescent="0.25">
      <c r="A33" s="66" t="s">
        <v>52</v>
      </c>
      <c r="B33" s="67">
        <f>B16/48.3</f>
        <v>1314.5354760261594</v>
      </c>
      <c r="C33" s="67">
        <f t="shared" ref="C33:AF33" si="24">C16/48.3</f>
        <v>638.12401748842683</v>
      </c>
      <c r="D33" s="67">
        <f t="shared" si="24"/>
        <v>619.53788105672515</v>
      </c>
      <c r="E33" s="67">
        <f t="shared" si="24"/>
        <v>301.45396265128409</v>
      </c>
      <c r="F33" s="67">
        <f t="shared" si="24"/>
        <v>268.26644935812158</v>
      </c>
      <c r="G33" s="67">
        <f t="shared" si="24"/>
        <v>287.87397053787578</v>
      </c>
      <c r="H33" s="67">
        <f t="shared" si="24"/>
        <v>301.18341238336535</v>
      </c>
      <c r="I33" s="67">
        <f t="shared" si="24"/>
        <v>315.82170126723781</v>
      </c>
      <c r="J33" s="67">
        <f t="shared" si="24"/>
        <v>330.6688178930201</v>
      </c>
      <c r="K33" s="67">
        <f t="shared" si="24"/>
        <v>345.87938830294786</v>
      </c>
      <c r="L33" s="67">
        <f t="shared" si="24"/>
        <v>361.42436487322135</v>
      </c>
      <c r="M33" s="67">
        <f t="shared" si="24"/>
        <v>377.30076084103132</v>
      </c>
      <c r="N33" s="67">
        <f t="shared" si="24"/>
        <v>393.50189089940847</v>
      </c>
      <c r="O33" s="67">
        <f t="shared" si="24"/>
        <v>0</v>
      </c>
      <c r="P33" s="67">
        <f t="shared" si="24"/>
        <v>0</v>
      </c>
      <c r="Q33" s="67">
        <f t="shared" si="24"/>
        <v>0</v>
      </c>
      <c r="R33" s="67">
        <f>R16/48.3</f>
        <v>0</v>
      </c>
      <c r="S33" s="67">
        <f t="shared" si="24"/>
        <v>0</v>
      </c>
      <c r="T33" s="67">
        <f t="shared" si="24"/>
        <v>0</v>
      </c>
      <c r="U33" s="67">
        <f t="shared" si="24"/>
        <v>0</v>
      </c>
      <c r="V33" s="67">
        <f t="shared" si="24"/>
        <v>0</v>
      </c>
      <c r="W33" s="67">
        <f t="shared" si="24"/>
        <v>0</v>
      </c>
      <c r="X33" s="67">
        <f t="shared" si="24"/>
        <v>0</v>
      </c>
      <c r="Y33" s="67">
        <f t="shared" si="24"/>
        <v>0</v>
      </c>
      <c r="Z33" s="67">
        <f t="shared" si="24"/>
        <v>0</v>
      </c>
      <c r="AA33" s="67">
        <f t="shared" si="24"/>
        <v>0</v>
      </c>
      <c r="AB33" s="67">
        <f t="shared" si="24"/>
        <v>0</v>
      </c>
      <c r="AC33" s="67">
        <f t="shared" si="24"/>
        <v>0</v>
      </c>
      <c r="AD33" s="67">
        <f t="shared" si="24"/>
        <v>0</v>
      </c>
      <c r="AE33" s="67">
        <f t="shared" si="24"/>
        <v>0</v>
      </c>
      <c r="AF33" s="67">
        <f t="shared" si="24"/>
        <v>0</v>
      </c>
      <c r="AG33" s="68">
        <f>SUM(B33:AF33)</f>
        <v>5855.5720935788258</v>
      </c>
      <c r="AH33" s="41"/>
    </row>
    <row r="34" spans="1:34" ht="15.6" customHeight="1" x14ac:dyDescent="0.25">
      <c r="A34" s="69" t="s">
        <v>56</v>
      </c>
      <c r="B34" s="70">
        <f t="shared" ref="B34:AF35" si="25">B17/48.3</f>
        <v>0</v>
      </c>
      <c r="C34" s="70">
        <f>C17/48.3</f>
        <v>65.726773801307971</v>
      </c>
      <c r="D34" s="70">
        <f>D17/48.3</f>
        <v>94.346635985663909</v>
      </c>
      <c r="E34" s="70">
        <f t="shared" si="25"/>
        <v>120.60619823921697</v>
      </c>
      <c r="F34" s="70">
        <f t="shared" si="25"/>
        <v>129.64858645982034</v>
      </c>
      <c r="G34" s="70">
        <f t="shared" si="25"/>
        <v>136.57947960473538</v>
      </c>
      <c r="H34" s="70">
        <f t="shared" si="25"/>
        <v>144.14420415139242</v>
      </c>
      <c r="I34" s="70">
        <f t="shared" si="25"/>
        <v>151.99616456299105</v>
      </c>
      <c r="J34" s="70">
        <f t="shared" si="25"/>
        <v>160.18744139820339</v>
      </c>
      <c r="K34" s="70">
        <f t="shared" si="25"/>
        <v>168.71151022294424</v>
      </c>
      <c r="L34" s="70">
        <f t="shared" si="25"/>
        <v>177.56990412694444</v>
      </c>
      <c r="M34" s="70">
        <f t="shared" si="25"/>
        <v>186.76262716425825</v>
      </c>
      <c r="N34" s="70">
        <f t="shared" si="25"/>
        <v>196.28953384809694</v>
      </c>
      <c r="O34" s="70">
        <f t="shared" si="25"/>
        <v>0</v>
      </c>
      <c r="P34" s="70">
        <f t="shared" si="25"/>
        <v>0</v>
      </c>
      <c r="Q34" s="70">
        <f t="shared" si="25"/>
        <v>0</v>
      </c>
      <c r="R34" s="70">
        <f>R17/48.3</f>
        <v>0</v>
      </c>
      <c r="S34" s="70">
        <f t="shared" si="25"/>
        <v>0</v>
      </c>
      <c r="T34" s="70">
        <f t="shared" si="25"/>
        <v>0</v>
      </c>
      <c r="U34" s="70">
        <f t="shared" si="25"/>
        <v>0</v>
      </c>
      <c r="V34" s="70">
        <f t="shared" si="25"/>
        <v>0</v>
      </c>
      <c r="W34" s="70">
        <f t="shared" si="25"/>
        <v>0</v>
      </c>
      <c r="X34" s="70">
        <f t="shared" si="25"/>
        <v>0</v>
      </c>
      <c r="Y34" s="70">
        <f t="shared" si="25"/>
        <v>0</v>
      </c>
      <c r="Z34" s="70">
        <f t="shared" si="25"/>
        <v>0</v>
      </c>
      <c r="AA34" s="70">
        <f t="shared" si="25"/>
        <v>0</v>
      </c>
      <c r="AB34" s="70">
        <f t="shared" si="25"/>
        <v>0</v>
      </c>
      <c r="AC34" s="70">
        <f t="shared" si="25"/>
        <v>0</v>
      </c>
      <c r="AD34" s="70">
        <f t="shared" si="25"/>
        <v>0</v>
      </c>
      <c r="AE34" s="70">
        <f t="shared" si="25"/>
        <v>0</v>
      </c>
      <c r="AF34" s="70">
        <f t="shared" si="25"/>
        <v>0</v>
      </c>
      <c r="AG34" s="68">
        <f t="shared" ref="AG34" si="26">SUM(B34:AF34)</f>
        <v>1732.5690595655753</v>
      </c>
      <c r="AH34" s="41"/>
    </row>
    <row r="35" spans="1:34" ht="32.450000000000003" customHeight="1" x14ac:dyDescent="0.25">
      <c r="A35" s="66" t="s">
        <v>58</v>
      </c>
      <c r="B35" s="67">
        <f>B18/48.3</f>
        <v>1314.5354760261594</v>
      </c>
      <c r="C35" s="67">
        <f>C18/48.3</f>
        <v>1886.9327197132779</v>
      </c>
      <c r="D35" s="67">
        <f>D18/48.3</f>
        <v>2412.123964784339</v>
      </c>
      <c r="E35" s="67">
        <f t="shared" si="25"/>
        <v>2592.9717291964066</v>
      </c>
      <c r="F35" s="67">
        <f t="shared" si="25"/>
        <v>2731.5895920947073</v>
      </c>
      <c r="G35" s="67">
        <f>G18/48.3</f>
        <v>2882.8840830278482</v>
      </c>
      <c r="H35" s="67">
        <f t="shared" si="25"/>
        <v>3039.9232912598213</v>
      </c>
      <c r="I35" s="67">
        <f t="shared" si="25"/>
        <v>3203.7488279640679</v>
      </c>
      <c r="J35" s="67">
        <f t="shared" si="25"/>
        <v>3374.2302044588846</v>
      </c>
      <c r="K35" s="67">
        <f t="shared" si="25"/>
        <v>3551.3980825388885</v>
      </c>
      <c r="L35" s="67">
        <f>L18/48.3</f>
        <v>3735.2525432851653</v>
      </c>
      <c r="M35" s="67">
        <f t="shared" si="25"/>
        <v>3925.7906769619385</v>
      </c>
      <c r="N35" s="67">
        <f t="shared" si="25"/>
        <v>4123.0030340132498</v>
      </c>
      <c r="O35" s="67">
        <f t="shared" si="25"/>
        <v>4123.0030340132498</v>
      </c>
      <c r="P35" s="67">
        <f t="shared" si="25"/>
        <v>4123.0030340132498</v>
      </c>
      <c r="Q35" s="67">
        <f>Q18/48.3</f>
        <v>4123.0030340132498</v>
      </c>
      <c r="R35" s="67">
        <f>R18/48.3</f>
        <v>4123.0030340132498</v>
      </c>
      <c r="S35" s="67">
        <f>S18/48.3</f>
        <v>4123.0030340132498</v>
      </c>
      <c r="T35" s="67">
        <f t="shared" si="25"/>
        <v>4123.0030340132498</v>
      </c>
      <c r="U35" s="67">
        <f t="shared" si="25"/>
        <v>4123.0030340132498</v>
      </c>
      <c r="V35" s="67">
        <f t="shared" si="25"/>
        <v>4123.0030340132498</v>
      </c>
      <c r="W35" s="67">
        <f t="shared" si="25"/>
        <v>4123.0030340132498</v>
      </c>
      <c r="X35" s="67">
        <f t="shared" si="25"/>
        <v>4123.0030340132498</v>
      </c>
      <c r="Y35" s="67">
        <f t="shared" si="25"/>
        <v>4123.0030340132498</v>
      </c>
      <c r="Z35" s="67">
        <f t="shared" si="25"/>
        <v>4123.0030340132498</v>
      </c>
      <c r="AA35" s="67">
        <f t="shared" si="25"/>
        <v>4123.0030340132498</v>
      </c>
      <c r="AB35" s="67">
        <f t="shared" si="25"/>
        <v>4123.0030340132498</v>
      </c>
      <c r="AC35" s="67">
        <f t="shared" si="25"/>
        <v>4123.0030340132498</v>
      </c>
      <c r="AD35" s="67">
        <f t="shared" si="25"/>
        <v>4123.0030340132498</v>
      </c>
      <c r="AE35" s="67">
        <f t="shared" si="25"/>
        <v>4123.0030340132498</v>
      </c>
      <c r="AF35" s="67">
        <f t="shared" si="25"/>
        <v>4123.0030340132498</v>
      </c>
      <c r="AG35" s="68">
        <f>AF35</f>
        <v>4123.0030340132498</v>
      </c>
      <c r="AH35" s="41"/>
    </row>
    <row r="36" spans="1:34" ht="32.450000000000003" customHeight="1" x14ac:dyDescent="0.25">
      <c r="A36" s="71" t="s">
        <v>63</v>
      </c>
      <c r="B36" s="67"/>
      <c r="C36" s="72"/>
      <c r="D36" s="72"/>
      <c r="E36" s="72"/>
      <c r="F36" s="72"/>
      <c r="G36" s="72"/>
      <c r="H36" s="72"/>
      <c r="I36" s="72"/>
      <c r="J36" s="72"/>
      <c r="K36" s="72"/>
      <c r="L36" s="72"/>
      <c r="M36" s="72"/>
      <c r="N36" s="72"/>
      <c r="O36" s="72"/>
      <c r="P36" s="72"/>
      <c r="Q36" s="72"/>
      <c r="R36" s="72"/>
      <c r="S36" s="72"/>
      <c r="T36" s="72"/>
      <c r="U36" s="73"/>
      <c r="V36" s="73"/>
      <c r="W36" s="72"/>
      <c r="X36" s="72"/>
      <c r="Y36" s="72"/>
      <c r="Z36" s="72"/>
      <c r="AA36" s="72"/>
      <c r="AB36" s="72"/>
      <c r="AC36" s="72"/>
      <c r="AD36" s="72"/>
      <c r="AE36" s="72"/>
      <c r="AF36" s="72"/>
      <c r="AG36" s="72"/>
      <c r="AH36" s="41"/>
    </row>
    <row r="37" spans="1:34" ht="15.75" x14ac:dyDescent="0.25">
      <c r="A37" s="71" t="s">
        <v>60</v>
      </c>
      <c r="B37" s="74">
        <f>B33/40/34</f>
        <v>0.9665702029604113</v>
      </c>
      <c r="C37" s="74">
        <f>C33/40/34</f>
        <v>0.46920883638854916</v>
      </c>
      <c r="D37" s="74">
        <f>D33/40/34</f>
        <v>0.45554255960053319</v>
      </c>
      <c r="E37" s="74">
        <f t="shared" ref="E37:N37" si="27">E33/40/34</f>
        <v>0.22165732547888536</v>
      </c>
      <c r="F37" s="74">
        <f t="shared" si="27"/>
        <v>0.1972547421750894</v>
      </c>
      <c r="G37" s="74">
        <f t="shared" si="27"/>
        <v>0.21167203716020278</v>
      </c>
      <c r="H37" s="74">
        <f t="shared" si="27"/>
        <v>0.22145839145835686</v>
      </c>
      <c r="I37" s="74">
        <f t="shared" si="27"/>
        <v>0.23222183916708664</v>
      </c>
      <c r="J37" s="74">
        <f t="shared" si="27"/>
        <v>0.24313883668604419</v>
      </c>
      <c r="K37" s="74">
        <f t="shared" si="27"/>
        <v>0.2543230796345205</v>
      </c>
      <c r="L37" s="74">
        <f t="shared" si="27"/>
        <v>0.26575320946560393</v>
      </c>
      <c r="M37" s="74">
        <f t="shared" si="27"/>
        <v>0.27742703003017011</v>
      </c>
      <c r="N37" s="74">
        <f t="shared" si="27"/>
        <v>0.28933962566132976</v>
      </c>
      <c r="O37" s="74"/>
      <c r="P37" s="74"/>
      <c r="Q37" s="74"/>
      <c r="R37" s="74"/>
      <c r="S37" s="72"/>
      <c r="T37" s="72"/>
      <c r="U37" s="72"/>
      <c r="V37" s="72"/>
      <c r="W37" s="72"/>
      <c r="X37" s="72"/>
      <c r="Y37" s="72"/>
      <c r="Z37" s="72"/>
      <c r="AA37" s="72"/>
      <c r="AB37" s="72"/>
      <c r="AC37" s="72"/>
      <c r="AD37" s="72"/>
      <c r="AE37" s="72"/>
      <c r="AF37" s="72"/>
      <c r="AG37" s="72"/>
      <c r="AH37" s="41"/>
    </row>
    <row r="38" spans="1:34" ht="15.75" x14ac:dyDescent="0.25">
      <c r="A38" s="71" t="s">
        <v>64</v>
      </c>
      <c r="B38" s="67">
        <f>B35/40/34</f>
        <v>0.9665702029604113</v>
      </c>
      <c r="C38" s="67">
        <f>C35/40/34</f>
        <v>1.3874505292009396</v>
      </c>
      <c r="D38" s="67">
        <f t="shared" ref="D38:N38" si="28">D35/40/34</f>
        <v>1.7736205623414258</v>
      </c>
      <c r="E38" s="67">
        <f t="shared" si="28"/>
        <v>1.9065968597032403</v>
      </c>
      <c r="F38" s="67">
        <f t="shared" si="28"/>
        <v>2.008521758893167</v>
      </c>
      <c r="G38" s="67">
        <f t="shared" si="28"/>
        <v>2.1197677081087121</v>
      </c>
      <c r="H38" s="67">
        <f t="shared" si="28"/>
        <v>2.2352377141616331</v>
      </c>
      <c r="I38" s="67">
        <f t="shared" si="28"/>
        <v>2.355697667620638</v>
      </c>
      <c r="J38" s="67">
        <f t="shared" si="28"/>
        <v>2.4810516209256508</v>
      </c>
      <c r="K38" s="67">
        <f t="shared" si="28"/>
        <v>2.6113221195138889</v>
      </c>
      <c r="L38" s="67">
        <f t="shared" si="28"/>
        <v>2.7465092230037982</v>
      </c>
      <c r="M38" s="67">
        <f t="shared" si="28"/>
        <v>2.8866107918837787</v>
      </c>
      <c r="N38" s="67">
        <f t="shared" si="28"/>
        <v>3.0316198779509191</v>
      </c>
      <c r="O38" s="67"/>
      <c r="P38" s="67"/>
      <c r="Q38" s="67"/>
      <c r="R38" s="67"/>
      <c r="S38" s="72"/>
      <c r="T38" s="72"/>
      <c r="U38" s="72"/>
      <c r="V38" s="72"/>
      <c r="W38" s="72"/>
      <c r="X38" s="72"/>
      <c r="Y38" s="72"/>
      <c r="Z38" s="72"/>
      <c r="AA38" s="72"/>
      <c r="AB38" s="72"/>
      <c r="AC38" s="72"/>
      <c r="AD38" s="72"/>
      <c r="AE38" s="72"/>
      <c r="AF38" s="72"/>
      <c r="AG38" s="72"/>
      <c r="AH38" s="41"/>
    </row>
    <row r="39" spans="1:34" ht="18" x14ac:dyDescent="0.35">
      <c r="B39" s="63"/>
      <c r="C39" s="63"/>
      <c r="D39" s="63"/>
      <c r="E39" s="63"/>
      <c r="F39" s="63"/>
      <c r="G39" s="50"/>
      <c r="H39" s="50"/>
    </row>
    <row r="40" spans="1:34" ht="18" x14ac:dyDescent="0.35">
      <c r="B40" s="63"/>
      <c r="C40" s="63"/>
      <c r="D40" s="63"/>
      <c r="E40" s="63"/>
      <c r="F40" s="50"/>
      <c r="G40" s="50"/>
      <c r="H40" s="50"/>
    </row>
  </sheetData>
  <mergeCells count="2">
    <mergeCell ref="B2:P2"/>
    <mergeCell ref="B4:F4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H40"/>
  <sheetViews>
    <sheetView zoomScale="70" zoomScaleNormal="70" workbookViewId="0">
      <pane xSplit="1" topLeftCell="B1" activePane="topRight" state="frozen"/>
      <selection pane="topRight" activeCell="A6" sqref="A6"/>
    </sheetView>
  </sheetViews>
  <sheetFormatPr defaultColWidth="8.7109375" defaultRowHeight="15" x14ac:dyDescent="0.25"/>
  <cols>
    <col min="1" max="1" width="35.5703125" style="1" customWidth="1"/>
    <col min="2" max="2" width="19.140625" style="1" customWidth="1"/>
    <col min="3" max="3" width="19.85546875" style="1" customWidth="1"/>
    <col min="4" max="4" width="19.140625" style="1" customWidth="1"/>
    <col min="5" max="5" width="19.85546875" style="1" customWidth="1"/>
    <col min="6" max="6" width="21.42578125" style="1" customWidth="1"/>
    <col min="7" max="7" width="19" style="1" customWidth="1"/>
    <col min="8" max="8" width="20.140625" style="1" customWidth="1"/>
    <col min="9" max="9" width="20.5703125" style="1" customWidth="1"/>
    <col min="10" max="10" width="19.42578125" style="1" customWidth="1"/>
    <col min="11" max="12" width="19.140625" style="1" customWidth="1"/>
    <col min="13" max="13" width="20.85546875" style="1" customWidth="1"/>
    <col min="14" max="14" width="19.85546875" style="1" customWidth="1"/>
    <col min="15" max="15" width="19.5703125" style="1" customWidth="1"/>
    <col min="16" max="16" width="18.140625" style="1" customWidth="1"/>
    <col min="17" max="17" width="21.85546875" style="1" customWidth="1"/>
    <col min="18" max="19" width="20" style="1" customWidth="1"/>
    <col min="20" max="21" width="18.5703125" style="1" customWidth="1"/>
    <col min="22" max="22" width="20.5703125" style="1" customWidth="1"/>
    <col min="23" max="23" width="18.5703125" style="1" customWidth="1"/>
    <col min="24" max="24" width="18.7109375" style="1" customWidth="1"/>
    <col min="25" max="25" width="19.42578125" style="1" customWidth="1"/>
    <col min="26" max="26" width="18.42578125" style="1" customWidth="1"/>
    <col min="27" max="28" width="19.5703125" style="1" customWidth="1"/>
    <col min="29" max="29" width="19.42578125" style="1" customWidth="1"/>
    <col min="30" max="31" width="19" style="1" customWidth="1"/>
    <col min="32" max="32" width="20.140625" style="1" customWidth="1"/>
    <col min="33" max="33" width="21.85546875" style="1" customWidth="1"/>
    <col min="34" max="16384" width="8.7109375" style="1"/>
  </cols>
  <sheetData>
    <row r="2" spans="1:34" ht="18.75" x14ac:dyDescent="0.3">
      <c r="B2" s="80" t="s">
        <v>72</v>
      </c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AH2" s="49"/>
    </row>
    <row r="3" spans="1:34" ht="17.45" x14ac:dyDescent="0.3"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AH3" s="49"/>
    </row>
    <row r="4" spans="1:34" ht="19.5" x14ac:dyDescent="0.35">
      <c r="B4" s="81" t="s">
        <v>57</v>
      </c>
      <c r="C4" s="81"/>
      <c r="D4" s="81"/>
      <c r="E4" s="81"/>
      <c r="F4" s="81"/>
      <c r="G4" s="7"/>
      <c r="H4" s="7"/>
      <c r="I4" s="7"/>
      <c r="J4" s="7"/>
      <c r="K4" s="7"/>
      <c r="L4" s="65"/>
      <c r="M4" s="65"/>
      <c r="N4" s="65"/>
      <c r="O4" s="65"/>
      <c r="P4" s="65"/>
      <c r="AH4" s="49"/>
    </row>
    <row r="5" spans="1:34" ht="18.75" x14ac:dyDescent="0.3">
      <c r="B5" s="8" t="s">
        <v>55</v>
      </c>
      <c r="C5" s="8"/>
      <c r="D5" s="8"/>
      <c r="E5" s="8"/>
      <c r="F5" s="8"/>
      <c r="G5" s="7"/>
      <c r="H5" s="7"/>
      <c r="I5" s="7"/>
      <c r="J5" s="7"/>
      <c r="K5" s="7"/>
      <c r="L5" s="64"/>
      <c r="M5" s="65"/>
      <c r="N5" s="65"/>
      <c r="O5" s="65"/>
      <c r="P5" s="65"/>
      <c r="AH5" s="49"/>
    </row>
    <row r="6" spans="1:34" ht="19.5" x14ac:dyDescent="0.35">
      <c r="B6" s="6" t="s">
        <v>73</v>
      </c>
      <c r="C6" s="6"/>
      <c r="D6" s="6"/>
      <c r="E6" s="6"/>
      <c r="F6" s="6"/>
      <c r="G6" s="9"/>
      <c r="H6" s="9"/>
      <c r="I6" s="9"/>
      <c r="J6" s="9"/>
      <c r="K6" s="9"/>
      <c r="L6" s="50"/>
      <c r="M6" s="65"/>
      <c r="N6" s="65"/>
      <c r="O6" s="65"/>
      <c r="P6" s="65"/>
      <c r="AH6" s="49"/>
    </row>
    <row r="7" spans="1:34" ht="18.75" x14ac:dyDescent="0.3">
      <c r="B7" s="6" t="s">
        <v>3</v>
      </c>
      <c r="C7" s="6"/>
      <c r="D7" s="6"/>
      <c r="E7" s="6"/>
      <c r="F7" s="9"/>
      <c r="G7" s="9"/>
      <c r="H7" s="9"/>
      <c r="I7" s="9"/>
      <c r="J7" s="9"/>
      <c r="K7" s="9"/>
      <c r="L7" s="50"/>
      <c r="M7" s="65"/>
      <c r="N7" s="65"/>
      <c r="O7" s="65"/>
      <c r="P7" s="65"/>
      <c r="AH7" s="49"/>
    </row>
    <row r="8" spans="1:34" ht="60.75" customHeight="1" x14ac:dyDescent="0.3">
      <c r="B8" s="82" t="s">
        <v>75</v>
      </c>
      <c r="C8" s="82"/>
      <c r="D8" s="82"/>
      <c r="E8" s="82"/>
      <c r="F8" s="82"/>
      <c r="G8" s="82"/>
      <c r="H8" s="82"/>
      <c r="I8" s="82"/>
      <c r="J8" s="82"/>
      <c r="K8" s="82"/>
      <c r="L8" s="82"/>
      <c r="M8" s="65"/>
      <c r="N8" s="65"/>
      <c r="O8" s="65"/>
      <c r="P8" s="65"/>
      <c r="AH8" s="49"/>
    </row>
    <row r="10" spans="1:34" ht="15.75" x14ac:dyDescent="0.25">
      <c r="A10" s="3"/>
      <c r="B10" s="10" t="s">
        <v>0</v>
      </c>
      <c r="C10" s="10" t="s">
        <v>4</v>
      </c>
      <c r="D10" s="10" t="s">
        <v>5</v>
      </c>
      <c r="E10" s="10" t="s">
        <v>6</v>
      </c>
      <c r="F10" s="10" t="s">
        <v>7</v>
      </c>
      <c r="G10" s="10" t="s">
        <v>8</v>
      </c>
      <c r="H10" s="10" t="s">
        <v>9</v>
      </c>
      <c r="I10" s="10" t="s">
        <v>10</v>
      </c>
      <c r="J10" s="10" t="s">
        <v>11</v>
      </c>
      <c r="K10" s="10" t="s">
        <v>12</v>
      </c>
      <c r="L10" s="10" t="s">
        <v>1</v>
      </c>
      <c r="M10" s="10" t="s">
        <v>13</v>
      </c>
      <c r="N10" s="10" t="s">
        <v>14</v>
      </c>
      <c r="O10" s="10" t="s">
        <v>15</v>
      </c>
      <c r="P10" s="10" t="s">
        <v>16</v>
      </c>
      <c r="Q10" s="10" t="s">
        <v>17</v>
      </c>
      <c r="R10" s="10" t="s">
        <v>18</v>
      </c>
      <c r="S10" s="10" t="s">
        <v>19</v>
      </c>
      <c r="T10" s="10" t="s">
        <v>20</v>
      </c>
      <c r="U10" s="10" t="s">
        <v>21</v>
      </c>
      <c r="V10" s="10" t="s">
        <v>22</v>
      </c>
      <c r="W10" s="10" t="s">
        <v>23</v>
      </c>
      <c r="X10" s="10" t="s">
        <v>24</v>
      </c>
      <c r="Y10" s="10" t="s">
        <v>25</v>
      </c>
      <c r="Z10" s="10" t="s">
        <v>26</v>
      </c>
      <c r="AA10" s="10" t="s">
        <v>27</v>
      </c>
      <c r="AB10" s="10" t="s">
        <v>28</v>
      </c>
      <c r="AC10" s="10" t="s">
        <v>29</v>
      </c>
      <c r="AD10" s="10" t="s">
        <v>30</v>
      </c>
      <c r="AE10" s="10" t="s">
        <v>31</v>
      </c>
      <c r="AF10" s="10" t="s">
        <v>32</v>
      </c>
      <c r="AG10" s="11" t="s">
        <v>2</v>
      </c>
      <c r="AH10" s="31"/>
    </row>
    <row r="11" spans="1:34" ht="15.75" x14ac:dyDescent="0.25">
      <c r="A11" s="3" t="s">
        <v>33</v>
      </c>
      <c r="B11" s="12">
        <f>SUM(B12:B13)</f>
        <v>100000000</v>
      </c>
      <c r="C11" s="12">
        <f>SUM(C12:C13)</f>
        <v>50000000</v>
      </c>
      <c r="D11" s="12">
        <f>SUM(D12:D13)</f>
        <v>50000000</v>
      </c>
      <c r="E11" s="12">
        <f>SUM(E12:E14)</f>
        <v>25058805.201807618</v>
      </c>
      <c r="F11" s="12">
        <f t="shared" ref="F11:T11" si="0">SUM(F12:F14)</f>
        <v>22969045.543961883</v>
      </c>
      <c r="G11" s="12">
        <f t="shared" si="0"/>
        <v>25387282.184213966</v>
      </c>
      <c r="H11" s="12">
        <f t="shared" si="0"/>
        <v>27357857.721722044</v>
      </c>
      <c r="I11" s="12">
        <f t="shared" si="0"/>
        <v>29548145.607815206</v>
      </c>
      <c r="J11" s="12">
        <f t="shared" si="0"/>
        <v>31865352.665944487</v>
      </c>
      <c r="K11" s="12">
        <f t="shared" si="0"/>
        <v>34331074.278893635</v>
      </c>
      <c r="L11" s="12">
        <f t="shared" si="0"/>
        <v>36950248.411363721</v>
      </c>
      <c r="M11" s="12">
        <f t="shared" si="0"/>
        <v>39730574.193789631</v>
      </c>
      <c r="N11" s="12">
        <f t="shared" si="0"/>
        <v>42679685.347132027</v>
      </c>
      <c r="O11" s="12">
        <f t="shared" si="0"/>
        <v>45805574.872915298</v>
      </c>
      <c r="P11" s="12">
        <f t="shared" si="0"/>
        <v>49116551.008990183</v>
      </c>
      <c r="Q11" s="12">
        <f t="shared" si="0"/>
        <v>52621260.995786384</v>
      </c>
      <c r="R11" s="12">
        <f t="shared" si="0"/>
        <v>56328706.166914716</v>
      </c>
      <c r="S11" s="12">
        <f t="shared" si="0"/>
        <v>60248259.17221041</v>
      </c>
      <c r="T11" s="12">
        <f t="shared" si="0"/>
        <v>64389681.85042356</v>
      </c>
      <c r="U11" s="12">
        <f t="shared" ref="U11:AF11" si="1">SUM(U12:U14)</f>
        <v>68763143.982093036</v>
      </c>
      <c r="V11" s="12">
        <f t="shared" si="1"/>
        <v>73379242.918808252</v>
      </c>
      <c r="W11" s="12">
        <f t="shared" si="1"/>
        <v>78249024.118902564</v>
      </c>
      <c r="X11" s="12">
        <f t="shared" si="1"/>
        <v>83384002.617116302</v>
      </c>
      <c r="Y11" s="12">
        <f t="shared" si="1"/>
        <v>88796185.458317667</v>
      </c>
      <c r="Z11" s="12">
        <f t="shared" si="1"/>
        <v>94498095.127390921</v>
      </c>
      <c r="AA11" s="12">
        <f t="shared" si="1"/>
        <v>100502794.00963432</v>
      </c>
      <c r="AB11" s="12">
        <f t="shared" si="1"/>
        <v>106823909.91834569</v>
      </c>
      <c r="AC11" s="12">
        <f t="shared" si="1"/>
        <v>113475662.72872108</v>
      </c>
      <c r="AD11" s="12">
        <f>SUM(AD12:AD14)</f>
        <v>120472892.15974453</v>
      </c>
      <c r="AE11" s="12">
        <f t="shared" si="1"/>
        <v>127831086.74840137</v>
      </c>
      <c r="AF11" s="12">
        <f t="shared" si="1"/>
        <v>135566414.06329674</v>
      </c>
      <c r="AG11" s="13">
        <f>SUM(B11:AF11)</f>
        <v>2036130559.0746574</v>
      </c>
      <c r="AH11" s="31"/>
    </row>
    <row r="12" spans="1:34" ht="15.75" x14ac:dyDescent="0.25">
      <c r="A12" s="4" t="s">
        <v>53</v>
      </c>
      <c r="B12" s="14">
        <v>100000000</v>
      </c>
      <c r="C12" s="14">
        <v>0</v>
      </c>
      <c r="D12" s="14">
        <v>0</v>
      </c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13">
        <f>SUM(B12:AF12)</f>
        <v>100000000</v>
      </c>
      <c r="AH12" s="31"/>
    </row>
    <row r="13" spans="1:34" ht="15.6" x14ac:dyDescent="0.3">
      <c r="A13" s="3" t="s">
        <v>34</v>
      </c>
      <c r="B13" s="14"/>
      <c r="C13" s="14">
        <v>50000000</v>
      </c>
      <c r="D13" s="14">
        <v>50000000</v>
      </c>
      <c r="E13" s="15">
        <f>E14</f>
        <v>12529402.600903809</v>
      </c>
      <c r="F13" s="15">
        <f>F14</f>
        <v>11484522.771980941</v>
      </c>
      <c r="G13" s="15">
        <f t="shared" ref="G13:L13" si="2">G14</f>
        <v>12693641.092106983</v>
      </c>
      <c r="H13" s="15">
        <f t="shared" si="2"/>
        <v>13678928.860861022</v>
      </c>
      <c r="I13" s="15">
        <f t="shared" si="2"/>
        <v>14774072.803907603</v>
      </c>
      <c r="J13" s="15">
        <f t="shared" si="2"/>
        <v>15932676.332972243</v>
      </c>
      <c r="K13" s="15">
        <f t="shared" si="2"/>
        <v>17165537.139446817</v>
      </c>
      <c r="L13" s="15">
        <f t="shared" si="2"/>
        <v>18475124.20568186</v>
      </c>
      <c r="M13" s="15">
        <f t="shared" ref="M13" si="3">M14</f>
        <v>19865287.096894816</v>
      </c>
      <c r="N13" s="15">
        <f t="shared" ref="N13" si="4">N14</f>
        <v>21339842.673566014</v>
      </c>
      <c r="O13" s="15">
        <f t="shared" ref="O13" si="5">O14</f>
        <v>22902787.436457649</v>
      </c>
      <c r="P13" s="15">
        <f t="shared" ref="P13" si="6">P14</f>
        <v>24558275.504495092</v>
      </c>
      <c r="Q13" s="15">
        <f t="shared" ref="Q13:R13" si="7">Q14</f>
        <v>26310630.497893192</v>
      </c>
      <c r="R13" s="15">
        <f t="shared" si="7"/>
        <v>28164353.083457358</v>
      </c>
      <c r="S13" s="15">
        <f t="shared" ref="S13" si="8">S14</f>
        <v>30124129.586105205</v>
      </c>
      <c r="T13" s="15">
        <f t="shared" ref="T13" si="9">T14</f>
        <v>32194840.92521178</v>
      </c>
      <c r="U13" s="15">
        <f t="shared" ref="U13" si="10">U14</f>
        <v>34381571.991046518</v>
      </c>
      <c r="V13" s="15">
        <f t="shared" ref="V13" si="11">V14</f>
        <v>36689621.459404126</v>
      </c>
      <c r="W13" s="15">
        <f t="shared" ref="W13:X13" si="12">W14</f>
        <v>39124512.059451282</v>
      </c>
      <c r="X13" s="15">
        <f t="shared" si="12"/>
        <v>41692001.308558151</v>
      </c>
      <c r="Y13" s="15">
        <f t="shared" ref="Y13" si="13">Y14</f>
        <v>44398092.729158834</v>
      </c>
      <c r="Z13" s="15">
        <f t="shared" ref="Z13" si="14">Z14</f>
        <v>47249047.563695461</v>
      </c>
      <c r="AA13" s="15">
        <f t="shared" ref="AA13" si="15">AA14</f>
        <v>50251397.004817158</v>
      </c>
      <c r="AB13" s="15">
        <f t="shared" ref="AB13" si="16">AB14</f>
        <v>53411954.959172845</v>
      </c>
      <c r="AC13" s="15">
        <f t="shared" ref="AC13:AD13" si="17">AC14</f>
        <v>56737831.364360541</v>
      </c>
      <c r="AD13" s="15">
        <f t="shared" si="17"/>
        <v>60236446.079872265</v>
      </c>
      <c r="AE13" s="15">
        <f t="shared" ref="AE13" si="18">AE14</f>
        <v>63915543.374200687</v>
      </c>
      <c r="AF13" s="15">
        <f t="shared" ref="AF13" si="19">AF14</f>
        <v>67783207.031648368</v>
      </c>
      <c r="AG13" s="13">
        <f>SUM(B13:AF13)</f>
        <v>1018065279.5373287</v>
      </c>
      <c r="AH13" s="31"/>
    </row>
    <row r="14" spans="1:34" ht="15.75" x14ac:dyDescent="0.25">
      <c r="A14" s="3" t="s">
        <v>54</v>
      </c>
      <c r="B14" s="14"/>
      <c r="C14" s="14"/>
      <c r="D14" s="14"/>
      <c r="E14" s="15">
        <f>D32</f>
        <v>12529402.600903809</v>
      </c>
      <c r="F14" s="15">
        <f>E32</f>
        <v>11484522.771980941</v>
      </c>
      <c r="G14" s="15">
        <f t="shared" ref="G14:AF14" si="20">F32</f>
        <v>12693641.092106983</v>
      </c>
      <c r="H14" s="15">
        <f t="shared" si="20"/>
        <v>13678928.860861022</v>
      </c>
      <c r="I14" s="15">
        <f t="shared" si="20"/>
        <v>14774072.803907603</v>
      </c>
      <c r="J14" s="15">
        <f t="shared" si="20"/>
        <v>15932676.332972243</v>
      </c>
      <c r="K14" s="15">
        <f t="shared" si="20"/>
        <v>17165537.139446817</v>
      </c>
      <c r="L14" s="15">
        <f t="shared" si="20"/>
        <v>18475124.20568186</v>
      </c>
      <c r="M14" s="15">
        <f t="shared" si="20"/>
        <v>19865287.096894816</v>
      </c>
      <c r="N14" s="15">
        <f t="shared" si="20"/>
        <v>21339842.673566014</v>
      </c>
      <c r="O14" s="15">
        <f t="shared" si="20"/>
        <v>22902787.436457649</v>
      </c>
      <c r="P14" s="15">
        <f t="shared" si="20"/>
        <v>24558275.504495092</v>
      </c>
      <c r="Q14" s="15">
        <f t="shared" si="20"/>
        <v>26310630.497893192</v>
      </c>
      <c r="R14" s="15">
        <f t="shared" si="20"/>
        <v>28164353.083457358</v>
      </c>
      <c r="S14" s="15">
        <f t="shared" si="20"/>
        <v>30124129.586105205</v>
      </c>
      <c r="T14" s="15">
        <f t="shared" si="20"/>
        <v>32194840.92521178</v>
      </c>
      <c r="U14" s="15">
        <f t="shared" si="20"/>
        <v>34381571.991046518</v>
      </c>
      <c r="V14" s="15">
        <f t="shared" si="20"/>
        <v>36689621.459404126</v>
      </c>
      <c r="W14" s="15">
        <f t="shared" si="20"/>
        <v>39124512.059451282</v>
      </c>
      <c r="X14" s="15">
        <f t="shared" si="20"/>
        <v>41692001.308558151</v>
      </c>
      <c r="Y14" s="15">
        <f t="shared" si="20"/>
        <v>44398092.729158834</v>
      </c>
      <c r="Z14" s="15">
        <f t="shared" si="20"/>
        <v>47249047.563695461</v>
      </c>
      <c r="AA14" s="15">
        <f t="shared" si="20"/>
        <v>50251397.004817158</v>
      </c>
      <c r="AB14" s="15">
        <f t="shared" si="20"/>
        <v>53411954.959172845</v>
      </c>
      <c r="AC14" s="15">
        <f t="shared" si="20"/>
        <v>56737831.364360541</v>
      </c>
      <c r="AD14" s="15">
        <f t="shared" si="20"/>
        <v>60236446.079872265</v>
      </c>
      <c r="AE14" s="15">
        <f t="shared" si="20"/>
        <v>63915543.374200687</v>
      </c>
      <c r="AF14" s="15">
        <f t="shared" si="20"/>
        <v>67783207.031648368</v>
      </c>
      <c r="AG14" s="13">
        <f>SUM(B14:AF14)</f>
        <v>918065279.5373286</v>
      </c>
      <c r="AH14" s="31"/>
    </row>
    <row r="15" spans="1:34" ht="31.5" x14ac:dyDescent="0.25">
      <c r="A15" s="26" t="s">
        <v>35</v>
      </c>
      <c r="B15" s="3">
        <v>1575</v>
      </c>
      <c r="C15" s="18">
        <f>B15+B15*0.03</f>
        <v>1622.25</v>
      </c>
      <c r="D15" s="18">
        <f t="shared" ref="D15:AF15" si="21">C15+C15*0.03</f>
        <v>1670.9175</v>
      </c>
      <c r="E15" s="18">
        <f>D15+D15*0.03</f>
        <v>1721.0450250000001</v>
      </c>
      <c r="F15" s="18">
        <f t="shared" si="21"/>
        <v>1772.67637575</v>
      </c>
      <c r="G15" s="18">
        <f t="shared" si="21"/>
        <v>1825.8566670225</v>
      </c>
      <c r="H15" s="18">
        <f t="shared" si="21"/>
        <v>1880.6323670331749</v>
      </c>
      <c r="I15" s="18">
        <f t="shared" si="21"/>
        <v>1937.0513380441701</v>
      </c>
      <c r="J15" s="18">
        <f t="shared" si="21"/>
        <v>1995.1628781854952</v>
      </c>
      <c r="K15" s="18">
        <f t="shared" si="21"/>
        <v>2055.01776453106</v>
      </c>
      <c r="L15" s="18">
        <f t="shared" si="21"/>
        <v>2116.668297466992</v>
      </c>
      <c r="M15" s="18">
        <f t="shared" si="21"/>
        <v>2180.1683463910017</v>
      </c>
      <c r="N15" s="18">
        <f t="shared" si="21"/>
        <v>2245.5733967827318</v>
      </c>
      <c r="O15" s="18">
        <f t="shared" si="21"/>
        <v>2312.9405986862139</v>
      </c>
      <c r="P15" s="18">
        <f t="shared" si="21"/>
        <v>2382.3288166468001</v>
      </c>
      <c r="Q15" s="18">
        <f t="shared" si="21"/>
        <v>2453.7986811462042</v>
      </c>
      <c r="R15" s="18">
        <f t="shared" si="21"/>
        <v>2527.4126415805904</v>
      </c>
      <c r="S15" s="18">
        <f t="shared" si="21"/>
        <v>2603.2350208280081</v>
      </c>
      <c r="T15" s="18">
        <f t="shared" si="21"/>
        <v>2681.3320714528486</v>
      </c>
      <c r="U15" s="18">
        <f t="shared" si="21"/>
        <v>2761.7720335964341</v>
      </c>
      <c r="V15" s="18">
        <f t="shared" si="21"/>
        <v>2844.6251946043271</v>
      </c>
      <c r="W15" s="18">
        <f t="shared" si="21"/>
        <v>2929.9639504424567</v>
      </c>
      <c r="X15" s="18">
        <f t="shared" si="21"/>
        <v>3017.8628689557304</v>
      </c>
      <c r="Y15" s="18">
        <f t="shared" si="21"/>
        <v>3108.3987550244024</v>
      </c>
      <c r="Z15" s="18">
        <f t="shared" si="21"/>
        <v>3201.6507176751343</v>
      </c>
      <c r="AA15" s="18">
        <f t="shared" si="21"/>
        <v>3297.7002392053882</v>
      </c>
      <c r="AB15" s="18">
        <f t="shared" si="21"/>
        <v>3396.6312463815498</v>
      </c>
      <c r="AC15" s="18">
        <f t="shared" si="21"/>
        <v>3498.5301837729962</v>
      </c>
      <c r="AD15" s="18">
        <f t="shared" si="21"/>
        <v>3603.4860892861861</v>
      </c>
      <c r="AE15" s="18">
        <f t="shared" si="21"/>
        <v>3711.5906719647719</v>
      </c>
      <c r="AF15" s="18">
        <f t="shared" si="21"/>
        <v>3822.9383921237149</v>
      </c>
      <c r="AG15" s="32"/>
      <c r="AH15" s="31"/>
    </row>
    <row r="16" spans="1:34" ht="15.75" x14ac:dyDescent="0.25">
      <c r="A16" s="3" t="s">
        <v>36</v>
      </c>
      <c r="B16" s="16">
        <f>B11/B15</f>
        <v>63492.063492063491</v>
      </c>
      <c r="C16" s="16">
        <f>C11/C15</f>
        <v>30821.390044691016</v>
      </c>
      <c r="D16" s="16">
        <f>D11/D15</f>
        <v>29923.679655039821</v>
      </c>
      <c r="E16" s="16">
        <f>E11/E15</f>
        <v>14560.226396057022</v>
      </c>
      <c r="F16" s="16">
        <f t="shared" ref="F16:K16" si="22">F11/F15</f>
        <v>12957.269503997271</v>
      </c>
      <c r="G16" s="16">
        <f t="shared" si="22"/>
        <v>13904.312776979399</v>
      </c>
      <c r="H16" s="16">
        <f t="shared" si="22"/>
        <v>14547.158818116546</v>
      </c>
      <c r="I16" s="16">
        <f t="shared" si="22"/>
        <v>15254.188171207586</v>
      </c>
      <c r="J16" s="16">
        <f t="shared" si="22"/>
        <v>15971.303904232869</v>
      </c>
      <c r="K16" s="16">
        <f t="shared" si="22"/>
        <v>16705.974455032381</v>
      </c>
      <c r="L16" s="16">
        <f>L11/L15</f>
        <v>17456.79682337659</v>
      </c>
      <c r="M16" s="16">
        <f>M11/M15</f>
        <v>18223.626748621806</v>
      </c>
      <c r="N16" s="16">
        <f t="shared" ref="N16:AF16" si="23">N11/N15</f>
        <v>19006.141330441427</v>
      </c>
      <c r="O16" s="16">
        <f t="shared" si="23"/>
        <v>19804.042913567937</v>
      </c>
      <c r="P16" s="16">
        <f t="shared" si="23"/>
        <v>20617.032655518651</v>
      </c>
      <c r="Q16" s="16">
        <f t="shared" si="23"/>
        <v>21444.815909350087</v>
      </c>
      <c r="R16" s="16">
        <f t="shared" si="23"/>
        <v>22287.103118898674</v>
      </c>
      <c r="S16" s="16">
        <f t="shared" si="23"/>
        <v>23143.611195368489</v>
      </c>
      <c r="T16" s="34">
        <f>T11/T15</f>
        <v>24014.064701629723</v>
      </c>
      <c r="U16" s="16">
        <f t="shared" si="23"/>
        <v>24898.196935012162</v>
      </c>
      <c r="V16" s="16">
        <f t="shared" si="23"/>
        <v>25795.750898218044</v>
      </c>
      <c r="W16" s="16">
        <f t="shared" si="23"/>
        <v>26706.480162353568</v>
      </c>
      <c r="X16" s="16">
        <f t="shared" si="23"/>
        <v>27630.149625045629</v>
      </c>
      <c r="Y16" s="16">
        <f t="shared" si="23"/>
        <v>28566.536167468184</v>
      </c>
      <c r="Z16" s="16">
        <f t="shared" si="23"/>
        <v>29515.429214592881</v>
      </c>
      <c r="AA16" s="16">
        <f t="shared" si="23"/>
        <v>30476.631203402347</v>
      </c>
      <c r="AB16" s="16">
        <f t="shared" si="23"/>
        <v>31449.957964128662</v>
      </c>
      <c r="AC16" s="16">
        <f t="shared" si="23"/>
        <v>32435.239019816901</v>
      </c>
      <c r="AD16" s="16">
        <f t="shared" si="23"/>
        <v>33432.317809671076</v>
      </c>
      <c r="AE16" s="16">
        <f t="shared" si="23"/>
        <v>34441.051841724926</v>
      </c>
      <c r="AF16" s="16">
        <f t="shared" si="23"/>
        <v>35461.31278039953</v>
      </c>
      <c r="AG16" s="17">
        <f>SUM(B16:AF16)</f>
        <v>774943.85623602464</v>
      </c>
      <c r="AH16" s="11" t="s">
        <v>37</v>
      </c>
    </row>
    <row r="17" spans="1:34" ht="33" customHeight="1" x14ac:dyDescent="0.25">
      <c r="A17" s="52" t="s">
        <v>62</v>
      </c>
      <c r="B17" s="16">
        <v>0</v>
      </c>
      <c r="C17" s="16">
        <f>B18*0.05</f>
        <v>3174.6031746031749</v>
      </c>
      <c r="D17" s="16">
        <f>C18*0.05</f>
        <v>4556.9425181075667</v>
      </c>
      <c r="E17" s="16">
        <f>D18*0.05</f>
        <v>5825.2793749541788</v>
      </c>
      <c r="F17" s="16">
        <f>E18*0.05</f>
        <v>6262.0267260093215</v>
      </c>
      <c r="G17" s="16">
        <f t="shared" ref="G17:AF17" si="24">F18*0.05</f>
        <v>6596.7888649087181</v>
      </c>
      <c r="H17" s="16">
        <f t="shared" si="24"/>
        <v>6962.1650605122531</v>
      </c>
      <c r="I17" s="16">
        <f t="shared" si="24"/>
        <v>7341.414748392468</v>
      </c>
      <c r="J17" s="16">
        <f t="shared" si="24"/>
        <v>7737.0534195332239</v>
      </c>
      <c r="K17" s="16">
        <f t="shared" si="24"/>
        <v>8148.7659437682059</v>
      </c>
      <c r="L17" s="16">
        <f>K18*0.05</f>
        <v>8576.6263693314158</v>
      </c>
      <c r="M17" s="16">
        <f t="shared" si="24"/>
        <v>9020.6348920336732</v>
      </c>
      <c r="N17" s="16">
        <f t="shared" si="24"/>
        <v>9480.7844848630812</v>
      </c>
      <c r="O17" s="16">
        <f t="shared" si="24"/>
        <v>9957.0523271419988</v>
      </c>
      <c r="P17" s="16">
        <f t="shared" si="24"/>
        <v>10449.401856463295</v>
      </c>
      <c r="Q17" s="16">
        <f t="shared" si="24"/>
        <v>10957.783396416064</v>
      </c>
      <c r="R17" s="16">
        <f t="shared" si="24"/>
        <v>11482.135022062765</v>
      </c>
      <c r="S17" s="16">
        <f t="shared" si="24"/>
        <v>12022.38342690456</v>
      </c>
      <c r="T17" s="16">
        <f t="shared" si="24"/>
        <v>12578.444815327757</v>
      </c>
      <c r="U17" s="16">
        <f t="shared" si="24"/>
        <v>13150.225809642856</v>
      </c>
      <c r="V17" s="16">
        <f t="shared" si="24"/>
        <v>13737.624365911322</v>
      </c>
      <c r="W17" s="16">
        <f t="shared" si="24"/>
        <v>14340.530692526661</v>
      </c>
      <c r="X17" s="16">
        <f t="shared" si="24"/>
        <v>14958.828166018006</v>
      </c>
      <c r="Y17" s="16">
        <f t="shared" si="24"/>
        <v>15592.394238969388</v>
      </c>
      <c r="Z17" s="16">
        <f t="shared" si="24"/>
        <v>16241.101335394327</v>
      </c>
      <c r="AA17" s="16">
        <f t="shared" si="24"/>
        <v>16904.817729354258</v>
      </c>
      <c r="AB17" s="16">
        <f t="shared" si="24"/>
        <v>17583.408403056663</v>
      </c>
      <c r="AC17" s="16">
        <f t="shared" si="24"/>
        <v>18276.73588111026</v>
      </c>
      <c r="AD17" s="16">
        <f t="shared" si="24"/>
        <v>18984.661038045593</v>
      </c>
      <c r="AE17" s="16">
        <f t="shared" si="24"/>
        <v>19707.043876626871</v>
      </c>
      <c r="AF17" s="16">
        <f t="shared" si="24"/>
        <v>20443.744274881774</v>
      </c>
      <c r="AG17" s="17">
        <f>AG16/48.3</f>
        <v>16044.386257474631</v>
      </c>
      <c r="AH17" s="17" t="s">
        <v>38</v>
      </c>
    </row>
    <row r="18" spans="1:34" ht="15.75" x14ac:dyDescent="0.25">
      <c r="A18" s="4" t="s">
        <v>39</v>
      </c>
      <c r="B18" s="16">
        <f>B16-B17</f>
        <v>63492.063492063491</v>
      </c>
      <c r="C18" s="16">
        <f t="shared" ref="C18:AF18" si="25">B18+C16-C17</f>
        <v>91138.850362151323</v>
      </c>
      <c r="D18" s="16">
        <f t="shared" si="25"/>
        <v>116505.58749908357</v>
      </c>
      <c r="E18" s="16">
        <f>D18+E16-E17</f>
        <v>125240.53452018643</v>
      </c>
      <c r="F18" s="16">
        <f t="shared" si="25"/>
        <v>131935.77729817436</v>
      </c>
      <c r="G18" s="16">
        <f t="shared" si="25"/>
        <v>139243.30121024506</v>
      </c>
      <c r="H18" s="16">
        <f t="shared" si="25"/>
        <v>146828.29496784936</v>
      </c>
      <c r="I18" s="16">
        <f t="shared" si="25"/>
        <v>154741.06839066447</v>
      </c>
      <c r="J18" s="16">
        <f t="shared" si="25"/>
        <v>162975.31887536412</v>
      </c>
      <c r="K18" s="16">
        <f t="shared" si="25"/>
        <v>171532.5273866283</v>
      </c>
      <c r="L18" s="16">
        <f t="shared" si="25"/>
        <v>180412.69784067347</v>
      </c>
      <c r="M18" s="16">
        <f t="shared" si="25"/>
        <v>189615.68969726161</v>
      </c>
      <c r="N18" s="16">
        <f t="shared" si="25"/>
        <v>199141.04654283996</v>
      </c>
      <c r="O18" s="16">
        <f t="shared" si="25"/>
        <v>208988.0371292659</v>
      </c>
      <c r="P18" s="16">
        <f t="shared" si="25"/>
        <v>219155.66792832126</v>
      </c>
      <c r="Q18" s="16">
        <f t="shared" si="25"/>
        <v>229642.70044125529</v>
      </c>
      <c r="R18" s="16">
        <f t="shared" si="25"/>
        <v>240447.66853809118</v>
      </c>
      <c r="S18" s="16">
        <f t="shared" si="25"/>
        <v>251568.89630655514</v>
      </c>
      <c r="T18" s="16">
        <f t="shared" si="25"/>
        <v>263004.51619285712</v>
      </c>
      <c r="U18" s="16">
        <f t="shared" si="25"/>
        <v>274752.48731822643</v>
      </c>
      <c r="V18" s="16">
        <f t="shared" si="25"/>
        <v>286810.61385053321</v>
      </c>
      <c r="W18" s="16">
        <f t="shared" si="25"/>
        <v>299176.56332036009</v>
      </c>
      <c r="X18" s="16">
        <f t="shared" si="25"/>
        <v>311847.88477938774</v>
      </c>
      <c r="Y18" s="16">
        <f t="shared" si="25"/>
        <v>324822.02670788654</v>
      </c>
      <c r="Z18" s="16">
        <f t="shared" si="25"/>
        <v>338096.35458708514</v>
      </c>
      <c r="AA18" s="16">
        <f t="shared" si="25"/>
        <v>351668.16806113324</v>
      </c>
      <c r="AB18" s="16">
        <f t="shared" si="25"/>
        <v>365534.71762220521</v>
      </c>
      <c r="AC18" s="16">
        <f t="shared" si="25"/>
        <v>379693.22076091188</v>
      </c>
      <c r="AD18" s="16">
        <f t="shared" si="25"/>
        <v>394140.87753253739</v>
      </c>
      <c r="AE18" s="16">
        <f t="shared" si="25"/>
        <v>408874.88549763546</v>
      </c>
      <c r="AF18" s="16">
        <f t="shared" si="25"/>
        <v>423892.45400315319</v>
      </c>
      <c r="AG18" s="33"/>
      <c r="AH18" s="31"/>
    </row>
    <row r="19" spans="1:34" ht="15.75" x14ac:dyDescent="0.25">
      <c r="A19" s="4" t="s">
        <v>40</v>
      </c>
      <c r="B19" s="18">
        <v>65.84</v>
      </c>
      <c r="C19" s="18">
        <v>65.84</v>
      </c>
      <c r="D19" s="18">
        <v>65.84</v>
      </c>
      <c r="E19" s="18">
        <v>65.84</v>
      </c>
      <c r="F19" s="18">
        <v>65.84</v>
      </c>
      <c r="G19" s="18">
        <v>65.84</v>
      </c>
      <c r="H19" s="18">
        <v>65.84</v>
      </c>
      <c r="I19" s="18">
        <v>65.84</v>
      </c>
      <c r="J19" s="18">
        <v>65.84</v>
      </c>
      <c r="K19" s="18">
        <v>65.84</v>
      </c>
      <c r="L19" s="18">
        <v>65.84</v>
      </c>
      <c r="M19" s="18">
        <v>65.84</v>
      </c>
      <c r="N19" s="18">
        <v>65.84</v>
      </c>
      <c r="O19" s="18">
        <v>65.84</v>
      </c>
      <c r="P19" s="18">
        <v>65.84</v>
      </c>
      <c r="Q19" s="18">
        <v>65.84</v>
      </c>
      <c r="R19" s="18">
        <v>65.84</v>
      </c>
      <c r="S19" s="18">
        <v>65.84</v>
      </c>
      <c r="T19" s="18">
        <v>65.84</v>
      </c>
      <c r="U19" s="18">
        <v>65.84</v>
      </c>
      <c r="V19" s="18">
        <v>65.84</v>
      </c>
      <c r="W19" s="18">
        <v>65.84</v>
      </c>
      <c r="X19" s="18">
        <v>65.84</v>
      </c>
      <c r="Y19" s="18">
        <v>65.84</v>
      </c>
      <c r="Z19" s="18">
        <v>65.84</v>
      </c>
      <c r="AA19" s="18">
        <v>65.84</v>
      </c>
      <c r="AB19" s="18">
        <v>65.84</v>
      </c>
      <c r="AC19" s="18">
        <v>65.84</v>
      </c>
      <c r="AD19" s="18">
        <v>65.84</v>
      </c>
      <c r="AE19" s="18">
        <v>65.84</v>
      </c>
      <c r="AF19" s="18"/>
      <c r="AG19" s="33"/>
      <c r="AH19" s="31"/>
    </row>
    <row r="20" spans="1:34" ht="47.25" x14ac:dyDescent="0.25">
      <c r="A20" s="25" t="s">
        <v>67</v>
      </c>
      <c r="B20" s="5">
        <v>0</v>
      </c>
      <c r="C20" s="5">
        <f>C19*B18</f>
        <v>4180317.4603174604</v>
      </c>
      <c r="D20" s="5">
        <f>D19*C18</f>
        <v>6000581.9078440433</v>
      </c>
      <c r="E20" s="5">
        <f>E19*D18</f>
        <v>7670727.8809396625</v>
      </c>
      <c r="F20" s="5">
        <f t="shared" ref="F20:AE20" si="26">F19*E18</f>
        <v>8245836.7928090747</v>
      </c>
      <c r="G20" s="5">
        <f t="shared" si="26"/>
        <v>8686651.5773118008</v>
      </c>
      <c r="H20" s="5">
        <f t="shared" si="26"/>
        <v>9167778.9516825359</v>
      </c>
      <c r="I20" s="5">
        <f t="shared" si="26"/>
        <v>9667174.9406832028</v>
      </c>
      <c r="J20" s="5">
        <f t="shared" si="26"/>
        <v>10188151.942841349</v>
      </c>
      <c r="K20" s="5">
        <f t="shared" si="26"/>
        <v>10730294.994753974</v>
      </c>
      <c r="L20" s="5">
        <f t="shared" si="26"/>
        <v>11293701.603135608</v>
      </c>
      <c r="M20" s="5">
        <f t="shared" si="26"/>
        <v>11878372.025829941</v>
      </c>
      <c r="N20" s="5">
        <f t="shared" si="26"/>
        <v>12484297.009667706</v>
      </c>
      <c r="O20" s="5">
        <f t="shared" si="26"/>
        <v>13111446.504380584</v>
      </c>
      <c r="P20" s="5">
        <f t="shared" si="26"/>
        <v>13759772.364590866</v>
      </c>
      <c r="Q20" s="5">
        <f t="shared" si="26"/>
        <v>14429209.176400673</v>
      </c>
      <c r="R20" s="5">
        <f t="shared" si="26"/>
        <v>15119675.397052249</v>
      </c>
      <c r="S20" s="5">
        <f t="shared" si="26"/>
        <v>15831074.496547924</v>
      </c>
      <c r="T20" s="5">
        <f t="shared" si="26"/>
        <v>16563296.13282359</v>
      </c>
      <c r="U20" s="5">
        <f t="shared" si="26"/>
        <v>17316217.346137714</v>
      </c>
      <c r="V20" s="5">
        <f t="shared" si="26"/>
        <v>18089703.765032031</v>
      </c>
      <c r="W20" s="5">
        <f t="shared" si="26"/>
        <v>18883610.815919109</v>
      </c>
      <c r="X20" s="5">
        <f t="shared" si="26"/>
        <v>19697784.929012511</v>
      </c>
      <c r="Y20" s="5">
        <f t="shared" si="26"/>
        <v>20532064.733874891</v>
      </c>
      <c r="Z20" s="5">
        <f t="shared" si="26"/>
        <v>21386282.238447253</v>
      </c>
      <c r="AA20" s="5">
        <f t="shared" si="26"/>
        <v>22260263.986013688</v>
      </c>
      <c r="AB20" s="5">
        <f t="shared" si="26"/>
        <v>23153832.185145013</v>
      </c>
      <c r="AC20" s="5">
        <f t="shared" si="26"/>
        <v>24066805.80824599</v>
      </c>
      <c r="AD20" s="5">
        <f t="shared" si="26"/>
        <v>24999001.654898439</v>
      </c>
      <c r="AE20" s="5">
        <f t="shared" si="26"/>
        <v>25950235.376742262</v>
      </c>
      <c r="AF20" s="5"/>
      <c r="AG20" s="33"/>
      <c r="AH20" s="31"/>
    </row>
    <row r="21" spans="1:34" ht="15.75" x14ac:dyDescent="0.25">
      <c r="A21" s="4" t="s">
        <v>41</v>
      </c>
      <c r="B21" s="5">
        <f>(B15*1.2)*B17</f>
        <v>0</v>
      </c>
      <c r="C21" s="5">
        <f>(C15*1.2)*C17</f>
        <v>6180000</v>
      </c>
      <c r="D21" s="5">
        <f t="shared" ref="D21" si="27">($D$15*1.2)*D17</f>
        <v>9137130</v>
      </c>
      <c r="E21" s="5">
        <f>E15*E17*1.2</f>
        <v>12030681.705</v>
      </c>
      <c r="F21" s="5">
        <f t="shared" ref="F21:AF21" si="28">F15*F17*1.2</f>
        <v>13320656.209814209</v>
      </c>
      <c r="G21" s="5">
        <f t="shared" si="28"/>
        <v>14453749.115920046</v>
      </c>
      <c r="H21" s="5">
        <f t="shared" si="28"/>
        <v>15711927.54891219</v>
      </c>
      <c r="I21" s="5">
        <f t="shared" si="28"/>
        <v>17064836.713812999</v>
      </c>
      <c r="J21" s="5">
        <f t="shared" si="28"/>
        <v>18524018.123029001</v>
      </c>
      <c r="K21" s="5">
        <f t="shared" si="28"/>
        <v>20095030.528139245</v>
      </c>
      <c r="L21" s="5">
        <f t="shared" si="28"/>
        <v>21784647.762219884</v>
      </c>
      <c r="M21" s="5">
        <f t="shared" si="28"/>
        <v>23599803.187154427</v>
      </c>
      <c r="N21" s="5">
        <f t="shared" si="28"/>
        <v>25547756.903806817</v>
      </c>
      <c r="O21" s="5">
        <f t="shared" si="28"/>
        <v>27636084.68482773</v>
      </c>
      <c r="P21" s="5">
        <f t="shared" si="28"/>
        <v>29872693.391250093</v>
      </c>
      <c r="Q21" s="5">
        <f t="shared" si="28"/>
        <v>32265833.335693814</v>
      </c>
      <c r="R21" s="5">
        <f t="shared" si="28"/>
        <v>34824111.848515995</v>
      </c>
      <c r="S21" s="5">
        <f t="shared" si="28"/>
        <v>37556507.484888233</v>
      </c>
      <c r="T21" s="5">
        <f t="shared" si="28"/>
        <v>40472384.990805745</v>
      </c>
      <c r="U21" s="5">
        <f t="shared" si="28"/>
        <v>43581511.051859595</v>
      </c>
      <c r="V21" s="5">
        <f t="shared" si="28"/>
        <v>46894070.862337969</v>
      </c>
      <c r="W21" s="5">
        <f t="shared" si="28"/>
        <v>50420685.551180057</v>
      </c>
      <c r="X21" s="5">
        <f t="shared" si="28"/>
        <v>54172430.50237786</v>
      </c>
      <c r="Y21" s="5">
        <f t="shared" si="28"/>
        <v>58160854.608314529</v>
      </c>
      <c r="Z21" s="5">
        <f t="shared" si="28"/>
        <v>62398000.495559789</v>
      </c>
      <c r="AA21" s="5">
        <f t="shared" si="28"/>
        <v>66896425.763778023</v>
      </c>
      <c r="AB21" s="5">
        <f t="shared" si="28"/>
        <v>71669225.279652208</v>
      </c>
      <c r="AC21" s="5">
        <f t="shared" si="28"/>
        <v>76730054.569093421</v>
      </c>
      <c r="AD21" s="5">
        <f t="shared" si="28"/>
        <v>82093154.352492884</v>
      </c>
      <c r="AE21" s="5">
        <f t="shared" si="28"/>
        <v>87773376.269386515</v>
      </c>
      <c r="AF21" s="5">
        <f t="shared" si="28"/>
        <v>93786209.840645924</v>
      </c>
      <c r="AG21" s="33"/>
      <c r="AH21" s="31"/>
    </row>
    <row r="22" spans="1:34" ht="15.75" x14ac:dyDescent="0.25">
      <c r="A22" s="27" t="s">
        <v>42</v>
      </c>
      <c r="B22" s="19">
        <f t="shared" ref="B22:AF22" si="29">SUM(B20:B21)</f>
        <v>0</v>
      </c>
      <c r="C22" s="19">
        <f t="shared" si="29"/>
        <v>10360317.460317461</v>
      </c>
      <c r="D22" s="19">
        <f t="shared" si="29"/>
        <v>15137711.907844044</v>
      </c>
      <c r="E22" s="19">
        <f t="shared" si="29"/>
        <v>19701409.585939661</v>
      </c>
      <c r="F22" s="19">
        <f t="shared" si="29"/>
        <v>21566493.002623282</v>
      </c>
      <c r="G22" s="19">
        <f t="shared" si="29"/>
        <v>23140400.693231847</v>
      </c>
      <c r="H22" s="19">
        <f t="shared" si="29"/>
        <v>24879706.500594728</v>
      </c>
      <c r="I22" s="19">
        <f t="shared" si="29"/>
        <v>26732011.6544962</v>
      </c>
      <c r="J22" s="19">
        <f t="shared" si="29"/>
        <v>28712170.065870352</v>
      </c>
      <c r="K22" s="19">
        <f t="shared" si="29"/>
        <v>30825325.52289322</v>
      </c>
      <c r="L22" s="19">
        <f t="shared" si="29"/>
        <v>33078349.365355492</v>
      </c>
      <c r="M22" s="19">
        <f t="shared" si="29"/>
        <v>35478175.212984368</v>
      </c>
      <c r="N22" s="19">
        <f t="shared" si="29"/>
        <v>38032053.913474523</v>
      </c>
      <c r="O22" s="19">
        <f t="shared" si="29"/>
        <v>40747531.189208314</v>
      </c>
      <c r="P22" s="19">
        <f t="shared" si="29"/>
        <v>43632465.755840957</v>
      </c>
      <c r="Q22" s="19">
        <f t="shared" si="29"/>
        <v>46695042.512094483</v>
      </c>
      <c r="R22" s="19">
        <f t="shared" si="29"/>
        <v>49943787.245568246</v>
      </c>
      <c r="S22" s="19">
        <f t="shared" si="29"/>
        <v>53387581.981436156</v>
      </c>
      <c r="T22" s="19">
        <f t="shared" si="29"/>
        <v>57035681.123629332</v>
      </c>
      <c r="U22" s="19">
        <f t="shared" si="29"/>
        <v>60897728.397997305</v>
      </c>
      <c r="V22" s="19">
        <f t="shared" si="29"/>
        <v>64983774.62737</v>
      </c>
      <c r="W22" s="19">
        <f t="shared" si="29"/>
        <v>69304296.367099166</v>
      </c>
      <c r="X22" s="19">
        <f t="shared" si="29"/>
        <v>73870215.431390375</v>
      </c>
      <c r="Y22" s="19">
        <f t="shared" si="29"/>
        <v>78692919.342189416</v>
      </c>
      <c r="Z22" s="19">
        <f t="shared" si="29"/>
        <v>83784282.734007046</v>
      </c>
      <c r="AA22" s="19">
        <f t="shared" si="29"/>
        <v>89156689.749791712</v>
      </c>
      <c r="AB22" s="19">
        <f t="shared" si="29"/>
        <v>94823057.464797229</v>
      </c>
      <c r="AC22" s="19">
        <f t="shared" si="29"/>
        <v>100796860.37733941</v>
      </c>
      <c r="AD22" s="19">
        <f t="shared" si="29"/>
        <v>107092156.00739132</v>
      </c>
      <c r="AE22" s="19">
        <f t="shared" si="29"/>
        <v>113723611.64612877</v>
      </c>
      <c r="AF22" s="19">
        <f t="shared" si="29"/>
        <v>93786209.840645924</v>
      </c>
      <c r="AG22" s="20"/>
      <c r="AH22" s="20"/>
    </row>
    <row r="23" spans="1:34" ht="15.6" x14ac:dyDescent="0.3">
      <c r="A23" s="28" t="s">
        <v>43</v>
      </c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3"/>
      <c r="AH23" s="31"/>
    </row>
    <row r="24" spans="1:34" ht="15.6" x14ac:dyDescent="0.3">
      <c r="A24" s="3" t="s">
        <v>44</v>
      </c>
      <c r="B24" s="5"/>
      <c r="C24" s="5">
        <f>C13</f>
        <v>50000000</v>
      </c>
      <c r="D24" s="5">
        <f>D13+C13-C26</f>
        <v>98333333.333333328</v>
      </c>
      <c r="E24" s="5">
        <f>D24-E26+E13</f>
        <v>107471931.33653599</v>
      </c>
      <c r="F24" s="5">
        <f t="shared" ref="F24:AF24" si="30">E24-F26+F13</f>
        <v>115194936.51173817</v>
      </c>
      <c r="G24" s="5">
        <f t="shared" si="30"/>
        <v>123856754.82593431</v>
      </c>
      <c r="H24" s="5">
        <f t="shared" si="30"/>
        <v>133200697.26788762</v>
      </c>
      <c r="I24" s="5">
        <f t="shared" si="30"/>
        <v>143312745.66741917</v>
      </c>
      <c r="J24" s="5">
        <f t="shared" si="30"/>
        <v>154229475.90203172</v>
      </c>
      <c r="K24" s="5">
        <f t="shared" si="30"/>
        <v>165996981.38490742</v>
      </c>
      <c r="L24" s="5">
        <f t="shared" si="30"/>
        <v>178662211.24211752</v>
      </c>
      <c r="M24" s="5">
        <f t="shared" si="30"/>
        <v>192274320.94553822</v>
      </c>
      <c r="N24" s="5">
        <f t="shared" si="30"/>
        <v>206884562.38601041</v>
      </c>
      <c r="O24" s="5">
        <f t="shared" si="30"/>
        <v>222546390.13895768</v>
      </c>
      <c r="P24" s="5">
        <f t="shared" si="30"/>
        <v>239315541.98858926</v>
      </c>
      <c r="Q24" s="5">
        <f t="shared" si="30"/>
        <v>257250128.51688182</v>
      </c>
      <c r="R24" s="5">
        <f t="shared" si="30"/>
        <v>276410727.10224831</v>
      </c>
      <c r="S24" s="5">
        <f t="shared" si="30"/>
        <v>296860481.23977482</v>
      </c>
      <c r="T24" s="5">
        <f t="shared" si="30"/>
        <v>318665205.32159448</v>
      </c>
      <c r="U24" s="5">
        <f t="shared" si="30"/>
        <v>341893495.12638521</v>
      </c>
      <c r="V24" s="5">
        <f t="shared" si="30"/>
        <v>366616844.25636584</v>
      </c>
      <c r="W24" s="5">
        <f t="shared" si="30"/>
        <v>392909766.76684433</v>
      </c>
      <c r="X24" s="5">
        <f t="shared" si="30"/>
        <v>420849926.23856294</v>
      </c>
      <c r="Y24" s="5">
        <f t="shared" si="30"/>
        <v>450518271.54937208</v>
      </c>
      <c r="Z24" s="5">
        <f t="shared" si="30"/>
        <v>481999179.60883951</v>
      </c>
      <c r="AA24" s="5">
        <f t="shared" si="30"/>
        <v>515380605.32734728</v>
      </c>
      <c r="AB24" s="5">
        <f t="shared" si="30"/>
        <v>550754239.10006297</v>
      </c>
      <c r="AC24" s="5">
        <f t="shared" si="30"/>
        <v>588215672.09592128</v>
      </c>
      <c r="AD24" s="5">
        <f t="shared" si="30"/>
        <v>627864569.65243626</v>
      </c>
      <c r="AE24" s="5">
        <f t="shared" si="30"/>
        <v>669804853.08880174</v>
      </c>
      <c r="AF24" s="5">
        <f t="shared" si="30"/>
        <v>714144890.2623421</v>
      </c>
      <c r="AG24" s="33"/>
      <c r="AH24" s="31"/>
    </row>
    <row r="25" spans="1:34" ht="15.75" x14ac:dyDescent="0.25">
      <c r="A25" s="3" t="s">
        <v>45</v>
      </c>
      <c r="B25" s="5"/>
      <c r="C25" s="5">
        <f>C24*0.03</f>
        <v>1500000</v>
      </c>
      <c r="D25" s="5">
        <f>D24*0.03</f>
        <v>2949999.9999999995</v>
      </c>
      <c r="E25" s="5">
        <f>E24*0.03</f>
        <v>3224157.9400960794</v>
      </c>
      <c r="F25" s="5">
        <f t="shared" ref="F25:AF25" si="31">F24*0.03</f>
        <v>3455848.0953521449</v>
      </c>
      <c r="G25" s="5">
        <f>G24*0.03</f>
        <v>3715702.6447780291</v>
      </c>
      <c r="H25" s="5">
        <f t="shared" si="31"/>
        <v>3996020.9180366285</v>
      </c>
      <c r="I25" s="5">
        <f t="shared" si="31"/>
        <v>4299382.3700225744</v>
      </c>
      <c r="J25" s="5">
        <f t="shared" si="31"/>
        <v>4626884.2770609511</v>
      </c>
      <c r="K25" s="5">
        <f t="shared" si="31"/>
        <v>4979909.4415472224</v>
      </c>
      <c r="L25" s="5">
        <f t="shared" si="31"/>
        <v>5359866.3372635255</v>
      </c>
      <c r="M25" s="5">
        <f t="shared" si="31"/>
        <v>5768229.6283661462</v>
      </c>
      <c r="N25" s="5">
        <f t="shared" si="31"/>
        <v>6206536.871580312</v>
      </c>
      <c r="O25" s="5">
        <f t="shared" si="31"/>
        <v>6676391.7041687304</v>
      </c>
      <c r="P25" s="5">
        <f t="shared" si="31"/>
        <v>7179466.2596576773</v>
      </c>
      <c r="Q25" s="5">
        <f t="shared" si="31"/>
        <v>7717503.8555064546</v>
      </c>
      <c r="R25" s="5">
        <f t="shared" si="31"/>
        <v>8292321.8130674493</v>
      </c>
      <c r="S25" s="5">
        <f t="shared" si="31"/>
        <v>8905814.4371932447</v>
      </c>
      <c r="T25" s="5">
        <f t="shared" si="31"/>
        <v>9559956.1596478336</v>
      </c>
      <c r="U25" s="5">
        <f t="shared" si="31"/>
        <v>10256804.853791555</v>
      </c>
      <c r="V25" s="5">
        <f t="shared" si="31"/>
        <v>10998505.327690974</v>
      </c>
      <c r="W25" s="5">
        <f t="shared" si="31"/>
        <v>11787293.00300533</v>
      </c>
      <c r="X25" s="5">
        <f t="shared" si="31"/>
        <v>12625497.787156887</v>
      </c>
      <c r="Y25" s="5">
        <f t="shared" si="31"/>
        <v>13515548.146481162</v>
      </c>
      <c r="Z25" s="5">
        <f t="shared" si="31"/>
        <v>14459975.388265185</v>
      </c>
      <c r="AA25" s="5">
        <f t="shared" si="31"/>
        <v>15461418.159820417</v>
      </c>
      <c r="AB25" s="5">
        <f t="shared" si="31"/>
        <v>16522627.173001889</v>
      </c>
      <c r="AC25" s="5">
        <f t="shared" si="31"/>
        <v>17646470.162877638</v>
      </c>
      <c r="AD25" s="5">
        <f t="shared" si="31"/>
        <v>18835937.089573085</v>
      </c>
      <c r="AE25" s="5">
        <f t="shared" si="31"/>
        <v>20094145.592664052</v>
      </c>
      <c r="AF25" s="5">
        <f t="shared" si="31"/>
        <v>21424346.707870264</v>
      </c>
      <c r="AG25" s="33"/>
      <c r="AH25" s="31"/>
    </row>
    <row r="26" spans="1:34" ht="15.6" x14ac:dyDescent="0.3">
      <c r="A26" s="3" t="s">
        <v>46</v>
      </c>
      <c r="B26" s="5"/>
      <c r="C26" s="5">
        <v>1666666.6666666667</v>
      </c>
      <c r="D26" s="5">
        <f t="shared" ref="D26" si="32">$D$24/29</f>
        <v>3390804.5977011491</v>
      </c>
      <c r="E26" s="5">
        <f>$D$24/29</f>
        <v>3390804.5977011491</v>
      </c>
      <c r="F26" s="5">
        <f>E24*0.035</f>
        <v>3761517.5967787602</v>
      </c>
      <c r="G26" s="5">
        <f t="shared" ref="G26:AF26" si="33">F24*0.035</f>
        <v>4031822.777910836</v>
      </c>
      <c r="H26" s="5">
        <f t="shared" si="33"/>
        <v>4334986.418907701</v>
      </c>
      <c r="I26" s="5">
        <f t="shared" si="33"/>
        <v>4662024.4043760672</v>
      </c>
      <c r="J26" s="5">
        <f t="shared" si="33"/>
        <v>5015946.0983596714</v>
      </c>
      <c r="K26" s="5">
        <f t="shared" si="33"/>
        <v>5398031.6565711107</v>
      </c>
      <c r="L26" s="5">
        <f t="shared" si="33"/>
        <v>5809894.3484717607</v>
      </c>
      <c r="M26" s="5">
        <f t="shared" si="33"/>
        <v>6253177.3934741141</v>
      </c>
      <c r="N26" s="5">
        <f t="shared" si="33"/>
        <v>6729601.2330938382</v>
      </c>
      <c r="O26" s="5">
        <f t="shared" si="33"/>
        <v>7240959.683510365</v>
      </c>
      <c r="P26" s="5">
        <f t="shared" si="33"/>
        <v>7789123.6548635196</v>
      </c>
      <c r="Q26" s="5">
        <f t="shared" si="33"/>
        <v>8376043.9696006244</v>
      </c>
      <c r="R26" s="5">
        <f t="shared" si="33"/>
        <v>9003754.4980908651</v>
      </c>
      <c r="S26" s="5">
        <f t="shared" si="33"/>
        <v>9674375.4485786911</v>
      </c>
      <c r="T26" s="5">
        <f t="shared" si="33"/>
        <v>10390116.843392121</v>
      </c>
      <c r="U26" s="5">
        <f t="shared" si="33"/>
        <v>11153282.186255807</v>
      </c>
      <c r="V26" s="5">
        <f t="shared" si="33"/>
        <v>11966272.329423483</v>
      </c>
      <c r="W26" s="5">
        <f t="shared" si="33"/>
        <v>12831589.548972806</v>
      </c>
      <c r="X26" s="5">
        <f t="shared" si="33"/>
        <v>13751841.836839553</v>
      </c>
      <c r="Y26" s="5">
        <f t="shared" si="33"/>
        <v>14729747.418349704</v>
      </c>
      <c r="Z26" s="5">
        <f t="shared" si="33"/>
        <v>15768139.504228024</v>
      </c>
      <c r="AA26" s="5">
        <f t="shared" si="33"/>
        <v>16869971.286309384</v>
      </c>
      <c r="AB26" s="5">
        <f t="shared" si="33"/>
        <v>18038321.186457157</v>
      </c>
      <c r="AC26" s="5">
        <f t="shared" si="33"/>
        <v>19276398.368502207</v>
      </c>
      <c r="AD26" s="5">
        <f t="shared" si="33"/>
        <v>20587548.523357246</v>
      </c>
      <c r="AE26" s="5">
        <f t="shared" si="33"/>
        <v>21975259.937835272</v>
      </c>
      <c r="AF26" s="5">
        <f t="shared" si="33"/>
        <v>23443169.858108062</v>
      </c>
      <c r="AG26" s="13">
        <f>SUM(C26:AF26)</f>
        <v>307311193.8726877</v>
      </c>
      <c r="AH26" s="31"/>
    </row>
    <row r="27" spans="1:34" ht="15.75" x14ac:dyDescent="0.25">
      <c r="A27" s="29" t="s">
        <v>47</v>
      </c>
      <c r="B27" s="12">
        <v>0</v>
      </c>
      <c r="C27" s="12">
        <f>C25+C26</f>
        <v>3166666.666666667</v>
      </c>
      <c r="D27" s="12">
        <f t="shared" ref="D27:AF27" si="34">D25+D26</f>
        <v>6340804.5977011491</v>
      </c>
      <c r="E27" s="12">
        <f t="shared" si="34"/>
        <v>6614962.5377972284</v>
      </c>
      <c r="F27" s="12">
        <f t="shared" si="34"/>
        <v>7217365.6921309046</v>
      </c>
      <c r="G27" s="12">
        <f t="shared" si="34"/>
        <v>7747525.4226888651</v>
      </c>
      <c r="H27" s="12">
        <f t="shared" si="34"/>
        <v>8331007.3369443296</v>
      </c>
      <c r="I27" s="12">
        <f t="shared" si="34"/>
        <v>8961406.7743986417</v>
      </c>
      <c r="J27" s="12">
        <f t="shared" si="34"/>
        <v>9642830.3754206225</v>
      </c>
      <c r="K27" s="12">
        <f t="shared" si="34"/>
        <v>10377941.098118333</v>
      </c>
      <c r="L27" s="12">
        <f t="shared" si="34"/>
        <v>11169760.685735285</v>
      </c>
      <c r="M27" s="12">
        <f t="shared" si="34"/>
        <v>12021407.021840259</v>
      </c>
      <c r="N27" s="12">
        <f t="shared" si="34"/>
        <v>12936138.104674149</v>
      </c>
      <c r="O27" s="12">
        <f t="shared" si="34"/>
        <v>13917351.387679096</v>
      </c>
      <c r="P27" s="12">
        <f t="shared" si="34"/>
        <v>14968589.914521197</v>
      </c>
      <c r="Q27" s="12">
        <f t="shared" si="34"/>
        <v>16093547.825107079</v>
      </c>
      <c r="R27" s="12">
        <f t="shared" si="34"/>
        <v>17296076.311158314</v>
      </c>
      <c r="S27" s="12">
        <f t="shared" si="34"/>
        <v>18580189.885771938</v>
      </c>
      <c r="T27" s="12">
        <f t="shared" si="34"/>
        <v>19950073.003039956</v>
      </c>
      <c r="U27" s="12">
        <f t="shared" si="34"/>
        <v>21410087.040047362</v>
      </c>
      <c r="V27" s="12">
        <f t="shared" si="34"/>
        <v>22964777.657114457</v>
      </c>
      <c r="W27" s="12">
        <f t="shared" si="34"/>
        <v>24618882.551978134</v>
      </c>
      <c r="X27" s="12">
        <f t="shared" si="34"/>
        <v>26377339.62399644</v>
      </c>
      <c r="Y27" s="12">
        <f t="shared" si="34"/>
        <v>28245295.564830866</v>
      </c>
      <c r="Z27" s="12">
        <f t="shared" si="34"/>
        <v>30228114.892493211</v>
      </c>
      <c r="AA27" s="12">
        <f t="shared" si="34"/>
        <v>32331389.446129799</v>
      </c>
      <c r="AB27" s="12">
        <f t="shared" si="34"/>
        <v>34560948.359459043</v>
      </c>
      <c r="AC27" s="12">
        <f t="shared" si="34"/>
        <v>36922868.531379849</v>
      </c>
      <c r="AD27" s="12">
        <f t="shared" si="34"/>
        <v>39423485.612930328</v>
      </c>
      <c r="AE27" s="12">
        <f t="shared" si="34"/>
        <v>42069405.530499324</v>
      </c>
      <c r="AF27" s="12">
        <f t="shared" si="34"/>
        <v>44867516.565978326</v>
      </c>
      <c r="AG27" s="21">
        <f>SUM(C27:AF27)</f>
        <v>589353756.01823103</v>
      </c>
      <c r="AH27" s="31"/>
    </row>
    <row r="28" spans="1:34" ht="32.1" customHeight="1" x14ac:dyDescent="0.25">
      <c r="A28" s="4" t="s">
        <v>48</v>
      </c>
      <c r="B28" s="5">
        <v>0</v>
      </c>
      <c r="C28" s="5">
        <f t="shared" ref="C28:AE28" si="35">8*C18</f>
        <v>729110.80289721058</v>
      </c>
      <c r="D28" s="5">
        <f t="shared" si="35"/>
        <v>932044.69999266858</v>
      </c>
      <c r="E28" s="5">
        <f t="shared" si="35"/>
        <v>1001924.2761614914</v>
      </c>
      <c r="F28" s="5">
        <f t="shared" si="35"/>
        <v>1055486.2183853949</v>
      </c>
      <c r="G28" s="5">
        <f t="shared" si="35"/>
        <v>1113946.4096819605</v>
      </c>
      <c r="H28" s="5">
        <f t="shared" si="35"/>
        <v>1174626.3597427949</v>
      </c>
      <c r="I28" s="5">
        <f t="shared" si="35"/>
        <v>1237928.5471253158</v>
      </c>
      <c r="J28" s="5">
        <f t="shared" si="35"/>
        <v>1303802.5510029129</v>
      </c>
      <c r="K28" s="5">
        <f t="shared" si="35"/>
        <v>1372260.2190930264</v>
      </c>
      <c r="L28" s="5">
        <f t="shared" si="35"/>
        <v>1443301.5827253878</v>
      </c>
      <c r="M28" s="5">
        <f t="shared" si="35"/>
        <v>1516925.5175780929</v>
      </c>
      <c r="N28" s="5">
        <f t="shared" si="35"/>
        <v>1593128.3723427197</v>
      </c>
      <c r="O28" s="5">
        <f t="shared" si="35"/>
        <v>1671904.2970341272</v>
      </c>
      <c r="P28" s="5">
        <f t="shared" si="35"/>
        <v>1753245.3434265701</v>
      </c>
      <c r="Q28" s="5">
        <f t="shared" si="35"/>
        <v>1837141.6035300423</v>
      </c>
      <c r="R28" s="5">
        <f t="shared" si="35"/>
        <v>1923581.3483047294</v>
      </c>
      <c r="S28" s="5">
        <f t="shared" si="35"/>
        <v>2012551.1704524411</v>
      </c>
      <c r="T28" s="5">
        <f t="shared" si="35"/>
        <v>2104036.1295428569</v>
      </c>
      <c r="U28" s="5">
        <f t="shared" si="35"/>
        <v>2198019.8985458114</v>
      </c>
      <c r="V28" s="5">
        <f t="shared" si="35"/>
        <v>2294484.9108042656</v>
      </c>
      <c r="W28" s="5">
        <f t="shared" si="35"/>
        <v>2393412.5065628807</v>
      </c>
      <c r="X28" s="5">
        <f t="shared" si="35"/>
        <v>2494783.0782351019</v>
      </c>
      <c r="Y28" s="5">
        <f t="shared" si="35"/>
        <v>2598576.2136630923</v>
      </c>
      <c r="Z28" s="5">
        <f t="shared" si="35"/>
        <v>2704770.8366966811</v>
      </c>
      <c r="AA28" s="5">
        <f t="shared" si="35"/>
        <v>2813345.3444890659</v>
      </c>
      <c r="AB28" s="5">
        <f t="shared" si="35"/>
        <v>2924277.7409776417</v>
      </c>
      <c r="AC28" s="5">
        <f t="shared" si="35"/>
        <v>3037545.766087295</v>
      </c>
      <c r="AD28" s="5">
        <f t="shared" si="35"/>
        <v>3153127.0202602991</v>
      </c>
      <c r="AE28" s="5">
        <f t="shared" si="35"/>
        <v>3270999.0839810837</v>
      </c>
      <c r="AF28" s="5"/>
      <c r="AG28" s="31"/>
      <c r="AH28" s="31"/>
    </row>
    <row r="29" spans="1:34" ht="15.75" x14ac:dyDescent="0.25">
      <c r="A29" s="25" t="s">
        <v>61</v>
      </c>
      <c r="B29" s="5">
        <v>600000</v>
      </c>
      <c r="C29" s="5">
        <v>600000</v>
      </c>
      <c r="D29" s="5">
        <v>600000</v>
      </c>
      <c r="E29" s="5">
        <v>600000</v>
      </c>
      <c r="F29" s="5">
        <v>600000</v>
      </c>
      <c r="G29" s="5">
        <v>600000</v>
      </c>
      <c r="H29" s="5">
        <v>600000</v>
      </c>
      <c r="I29" s="5">
        <v>600000</v>
      </c>
      <c r="J29" s="5">
        <v>600000</v>
      </c>
      <c r="K29" s="5">
        <v>600000</v>
      </c>
      <c r="L29" s="5">
        <v>600000</v>
      </c>
      <c r="M29" s="5">
        <v>600000</v>
      </c>
      <c r="N29" s="5">
        <v>600000</v>
      </c>
      <c r="O29" s="5">
        <v>600000</v>
      </c>
      <c r="P29" s="5">
        <v>600000</v>
      </c>
      <c r="Q29" s="5">
        <v>600000</v>
      </c>
      <c r="R29" s="5">
        <v>600000</v>
      </c>
      <c r="S29" s="5">
        <v>600000</v>
      </c>
      <c r="T29" s="5">
        <v>600000</v>
      </c>
      <c r="U29" s="5">
        <v>600000</v>
      </c>
      <c r="V29" s="5">
        <v>600000</v>
      </c>
      <c r="W29" s="5">
        <v>600000</v>
      </c>
      <c r="X29" s="5">
        <v>600000</v>
      </c>
      <c r="Y29" s="5">
        <v>600000</v>
      </c>
      <c r="Z29" s="5">
        <v>600000</v>
      </c>
      <c r="AA29" s="5">
        <v>600000</v>
      </c>
      <c r="AB29" s="5">
        <v>600000</v>
      </c>
      <c r="AC29" s="5">
        <v>600000</v>
      </c>
      <c r="AD29" s="5">
        <v>600000</v>
      </c>
      <c r="AE29" s="5">
        <v>600000</v>
      </c>
      <c r="AF29" s="5">
        <v>600000</v>
      </c>
      <c r="AG29" s="31"/>
      <c r="AH29" s="31"/>
    </row>
    <row r="30" spans="1:34" ht="15.75" x14ac:dyDescent="0.25">
      <c r="A30" s="30" t="s">
        <v>49</v>
      </c>
      <c r="B30" s="19">
        <f>B29+B28+B27</f>
        <v>600000</v>
      </c>
      <c r="C30" s="19">
        <f t="shared" ref="C30:AF30" si="36">C29+C28+C27</f>
        <v>4495777.4695638772</v>
      </c>
      <c r="D30" s="19">
        <f t="shared" si="36"/>
        <v>7872849.2976938179</v>
      </c>
      <c r="E30" s="19">
        <f t="shared" si="36"/>
        <v>8216886.8139587194</v>
      </c>
      <c r="F30" s="19">
        <f t="shared" si="36"/>
        <v>8872851.9105162993</v>
      </c>
      <c r="G30" s="19">
        <f t="shared" si="36"/>
        <v>9461471.8323708251</v>
      </c>
      <c r="H30" s="19">
        <f t="shared" si="36"/>
        <v>10105633.696687125</v>
      </c>
      <c r="I30" s="19">
        <f t="shared" si="36"/>
        <v>10799335.321523957</v>
      </c>
      <c r="J30" s="19">
        <f t="shared" si="36"/>
        <v>11546632.926423535</v>
      </c>
      <c r="K30" s="19">
        <f t="shared" si="36"/>
        <v>12350201.31721136</v>
      </c>
      <c r="L30" s="19">
        <f t="shared" si="36"/>
        <v>13213062.268460672</v>
      </c>
      <c r="M30" s="19">
        <f t="shared" si="36"/>
        <v>14138332.539418353</v>
      </c>
      <c r="N30" s="19">
        <f t="shared" si="36"/>
        <v>15129266.47701687</v>
      </c>
      <c r="O30" s="19">
        <f t="shared" si="36"/>
        <v>16189255.684713224</v>
      </c>
      <c r="P30" s="19">
        <f t="shared" si="36"/>
        <v>17321835.257947765</v>
      </c>
      <c r="Q30" s="19">
        <f t="shared" si="36"/>
        <v>18530689.428637121</v>
      </c>
      <c r="R30" s="19">
        <f t="shared" si="36"/>
        <v>19819657.659463044</v>
      </c>
      <c r="S30" s="19">
        <f t="shared" si="36"/>
        <v>21192741.05622438</v>
      </c>
      <c r="T30" s="19">
        <f t="shared" si="36"/>
        <v>22654109.132582814</v>
      </c>
      <c r="U30" s="19">
        <f t="shared" si="36"/>
        <v>24208106.938593175</v>
      </c>
      <c r="V30" s="19">
        <f t="shared" si="36"/>
        <v>25859262.567918722</v>
      </c>
      <c r="W30" s="19">
        <f t="shared" si="36"/>
        <v>27612295.058541015</v>
      </c>
      <c r="X30" s="19">
        <f>X29+X28+X27</f>
        <v>29472122.702231541</v>
      </c>
      <c r="Y30" s="19">
        <f t="shared" si="36"/>
        <v>31443871.778493959</v>
      </c>
      <c r="Z30" s="19">
        <f t="shared" si="36"/>
        <v>33532885.729189891</v>
      </c>
      <c r="AA30" s="19">
        <f t="shared" si="36"/>
        <v>35744734.790618867</v>
      </c>
      <c r="AB30" s="19">
        <f t="shared" si="36"/>
        <v>38085226.100436687</v>
      </c>
      <c r="AC30" s="19">
        <f t="shared" si="36"/>
        <v>40560414.297467142</v>
      </c>
      <c r="AD30" s="19">
        <f t="shared" si="36"/>
        <v>43176612.633190624</v>
      </c>
      <c r="AE30" s="19">
        <f t="shared" si="36"/>
        <v>45940404.614480406</v>
      </c>
      <c r="AF30" s="19">
        <f t="shared" si="36"/>
        <v>45467516.565978326</v>
      </c>
      <c r="AG30" s="21"/>
      <c r="AH30" s="20"/>
    </row>
    <row r="31" spans="1:34" ht="15.75" x14ac:dyDescent="0.25">
      <c r="A31" s="3" t="s">
        <v>50</v>
      </c>
      <c r="B31" s="12">
        <f>B22-B30</f>
        <v>-600000</v>
      </c>
      <c r="C31" s="12">
        <f t="shared" ref="C31:AF31" si="37">C22-C30</f>
        <v>5864539.9907535836</v>
      </c>
      <c r="D31" s="12">
        <f t="shared" si="37"/>
        <v>7264862.6101502264</v>
      </c>
      <c r="E31" s="12">
        <f t="shared" si="37"/>
        <v>11484522.771980941</v>
      </c>
      <c r="F31" s="12">
        <f t="shared" si="37"/>
        <v>12693641.092106983</v>
      </c>
      <c r="G31" s="12">
        <f t="shared" si="37"/>
        <v>13678928.860861022</v>
      </c>
      <c r="H31" s="12">
        <f t="shared" si="37"/>
        <v>14774072.803907603</v>
      </c>
      <c r="I31" s="12">
        <f t="shared" si="37"/>
        <v>15932676.332972243</v>
      </c>
      <c r="J31" s="12">
        <f t="shared" si="37"/>
        <v>17165537.139446817</v>
      </c>
      <c r="K31" s="12">
        <f t="shared" si="37"/>
        <v>18475124.20568186</v>
      </c>
      <c r="L31" s="12">
        <f t="shared" si="37"/>
        <v>19865287.096894819</v>
      </c>
      <c r="M31" s="12">
        <f t="shared" si="37"/>
        <v>21339842.673566014</v>
      </c>
      <c r="N31" s="12">
        <f t="shared" si="37"/>
        <v>22902787.436457653</v>
      </c>
      <c r="O31" s="12">
        <f t="shared" si="37"/>
        <v>24558275.504495092</v>
      </c>
      <c r="P31" s="12">
        <f t="shared" si="37"/>
        <v>26310630.497893192</v>
      </c>
      <c r="Q31" s="12">
        <f t="shared" si="37"/>
        <v>28164353.083457362</v>
      </c>
      <c r="R31" s="12">
        <f t="shared" si="37"/>
        <v>30124129.586105201</v>
      </c>
      <c r="S31" s="12">
        <f t="shared" si="37"/>
        <v>32194840.925211776</v>
      </c>
      <c r="T31" s="12">
        <f t="shared" si="37"/>
        <v>34381571.991046518</v>
      </c>
      <c r="U31" s="12">
        <f>U22-U30</f>
        <v>36689621.459404126</v>
      </c>
      <c r="V31" s="12">
        <f t="shared" si="37"/>
        <v>39124512.059451282</v>
      </c>
      <c r="W31" s="12">
        <f t="shared" si="37"/>
        <v>41692001.308558151</v>
      </c>
      <c r="X31" s="12">
        <f t="shared" si="37"/>
        <v>44398092.729158834</v>
      </c>
      <c r="Y31" s="12">
        <f t="shared" si="37"/>
        <v>47249047.563695461</v>
      </c>
      <c r="Z31" s="12">
        <f t="shared" si="37"/>
        <v>50251397.004817158</v>
      </c>
      <c r="AA31" s="12">
        <f t="shared" si="37"/>
        <v>53411954.959172845</v>
      </c>
      <c r="AB31" s="12">
        <f t="shared" si="37"/>
        <v>56737831.364360541</v>
      </c>
      <c r="AC31" s="12">
        <f t="shared" si="37"/>
        <v>60236446.079872265</v>
      </c>
      <c r="AD31" s="12">
        <f t="shared" si="37"/>
        <v>63915543.374200694</v>
      </c>
      <c r="AE31" s="12">
        <f t="shared" si="37"/>
        <v>67783207.031648368</v>
      </c>
      <c r="AF31" s="12">
        <f t="shared" si="37"/>
        <v>48318693.274667598</v>
      </c>
      <c r="AG31" s="13">
        <f>SUM(B31:AF31)</f>
        <v>966383972.81199634</v>
      </c>
      <c r="AH31" s="31"/>
    </row>
    <row r="32" spans="1:34" ht="15.75" x14ac:dyDescent="0.25">
      <c r="A32" s="3" t="s">
        <v>51</v>
      </c>
      <c r="B32" s="22">
        <f>B31</f>
        <v>-600000</v>
      </c>
      <c r="C32" s="22">
        <f>B32+C31</f>
        <v>5264539.9907535836</v>
      </c>
      <c r="D32" s="22">
        <f t="shared" ref="D32" si="38">C32+D31</f>
        <v>12529402.600903809</v>
      </c>
      <c r="E32" s="23">
        <f>D32+E31-E14</f>
        <v>11484522.771980941</v>
      </c>
      <c r="F32" s="22">
        <f t="shared" ref="F32:AF32" si="39">E32+F31-F14</f>
        <v>12693641.092106983</v>
      </c>
      <c r="G32" s="23">
        <f t="shared" si="39"/>
        <v>13678928.860861022</v>
      </c>
      <c r="H32" s="22">
        <f t="shared" si="39"/>
        <v>14774072.803907603</v>
      </c>
      <c r="I32" s="23">
        <f t="shared" si="39"/>
        <v>15932676.332972243</v>
      </c>
      <c r="J32" s="22">
        <f t="shared" si="39"/>
        <v>17165537.139446817</v>
      </c>
      <c r="K32" s="23">
        <f t="shared" si="39"/>
        <v>18475124.20568186</v>
      </c>
      <c r="L32" s="22">
        <f t="shared" si="39"/>
        <v>19865287.096894816</v>
      </c>
      <c r="M32" s="23">
        <f t="shared" si="39"/>
        <v>21339842.673566014</v>
      </c>
      <c r="N32" s="22">
        <f t="shared" si="39"/>
        <v>22902787.436457649</v>
      </c>
      <c r="O32" s="23">
        <f t="shared" si="39"/>
        <v>24558275.504495092</v>
      </c>
      <c r="P32" s="22">
        <f t="shared" si="39"/>
        <v>26310630.497893192</v>
      </c>
      <c r="Q32" s="23">
        <f t="shared" si="39"/>
        <v>28164353.083457358</v>
      </c>
      <c r="R32" s="22">
        <f t="shared" si="39"/>
        <v>30124129.586105205</v>
      </c>
      <c r="S32" s="23">
        <f t="shared" si="39"/>
        <v>32194840.92521178</v>
      </c>
      <c r="T32" s="22">
        <f t="shared" si="39"/>
        <v>34381571.991046518</v>
      </c>
      <c r="U32" s="23">
        <f t="shared" si="39"/>
        <v>36689621.459404126</v>
      </c>
      <c r="V32" s="22">
        <f t="shared" si="39"/>
        <v>39124512.059451282</v>
      </c>
      <c r="W32" s="23">
        <f t="shared" si="39"/>
        <v>41692001.308558151</v>
      </c>
      <c r="X32" s="22">
        <f t="shared" si="39"/>
        <v>44398092.729158834</v>
      </c>
      <c r="Y32" s="23">
        <f t="shared" si="39"/>
        <v>47249047.563695461</v>
      </c>
      <c r="Z32" s="22">
        <f t="shared" si="39"/>
        <v>50251397.004817158</v>
      </c>
      <c r="AA32" s="23">
        <f t="shared" si="39"/>
        <v>53411954.959172845</v>
      </c>
      <c r="AB32" s="22">
        <f t="shared" si="39"/>
        <v>56737831.364360541</v>
      </c>
      <c r="AC32" s="23">
        <f t="shared" si="39"/>
        <v>60236446.079872265</v>
      </c>
      <c r="AD32" s="22">
        <f t="shared" si="39"/>
        <v>63915543.374200687</v>
      </c>
      <c r="AE32" s="23">
        <f t="shared" si="39"/>
        <v>67783207.031648368</v>
      </c>
      <c r="AF32" s="22">
        <f t="shared" si="39"/>
        <v>48318693.274667591</v>
      </c>
      <c r="AG32" s="13">
        <f>SUM(B32:AF32)</f>
        <v>971048512.80274987</v>
      </c>
      <c r="AH32" s="31"/>
    </row>
    <row r="33" spans="1:34" s="62" customFormat="1" ht="15.75" x14ac:dyDescent="0.25">
      <c r="A33" s="75" t="s">
        <v>52</v>
      </c>
      <c r="B33" s="67">
        <f>B16/48.3</f>
        <v>1314.5354760261594</v>
      </c>
      <c r="C33" s="67">
        <f t="shared" ref="C33:AF33" si="40">C16/48.3</f>
        <v>638.12401748842683</v>
      </c>
      <c r="D33" s="67">
        <f t="shared" si="40"/>
        <v>619.53788105672515</v>
      </c>
      <c r="E33" s="67">
        <f t="shared" si="40"/>
        <v>301.45396265128409</v>
      </c>
      <c r="F33" s="67">
        <f t="shared" si="40"/>
        <v>268.26644935812158</v>
      </c>
      <c r="G33" s="67">
        <f t="shared" si="40"/>
        <v>287.87397053787578</v>
      </c>
      <c r="H33" s="67">
        <f t="shared" si="40"/>
        <v>301.18341238336535</v>
      </c>
      <c r="I33" s="67">
        <f t="shared" si="40"/>
        <v>315.82170126723781</v>
      </c>
      <c r="J33" s="67">
        <f t="shared" si="40"/>
        <v>330.6688178930201</v>
      </c>
      <c r="K33" s="67">
        <f t="shared" si="40"/>
        <v>345.87938830294786</v>
      </c>
      <c r="L33" s="67">
        <f t="shared" si="40"/>
        <v>361.42436487322135</v>
      </c>
      <c r="M33" s="67">
        <f t="shared" si="40"/>
        <v>377.30076084103121</v>
      </c>
      <c r="N33" s="67">
        <f t="shared" si="40"/>
        <v>393.50189089940847</v>
      </c>
      <c r="O33" s="67">
        <f t="shared" si="40"/>
        <v>410.02159241341485</v>
      </c>
      <c r="P33" s="67">
        <f t="shared" si="40"/>
        <v>426.85367816808804</v>
      </c>
      <c r="Q33" s="67">
        <f t="shared" si="40"/>
        <v>443.99204781263126</v>
      </c>
      <c r="R33" s="67">
        <f t="shared" si="40"/>
        <v>461.4307063954177</v>
      </c>
      <c r="S33" s="67">
        <f t="shared" si="40"/>
        <v>479.16379286477206</v>
      </c>
      <c r="T33" s="67">
        <f t="shared" si="40"/>
        <v>497.18560458860713</v>
      </c>
      <c r="U33" s="67">
        <f t="shared" si="40"/>
        <v>515.49061977250858</v>
      </c>
      <c r="V33" s="67">
        <f t="shared" si="40"/>
        <v>534.07351756145022</v>
      </c>
      <c r="W33" s="67">
        <f t="shared" si="40"/>
        <v>552.92919590794145</v>
      </c>
      <c r="X33" s="67">
        <f t="shared" si="40"/>
        <v>572.05278726802544</v>
      </c>
      <c r="Y33" s="67">
        <f t="shared" si="40"/>
        <v>591.43967220431023</v>
      </c>
      <c r="Z33" s="67">
        <f t="shared" si="40"/>
        <v>611.08549098535991</v>
      </c>
      <c r="AA33" s="67">
        <f t="shared" si="40"/>
        <v>630.98615327955179</v>
      </c>
      <c r="AB33" s="67">
        <f t="shared" si="40"/>
        <v>651.13784604821251</v>
      </c>
      <c r="AC33" s="67">
        <f t="shared" si="40"/>
        <v>671.53703974776192</v>
      </c>
      <c r="AD33" s="67">
        <f t="shared" si="40"/>
        <v>692.18049295385254</v>
      </c>
      <c r="AE33" s="67">
        <f t="shared" si="40"/>
        <v>713.06525552225526</v>
      </c>
      <c r="AF33" s="67">
        <f t="shared" si="40"/>
        <v>734.18867040164662</v>
      </c>
      <c r="AG33" s="68">
        <f>SUM(B33:AF33)</f>
        <v>16044.386257474631</v>
      </c>
      <c r="AH33" s="3"/>
    </row>
    <row r="34" spans="1:34" ht="14.45" customHeight="1" x14ac:dyDescent="0.25">
      <c r="A34" s="72" t="s">
        <v>56</v>
      </c>
      <c r="B34" s="70">
        <f t="shared" ref="B34:AF34" si="41">B17/48.3</f>
        <v>0</v>
      </c>
      <c r="C34" s="70">
        <f t="shared" si="41"/>
        <v>65.726773801307971</v>
      </c>
      <c r="D34" s="70">
        <f>D17/48.3</f>
        <v>94.346635985663909</v>
      </c>
      <c r="E34" s="70">
        <f t="shared" si="41"/>
        <v>120.60619823921697</v>
      </c>
      <c r="F34" s="70">
        <f t="shared" si="41"/>
        <v>129.64858645982034</v>
      </c>
      <c r="G34" s="70">
        <f t="shared" si="41"/>
        <v>136.57947960473538</v>
      </c>
      <c r="H34" s="70">
        <f t="shared" si="41"/>
        <v>144.14420415139242</v>
      </c>
      <c r="I34" s="70">
        <f t="shared" si="41"/>
        <v>151.99616456299105</v>
      </c>
      <c r="J34" s="70">
        <f t="shared" si="41"/>
        <v>160.18744139820339</v>
      </c>
      <c r="K34" s="70">
        <f t="shared" si="41"/>
        <v>168.71151022294424</v>
      </c>
      <c r="L34" s="70">
        <f t="shared" si="41"/>
        <v>177.56990412694444</v>
      </c>
      <c r="M34" s="70">
        <f t="shared" si="41"/>
        <v>186.76262716425825</v>
      </c>
      <c r="N34" s="70">
        <f t="shared" si="41"/>
        <v>196.28953384809694</v>
      </c>
      <c r="O34" s="70">
        <f t="shared" si="41"/>
        <v>206.15015170066252</v>
      </c>
      <c r="P34" s="70">
        <f t="shared" si="41"/>
        <v>216.34372373630012</v>
      </c>
      <c r="Q34" s="70">
        <f t="shared" si="41"/>
        <v>226.86922145788952</v>
      </c>
      <c r="R34" s="70">
        <f t="shared" si="41"/>
        <v>237.72536277562662</v>
      </c>
      <c r="S34" s="70">
        <f t="shared" si="41"/>
        <v>248.91062995661616</v>
      </c>
      <c r="T34" s="70">
        <f t="shared" si="41"/>
        <v>260.42328810202395</v>
      </c>
      <c r="U34" s="70">
        <f t="shared" si="41"/>
        <v>272.26140392635313</v>
      </c>
      <c r="V34" s="70">
        <f t="shared" si="41"/>
        <v>284.42286471866095</v>
      </c>
      <c r="W34" s="70">
        <f t="shared" si="41"/>
        <v>296.90539736080046</v>
      </c>
      <c r="X34" s="70">
        <f t="shared" si="41"/>
        <v>309.70658728815749</v>
      </c>
      <c r="Y34" s="70">
        <f t="shared" si="41"/>
        <v>322.82389728715088</v>
      </c>
      <c r="Z34" s="70">
        <f t="shared" si="41"/>
        <v>336.25468603300885</v>
      </c>
      <c r="AA34" s="70">
        <f t="shared" si="41"/>
        <v>349.99622628062644</v>
      </c>
      <c r="AB34" s="70">
        <f t="shared" si="41"/>
        <v>364.04572263057275</v>
      </c>
      <c r="AC34" s="70">
        <f t="shared" si="41"/>
        <v>378.40032880145469</v>
      </c>
      <c r="AD34" s="70">
        <f t="shared" si="41"/>
        <v>393.05716434877007</v>
      </c>
      <c r="AE34" s="70">
        <f t="shared" si="41"/>
        <v>408.01333077902427</v>
      </c>
      <c r="AF34" s="70">
        <f t="shared" si="41"/>
        <v>423.2659270161858</v>
      </c>
      <c r="AG34" s="68">
        <f>SUM(B34:AF34)</f>
        <v>7268.1449737654602</v>
      </c>
      <c r="AH34" s="3"/>
    </row>
    <row r="35" spans="1:34" ht="29.45" customHeight="1" x14ac:dyDescent="0.25">
      <c r="A35" s="75" t="s">
        <v>58</v>
      </c>
      <c r="B35" s="67">
        <f>B18/48.3</f>
        <v>1314.5354760261594</v>
      </c>
      <c r="C35" s="67">
        <f t="shared" ref="C35:AF35" si="42">C18/48.3</f>
        <v>1886.9327197132779</v>
      </c>
      <c r="D35" s="67">
        <f t="shared" si="42"/>
        <v>2412.123964784339</v>
      </c>
      <c r="E35" s="67">
        <f t="shared" si="42"/>
        <v>2592.9717291964066</v>
      </c>
      <c r="F35" s="67">
        <f t="shared" si="42"/>
        <v>2731.5895920947073</v>
      </c>
      <c r="G35" s="67">
        <f t="shared" si="42"/>
        <v>2882.8840830278482</v>
      </c>
      <c r="H35" s="67">
        <f>H18/48.3</f>
        <v>3039.9232912598213</v>
      </c>
      <c r="I35" s="67">
        <f t="shared" si="42"/>
        <v>3203.7488279640679</v>
      </c>
      <c r="J35" s="67">
        <f t="shared" si="42"/>
        <v>3374.2302044588846</v>
      </c>
      <c r="K35" s="67">
        <f t="shared" si="42"/>
        <v>3551.3980825388885</v>
      </c>
      <c r="L35" s="67">
        <f t="shared" si="42"/>
        <v>3735.2525432851653</v>
      </c>
      <c r="M35" s="67">
        <f t="shared" si="42"/>
        <v>3925.7906769619385</v>
      </c>
      <c r="N35" s="67">
        <f t="shared" si="42"/>
        <v>4123.0030340132498</v>
      </c>
      <c r="O35" s="67">
        <f t="shared" si="42"/>
        <v>4326.8744747260025</v>
      </c>
      <c r="P35" s="67">
        <f>P18/48.3</f>
        <v>4537.3844291577907</v>
      </c>
      <c r="Q35" s="67">
        <f t="shared" si="42"/>
        <v>4754.5072555125325</v>
      </c>
      <c r="R35" s="67">
        <f t="shared" si="42"/>
        <v>4978.2125991323228</v>
      </c>
      <c r="S35" s="67">
        <f t="shared" si="42"/>
        <v>5208.4657620404796</v>
      </c>
      <c r="T35" s="67">
        <f t="shared" si="42"/>
        <v>5445.2280785270632</v>
      </c>
      <c r="U35" s="67">
        <f t="shared" si="42"/>
        <v>5688.4572943732182</v>
      </c>
      <c r="V35" s="67">
        <f t="shared" si="42"/>
        <v>5938.1079472160091</v>
      </c>
      <c r="W35" s="67">
        <f t="shared" si="42"/>
        <v>6194.1317457631494</v>
      </c>
      <c r="X35" s="67">
        <f t="shared" si="42"/>
        <v>6456.4779457430177</v>
      </c>
      <c r="Y35" s="67">
        <f t="shared" si="42"/>
        <v>6725.0937206601775</v>
      </c>
      <c r="Z35" s="67">
        <f t="shared" si="42"/>
        <v>6999.9245256125296</v>
      </c>
      <c r="AA35" s="67">
        <f t="shared" si="42"/>
        <v>7280.9144526114551</v>
      </c>
      <c r="AB35" s="67">
        <f t="shared" si="42"/>
        <v>7568.0065760290936</v>
      </c>
      <c r="AC35" s="67">
        <f t="shared" si="42"/>
        <v>7861.1432869754017</v>
      </c>
      <c r="AD35" s="67">
        <f t="shared" si="42"/>
        <v>8160.2666155804845</v>
      </c>
      <c r="AE35" s="67">
        <f t="shared" si="42"/>
        <v>8465.3185403237167</v>
      </c>
      <c r="AF35" s="67">
        <f t="shared" si="42"/>
        <v>8776.2412837091761</v>
      </c>
      <c r="AG35" s="68">
        <f>AF35</f>
        <v>8776.2412837091761</v>
      </c>
      <c r="AH35" s="3"/>
    </row>
    <row r="36" spans="1:34" ht="30" customHeight="1" x14ac:dyDescent="0.25">
      <c r="A36" s="69" t="s">
        <v>63</v>
      </c>
      <c r="B36" s="67"/>
      <c r="C36" s="72"/>
      <c r="D36" s="72"/>
      <c r="E36" s="72"/>
      <c r="F36" s="72"/>
      <c r="G36" s="72"/>
      <c r="H36" s="72"/>
      <c r="I36" s="72"/>
      <c r="J36" s="72"/>
      <c r="K36" s="72"/>
      <c r="L36" s="72"/>
      <c r="M36" s="72"/>
      <c r="N36" s="72"/>
      <c r="O36" s="72"/>
      <c r="P36" s="72"/>
      <c r="Q36" s="72"/>
      <c r="R36" s="72"/>
      <c r="S36" s="72"/>
      <c r="T36" s="72"/>
      <c r="U36" s="73"/>
      <c r="V36" s="73"/>
      <c r="W36" s="72"/>
      <c r="X36" s="72"/>
      <c r="Y36" s="72"/>
      <c r="Z36" s="72"/>
      <c r="AA36" s="72"/>
      <c r="AB36" s="72"/>
      <c r="AC36" s="72"/>
      <c r="AD36" s="72"/>
      <c r="AE36" s="72"/>
      <c r="AF36" s="72"/>
      <c r="AG36" s="72"/>
      <c r="AH36" s="3"/>
    </row>
    <row r="37" spans="1:34" ht="15.75" x14ac:dyDescent="0.25">
      <c r="A37" s="76" t="s">
        <v>65</v>
      </c>
      <c r="B37" s="74">
        <f>B33/40/34</f>
        <v>0.9665702029604113</v>
      </c>
      <c r="C37" s="74">
        <f t="shared" ref="C37:R37" si="43">C33/40/34</f>
        <v>0.46920883638854916</v>
      </c>
      <c r="D37" s="74">
        <f t="shared" si="43"/>
        <v>0.45554255960053319</v>
      </c>
      <c r="E37" s="74">
        <f t="shared" si="43"/>
        <v>0.22165732547888536</v>
      </c>
      <c r="F37" s="74">
        <f t="shared" si="43"/>
        <v>0.1972547421750894</v>
      </c>
      <c r="G37" s="74">
        <f t="shared" si="43"/>
        <v>0.21167203716020278</v>
      </c>
      <c r="H37" s="74">
        <f t="shared" si="43"/>
        <v>0.22145839145835686</v>
      </c>
      <c r="I37" s="74">
        <f t="shared" si="43"/>
        <v>0.23222183916708664</v>
      </c>
      <c r="J37" s="74">
        <f t="shared" si="43"/>
        <v>0.24313883668604419</v>
      </c>
      <c r="K37" s="74">
        <f t="shared" si="43"/>
        <v>0.2543230796345205</v>
      </c>
      <c r="L37" s="74">
        <f t="shared" si="43"/>
        <v>0.26575320946560393</v>
      </c>
      <c r="M37" s="74">
        <f t="shared" si="43"/>
        <v>0.27742703003017</v>
      </c>
      <c r="N37" s="74">
        <f t="shared" si="43"/>
        <v>0.28933962566132976</v>
      </c>
      <c r="O37" s="74">
        <f t="shared" si="43"/>
        <v>0.30148646500986387</v>
      </c>
      <c r="P37" s="74">
        <f t="shared" si="43"/>
        <v>0.31386299865300593</v>
      </c>
      <c r="Q37" s="74">
        <f t="shared" si="43"/>
        <v>0.32646474103869944</v>
      </c>
      <c r="R37" s="74">
        <f t="shared" si="43"/>
        <v>0.33928728411427772</v>
      </c>
      <c r="S37" s="72"/>
      <c r="T37" s="72"/>
      <c r="U37" s="72"/>
      <c r="V37" s="72"/>
      <c r="W37" s="72"/>
      <c r="X37" s="72"/>
      <c r="Y37" s="72"/>
      <c r="Z37" s="72"/>
      <c r="AA37" s="72"/>
      <c r="AB37" s="72"/>
      <c r="AC37" s="72"/>
      <c r="AD37" s="72"/>
      <c r="AE37" s="72"/>
      <c r="AF37" s="72"/>
      <c r="AG37" s="72"/>
      <c r="AH37" s="3"/>
    </row>
    <row r="38" spans="1:34" ht="15.75" x14ac:dyDescent="0.25">
      <c r="A38" s="76" t="s">
        <v>64</v>
      </c>
      <c r="B38" s="67">
        <f>B35/40/34</f>
        <v>0.9665702029604113</v>
      </c>
      <c r="C38" s="67">
        <f t="shared" ref="C38:R38" si="44">C35/40/34</f>
        <v>1.3874505292009396</v>
      </c>
      <c r="D38" s="67">
        <f t="shared" si="44"/>
        <v>1.7736205623414258</v>
      </c>
      <c r="E38" s="67">
        <f t="shared" si="44"/>
        <v>1.9065968597032403</v>
      </c>
      <c r="F38" s="67">
        <f t="shared" si="44"/>
        <v>2.008521758893167</v>
      </c>
      <c r="G38" s="67">
        <f t="shared" si="44"/>
        <v>2.1197677081087121</v>
      </c>
      <c r="H38" s="67">
        <f t="shared" si="44"/>
        <v>2.2352377141616331</v>
      </c>
      <c r="I38" s="67">
        <f t="shared" si="44"/>
        <v>2.355697667620638</v>
      </c>
      <c r="J38" s="67">
        <f t="shared" si="44"/>
        <v>2.4810516209256508</v>
      </c>
      <c r="K38" s="67">
        <f t="shared" si="44"/>
        <v>2.6113221195138889</v>
      </c>
      <c r="L38" s="67">
        <f t="shared" si="44"/>
        <v>2.7465092230037982</v>
      </c>
      <c r="M38" s="67">
        <f t="shared" si="44"/>
        <v>2.8866107918837787</v>
      </c>
      <c r="N38" s="67">
        <f t="shared" si="44"/>
        <v>3.0316198779509191</v>
      </c>
      <c r="O38" s="67">
        <f t="shared" si="44"/>
        <v>3.1815253490632371</v>
      </c>
      <c r="P38" s="67">
        <f t="shared" si="44"/>
        <v>3.336312080263081</v>
      </c>
      <c r="Q38" s="67">
        <f t="shared" si="44"/>
        <v>3.495961217288627</v>
      </c>
      <c r="R38" s="67">
        <f t="shared" si="44"/>
        <v>3.6604504405384723</v>
      </c>
      <c r="S38" s="72"/>
      <c r="T38" s="72"/>
      <c r="U38" s="72"/>
      <c r="V38" s="72"/>
      <c r="W38" s="72"/>
      <c r="X38" s="72"/>
      <c r="Y38" s="72"/>
      <c r="Z38" s="72"/>
      <c r="AA38" s="72"/>
      <c r="AB38" s="72"/>
      <c r="AC38" s="72"/>
      <c r="AD38" s="72"/>
      <c r="AE38" s="72"/>
      <c r="AF38" s="72"/>
      <c r="AG38" s="72"/>
      <c r="AH38" s="3"/>
    </row>
    <row r="39" spans="1:34" ht="18" x14ac:dyDescent="0.35">
      <c r="B39" s="63"/>
      <c r="C39" s="63"/>
      <c r="D39" s="63"/>
      <c r="E39" s="63"/>
      <c r="F39" s="63"/>
      <c r="G39" s="50"/>
      <c r="H39" s="50"/>
    </row>
    <row r="40" spans="1:34" ht="18" x14ac:dyDescent="0.35">
      <c r="B40" s="63"/>
      <c r="C40" s="63"/>
      <c r="D40" s="63"/>
      <c r="E40" s="63"/>
      <c r="F40" s="50"/>
      <c r="G40" s="50"/>
      <c r="H40" s="50"/>
    </row>
  </sheetData>
  <mergeCells count="3">
    <mergeCell ref="B2:P2"/>
    <mergeCell ref="B4:F4"/>
    <mergeCell ref="B8:L8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H38"/>
  <sheetViews>
    <sheetView topLeftCell="A22" zoomScale="70" zoomScaleNormal="70" workbookViewId="0">
      <pane xSplit="1" topLeftCell="B1" activePane="topRight" state="frozen"/>
      <selection pane="topRight" activeCell="I36" sqref="I36"/>
    </sheetView>
  </sheetViews>
  <sheetFormatPr defaultColWidth="8.7109375" defaultRowHeight="15" x14ac:dyDescent="0.25"/>
  <cols>
    <col min="1" max="1" width="35.42578125" style="1" customWidth="1"/>
    <col min="2" max="2" width="19.140625" style="1" customWidth="1"/>
    <col min="3" max="3" width="19.85546875" style="1" customWidth="1"/>
    <col min="4" max="4" width="19.140625" style="1" customWidth="1"/>
    <col min="5" max="5" width="19.85546875" style="1" customWidth="1"/>
    <col min="6" max="6" width="21.42578125" style="1" customWidth="1"/>
    <col min="7" max="7" width="19" style="1" customWidth="1"/>
    <col min="8" max="8" width="20.140625" style="1" customWidth="1"/>
    <col min="9" max="9" width="20.5703125" style="1" customWidth="1"/>
    <col min="10" max="10" width="19.42578125" style="1" customWidth="1"/>
    <col min="11" max="12" width="19.140625" style="1" customWidth="1"/>
    <col min="13" max="13" width="20.85546875" style="1" customWidth="1"/>
    <col min="14" max="14" width="19.85546875" style="1" customWidth="1"/>
    <col min="15" max="15" width="19.5703125" style="1" customWidth="1"/>
    <col min="16" max="16" width="18.140625" style="1" customWidth="1"/>
    <col min="17" max="17" width="21.85546875" style="1" customWidth="1"/>
    <col min="18" max="19" width="20" style="1" customWidth="1"/>
    <col min="20" max="21" width="17.140625" style="1" bestFit="1" customWidth="1"/>
    <col min="22" max="22" width="17.85546875" style="1" bestFit="1" customWidth="1"/>
    <col min="23" max="32" width="17.140625" style="1" bestFit="1" customWidth="1"/>
    <col min="33" max="33" width="21.85546875" style="1" customWidth="1"/>
    <col min="34" max="16384" width="8.7109375" style="1"/>
  </cols>
  <sheetData>
    <row r="2" spans="1:34" ht="18.75" x14ac:dyDescent="0.3">
      <c r="B2" s="80" t="s">
        <v>59</v>
      </c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AH2" s="49"/>
    </row>
    <row r="3" spans="1:34" ht="17.45" x14ac:dyDescent="0.3"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AH3" s="49"/>
    </row>
    <row r="4" spans="1:34" ht="19.5" x14ac:dyDescent="0.35">
      <c r="B4" s="81" t="s">
        <v>57</v>
      </c>
      <c r="C4" s="81"/>
      <c r="D4" s="81"/>
      <c r="E4" s="81"/>
      <c r="F4" s="81"/>
      <c r="G4" s="7"/>
      <c r="H4" s="7"/>
      <c r="I4" s="7"/>
      <c r="J4" s="7"/>
      <c r="K4" s="65"/>
      <c r="L4" s="65"/>
      <c r="M4" s="65"/>
      <c r="N4" s="65"/>
      <c r="O4" s="65"/>
      <c r="P4" s="65"/>
      <c r="AH4" s="49"/>
    </row>
    <row r="5" spans="1:34" ht="18.75" x14ac:dyDescent="0.3">
      <c r="B5" s="8" t="s">
        <v>55</v>
      </c>
      <c r="C5" s="8"/>
      <c r="D5" s="8"/>
      <c r="E5" s="8"/>
      <c r="F5" s="8"/>
      <c r="G5" s="7"/>
      <c r="H5" s="7"/>
      <c r="I5" s="7"/>
      <c r="J5" s="7"/>
      <c r="K5" s="65"/>
      <c r="L5" s="65"/>
      <c r="M5" s="65"/>
      <c r="N5" s="65"/>
      <c r="O5" s="65"/>
      <c r="P5" s="65"/>
      <c r="AH5" s="49"/>
    </row>
    <row r="6" spans="1:34" ht="19.5" x14ac:dyDescent="0.35">
      <c r="B6" s="6" t="s">
        <v>76</v>
      </c>
      <c r="C6" s="6"/>
      <c r="D6" s="6"/>
      <c r="E6" s="6"/>
      <c r="F6" s="6"/>
      <c r="G6" s="9"/>
      <c r="H6" s="9"/>
      <c r="I6" s="9"/>
      <c r="J6" s="9"/>
      <c r="K6" s="50"/>
      <c r="L6" s="50"/>
      <c r="M6" s="65"/>
      <c r="N6" s="65"/>
      <c r="O6" s="65"/>
      <c r="P6" s="65"/>
      <c r="AH6" s="49"/>
    </row>
    <row r="7" spans="1:34" ht="18.75" x14ac:dyDescent="0.3">
      <c r="B7" s="6" t="s">
        <v>3</v>
      </c>
      <c r="C7" s="6"/>
      <c r="D7" s="6"/>
      <c r="E7" s="6"/>
      <c r="F7" s="9"/>
      <c r="G7" s="9"/>
      <c r="H7" s="9"/>
      <c r="I7" s="9"/>
      <c r="J7" s="9"/>
      <c r="K7" s="61"/>
      <c r="L7" s="50"/>
      <c r="M7" s="65"/>
      <c r="N7" s="65"/>
      <c r="O7" s="65"/>
      <c r="P7" s="65"/>
      <c r="AH7" s="49"/>
    </row>
    <row r="8" spans="1:34" ht="19.5" x14ac:dyDescent="0.35">
      <c r="B8" s="6" t="s">
        <v>70</v>
      </c>
      <c r="C8" s="6"/>
      <c r="D8" s="6"/>
      <c r="E8" s="6"/>
      <c r="F8" s="9"/>
      <c r="G8" s="9"/>
      <c r="H8" s="9"/>
      <c r="I8" s="9"/>
      <c r="J8" s="9"/>
      <c r="K8" s="50"/>
      <c r="L8" s="50"/>
      <c r="M8" s="65"/>
      <c r="N8" s="65"/>
      <c r="O8" s="65"/>
      <c r="P8" s="65"/>
      <c r="AH8" s="49"/>
    </row>
    <row r="10" spans="1:34" ht="15.75" x14ac:dyDescent="0.25">
      <c r="A10" s="3"/>
      <c r="B10" s="10" t="s">
        <v>0</v>
      </c>
      <c r="C10" s="10" t="s">
        <v>4</v>
      </c>
      <c r="D10" s="10" t="s">
        <v>5</v>
      </c>
      <c r="E10" s="10" t="s">
        <v>6</v>
      </c>
      <c r="F10" s="10" t="s">
        <v>7</v>
      </c>
      <c r="G10" s="10" t="s">
        <v>8</v>
      </c>
      <c r="H10" s="10" t="s">
        <v>9</v>
      </c>
      <c r="I10" s="10" t="s">
        <v>10</v>
      </c>
      <c r="J10" s="10" t="s">
        <v>11</v>
      </c>
      <c r="K10" s="10" t="s">
        <v>12</v>
      </c>
      <c r="L10" s="10" t="s">
        <v>1</v>
      </c>
      <c r="M10" s="10" t="s">
        <v>13</v>
      </c>
      <c r="N10" s="10" t="s">
        <v>14</v>
      </c>
      <c r="O10" s="10" t="s">
        <v>15</v>
      </c>
      <c r="P10" s="10" t="s">
        <v>16</v>
      </c>
      <c r="Q10" s="10" t="s">
        <v>17</v>
      </c>
      <c r="R10" s="10" t="s">
        <v>18</v>
      </c>
      <c r="S10" s="10" t="s">
        <v>19</v>
      </c>
      <c r="T10" s="10" t="s">
        <v>20</v>
      </c>
      <c r="U10" s="10" t="s">
        <v>21</v>
      </c>
      <c r="V10" s="10" t="s">
        <v>22</v>
      </c>
      <c r="W10" s="10" t="s">
        <v>23</v>
      </c>
      <c r="X10" s="10" t="s">
        <v>24</v>
      </c>
      <c r="Y10" s="10" t="s">
        <v>25</v>
      </c>
      <c r="Z10" s="10" t="s">
        <v>26</v>
      </c>
      <c r="AA10" s="10" t="s">
        <v>27</v>
      </c>
      <c r="AB10" s="10" t="s">
        <v>28</v>
      </c>
      <c r="AC10" s="10" t="s">
        <v>29</v>
      </c>
      <c r="AD10" s="10" t="s">
        <v>30</v>
      </c>
      <c r="AE10" s="10" t="s">
        <v>31</v>
      </c>
      <c r="AF10" s="10" t="s">
        <v>32</v>
      </c>
      <c r="AG10" s="11" t="s">
        <v>2</v>
      </c>
      <c r="AH10" s="31"/>
    </row>
    <row r="11" spans="1:34" ht="15.75" x14ac:dyDescent="0.25">
      <c r="A11" s="3" t="s">
        <v>33</v>
      </c>
      <c r="B11" s="12">
        <f>SUM(B12:B13)</f>
        <v>100000000</v>
      </c>
      <c r="C11" s="12">
        <f>SUM(C12:C13)</f>
        <v>50000000</v>
      </c>
      <c r="D11" s="12">
        <f>SUM(D12:D13)</f>
        <v>50000000</v>
      </c>
      <c r="E11" s="3"/>
      <c r="F11" s="3"/>
      <c r="G11" s="3"/>
      <c r="H11" s="3"/>
      <c r="I11" s="3"/>
      <c r="J11" s="3"/>
      <c r="K11" s="5"/>
      <c r="L11" s="5"/>
      <c r="M11" s="3"/>
      <c r="N11" s="3"/>
      <c r="O11" s="3"/>
      <c r="P11" s="3"/>
      <c r="Q11" s="3"/>
      <c r="R11" s="3"/>
      <c r="S11" s="3"/>
      <c r="T11" s="3"/>
      <c r="U11" s="3"/>
      <c r="V11" s="59">
        <f>U31</f>
        <v>18539670.869945377</v>
      </c>
      <c r="W11" s="3"/>
      <c r="X11" s="3"/>
      <c r="Y11" s="3"/>
      <c r="Z11" s="3"/>
      <c r="AA11" s="3"/>
      <c r="AB11" s="3"/>
      <c r="AC11" s="3"/>
      <c r="AD11" s="3"/>
      <c r="AE11" s="3"/>
      <c r="AF11" s="3"/>
      <c r="AG11" s="13">
        <f>SUM(B11:D11)</f>
        <v>200000000</v>
      </c>
      <c r="AH11" s="31"/>
    </row>
    <row r="12" spans="1:34" ht="15.75" x14ac:dyDescent="0.25">
      <c r="A12" s="4" t="s">
        <v>53</v>
      </c>
      <c r="B12" s="14">
        <v>100000000</v>
      </c>
      <c r="C12" s="14">
        <v>0</v>
      </c>
      <c r="D12" s="14">
        <v>0</v>
      </c>
      <c r="E12" s="3"/>
      <c r="F12" s="3"/>
      <c r="G12" s="3"/>
      <c r="H12" s="3"/>
      <c r="I12" s="3"/>
      <c r="J12" s="3"/>
      <c r="K12" s="36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3"/>
      <c r="AH12" s="31"/>
    </row>
    <row r="13" spans="1:34" ht="15.6" x14ac:dyDescent="0.3">
      <c r="A13" s="3" t="s">
        <v>34</v>
      </c>
      <c r="B13" s="14"/>
      <c r="C13" s="14">
        <v>50000000</v>
      </c>
      <c r="D13" s="14">
        <v>50000000</v>
      </c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3"/>
      <c r="AH13" s="31"/>
    </row>
    <row r="14" spans="1:34" ht="31.5" x14ac:dyDescent="0.25">
      <c r="A14" s="26" t="s">
        <v>35</v>
      </c>
      <c r="B14" s="3">
        <v>1575</v>
      </c>
      <c r="C14" s="3">
        <f>B14+B14*0.03</f>
        <v>1622.25</v>
      </c>
      <c r="D14" s="18">
        <f>C14+C14*0.03</f>
        <v>1670.9175</v>
      </c>
      <c r="E14" s="12"/>
      <c r="F14" s="12"/>
      <c r="G14" s="12"/>
      <c r="H14" s="12"/>
      <c r="I14" s="12"/>
      <c r="J14" s="12"/>
      <c r="K14" s="3"/>
      <c r="L14" s="3">
        <v>2000</v>
      </c>
      <c r="M14" s="12"/>
      <c r="N14" s="12"/>
      <c r="O14" s="12"/>
      <c r="P14" s="12"/>
      <c r="Q14" s="12"/>
      <c r="R14" s="12"/>
      <c r="S14" s="12"/>
      <c r="T14" s="12"/>
      <c r="U14" s="12"/>
      <c r="V14" s="3">
        <v>2100</v>
      </c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32"/>
      <c r="AH14" s="31"/>
    </row>
    <row r="15" spans="1:34" ht="15.75" x14ac:dyDescent="0.25">
      <c r="A15" s="3" t="s">
        <v>36</v>
      </c>
      <c r="B15" s="16">
        <f>B11/B14</f>
        <v>63492.063492063491</v>
      </c>
      <c r="C15" s="16">
        <f>C11/C14</f>
        <v>30821.390044691016</v>
      </c>
      <c r="D15" s="16">
        <f>D11/D14</f>
        <v>29923.679655039821</v>
      </c>
      <c r="E15" s="3"/>
      <c r="F15" s="3"/>
      <c r="G15" s="3"/>
      <c r="H15" s="3"/>
      <c r="I15" s="3"/>
      <c r="J15" s="3"/>
      <c r="K15" s="16"/>
      <c r="L15" s="16">
        <f>L11/L14</f>
        <v>0</v>
      </c>
      <c r="M15" s="3"/>
      <c r="N15" s="3"/>
      <c r="O15" s="3"/>
      <c r="P15" s="3"/>
      <c r="Q15" s="3"/>
      <c r="R15" s="3"/>
      <c r="S15" s="3"/>
      <c r="T15" s="3"/>
      <c r="U15" s="3"/>
      <c r="V15" s="16">
        <f>V11/V14</f>
        <v>8828.4146999739896</v>
      </c>
      <c r="W15" s="3"/>
      <c r="X15" s="3"/>
      <c r="Y15" s="3"/>
      <c r="Z15" s="3"/>
      <c r="AA15" s="3"/>
      <c r="AB15" s="3"/>
      <c r="AC15" s="3"/>
      <c r="AD15" s="3"/>
      <c r="AE15" s="3"/>
      <c r="AF15" s="3"/>
      <c r="AG15" s="17">
        <f>SUM(B15:AF15)</f>
        <v>133065.54789176834</v>
      </c>
      <c r="AH15" s="11" t="s">
        <v>37</v>
      </c>
    </row>
    <row r="16" spans="1:34" ht="32.450000000000003" customHeight="1" x14ac:dyDescent="0.25">
      <c r="A16" s="52" t="s">
        <v>62</v>
      </c>
      <c r="B16" s="16">
        <v>0</v>
      </c>
      <c r="C16" s="16">
        <f>B17*0.05</f>
        <v>3174.6031746031749</v>
      </c>
      <c r="D16" s="16">
        <f>C17*0.05</f>
        <v>4556.9425181075667</v>
      </c>
      <c r="E16" s="16">
        <f>D17*0.05</f>
        <v>2809.4063590811638</v>
      </c>
      <c r="F16" s="16">
        <f t="shared" ref="F16:AF16" si="0">E17*0.05</f>
        <v>2668.9360411271059</v>
      </c>
      <c r="G16" s="16">
        <f t="shared" si="0"/>
        <v>2535.4892390707505</v>
      </c>
      <c r="H16" s="16">
        <f t="shared" si="0"/>
        <v>2408.7147771172126</v>
      </c>
      <c r="I16" s="16">
        <f t="shared" si="0"/>
        <v>2288.2790382613525</v>
      </c>
      <c r="J16" s="16">
        <f t="shared" si="0"/>
        <v>2173.8650863482849</v>
      </c>
      <c r="K16" s="16">
        <f t="shared" si="0"/>
        <v>2065.1718320308705</v>
      </c>
      <c r="L16" s="16">
        <f t="shared" si="0"/>
        <v>1961.9132404293268</v>
      </c>
      <c r="M16" s="16">
        <f t="shared" si="0"/>
        <v>1863.8175784078605</v>
      </c>
      <c r="N16" s="16">
        <f t="shared" si="0"/>
        <v>1770.6266994874675</v>
      </c>
      <c r="O16" s="16">
        <f t="shared" si="0"/>
        <v>1682.095364513094</v>
      </c>
      <c r="P16" s="16">
        <f t="shared" si="0"/>
        <v>1597.9905962874393</v>
      </c>
      <c r="Q16" s="16">
        <f t="shared" si="0"/>
        <v>1518.0910664730673</v>
      </c>
      <c r="R16" s="16">
        <f t="shared" si="0"/>
        <v>1442.1865131494139</v>
      </c>
      <c r="S16" s="16">
        <f t="shared" si="0"/>
        <v>1370.0771874919433</v>
      </c>
      <c r="T16" s="16">
        <f t="shared" si="0"/>
        <v>1301.5733281173461</v>
      </c>
      <c r="U16" s="16">
        <f t="shared" si="0"/>
        <v>1236.4946617114788</v>
      </c>
      <c r="V16" s="16">
        <f t="shared" si="0"/>
        <v>1174.6699286259047</v>
      </c>
      <c r="W16" s="16">
        <f t="shared" si="0"/>
        <v>1557.3571671933089</v>
      </c>
      <c r="X16" s="16">
        <f t="shared" si="0"/>
        <v>1479.4893088336435</v>
      </c>
      <c r="Y16" s="16">
        <f t="shared" si="0"/>
        <v>1405.5148433919612</v>
      </c>
      <c r="Z16" s="16">
        <f t="shared" si="0"/>
        <v>1335.2391012223634</v>
      </c>
      <c r="AA16" s="16">
        <f t="shared" si="0"/>
        <v>1268.4771461612452</v>
      </c>
      <c r="AB16" s="16">
        <f t="shared" si="0"/>
        <v>1205.0532888531829</v>
      </c>
      <c r="AC16" s="16">
        <f t="shared" si="0"/>
        <v>1144.8006244105238</v>
      </c>
      <c r="AD16" s="16">
        <f t="shared" si="0"/>
        <v>1087.5605931899977</v>
      </c>
      <c r="AE16" s="16">
        <f t="shared" si="0"/>
        <v>1033.1825635304976</v>
      </c>
      <c r="AF16" s="16">
        <f t="shared" si="0"/>
        <v>981.52343535397267</v>
      </c>
      <c r="AG16" s="17">
        <f>AG15/48.3</f>
        <v>2754.9802876142512</v>
      </c>
      <c r="AH16" s="17" t="s">
        <v>38</v>
      </c>
    </row>
    <row r="17" spans="1:34" ht="15.75" x14ac:dyDescent="0.25">
      <c r="A17" s="4" t="s">
        <v>39</v>
      </c>
      <c r="B17" s="16">
        <f>B15-B16</f>
        <v>63492.063492063491</v>
      </c>
      <c r="C17" s="16">
        <f>B15+C15-C16</f>
        <v>91138.850362151323</v>
      </c>
      <c r="D17" s="16">
        <f t="shared" ref="D17" si="1">C15+D15-D16</f>
        <v>56188.127181623277</v>
      </c>
      <c r="E17" s="16">
        <f>D17-E16</f>
        <v>53378.720822542113</v>
      </c>
      <c r="F17" s="16">
        <f t="shared" ref="F17:U17" si="2">E17-F16</f>
        <v>50709.784781415008</v>
      </c>
      <c r="G17" s="16">
        <f t="shared" si="2"/>
        <v>48174.295542344254</v>
      </c>
      <c r="H17" s="16">
        <f t="shared" si="2"/>
        <v>45765.580765227045</v>
      </c>
      <c r="I17" s="16">
        <f t="shared" si="2"/>
        <v>43477.301726965692</v>
      </c>
      <c r="J17" s="16">
        <f t="shared" si="2"/>
        <v>41303.436640617409</v>
      </c>
      <c r="K17" s="16">
        <f>J17-K16+K15</f>
        <v>39238.264808586537</v>
      </c>
      <c r="L17" s="16">
        <f>K17-L16+L15</f>
        <v>37276.35156815721</v>
      </c>
      <c r="M17" s="16">
        <f t="shared" si="2"/>
        <v>35412.533989749347</v>
      </c>
      <c r="N17" s="16">
        <f>M17-N16</f>
        <v>33641.907290261879</v>
      </c>
      <c r="O17" s="16">
        <f t="shared" si="2"/>
        <v>31959.811925748785</v>
      </c>
      <c r="P17" s="16">
        <f t="shared" si="2"/>
        <v>30361.821329461345</v>
      </c>
      <c r="Q17" s="16">
        <f t="shared" si="2"/>
        <v>28843.730262988276</v>
      </c>
      <c r="R17" s="16">
        <f t="shared" si="2"/>
        <v>27401.543749838864</v>
      </c>
      <c r="S17" s="16">
        <f t="shared" si="2"/>
        <v>26031.466562346919</v>
      </c>
      <c r="T17" s="16">
        <f t="shared" si="2"/>
        <v>24729.893234229574</v>
      </c>
      <c r="U17" s="16">
        <f t="shared" si="2"/>
        <v>23493.398572518094</v>
      </c>
      <c r="V17" s="16">
        <f>U17-V16+V15</f>
        <v>31147.143343866177</v>
      </c>
      <c r="W17" s="16">
        <f t="shared" ref="W17" si="3">V17-W16</f>
        <v>29589.786176672867</v>
      </c>
      <c r="X17" s="16">
        <f t="shared" ref="X17" si="4">W17-X16</f>
        <v>28110.296867839224</v>
      </c>
      <c r="Y17" s="16">
        <f t="shared" ref="Y17" si="5">X17-Y16</f>
        <v>26704.782024447264</v>
      </c>
      <c r="Z17" s="16">
        <f t="shared" ref="Z17" si="6">Y17-Z16</f>
        <v>25369.542923224901</v>
      </c>
      <c r="AA17" s="16">
        <f t="shared" ref="AA17" si="7">Z17-AA16</f>
        <v>24101.065777063657</v>
      </c>
      <c r="AB17" s="16">
        <f t="shared" ref="AB17" si="8">AA17-AB16</f>
        <v>22896.012488210476</v>
      </c>
      <c r="AC17" s="16">
        <f t="shared" ref="AC17" si="9">AB17-AC16</f>
        <v>21751.211863799952</v>
      </c>
      <c r="AD17" s="16">
        <f t="shared" ref="AD17" si="10">AC17-AD16</f>
        <v>20663.651270609953</v>
      </c>
      <c r="AE17" s="16">
        <f t="shared" ref="AE17" si="11">AD17-AE16</f>
        <v>19630.468707079453</v>
      </c>
      <c r="AF17" s="16"/>
      <c r="AG17" s="33"/>
      <c r="AH17" s="31"/>
    </row>
    <row r="18" spans="1:34" ht="15.75" x14ac:dyDescent="0.25">
      <c r="A18" s="4" t="s">
        <v>40</v>
      </c>
      <c r="B18" s="18">
        <v>65.84</v>
      </c>
      <c r="C18" s="18">
        <v>65.84</v>
      </c>
      <c r="D18" s="18">
        <v>65.84</v>
      </c>
      <c r="E18" s="18">
        <v>65.84</v>
      </c>
      <c r="F18" s="18">
        <v>65.84</v>
      </c>
      <c r="G18" s="18">
        <v>65.84</v>
      </c>
      <c r="H18" s="18">
        <v>65.84</v>
      </c>
      <c r="I18" s="18">
        <v>65.84</v>
      </c>
      <c r="J18" s="18">
        <v>65.84</v>
      </c>
      <c r="K18" s="18">
        <v>65.84</v>
      </c>
      <c r="L18" s="18">
        <v>65.84</v>
      </c>
      <c r="M18" s="18">
        <v>65.84</v>
      </c>
      <c r="N18" s="18">
        <v>65.84</v>
      </c>
      <c r="O18" s="18">
        <v>65.84</v>
      </c>
      <c r="P18" s="18">
        <v>65.84</v>
      </c>
      <c r="Q18" s="18">
        <v>65.84</v>
      </c>
      <c r="R18" s="18">
        <v>65.84</v>
      </c>
      <c r="S18" s="18">
        <v>65.84</v>
      </c>
      <c r="T18" s="18">
        <v>65.84</v>
      </c>
      <c r="U18" s="18">
        <v>65.84</v>
      </c>
      <c r="V18" s="18">
        <v>65.84</v>
      </c>
      <c r="W18" s="18">
        <v>65.84</v>
      </c>
      <c r="X18" s="18">
        <v>65.84</v>
      </c>
      <c r="Y18" s="18">
        <v>65.84</v>
      </c>
      <c r="Z18" s="18">
        <v>65.84</v>
      </c>
      <c r="AA18" s="18">
        <v>65.84</v>
      </c>
      <c r="AB18" s="18">
        <v>65.84</v>
      </c>
      <c r="AC18" s="18">
        <v>65.84</v>
      </c>
      <c r="AD18" s="18">
        <v>65.84</v>
      </c>
      <c r="AE18" s="18">
        <v>65.84</v>
      </c>
      <c r="AF18" s="18"/>
      <c r="AG18" s="33"/>
      <c r="AH18" s="31"/>
    </row>
    <row r="19" spans="1:34" ht="47.25" x14ac:dyDescent="0.25">
      <c r="A19" s="25" t="s">
        <v>66</v>
      </c>
      <c r="B19" s="5">
        <v>0</v>
      </c>
      <c r="C19" s="5">
        <f>C18*B17</f>
        <v>4180317.4603174604</v>
      </c>
      <c r="D19" s="5">
        <f>D18*C17</f>
        <v>6000581.9078440433</v>
      </c>
      <c r="E19" s="5">
        <f t="shared" ref="E19:AE19" si="12">E18*D17</f>
        <v>3699426.2936380766</v>
      </c>
      <c r="F19" s="5">
        <f t="shared" si="12"/>
        <v>3514454.9789561727</v>
      </c>
      <c r="G19" s="5">
        <f t="shared" si="12"/>
        <v>3338732.2300083642</v>
      </c>
      <c r="H19" s="5">
        <f t="shared" si="12"/>
        <v>3171795.6185079459</v>
      </c>
      <c r="I19" s="5">
        <f t="shared" si="12"/>
        <v>3013205.8375825486</v>
      </c>
      <c r="J19" s="5">
        <f t="shared" si="12"/>
        <v>2862545.5457034213</v>
      </c>
      <c r="K19" s="5">
        <f t="shared" si="12"/>
        <v>2719418.2684182501</v>
      </c>
      <c r="L19" s="5">
        <f t="shared" si="12"/>
        <v>2583447.3549973378</v>
      </c>
      <c r="M19" s="5">
        <f t="shared" si="12"/>
        <v>2454274.9872474708</v>
      </c>
      <c r="N19" s="5">
        <f t="shared" si="12"/>
        <v>2331561.237885097</v>
      </c>
      <c r="O19" s="5">
        <f t="shared" si="12"/>
        <v>2214983.1759908423</v>
      </c>
      <c r="P19" s="5">
        <f t="shared" si="12"/>
        <v>2104234.0171913002</v>
      </c>
      <c r="Q19" s="5">
        <f t="shared" si="12"/>
        <v>1999022.3163317351</v>
      </c>
      <c r="R19" s="5">
        <v>0</v>
      </c>
      <c r="S19" s="5">
        <f t="shared" si="12"/>
        <v>1804117.6404893908</v>
      </c>
      <c r="T19" s="5">
        <f t="shared" si="12"/>
        <v>1713911.7584649213</v>
      </c>
      <c r="U19" s="5">
        <f t="shared" si="12"/>
        <v>1628216.1705416753</v>
      </c>
      <c r="V19" s="5">
        <f t="shared" si="12"/>
        <v>1546805.3620145915</v>
      </c>
      <c r="W19" s="5">
        <f t="shared" si="12"/>
        <v>2050727.9177601491</v>
      </c>
      <c r="X19" s="5">
        <f t="shared" si="12"/>
        <v>1948191.5218721416</v>
      </c>
      <c r="Y19" s="5">
        <f t="shared" si="12"/>
        <v>1850781.9457785347</v>
      </c>
      <c r="Z19" s="5">
        <f t="shared" si="12"/>
        <v>1758242.8484896079</v>
      </c>
      <c r="AA19" s="5">
        <f t="shared" si="12"/>
        <v>1670330.7060651276</v>
      </c>
      <c r="AB19" s="5">
        <f t="shared" si="12"/>
        <v>1586814.1707618714</v>
      </c>
      <c r="AC19" s="5">
        <f t="shared" si="12"/>
        <v>1507473.4622237778</v>
      </c>
      <c r="AD19" s="5">
        <f t="shared" si="12"/>
        <v>1432099.7891125889</v>
      </c>
      <c r="AE19" s="5">
        <f t="shared" si="12"/>
        <v>1360494.7996569595</v>
      </c>
      <c r="AF19" s="5"/>
      <c r="AG19" s="33"/>
      <c r="AH19" s="31"/>
    </row>
    <row r="20" spans="1:34" ht="15.75" x14ac:dyDescent="0.25">
      <c r="A20" s="4" t="s">
        <v>41</v>
      </c>
      <c r="B20" s="5">
        <f>(B14*1.2)*B16</f>
        <v>0</v>
      </c>
      <c r="C20" s="5">
        <f>(C14*1.2)*C16</f>
        <v>6180000</v>
      </c>
      <c r="D20" s="5">
        <f t="shared" ref="D20:K20" si="13">($D$14*1.2)*D16</f>
        <v>9137130</v>
      </c>
      <c r="E20" s="5">
        <f>($D$14*1.2)*E16</f>
        <v>5633143.5</v>
      </c>
      <c r="F20" s="5">
        <f t="shared" si="13"/>
        <v>5351486.3250000011</v>
      </c>
      <c r="G20" s="5">
        <f t="shared" si="13"/>
        <v>5083912.008750001</v>
      </c>
      <c r="H20" s="5">
        <f t="shared" si="13"/>
        <v>4829716.4083124995</v>
      </c>
      <c r="I20" s="5">
        <f t="shared" si="13"/>
        <v>4588230.587896876</v>
      </c>
      <c r="J20" s="5">
        <f t="shared" si="13"/>
        <v>4358819.0585020324</v>
      </c>
      <c r="K20" s="5">
        <f t="shared" si="13"/>
        <v>4140878.1055769301</v>
      </c>
      <c r="L20" s="5">
        <f t="shared" ref="L20:U20" si="14">($L$14*1.2)*L16</f>
        <v>4708591.7770303842</v>
      </c>
      <c r="M20" s="5">
        <f t="shared" si="14"/>
        <v>4473162.1881788652</v>
      </c>
      <c r="N20" s="5">
        <f t="shared" si="14"/>
        <v>4249504.0787699223</v>
      </c>
      <c r="O20" s="5">
        <f t="shared" si="14"/>
        <v>4037028.8748314255</v>
      </c>
      <c r="P20" s="5">
        <f t="shared" si="14"/>
        <v>3835177.4310898543</v>
      </c>
      <c r="Q20" s="5">
        <f t="shared" si="14"/>
        <v>3643418.5595353614</v>
      </c>
      <c r="R20" s="5">
        <f t="shared" si="14"/>
        <v>3461247.6315585934</v>
      </c>
      <c r="S20" s="5">
        <f t="shared" si="14"/>
        <v>3288185.2499806639</v>
      </c>
      <c r="T20" s="5">
        <f t="shared" si="14"/>
        <v>3123775.9874816309</v>
      </c>
      <c r="U20" s="5">
        <f t="shared" si="14"/>
        <v>2967587.1881075492</v>
      </c>
      <c r="V20" s="5">
        <f>($V$14*1.2)*V16</f>
        <v>2960168.2201372799</v>
      </c>
      <c r="W20" s="5">
        <f t="shared" ref="W20:AF20" si="15">($V$14*1.2)*W16</f>
        <v>3924540.0613271384</v>
      </c>
      <c r="X20" s="5">
        <f t="shared" si="15"/>
        <v>3728313.0582607817</v>
      </c>
      <c r="Y20" s="5">
        <f t="shared" si="15"/>
        <v>3541897.4053477421</v>
      </c>
      <c r="Z20" s="5">
        <f t="shared" si="15"/>
        <v>3364802.5350803556</v>
      </c>
      <c r="AA20" s="5">
        <f t="shared" si="15"/>
        <v>3196562.408326338</v>
      </c>
      <c r="AB20" s="5">
        <f t="shared" si="15"/>
        <v>3036734.2879100209</v>
      </c>
      <c r="AC20" s="5">
        <f t="shared" si="15"/>
        <v>2884897.5735145202</v>
      </c>
      <c r="AD20" s="5">
        <f t="shared" si="15"/>
        <v>2740652.6948387939</v>
      </c>
      <c r="AE20" s="5">
        <f t="shared" si="15"/>
        <v>2603620.0600968539</v>
      </c>
      <c r="AF20" s="5">
        <f t="shared" si="15"/>
        <v>2473439.057092011</v>
      </c>
      <c r="AG20" s="33"/>
      <c r="AH20" s="31"/>
    </row>
    <row r="21" spans="1:34" ht="15.75" x14ac:dyDescent="0.25">
      <c r="A21" s="27" t="s">
        <v>42</v>
      </c>
      <c r="B21" s="19">
        <f t="shared" ref="B21:AF21" si="16">SUM(B19:B20)</f>
        <v>0</v>
      </c>
      <c r="C21" s="19">
        <f t="shared" si="16"/>
        <v>10360317.460317461</v>
      </c>
      <c r="D21" s="19">
        <f t="shared" si="16"/>
        <v>15137711.907844044</v>
      </c>
      <c r="E21" s="19">
        <f t="shared" si="16"/>
        <v>9332569.7936380766</v>
      </c>
      <c r="F21" s="19">
        <f t="shared" si="16"/>
        <v>8865941.3039561734</v>
      </c>
      <c r="G21" s="19">
        <f t="shared" si="16"/>
        <v>8422644.2387583647</v>
      </c>
      <c r="H21" s="19">
        <f t="shared" si="16"/>
        <v>8001512.0268204454</v>
      </c>
      <c r="I21" s="19">
        <f t="shared" si="16"/>
        <v>7601436.4254794251</v>
      </c>
      <c r="J21" s="19">
        <f t="shared" si="16"/>
        <v>7221364.6042054538</v>
      </c>
      <c r="K21" s="19">
        <f t="shared" si="16"/>
        <v>6860296.3739951802</v>
      </c>
      <c r="L21" s="19">
        <f t="shared" si="16"/>
        <v>7292039.132027722</v>
      </c>
      <c r="M21" s="19">
        <f t="shared" si="16"/>
        <v>6927437.175426336</v>
      </c>
      <c r="N21" s="19">
        <f t="shared" si="16"/>
        <v>6581065.3166550193</v>
      </c>
      <c r="O21" s="19">
        <f t="shared" si="16"/>
        <v>6252012.0508222673</v>
      </c>
      <c r="P21" s="19">
        <f t="shared" si="16"/>
        <v>5939411.448281154</v>
      </c>
      <c r="Q21" s="19">
        <f t="shared" si="16"/>
        <v>5642440.8758670967</v>
      </c>
      <c r="R21" s="19">
        <f t="shared" si="16"/>
        <v>3461247.6315585934</v>
      </c>
      <c r="S21" s="19">
        <f t="shared" si="16"/>
        <v>5092302.8904700549</v>
      </c>
      <c r="T21" s="19">
        <f t="shared" si="16"/>
        <v>4837687.7459465526</v>
      </c>
      <c r="U21" s="19">
        <f t="shared" si="16"/>
        <v>4595803.358649224</v>
      </c>
      <c r="V21" s="19">
        <f>SUM(V19:V20)</f>
        <v>4506973.5821518712</v>
      </c>
      <c r="W21" s="19">
        <f t="shared" si="16"/>
        <v>5975267.9790872876</v>
      </c>
      <c r="X21" s="19">
        <f t="shared" si="16"/>
        <v>5676504.5801329231</v>
      </c>
      <c r="Y21" s="19">
        <f t="shared" si="16"/>
        <v>5392679.3511262769</v>
      </c>
      <c r="Z21" s="19">
        <f t="shared" si="16"/>
        <v>5123045.3835699633</v>
      </c>
      <c r="AA21" s="19">
        <f t="shared" si="16"/>
        <v>4866893.1143914657</v>
      </c>
      <c r="AB21" s="19">
        <f t="shared" si="16"/>
        <v>4623548.4586718921</v>
      </c>
      <c r="AC21" s="19">
        <f t="shared" si="16"/>
        <v>4392371.0357382977</v>
      </c>
      <c r="AD21" s="19">
        <f t="shared" si="16"/>
        <v>4172752.4839513828</v>
      </c>
      <c r="AE21" s="19">
        <f t="shared" si="16"/>
        <v>3964114.8597538136</v>
      </c>
      <c r="AF21" s="19">
        <f t="shared" si="16"/>
        <v>2473439.057092011</v>
      </c>
      <c r="AG21" s="20"/>
      <c r="AH21" s="20"/>
    </row>
    <row r="22" spans="1:34" ht="15.6" x14ac:dyDescent="0.3">
      <c r="A22" s="28" t="s">
        <v>43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3"/>
      <c r="AH22" s="31"/>
    </row>
    <row r="23" spans="1:34" ht="15.6" x14ac:dyDescent="0.3">
      <c r="A23" s="3" t="s">
        <v>44</v>
      </c>
      <c r="B23" s="5"/>
      <c r="C23" s="5">
        <f>C13</f>
        <v>50000000</v>
      </c>
      <c r="D23" s="5">
        <f>D13+C13-C25</f>
        <v>98333333.333333328</v>
      </c>
      <c r="E23" s="5">
        <f>D23-E25</f>
        <v>94942528.735632181</v>
      </c>
      <c r="F23" s="5">
        <f>E23-F25</f>
        <v>91551724.137931034</v>
      </c>
      <c r="G23" s="5">
        <f t="shared" ref="G23:AF23" si="17">F23-G25</f>
        <v>88160919.540229887</v>
      </c>
      <c r="H23" s="5">
        <f t="shared" si="17"/>
        <v>84770114.94252874</v>
      </c>
      <c r="I23" s="5">
        <f t="shared" si="17"/>
        <v>81379310.344827592</v>
      </c>
      <c r="J23" s="5">
        <f t="shared" si="17"/>
        <v>77988505.747126445</v>
      </c>
      <c r="K23" s="5">
        <f t="shared" si="17"/>
        <v>74597701.149425298</v>
      </c>
      <c r="L23" s="5">
        <f t="shared" si="17"/>
        <v>71206896.551724151</v>
      </c>
      <c r="M23" s="5">
        <f t="shared" si="17"/>
        <v>67816091.954023004</v>
      </c>
      <c r="N23" s="5">
        <f t="shared" si="17"/>
        <v>64425287.356321856</v>
      </c>
      <c r="O23" s="5">
        <f t="shared" si="17"/>
        <v>61034482.758620709</v>
      </c>
      <c r="P23" s="5">
        <f t="shared" si="17"/>
        <v>57643678.160919562</v>
      </c>
      <c r="Q23" s="5">
        <f t="shared" si="17"/>
        <v>54252873.563218415</v>
      </c>
      <c r="R23" s="5">
        <f t="shared" si="17"/>
        <v>50862068.965517268</v>
      </c>
      <c r="S23" s="5">
        <f t="shared" si="17"/>
        <v>47471264.36781612</v>
      </c>
      <c r="T23" s="5">
        <f t="shared" si="17"/>
        <v>44080459.770114973</v>
      </c>
      <c r="U23" s="5">
        <f t="shared" si="17"/>
        <v>40689655.172413826</v>
      </c>
      <c r="V23" s="5">
        <f t="shared" si="17"/>
        <v>37298850.574712679</v>
      </c>
      <c r="W23" s="5">
        <f t="shared" si="17"/>
        <v>33908045.977011532</v>
      </c>
      <c r="X23" s="5">
        <f t="shared" si="17"/>
        <v>30517241.379310384</v>
      </c>
      <c r="Y23" s="5">
        <f t="shared" si="17"/>
        <v>27126436.781609237</v>
      </c>
      <c r="Z23" s="5">
        <f t="shared" si="17"/>
        <v>23735632.18390809</v>
      </c>
      <c r="AA23" s="5">
        <f t="shared" si="17"/>
        <v>20344827.586206943</v>
      </c>
      <c r="AB23" s="5">
        <f t="shared" si="17"/>
        <v>16954022.988505796</v>
      </c>
      <c r="AC23" s="5">
        <f t="shared" si="17"/>
        <v>13563218.390804647</v>
      </c>
      <c r="AD23" s="5">
        <f t="shared" si="17"/>
        <v>10172413.793103497</v>
      </c>
      <c r="AE23" s="5">
        <f t="shared" si="17"/>
        <v>6781609.1954023484</v>
      </c>
      <c r="AF23" s="5">
        <f t="shared" si="17"/>
        <v>3390804.5977011994</v>
      </c>
      <c r="AG23" s="33"/>
      <c r="AH23" s="31"/>
    </row>
    <row r="24" spans="1:34" ht="15.75" x14ac:dyDescent="0.25">
      <c r="A24" s="3" t="s">
        <v>45</v>
      </c>
      <c r="B24" s="5"/>
      <c r="C24" s="5">
        <f>C23*0.03</f>
        <v>1500000</v>
      </c>
      <c r="D24" s="5">
        <f>D23*0.03</f>
        <v>2949999.9999999995</v>
      </c>
      <c r="E24" s="5">
        <f>E23*0.03</f>
        <v>2848275.8620689651</v>
      </c>
      <c r="F24" s="5">
        <f t="shared" ref="F24:AF24" si="18">F23*0.03</f>
        <v>2746551.7241379311</v>
      </c>
      <c r="G24" s="5">
        <f>G23*0.03</f>
        <v>2644827.5862068967</v>
      </c>
      <c r="H24" s="5">
        <f t="shared" si="18"/>
        <v>2543103.4482758623</v>
      </c>
      <c r="I24" s="5">
        <f t="shared" si="18"/>
        <v>2441379.3103448278</v>
      </c>
      <c r="J24" s="5">
        <f t="shared" si="18"/>
        <v>2339655.1724137934</v>
      </c>
      <c r="K24" s="5">
        <f t="shared" si="18"/>
        <v>2237931.034482759</v>
      </c>
      <c r="L24" s="5">
        <f t="shared" si="18"/>
        <v>2136206.8965517245</v>
      </c>
      <c r="M24" s="5">
        <f t="shared" si="18"/>
        <v>2034482.7586206901</v>
      </c>
      <c r="N24" s="5">
        <f t="shared" si="18"/>
        <v>1932758.6206896557</v>
      </c>
      <c r="O24" s="5">
        <f t="shared" si="18"/>
        <v>1831034.4827586212</v>
      </c>
      <c r="P24" s="5">
        <f t="shared" si="18"/>
        <v>1729310.3448275868</v>
      </c>
      <c r="Q24" s="5">
        <f t="shared" si="18"/>
        <v>1627586.2068965524</v>
      </c>
      <c r="R24" s="5">
        <f t="shared" si="18"/>
        <v>1525862.0689655179</v>
      </c>
      <c r="S24" s="5">
        <f t="shared" si="18"/>
        <v>1424137.9310344835</v>
      </c>
      <c r="T24" s="5">
        <f t="shared" si="18"/>
        <v>1322413.793103449</v>
      </c>
      <c r="U24" s="5">
        <f t="shared" si="18"/>
        <v>1220689.6551724148</v>
      </c>
      <c r="V24" s="5">
        <f t="shared" si="18"/>
        <v>1118965.5172413804</v>
      </c>
      <c r="W24" s="5">
        <f t="shared" si="18"/>
        <v>1017241.3793103459</v>
      </c>
      <c r="X24" s="5">
        <f t="shared" si="18"/>
        <v>915517.24137931154</v>
      </c>
      <c r="Y24" s="5">
        <f t="shared" si="18"/>
        <v>813793.10344827711</v>
      </c>
      <c r="Z24" s="5">
        <f t="shared" si="18"/>
        <v>712068.96551724267</v>
      </c>
      <c r="AA24" s="5">
        <f t="shared" si="18"/>
        <v>610344.82758620824</v>
      </c>
      <c r="AB24" s="5">
        <f t="shared" si="18"/>
        <v>508620.68965517386</v>
      </c>
      <c r="AC24" s="5">
        <f t="shared" si="18"/>
        <v>406896.55172413937</v>
      </c>
      <c r="AD24" s="5">
        <f t="shared" si="18"/>
        <v>305172.41379310493</v>
      </c>
      <c r="AE24" s="5">
        <f t="shared" si="18"/>
        <v>203448.27586207044</v>
      </c>
      <c r="AF24" s="5">
        <f t="shared" si="18"/>
        <v>101724.13793103598</v>
      </c>
      <c r="AG24" s="33"/>
      <c r="AH24" s="31"/>
    </row>
    <row r="25" spans="1:34" ht="15.6" x14ac:dyDescent="0.3">
      <c r="A25" s="3" t="s">
        <v>46</v>
      </c>
      <c r="B25" s="5"/>
      <c r="C25" s="5">
        <v>1666666.6666666667</v>
      </c>
      <c r="D25" s="5">
        <f t="shared" ref="D25:AF25" si="19">$D$23/29</f>
        <v>3390804.5977011491</v>
      </c>
      <c r="E25" s="5">
        <f t="shared" si="19"/>
        <v>3390804.5977011491</v>
      </c>
      <c r="F25" s="5">
        <f t="shared" si="19"/>
        <v>3390804.5977011491</v>
      </c>
      <c r="G25" s="5">
        <f t="shared" si="19"/>
        <v>3390804.5977011491</v>
      </c>
      <c r="H25" s="5">
        <f t="shared" si="19"/>
        <v>3390804.5977011491</v>
      </c>
      <c r="I25" s="5">
        <f t="shared" si="19"/>
        <v>3390804.5977011491</v>
      </c>
      <c r="J25" s="5">
        <f t="shared" si="19"/>
        <v>3390804.5977011491</v>
      </c>
      <c r="K25" s="5">
        <f t="shared" si="19"/>
        <v>3390804.5977011491</v>
      </c>
      <c r="L25" s="5">
        <f t="shared" si="19"/>
        <v>3390804.5977011491</v>
      </c>
      <c r="M25" s="5">
        <f t="shared" si="19"/>
        <v>3390804.5977011491</v>
      </c>
      <c r="N25" s="5">
        <f t="shared" si="19"/>
        <v>3390804.5977011491</v>
      </c>
      <c r="O25" s="5">
        <f t="shared" si="19"/>
        <v>3390804.5977011491</v>
      </c>
      <c r="P25" s="5">
        <f t="shared" si="19"/>
        <v>3390804.5977011491</v>
      </c>
      <c r="Q25" s="5">
        <f t="shared" si="19"/>
        <v>3390804.5977011491</v>
      </c>
      <c r="R25" s="5">
        <f t="shared" si="19"/>
        <v>3390804.5977011491</v>
      </c>
      <c r="S25" s="5">
        <f t="shared" si="19"/>
        <v>3390804.5977011491</v>
      </c>
      <c r="T25" s="5">
        <f t="shared" si="19"/>
        <v>3390804.5977011491</v>
      </c>
      <c r="U25" s="5">
        <f t="shared" si="19"/>
        <v>3390804.5977011491</v>
      </c>
      <c r="V25" s="5">
        <f t="shared" si="19"/>
        <v>3390804.5977011491</v>
      </c>
      <c r="W25" s="5">
        <f t="shared" si="19"/>
        <v>3390804.5977011491</v>
      </c>
      <c r="X25" s="5">
        <f t="shared" si="19"/>
        <v>3390804.5977011491</v>
      </c>
      <c r="Y25" s="5">
        <f t="shared" si="19"/>
        <v>3390804.5977011491</v>
      </c>
      <c r="Z25" s="5">
        <f t="shared" si="19"/>
        <v>3390804.5977011491</v>
      </c>
      <c r="AA25" s="5">
        <f t="shared" si="19"/>
        <v>3390804.5977011491</v>
      </c>
      <c r="AB25" s="5">
        <f t="shared" si="19"/>
        <v>3390804.5977011491</v>
      </c>
      <c r="AC25" s="5">
        <f t="shared" si="19"/>
        <v>3390804.5977011491</v>
      </c>
      <c r="AD25" s="5">
        <f t="shared" si="19"/>
        <v>3390804.5977011491</v>
      </c>
      <c r="AE25" s="5">
        <f t="shared" si="19"/>
        <v>3390804.5977011491</v>
      </c>
      <c r="AF25" s="5">
        <f t="shared" si="19"/>
        <v>3390804.5977011491</v>
      </c>
      <c r="AG25" s="13">
        <f>SUM(C25:AF25)</f>
        <v>99999999.999999955</v>
      </c>
      <c r="AH25" s="31"/>
    </row>
    <row r="26" spans="1:34" ht="15.75" x14ac:dyDescent="0.25">
      <c r="A26" s="29" t="s">
        <v>47</v>
      </c>
      <c r="B26" s="12">
        <v>0</v>
      </c>
      <c r="C26" s="12">
        <f>C24+C25</f>
        <v>3166666.666666667</v>
      </c>
      <c r="D26" s="12">
        <f t="shared" ref="D26:AF26" si="20">D24+D25</f>
        <v>6340804.5977011491</v>
      </c>
      <c r="E26" s="12">
        <f t="shared" si="20"/>
        <v>6239080.4597701142</v>
      </c>
      <c r="F26" s="12">
        <f t="shared" si="20"/>
        <v>6137356.3218390802</v>
      </c>
      <c r="G26" s="12">
        <f t="shared" si="20"/>
        <v>6035632.1839080453</v>
      </c>
      <c r="H26" s="12">
        <f t="shared" si="20"/>
        <v>5933908.0459770113</v>
      </c>
      <c r="I26" s="12">
        <f t="shared" si="20"/>
        <v>5832183.9080459774</v>
      </c>
      <c r="J26" s="12">
        <f t="shared" si="20"/>
        <v>5730459.7701149425</v>
      </c>
      <c r="K26" s="12">
        <f t="shared" si="20"/>
        <v>5628735.6321839076</v>
      </c>
      <c r="L26" s="12">
        <f t="shared" si="20"/>
        <v>5527011.4942528736</v>
      </c>
      <c r="M26" s="12">
        <f t="shared" si="20"/>
        <v>5425287.3563218396</v>
      </c>
      <c r="N26" s="12">
        <f t="shared" si="20"/>
        <v>5323563.2183908047</v>
      </c>
      <c r="O26" s="12">
        <f t="shared" si="20"/>
        <v>5221839.0804597698</v>
      </c>
      <c r="P26" s="12">
        <f t="shared" si="20"/>
        <v>5120114.9425287358</v>
      </c>
      <c r="Q26" s="12">
        <f t="shared" si="20"/>
        <v>5018390.8045977019</v>
      </c>
      <c r="R26" s="12">
        <f t="shared" si="20"/>
        <v>4916666.666666667</v>
      </c>
      <c r="S26" s="12">
        <f t="shared" si="20"/>
        <v>4814942.5287356321</v>
      </c>
      <c r="T26" s="12">
        <f t="shared" si="20"/>
        <v>4713218.3908045981</v>
      </c>
      <c r="U26" s="12">
        <f t="shared" si="20"/>
        <v>4611494.2528735641</v>
      </c>
      <c r="V26" s="12">
        <f>V24+V25</f>
        <v>4509770.1149425292</v>
      </c>
      <c r="W26" s="12">
        <f t="shared" si="20"/>
        <v>4408045.9770114953</v>
      </c>
      <c r="X26" s="12">
        <f t="shared" si="20"/>
        <v>4306321.8390804604</v>
      </c>
      <c r="Y26" s="12">
        <f t="shared" si="20"/>
        <v>4204597.7011494264</v>
      </c>
      <c r="Z26" s="12">
        <f t="shared" si="20"/>
        <v>4102873.5632183915</v>
      </c>
      <c r="AA26" s="12">
        <f t="shared" si="20"/>
        <v>4001149.4252873575</v>
      </c>
      <c r="AB26" s="12">
        <f t="shared" si="20"/>
        <v>3899425.2873563231</v>
      </c>
      <c r="AC26" s="12">
        <f t="shared" si="20"/>
        <v>3797701.1494252887</v>
      </c>
      <c r="AD26" s="12">
        <f t="shared" si="20"/>
        <v>3695977.0114942538</v>
      </c>
      <c r="AE26" s="12">
        <f t="shared" si="20"/>
        <v>3594252.8735632193</v>
      </c>
      <c r="AF26" s="12">
        <f t="shared" si="20"/>
        <v>3492528.7356321849</v>
      </c>
      <c r="AG26" s="21">
        <f>SUM(C26:AF26)</f>
        <v>145750000.00000006</v>
      </c>
      <c r="AH26" s="31"/>
    </row>
    <row r="27" spans="1:34" ht="32.1" customHeight="1" x14ac:dyDescent="0.25">
      <c r="A27" s="4" t="s">
        <v>48</v>
      </c>
      <c r="B27" s="5">
        <v>0</v>
      </c>
      <c r="C27" s="5">
        <f t="shared" ref="C27:AE27" si="21">8*C17</f>
        <v>729110.80289721058</v>
      </c>
      <c r="D27" s="5">
        <f t="shared" si="21"/>
        <v>449505.01745298621</v>
      </c>
      <c r="E27" s="5">
        <f t="shared" si="21"/>
        <v>427029.7665803369</v>
      </c>
      <c r="F27" s="5">
        <f t="shared" si="21"/>
        <v>405678.27825132007</v>
      </c>
      <c r="G27" s="5">
        <f t="shared" si="21"/>
        <v>385394.36433875404</v>
      </c>
      <c r="H27" s="5">
        <f t="shared" si="21"/>
        <v>366124.64612181636</v>
      </c>
      <c r="I27" s="5">
        <f t="shared" si="21"/>
        <v>347818.41381572554</v>
      </c>
      <c r="J27" s="5">
        <f t="shared" si="21"/>
        <v>330427.49312493927</v>
      </c>
      <c r="K27" s="5">
        <f t="shared" si="21"/>
        <v>313906.11846869229</v>
      </c>
      <c r="L27" s="5">
        <f t="shared" si="21"/>
        <v>298210.81254525768</v>
      </c>
      <c r="M27" s="5">
        <f t="shared" si="21"/>
        <v>283300.27191799477</v>
      </c>
      <c r="N27" s="5">
        <f t="shared" si="21"/>
        <v>269135.25832209503</v>
      </c>
      <c r="O27" s="5">
        <f t="shared" si="21"/>
        <v>255678.49540599028</v>
      </c>
      <c r="P27" s="5">
        <f t="shared" si="21"/>
        <v>242894.57063569076</v>
      </c>
      <c r="Q27" s="5">
        <f t="shared" si="21"/>
        <v>230749.84210390621</v>
      </c>
      <c r="R27" s="5">
        <f t="shared" si="21"/>
        <v>219212.34999871091</v>
      </c>
      <c r="S27" s="5">
        <f t="shared" si="21"/>
        <v>208251.73249877535</v>
      </c>
      <c r="T27" s="5">
        <f t="shared" si="21"/>
        <v>197839.14587383659</v>
      </c>
      <c r="U27" s="5">
        <f t="shared" si="21"/>
        <v>187947.18858014475</v>
      </c>
      <c r="V27" s="5">
        <f t="shared" si="21"/>
        <v>249177.14675092942</v>
      </c>
      <c r="W27" s="5">
        <f t="shared" si="21"/>
        <v>236718.28941338294</v>
      </c>
      <c r="X27" s="5">
        <f t="shared" si="21"/>
        <v>224882.3749427138</v>
      </c>
      <c r="Y27" s="5">
        <f t="shared" si="21"/>
        <v>213638.25619557811</v>
      </c>
      <c r="Z27" s="5">
        <f t="shared" si="21"/>
        <v>202956.34338579921</v>
      </c>
      <c r="AA27" s="5">
        <f t="shared" si="21"/>
        <v>192808.52621650926</v>
      </c>
      <c r="AB27" s="5">
        <f t="shared" si="21"/>
        <v>183168.0999056838</v>
      </c>
      <c r="AC27" s="5">
        <f t="shared" si="21"/>
        <v>174009.69491039962</v>
      </c>
      <c r="AD27" s="5">
        <f t="shared" si="21"/>
        <v>165309.21016487962</v>
      </c>
      <c r="AE27" s="5">
        <f t="shared" si="21"/>
        <v>157043.74965663563</v>
      </c>
      <c r="AF27" s="5"/>
      <c r="AG27" s="31"/>
      <c r="AH27" s="31"/>
    </row>
    <row r="28" spans="1:34" ht="15.75" x14ac:dyDescent="0.25">
      <c r="A28" s="25" t="s">
        <v>61</v>
      </c>
      <c r="B28" s="5">
        <v>600000</v>
      </c>
      <c r="C28" s="5">
        <v>600000</v>
      </c>
      <c r="D28" s="5">
        <v>600000</v>
      </c>
      <c r="E28" s="5">
        <v>600000</v>
      </c>
      <c r="F28" s="5">
        <v>600000</v>
      </c>
      <c r="G28" s="5">
        <v>600000</v>
      </c>
      <c r="H28" s="5">
        <v>600000</v>
      </c>
      <c r="I28" s="5">
        <v>600000</v>
      </c>
      <c r="J28" s="5">
        <v>600000</v>
      </c>
      <c r="K28" s="5">
        <v>600000</v>
      </c>
      <c r="L28" s="5">
        <v>600000</v>
      </c>
      <c r="M28" s="5">
        <v>600000</v>
      </c>
      <c r="N28" s="5">
        <v>600000</v>
      </c>
      <c r="O28" s="5">
        <v>600000</v>
      </c>
      <c r="P28" s="5">
        <v>600000</v>
      </c>
      <c r="Q28" s="5">
        <v>600000</v>
      </c>
      <c r="R28" s="5">
        <v>600000</v>
      </c>
      <c r="S28" s="5">
        <v>600000</v>
      </c>
      <c r="T28" s="5">
        <v>600000</v>
      </c>
      <c r="U28" s="5">
        <v>600000</v>
      </c>
      <c r="V28" s="5">
        <v>600000</v>
      </c>
      <c r="W28" s="5">
        <v>600000</v>
      </c>
      <c r="X28" s="5">
        <v>600000</v>
      </c>
      <c r="Y28" s="5">
        <v>600000</v>
      </c>
      <c r="Z28" s="5">
        <v>600000</v>
      </c>
      <c r="AA28" s="5">
        <v>600000</v>
      </c>
      <c r="AB28" s="5">
        <v>600000</v>
      </c>
      <c r="AC28" s="5">
        <v>600000</v>
      </c>
      <c r="AD28" s="5">
        <v>600000</v>
      </c>
      <c r="AE28" s="5">
        <v>600000</v>
      </c>
      <c r="AF28" s="5">
        <v>600000</v>
      </c>
      <c r="AG28" s="31"/>
      <c r="AH28" s="31"/>
    </row>
    <row r="29" spans="1:34" ht="15.75" x14ac:dyDescent="0.25">
      <c r="A29" s="30" t="s">
        <v>49</v>
      </c>
      <c r="B29" s="19">
        <f>B28+B27+B26</f>
        <v>600000</v>
      </c>
      <c r="C29" s="19">
        <f t="shared" ref="C29:Y29" si="22">C28+C27+C26</f>
        <v>4495777.4695638772</v>
      </c>
      <c r="D29" s="19">
        <f t="shared" si="22"/>
        <v>7390309.615154135</v>
      </c>
      <c r="E29" s="19">
        <f t="shared" si="22"/>
        <v>7266110.2263504509</v>
      </c>
      <c r="F29" s="19">
        <f t="shared" si="22"/>
        <v>7143034.6000904003</v>
      </c>
      <c r="G29" s="19">
        <f t="shared" si="22"/>
        <v>7021026.548246799</v>
      </c>
      <c r="H29" s="19">
        <f t="shared" si="22"/>
        <v>6900032.692098828</v>
      </c>
      <c r="I29" s="19">
        <f t="shared" si="22"/>
        <v>6780002.3218617029</v>
      </c>
      <c r="J29" s="19">
        <f t="shared" si="22"/>
        <v>6660887.263239882</v>
      </c>
      <c r="K29" s="19">
        <f t="shared" si="22"/>
        <v>6542641.7506526001</v>
      </c>
      <c r="L29" s="19">
        <f t="shared" si="22"/>
        <v>6425222.3067981312</v>
      </c>
      <c r="M29" s="19">
        <f t="shared" si="22"/>
        <v>6308587.6282398347</v>
      </c>
      <c r="N29" s="19">
        <f t="shared" si="22"/>
        <v>6192698.4767128993</v>
      </c>
      <c r="O29" s="19">
        <f t="shared" si="22"/>
        <v>6077517.5758657604</v>
      </c>
      <c r="P29" s="19">
        <f t="shared" si="22"/>
        <v>5963009.5131644271</v>
      </c>
      <c r="Q29" s="19">
        <f t="shared" si="22"/>
        <v>5849140.6467016079</v>
      </c>
      <c r="R29" s="19">
        <f t="shared" si="22"/>
        <v>5735879.0166653777</v>
      </c>
      <c r="S29" s="19">
        <f t="shared" si="22"/>
        <v>5623194.2612344073</v>
      </c>
      <c r="T29" s="19">
        <f t="shared" si="22"/>
        <v>5511057.5366784343</v>
      </c>
      <c r="U29" s="19">
        <f t="shared" si="22"/>
        <v>5399441.4414537093</v>
      </c>
      <c r="V29" s="19">
        <f>V28+V27+V26</f>
        <v>5358947.261693459</v>
      </c>
      <c r="W29" s="19">
        <f t="shared" si="22"/>
        <v>5244764.2664248785</v>
      </c>
      <c r="X29" s="19">
        <f>X28+X27+X26</f>
        <v>5131204.2140231738</v>
      </c>
      <c r="Y29" s="19">
        <f t="shared" si="22"/>
        <v>5018235.9573450042</v>
      </c>
      <c r="Z29" s="19">
        <f t="shared" ref="Z29" si="23">Z28+Z27+Z26</f>
        <v>4905829.9066041904</v>
      </c>
      <c r="AA29" s="19">
        <f t="shared" ref="AA29" si="24">AA28+AA27+AA26</f>
        <v>4793957.9515038673</v>
      </c>
      <c r="AB29" s="19">
        <f t="shared" ref="AB29" si="25">AB28+AB27+AB26</f>
        <v>4682593.3872620072</v>
      </c>
      <c r="AC29" s="19">
        <f t="shared" ref="AC29" si="26">AC28+AC27+AC26</f>
        <v>4571710.8443356883</v>
      </c>
      <c r="AD29" s="19">
        <f t="shared" ref="AD29" si="27">AD28+AD27+AD26</f>
        <v>4461286.2216591332</v>
      </c>
      <c r="AE29" s="19">
        <f t="shared" ref="AE29" si="28">AE28+AE27+AE26</f>
        <v>4351296.6232198551</v>
      </c>
      <c r="AF29" s="19">
        <f t="shared" ref="AF29" si="29">AF28+AF27+AF26</f>
        <v>4092528.7356321849</v>
      </c>
      <c r="AG29" s="21"/>
      <c r="AH29" s="20"/>
    </row>
    <row r="30" spans="1:34" ht="15.75" x14ac:dyDescent="0.25">
      <c r="A30" s="3" t="s">
        <v>50</v>
      </c>
      <c r="B30" s="12">
        <f>B21-B29</f>
        <v>-600000</v>
      </c>
      <c r="C30" s="12">
        <f t="shared" ref="C30:AF30" si="30">C21-C29</f>
        <v>5864539.9907535836</v>
      </c>
      <c r="D30" s="12">
        <f t="shared" si="30"/>
        <v>7747402.2926899092</v>
      </c>
      <c r="E30" s="12">
        <f t="shared" si="30"/>
        <v>2066459.5672876257</v>
      </c>
      <c r="F30" s="12">
        <f t="shared" si="30"/>
        <v>1722906.703865773</v>
      </c>
      <c r="G30" s="12">
        <f t="shared" si="30"/>
        <v>1401617.6905115657</v>
      </c>
      <c r="H30" s="12">
        <f t="shared" si="30"/>
        <v>1101479.3347216174</v>
      </c>
      <c r="I30" s="12">
        <f t="shared" si="30"/>
        <v>821434.10361772217</v>
      </c>
      <c r="J30" s="12">
        <f t="shared" si="30"/>
        <v>560477.34096557181</v>
      </c>
      <c r="K30" s="12">
        <f t="shared" si="30"/>
        <v>317654.62334258016</v>
      </c>
      <c r="L30" s="12">
        <f t="shared" si="30"/>
        <v>866816.82522959076</v>
      </c>
      <c r="M30" s="12">
        <f t="shared" si="30"/>
        <v>618849.54718650132</v>
      </c>
      <c r="N30" s="12">
        <f t="shared" si="30"/>
        <v>388366.83994212002</v>
      </c>
      <c r="O30" s="12">
        <f t="shared" si="30"/>
        <v>174494.47495650686</v>
      </c>
      <c r="P30" s="12">
        <f t="shared" si="30"/>
        <v>-23598.064883273095</v>
      </c>
      <c r="Q30" s="12">
        <f t="shared" si="30"/>
        <v>-206699.77083451115</v>
      </c>
      <c r="R30" s="12">
        <f t="shared" si="30"/>
        <v>-2274631.3851067843</v>
      </c>
      <c r="S30" s="12">
        <f t="shared" si="30"/>
        <v>-530891.37076435238</v>
      </c>
      <c r="T30" s="12">
        <f t="shared" si="30"/>
        <v>-673369.79073188175</v>
      </c>
      <c r="U30" s="12">
        <f>U21-U29</f>
        <v>-803638.08280448522</v>
      </c>
      <c r="V30" s="12">
        <f t="shared" si="30"/>
        <v>-851973.67954158783</v>
      </c>
      <c r="W30" s="12">
        <f t="shared" si="30"/>
        <v>730503.71266240906</v>
      </c>
      <c r="X30" s="12">
        <f t="shared" si="30"/>
        <v>545300.3661097493</v>
      </c>
      <c r="Y30" s="12">
        <f t="shared" si="30"/>
        <v>374443.39378127269</v>
      </c>
      <c r="Z30" s="12">
        <f t="shared" si="30"/>
        <v>217215.47696577292</v>
      </c>
      <c r="AA30" s="12">
        <f t="shared" si="30"/>
        <v>72935.162887598388</v>
      </c>
      <c r="AB30" s="12">
        <f t="shared" si="30"/>
        <v>-59044.92859011516</v>
      </c>
      <c r="AC30" s="12">
        <f t="shared" si="30"/>
        <v>-179339.80859739054</v>
      </c>
      <c r="AD30" s="12">
        <f t="shared" si="30"/>
        <v>-288533.73770775041</v>
      </c>
      <c r="AE30" s="12">
        <f t="shared" si="30"/>
        <v>-387181.76346604154</v>
      </c>
      <c r="AF30" s="12">
        <f t="shared" si="30"/>
        <v>-1619089.6785401739</v>
      </c>
      <c r="AG30" s="13">
        <f>SUM(B30:AF30)</f>
        <v>17094905.385909125</v>
      </c>
      <c r="AH30" s="31"/>
    </row>
    <row r="31" spans="1:34" ht="15.75" x14ac:dyDescent="0.25">
      <c r="A31" s="3" t="s">
        <v>51</v>
      </c>
      <c r="B31" s="22">
        <f>B30</f>
        <v>-600000</v>
      </c>
      <c r="C31" s="22">
        <f>B31+C30</f>
        <v>5264539.9907535836</v>
      </c>
      <c r="D31" s="22">
        <f t="shared" ref="D31:AF31" si="31">C31+D30</f>
        <v>13011942.283443492</v>
      </c>
      <c r="E31" s="35">
        <f t="shared" si="31"/>
        <v>15078401.850731118</v>
      </c>
      <c r="F31" s="35">
        <f t="shared" si="31"/>
        <v>16801308.55459689</v>
      </c>
      <c r="G31" s="35">
        <f t="shared" si="31"/>
        <v>18202926.245108455</v>
      </c>
      <c r="H31" s="12">
        <f t="shared" si="31"/>
        <v>19304405.579830073</v>
      </c>
      <c r="I31" s="12">
        <f t="shared" si="31"/>
        <v>20125839.683447793</v>
      </c>
      <c r="J31" s="12">
        <f>I31+J30</f>
        <v>20686317.024413366</v>
      </c>
      <c r="K31" s="12">
        <f>J31+K30</f>
        <v>21003971.647755947</v>
      </c>
      <c r="L31" s="12">
        <f>K31+L30-L11</f>
        <v>21870788.472985536</v>
      </c>
      <c r="M31" s="12">
        <f t="shared" si="31"/>
        <v>22489638.020172037</v>
      </c>
      <c r="N31" s="12">
        <f t="shared" si="31"/>
        <v>22878004.860114157</v>
      </c>
      <c r="O31" s="12">
        <f t="shared" si="31"/>
        <v>23052499.335070662</v>
      </c>
      <c r="P31" s="12">
        <f t="shared" si="31"/>
        <v>23028901.270187389</v>
      </c>
      <c r="Q31" s="12">
        <f t="shared" si="31"/>
        <v>22822201.49935288</v>
      </c>
      <c r="R31" s="12">
        <f t="shared" si="31"/>
        <v>20547570.114246096</v>
      </c>
      <c r="S31" s="12">
        <f t="shared" si="31"/>
        <v>20016678.743481744</v>
      </c>
      <c r="T31" s="12">
        <f t="shared" si="31"/>
        <v>19343308.952749863</v>
      </c>
      <c r="U31" s="12">
        <f>T31+U30</f>
        <v>18539670.869945377</v>
      </c>
      <c r="V31" s="12">
        <f>U31+V30-V11</f>
        <v>-851973.67954158783</v>
      </c>
      <c r="W31" s="12">
        <f t="shared" si="31"/>
        <v>-121469.96687917877</v>
      </c>
      <c r="X31" s="12">
        <f t="shared" si="31"/>
        <v>423830.39923057053</v>
      </c>
      <c r="Y31" s="12">
        <f t="shared" si="31"/>
        <v>798273.79301184323</v>
      </c>
      <c r="Z31" s="12">
        <f t="shared" si="31"/>
        <v>1015489.2699776161</v>
      </c>
      <c r="AA31" s="12">
        <f t="shared" si="31"/>
        <v>1088424.4328652145</v>
      </c>
      <c r="AB31" s="12">
        <f t="shared" si="31"/>
        <v>1029379.5042750994</v>
      </c>
      <c r="AC31" s="12">
        <f t="shared" si="31"/>
        <v>850039.69567770883</v>
      </c>
      <c r="AD31" s="12">
        <f t="shared" si="31"/>
        <v>561505.95796995843</v>
      </c>
      <c r="AE31" s="12">
        <f t="shared" si="31"/>
        <v>174324.19450391689</v>
      </c>
      <c r="AF31" s="12">
        <f t="shared" si="31"/>
        <v>-1444765.484036257</v>
      </c>
      <c r="AG31" s="13">
        <f>SUM(B31:AF31)</f>
        <v>366991973.11544126</v>
      </c>
      <c r="AH31" s="31"/>
    </row>
    <row r="32" spans="1:34" s="62" customFormat="1" ht="15.75" x14ac:dyDescent="0.25">
      <c r="A32" s="75" t="s">
        <v>52</v>
      </c>
      <c r="B32" s="67">
        <f>B15/48.3</f>
        <v>1314.5354760261594</v>
      </c>
      <c r="C32" s="67">
        <f t="shared" ref="C32:AF32" si="32">C15/48.3</f>
        <v>638.12401748842683</v>
      </c>
      <c r="D32" s="67">
        <f t="shared" si="32"/>
        <v>619.53788105672515</v>
      </c>
      <c r="E32" s="67">
        <f t="shared" si="32"/>
        <v>0</v>
      </c>
      <c r="F32" s="67">
        <f t="shared" si="32"/>
        <v>0</v>
      </c>
      <c r="G32" s="67">
        <f t="shared" si="32"/>
        <v>0</v>
      </c>
      <c r="H32" s="67">
        <f t="shared" si="32"/>
        <v>0</v>
      </c>
      <c r="I32" s="67">
        <f t="shared" si="32"/>
        <v>0</v>
      </c>
      <c r="J32" s="67">
        <f t="shared" si="32"/>
        <v>0</v>
      </c>
      <c r="K32" s="67">
        <f t="shared" si="32"/>
        <v>0</v>
      </c>
      <c r="L32" s="67">
        <f t="shared" si="32"/>
        <v>0</v>
      </c>
      <c r="M32" s="67">
        <f t="shared" si="32"/>
        <v>0</v>
      </c>
      <c r="N32" s="67">
        <f t="shared" si="32"/>
        <v>0</v>
      </c>
      <c r="O32" s="67">
        <f t="shared" si="32"/>
        <v>0</v>
      </c>
      <c r="P32" s="67">
        <f t="shared" si="32"/>
        <v>0</v>
      </c>
      <c r="Q32" s="67">
        <f t="shared" si="32"/>
        <v>0</v>
      </c>
      <c r="R32" s="67">
        <f t="shared" si="32"/>
        <v>0</v>
      </c>
      <c r="S32" s="67">
        <f t="shared" si="32"/>
        <v>0</v>
      </c>
      <c r="T32" s="67">
        <f t="shared" si="32"/>
        <v>0</v>
      </c>
      <c r="U32" s="67">
        <f t="shared" si="32"/>
        <v>0</v>
      </c>
      <c r="V32" s="67">
        <f t="shared" si="32"/>
        <v>182.78291304293975</v>
      </c>
      <c r="W32" s="67">
        <f t="shared" si="32"/>
        <v>0</v>
      </c>
      <c r="X32" s="67">
        <f t="shared" si="32"/>
        <v>0</v>
      </c>
      <c r="Y32" s="67">
        <f t="shared" si="32"/>
        <v>0</v>
      </c>
      <c r="Z32" s="67">
        <f t="shared" si="32"/>
        <v>0</v>
      </c>
      <c r="AA32" s="67">
        <f t="shared" si="32"/>
        <v>0</v>
      </c>
      <c r="AB32" s="67">
        <f t="shared" si="32"/>
        <v>0</v>
      </c>
      <c r="AC32" s="67">
        <f t="shared" si="32"/>
        <v>0</v>
      </c>
      <c r="AD32" s="67">
        <f t="shared" si="32"/>
        <v>0</v>
      </c>
      <c r="AE32" s="67">
        <f t="shared" si="32"/>
        <v>0</v>
      </c>
      <c r="AF32" s="67">
        <f t="shared" si="32"/>
        <v>0</v>
      </c>
      <c r="AG32" s="79">
        <f>SUM(B32:AF32)</f>
        <v>2754.9802876142512</v>
      </c>
      <c r="AH32" s="3"/>
    </row>
    <row r="33" spans="2:22" ht="14.45" customHeight="1" x14ac:dyDescent="0.3">
      <c r="U33" s="78"/>
      <c r="V33" s="78"/>
    </row>
    <row r="34" spans="2:22" ht="18" x14ac:dyDescent="0.35">
      <c r="B34" s="83"/>
      <c r="C34" s="83"/>
      <c r="D34" s="83"/>
      <c r="E34" s="83"/>
      <c r="F34" s="83"/>
      <c r="G34" s="65"/>
      <c r="H34" s="65"/>
    </row>
    <row r="35" spans="2:22" ht="18" x14ac:dyDescent="0.35">
      <c r="B35" s="63"/>
      <c r="C35" s="63"/>
      <c r="D35" s="63"/>
      <c r="E35" s="63"/>
      <c r="F35" s="63"/>
      <c r="G35" s="50"/>
      <c r="H35" s="50"/>
    </row>
    <row r="36" spans="2:22" ht="18" x14ac:dyDescent="0.35">
      <c r="B36" s="63"/>
      <c r="C36" s="63"/>
      <c r="D36" s="63"/>
      <c r="E36" s="63"/>
      <c r="F36" s="63"/>
      <c r="G36" s="63"/>
      <c r="H36" s="50"/>
    </row>
    <row r="37" spans="2:22" ht="18" x14ac:dyDescent="0.35">
      <c r="B37" s="63"/>
      <c r="C37" s="63"/>
      <c r="D37" s="63"/>
      <c r="E37" s="63"/>
      <c r="F37" s="63"/>
      <c r="G37" s="63"/>
      <c r="H37" s="50"/>
    </row>
    <row r="38" spans="2:22" ht="18" x14ac:dyDescent="0.35">
      <c r="C38" s="63"/>
      <c r="D38" s="63"/>
      <c r="E38" s="63"/>
      <c r="F38" s="63"/>
    </row>
  </sheetData>
  <mergeCells count="3">
    <mergeCell ref="B2:P2"/>
    <mergeCell ref="B4:F4"/>
    <mergeCell ref="B34:F34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s" ma:contentTypeID="0x0101007E8A8F582A25F144A71264F22AAD4C40" ma:contentTypeVersion="7" ma:contentTypeDescription="Izveidot jaunu dokumentu." ma:contentTypeScope="" ma:versionID="06641b74515022a4c3f28dab7fd36fcd">
  <xsd:schema xmlns:xsd="http://www.w3.org/2001/XMLSchema" xmlns:xs="http://www.w3.org/2001/XMLSchema" xmlns:p="http://schemas.microsoft.com/office/2006/metadata/properties" xmlns:ns2="42ef949d-73ef-4de8-957a-ca216c7d70b1" targetNamespace="http://schemas.microsoft.com/office/2006/metadata/properties" ma:root="true" ma:fieldsID="083a6702371ce333e37141a4c8c092d2" ns2:_="">
    <xsd:import namespace="42ef949d-73ef-4de8-957a-ca216c7d70b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2ef949d-73ef-4de8-957a-ca216c7d70b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atura tips"/>
        <xsd:element ref="dc:title" minOccurs="0" maxOccurs="1" ma:index="4" ma:displayName="Virsrakst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0D51AD6-FA7E-4C91-A2D5-DBF09B5D21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2ef949d-73ef-4de8-957a-ca216c7d70b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51A1D3E-FDCE-42E6-AFC3-26913D078F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833D682-B305-4061-9226-2EEF741AD289}">
  <ds:schemaRefs>
    <ds:schemaRef ds:uri="http://schemas.microsoft.com/office/2006/documentManagement/types"/>
    <ds:schemaRef ds:uri="http://schemas.microsoft.com/office/2006/metadata/properties"/>
    <ds:schemaRef ds:uri="http://purl.org/dc/terms/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42ef949d-73ef-4de8-957a-ca216c7d70b1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A.modelis</vt:lpstr>
      <vt:lpstr>B.modelis</vt:lpstr>
      <vt:lpstr>C.modelis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Mārtiņš Salenieks</dc:creator>
  <cp:lastModifiedBy>Sandra Zērande</cp:lastModifiedBy>
  <cp:revision/>
  <dcterms:created xsi:type="dcterms:W3CDTF">2021-11-08T08:37:22Z</dcterms:created>
  <dcterms:modified xsi:type="dcterms:W3CDTF">2022-07-20T07:35:30Z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0x0101007E8A8F582A25F144A71264F22AAD4C40</vt:lpwstr>
  </property>
</Properties>
</file>